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E6A8CF99-BF35-4231-99CC-944B303DAB1A}" xr6:coauthVersionLast="47" xr6:coauthVersionMax="47" xr10:uidLastSave="{00000000-0000-0000-0000-000000000000}"/>
  <bookViews>
    <workbookView xWindow="-120" yWindow="-120" windowWidth="20730" windowHeight="11160" tabRatio="828" xr2:uid="{00000000-000D-0000-FFFF-FFFF00000000}"/>
  </bookViews>
  <sheets>
    <sheet name="GESTIÓN" sheetId="1" r:id="rId1"/>
    <sheet name="INVERSIÓN" sheetId="2" r:id="rId2"/>
    <sheet name="ACTIVIDADES" sheetId="3" r:id="rId3"/>
    <sheet name="TERRITORIALIZACIÓN" sheetId="6" r:id="rId4"/>
    <sheet name="SPI" sheetId="5" r:id="rId5"/>
  </sheets>
  <externalReferences>
    <externalReference r:id="rId6"/>
    <externalReference r:id="rId7"/>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h0m9//lbtRfCoNGwjLnqJK8fX/Xg=="/>
    </ext>
  </extLst>
</workbook>
</file>

<file path=xl/calcChain.xml><?xml version="1.0" encoding="utf-8"?>
<calcChain xmlns="http://schemas.openxmlformats.org/spreadsheetml/2006/main">
  <c r="S42" i="6" l="1"/>
  <c r="R42" i="6"/>
  <c r="Q42" i="6"/>
  <c r="P42" i="6"/>
  <c r="O42" i="6"/>
  <c r="N42" i="6"/>
  <c r="M42" i="6"/>
  <c r="L42" i="6"/>
  <c r="K42" i="6"/>
  <c r="J42" i="6"/>
  <c r="E42" i="6"/>
  <c r="S41" i="6"/>
  <c r="R41" i="6"/>
  <c r="Q41" i="6"/>
  <c r="P41" i="6"/>
  <c r="O41" i="6"/>
  <c r="N41" i="6"/>
  <c r="M41" i="6"/>
  <c r="L41" i="6"/>
  <c r="K41" i="6"/>
  <c r="J41" i="6"/>
  <c r="E41" i="6"/>
  <c r="S40" i="6"/>
  <c r="R40" i="6"/>
  <c r="Q40" i="6"/>
  <c r="P40" i="6"/>
  <c r="O40" i="6"/>
  <c r="N40" i="6"/>
  <c r="M40" i="6"/>
  <c r="L40" i="6"/>
  <c r="K40" i="6"/>
  <c r="J40" i="6"/>
  <c r="E40" i="6"/>
  <c r="V37" i="6"/>
  <c r="I37" i="6"/>
  <c r="V36" i="6"/>
  <c r="I36" i="6"/>
  <c r="V35" i="6"/>
  <c r="V39" i="6" s="1"/>
  <c r="I35" i="6"/>
  <c r="I39" i="6" s="1"/>
  <c r="AX34" i="6"/>
  <c r="V34" i="6"/>
  <c r="I34" i="6"/>
  <c r="I38" i="6" s="1"/>
  <c r="B34" i="6"/>
  <c r="A34" i="6"/>
  <c r="V31" i="6"/>
  <c r="I31" i="6"/>
  <c r="V30" i="6"/>
  <c r="I30" i="6"/>
  <c r="I32" i="6" s="1"/>
  <c r="V29" i="6"/>
  <c r="V33" i="6" s="1"/>
  <c r="I29" i="6"/>
  <c r="AX28" i="6"/>
  <c r="V28" i="6"/>
  <c r="I28" i="6"/>
  <c r="B28" i="6"/>
  <c r="A28" i="6"/>
  <c r="V25" i="6"/>
  <c r="I25" i="6"/>
  <c r="V24" i="6"/>
  <c r="I24" i="6"/>
  <c r="V23" i="6"/>
  <c r="I23" i="6"/>
  <c r="AX22" i="6"/>
  <c r="V22" i="6"/>
  <c r="I22" i="6"/>
  <c r="B22" i="6"/>
  <c r="A22" i="6"/>
  <c r="V19" i="6"/>
  <c r="I19" i="6"/>
  <c r="V18" i="6"/>
  <c r="I18" i="6"/>
  <c r="V17" i="6"/>
  <c r="I17" i="6"/>
  <c r="AX16" i="6"/>
  <c r="V16" i="6"/>
  <c r="I16" i="6"/>
  <c r="I20" i="6" s="1"/>
  <c r="B16" i="6"/>
  <c r="A16" i="6"/>
  <c r="V13" i="6"/>
  <c r="I13" i="6"/>
  <c r="I41" i="6" s="1"/>
  <c r="V12" i="6"/>
  <c r="I12" i="6"/>
  <c r="V11" i="6"/>
  <c r="I11" i="6"/>
  <c r="AX10" i="6"/>
  <c r="V10" i="6"/>
  <c r="V14" i="6" s="1"/>
  <c r="I10" i="6"/>
  <c r="I14" i="6" s="1"/>
  <c r="B10" i="6"/>
  <c r="A10" i="6"/>
  <c r="V21" i="6" l="1"/>
  <c r="V26" i="6"/>
  <c r="V41" i="6"/>
  <c r="I27" i="6"/>
  <c r="V38" i="6"/>
  <c r="I33" i="6"/>
  <c r="V27" i="6"/>
  <c r="I15" i="6"/>
  <c r="I42" i="6" s="1"/>
  <c r="V40" i="6"/>
  <c r="V20" i="6"/>
  <c r="V32" i="6"/>
  <c r="I21" i="6"/>
  <c r="I26" i="6"/>
  <c r="I40" i="6"/>
  <c r="V15" i="6"/>
  <c r="V42" i="6" l="1"/>
  <c r="ER42" i="2" l="1"/>
  <c r="ER41" i="2"/>
  <c r="ER39" i="2"/>
  <c r="ER28" i="2"/>
  <c r="ER27" i="2"/>
  <c r="ER21" i="2"/>
  <c r="ER20" i="2"/>
  <c r="ER13" i="2"/>
  <c r="H45" i="2"/>
  <c r="I45" i="2"/>
  <c r="J45" i="2"/>
  <c r="K45" i="2"/>
  <c r="L45" i="2"/>
  <c r="M45" i="2"/>
  <c r="N45" i="2"/>
  <c r="O45" i="2"/>
  <c r="P45" i="2"/>
  <c r="Q45" i="2"/>
  <c r="R45" i="2"/>
  <c r="S45" i="2"/>
  <c r="T45" i="2"/>
  <c r="U45" i="2"/>
  <c r="V45" i="2"/>
  <c r="W45" i="2"/>
  <c r="X45" i="2"/>
  <c r="Y45" i="2"/>
  <c r="Z45" i="2"/>
  <c r="AA45" i="2"/>
  <c r="AB45" i="2"/>
  <c r="AC45" i="2"/>
  <c r="AD45" i="2"/>
  <c r="AE45" i="2"/>
  <c r="AF45" i="2"/>
  <c r="AG45" i="2"/>
  <c r="AH45" i="2"/>
  <c r="AI45" i="2"/>
  <c r="AJ45" i="2"/>
  <c r="AL45" i="2"/>
  <c r="AM45" i="2"/>
  <c r="AP45" i="2"/>
  <c r="AQ45" i="2"/>
  <c r="AR45" i="2"/>
  <c r="AS45" i="2"/>
  <c r="AT45" i="2"/>
  <c r="AU45" i="2"/>
  <c r="AV45" i="2"/>
  <c r="AW45" i="2"/>
  <c r="AX45" i="2"/>
  <c r="AY45" i="2"/>
  <c r="AZ45" i="2"/>
  <c r="BF45" i="2"/>
  <c r="BG45" i="2"/>
  <c r="BG47" i="2" s="1"/>
  <c r="BH45" i="2"/>
  <c r="BI45" i="2"/>
  <c r="BJ45" i="2"/>
  <c r="BK45" i="2"/>
  <c r="BL45" i="2"/>
  <c r="BM45" i="2"/>
  <c r="BN45" i="2"/>
  <c r="BO45" i="2"/>
  <c r="BP45" i="2"/>
  <c r="BQ45" i="2"/>
  <c r="BR45" i="2"/>
  <c r="BS45" i="2"/>
  <c r="BT45" i="2"/>
  <c r="BU45" i="2"/>
  <c r="BV45" i="2"/>
  <c r="BW45" i="2"/>
  <c r="BW47" i="2" s="1"/>
  <c r="BX45" i="2"/>
  <c r="BY45" i="2"/>
  <c r="BZ45" i="2"/>
  <c r="CA45" i="2"/>
  <c r="CB45" i="2"/>
  <c r="CC45" i="2"/>
  <c r="CD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N45" i="2"/>
  <c r="H46" i="2"/>
  <c r="I46" i="2"/>
  <c r="J46" i="2"/>
  <c r="K46" i="2"/>
  <c r="L46" i="2"/>
  <c r="M46" i="2"/>
  <c r="N46" i="2"/>
  <c r="O46" i="2"/>
  <c r="O47" i="2" s="1"/>
  <c r="P46" i="2"/>
  <c r="Q46" i="2"/>
  <c r="R46" i="2"/>
  <c r="S46" i="2"/>
  <c r="T46" i="2"/>
  <c r="U46" i="2"/>
  <c r="V46" i="2"/>
  <c r="V47" i="2" s="1"/>
  <c r="W46" i="2"/>
  <c r="W47" i="2" s="1"/>
  <c r="X46" i="2"/>
  <c r="Y46" i="2"/>
  <c r="Z46" i="2"/>
  <c r="AA46" i="2"/>
  <c r="AC46" i="2"/>
  <c r="AD46" i="2"/>
  <c r="AE46" i="2"/>
  <c r="AE47" i="2" s="1"/>
  <c r="AF46" i="2"/>
  <c r="AG46" i="2"/>
  <c r="AH46" i="2"/>
  <c r="AI46" i="2"/>
  <c r="AJ46" i="2"/>
  <c r="AK46" i="2"/>
  <c r="AL46" i="2"/>
  <c r="AM46" i="2"/>
  <c r="AM47" i="2" s="1"/>
  <c r="AN46" i="2"/>
  <c r="AO46" i="2"/>
  <c r="AP46" i="2"/>
  <c r="AQ46" i="2"/>
  <c r="AR46" i="2"/>
  <c r="AS46" i="2"/>
  <c r="AT46" i="2"/>
  <c r="AU46" i="2"/>
  <c r="AV46" i="2"/>
  <c r="AW46" i="2"/>
  <c r="AX46" i="2"/>
  <c r="AY46" i="2"/>
  <c r="AZ46" i="2"/>
  <c r="BG46" i="2"/>
  <c r="BH46" i="2"/>
  <c r="BI46" i="2"/>
  <c r="BJ46" i="2"/>
  <c r="BK46" i="2"/>
  <c r="BL46" i="2"/>
  <c r="BM46" i="2"/>
  <c r="BN46" i="2"/>
  <c r="BP46" i="2"/>
  <c r="BQ46" i="2"/>
  <c r="BR46" i="2"/>
  <c r="BS46" i="2"/>
  <c r="BS47" i="2" s="1"/>
  <c r="BT46" i="2"/>
  <c r="BU46" i="2"/>
  <c r="BU47" i="2" s="1"/>
  <c r="BV46" i="2"/>
  <c r="BW46" i="2"/>
  <c r="BX46" i="2"/>
  <c r="BY46" i="2"/>
  <c r="BZ46" i="2"/>
  <c r="CA46" i="2"/>
  <c r="CB46" i="2"/>
  <c r="CC46" i="2"/>
  <c r="CD46" i="2"/>
  <c r="CJ46" i="2"/>
  <c r="CK46" i="2"/>
  <c r="CK47" i="2" s="1"/>
  <c r="CL46" i="2"/>
  <c r="CL47" i="2" s="1"/>
  <c r="CM46" i="2"/>
  <c r="CN46" i="2"/>
  <c r="CO46" i="2"/>
  <c r="CP46" i="2"/>
  <c r="CQ46" i="2"/>
  <c r="CR46" i="2"/>
  <c r="CS46" i="2"/>
  <c r="CT46" i="2"/>
  <c r="CT47" i="2" s="1"/>
  <c r="CU46" i="2"/>
  <c r="CV46" i="2"/>
  <c r="CW46" i="2"/>
  <c r="CX46" i="2"/>
  <c r="CY46" i="2"/>
  <c r="CY47" i="2" s="1"/>
  <c r="CZ46" i="2"/>
  <c r="DA46" i="2"/>
  <c r="DA47" i="2" s="1"/>
  <c r="DB46" i="2"/>
  <c r="DB47" i="2" s="1"/>
  <c r="DC46" i="2"/>
  <c r="DD46" i="2"/>
  <c r="DE46" i="2"/>
  <c r="DF46" i="2"/>
  <c r="DG46" i="2"/>
  <c r="DH46" i="2"/>
  <c r="DN46" i="2"/>
  <c r="I47" i="2"/>
  <c r="J47" i="2"/>
  <c r="K47" i="2"/>
  <c r="Q47" i="2"/>
  <c r="R47" i="2"/>
  <c r="S47" i="2"/>
  <c r="Y47" i="2"/>
  <c r="Z47" i="2"/>
  <c r="AA47" i="2"/>
  <c r="AG47" i="2"/>
  <c r="AH47" i="2"/>
  <c r="AI47" i="2"/>
  <c r="AP47" i="2"/>
  <c r="AQ47" i="2"/>
  <c r="AU47" i="2"/>
  <c r="AW47" i="2"/>
  <c r="AX47" i="2"/>
  <c r="AY47" i="2"/>
  <c r="BK47" i="2"/>
  <c r="BM47" i="2"/>
  <c r="BN47" i="2"/>
  <c r="BV47" i="2"/>
  <c r="CA47" i="2"/>
  <c r="CC47" i="2"/>
  <c r="CD47" i="2"/>
  <c r="CM47" i="2"/>
  <c r="CQ47" i="2"/>
  <c r="CS47" i="2"/>
  <c r="CU47" i="2"/>
  <c r="DC47" i="2"/>
  <c r="DG47" i="2"/>
  <c r="H44" i="2"/>
  <c r="I44" i="2"/>
  <c r="J44" i="2"/>
  <c r="K44" i="2"/>
  <c r="L44" i="2"/>
  <c r="M44" i="2"/>
  <c r="N44" i="2"/>
  <c r="O44" i="2"/>
  <c r="P44" i="2"/>
  <c r="Q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J44" i="2"/>
  <c r="CK44" i="2"/>
  <c r="CL44" i="2"/>
  <c r="CM44" i="2"/>
  <c r="CN44" i="2"/>
  <c r="CO44" i="2"/>
  <c r="CP44" i="2"/>
  <c r="ER44" i="2" s="1"/>
  <c r="CQ44" i="2"/>
  <c r="CR44" i="2"/>
  <c r="CS44" i="2"/>
  <c r="CT44" i="2"/>
  <c r="CU44" i="2"/>
  <c r="CV44" i="2"/>
  <c r="CW44" i="2"/>
  <c r="CX44" i="2"/>
  <c r="CY44" i="2"/>
  <c r="CZ44" i="2"/>
  <c r="DA44" i="2"/>
  <c r="DB44" i="2"/>
  <c r="DC44" i="2"/>
  <c r="DD44" i="2"/>
  <c r="DE44" i="2"/>
  <c r="DF44" i="2"/>
  <c r="DG44" i="2"/>
  <c r="DH44" i="2"/>
  <c r="DN44" i="2"/>
  <c r="H37" i="2"/>
  <c r="I37" i="2"/>
  <c r="J37" i="2"/>
  <c r="K37" i="2"/>
  <c r="L37" i="2"/>
  <c r="M37" i="2"/>
  <c r="N37" i="2"/>
  <c r="O37" i="2"/>
  <c r="P37" i="2"/>
  <c r="Q37" i="2"/>
  <c r="R37" i="2"/>
  <c r="S37" i="2"/>
  <c r="T37" i="2"/>
  <c r="U37" i="2"/>
  <c r="V37" i="2"/>
  <c r="W37" i="2"/>
  <c r="X37" i="2"/>
  <c r="Y37" i="2"/>
  <c r="Z37" i="2"/>
  <c r="AA37" i="2"/>
  <c r="AC37" i="2"/>
  <c r="AD37" i="2"/>
  <c r="AE37" i="2"/>
  <c r="AF37" i="2"/>
  <c r="AG37" i="2"/>
  <c r="AH37" i="2"/>
  <c r="AI37" i="2"/>
  <c r="AJ37" i="2"/>
  <c r="AL37" i="2"/>
  <c r="AM37" i="2"/>
  <c r="AP37" i="2"/>
  <c r="AQ37" i="2"/>
  <c r="AR37" i="2"/>
  <c r="AS37" i="2"/>
  <c r="AT37" i="2"/>
  <c r="AU37" i="2"/>
  <c r="AV37" i="2"/>
  <c r="AW37" i="2"/>
  <c r="AX37" i="2"/>
  <c r="AY37" i="2"/>
  <c r="AZ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J37" i="2"/>
  <c r="CK37" i="2"/>
  <c r="CL37" i="2"/>
  <c r="CM37" i="2"/>
  <c r="CN37" i="2"/>
  <c r="CO37" i="2"/>
  <c r="CP37" i="2"/>
  <c r="CQ37" i="2"/>
  <c r="CR37" i="2"/>
  <c r="CS37" i="2"/>
  <c r="CT37" i="2"/>
  <c r="CU37" i="2"/>
  <c r="CV37" i="2"/>
  <c r="CW37" i="2"/>
  <c r="CX37" i="2"/>
  <c r="CY37" i="2"/>
  <c r="CZ37" i="2"/>
  <c r="DA37" i="2"/>
  <c r="DB37" i="2"/>
  <c r="DC37" i="2"/>
  <c r="DD37" i="2"/>
  <c r="DE37" i="2"/>
  <c r="DF37" i="2"/>
  <c r="DG37" i="2"/>
  <c r="DH37" i="2"/>
  <c r="DN37" i="2"/>
  <c r="H30" i="2"/>
  <c r="I30" i="2"/>
  <c r="J30" i="2"/>
  <c r="K30" i="2"/>
  <c r="L30" i="2"/>
  <c r="M30" i="2"/>
  <c r="N30" i="2"/>
  <c r="O30" i="2"/>
  <c r="P30" i="2"/>
  <c r="Q30" i="2"/>
  <c r="R30" i="2"/>
  <c r="S30" i="2"/>
  <c r="T30" i="2"/>
  <c r="U30" i="2"/>
  <c r="V30" i="2"/>
  <c r="W30" i="2"/>
  <c r="X30" i="2"/>
  <c r="Y30" i="2"/>
  <c r="Z30" i="2"/>
  <c r="AA30" i="2"/>
  <c r="AC30" i="2"/>
  <c r="AD30" i="2"/>
  <c r="AE30" i="2"/>
  <c r="AF30" i="2"/>
  <c r="AG30" i="2"/>
  <c r="AH30" i="2"/>
  <c r="AI30" i="2"/>
  <c r="AJ30" i="2"/>
  <c r="AL30" i="2"/>
  <c r="AM30" i="2"/>
  <c r="AN30" i="2"/>
  <c r="AO30" i="2"/>
  <c r="AP30" i="2"/>
  <c r="AQ30" i="2"/>
  <c r="AR30" i="2"/>
  <c r="AS30" i="2"/>
  <c r="AT30" i="2"/>
  <c r="AU30" i="2"/>
  <c r="AV30" i="2"/>
  <c r="AW30" i="2"/>
  <c r="AX30" i="2"/>
  <c r="AY30" i="2"/>
  <c r="AZ30" i="2"/>
  <c r="BF30" i="2"/>
  <c r="BG30" i="2"/>
  <c r="BH30" i="2"/>
  <c r="BI30" i="2"/>
  <c r="BJ30" i="2"/>
  <c r="BK30" i="2"/>
  <c r="BL30" i="2"/>
  <c r="BM30" i="2"/>
  <c r="BN30" i="2"/>
  <c r="BO30" i="2"/>
  <c r="BP30" i="2"/>
  <c r="BQ30" i="2"/>
  <c r="BR30" i="2"/>
  <c r="BS30" i="2"/>
  <c r="BT30" i="2"/>
  <c r="BU30" i="2"/>
  <c r="BV30" i="2"/>
  <c r="BW30" i="2"/>
  <c r="BX30" i="2"/>
  <c r="BY30" i="2"/>
  <c r="BZ30" i="2"/>
  <c r="CA30" i="2"/>
  <c r="CB30" i="2"/>
  <c r="CC30" i="2"/>
  <c r="CD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N30" i="2"/>
  <c r="H23" i="2"/>
  <c r="I23" i="2"/>
  <c r="J23" i="2"/>
  <c r="K23" i="2"/>
  <c r="L23" i="2"/>
  <c r="M23" i="2"/>
  <c r="N23" i="2"/>
  <c r="O23" i="2"/>
  <c r="P23" i="2"/>
  <c r="Q23" i="2"/>
  <c r="R23" i="2"/>
  <c r="S23" i="2"/>
  <c r="T23" i="2"/>
  <c r="U23" i="2"/>
  <c r="V23" i="2"/>
  <c r="W23" i="2"/>
  <c r="X23" i="2"/>
  <c r="Y23" i="2"/>
  <c r="Z23" i="2"/>
  <c r="AA23" i="2"/>
  <c r="AC23" i="2"/>
  <c r="AD23" i="2"/>
  <c r="AE23" i="2"/>
  <c r="AF23" i="2"/>
  <c r="AG23" i="2"/>
  <c r="AH23" i="2"/>
  <c r="AI23" i="2"/>
  <c r="AJ23" i="2"/>
  <c r="AL23" i="2"/>
  <c r="AM23" i="2"/>
  <c r="AN23" i="2"/>
  <c r="AO23" i="2"/>
  <c r="AP23" i="2"/>
  <c r="AQ23" i="2"/>
  <c r="AR23" i="2"/>
  <c r="AS23" i="2"/>
  <c r="AT23" i="2"/>
  <c r="AU23" i="2"/>
  <c r="AV23" i="2"/>
  <c r="AW23" i="2"/>
  <c r="AX23" i="2"/>
  <c r="AY23" i="2"/>
  <c r="AZ23" i="2"/>
  <c r="BG23" i="2"/>
  <c r="BH23" i="2"/>
  <c r="BI23" i="2"/>
  <c r="BJ23" i="2"/>
  <c r="BK23" i="2"/>
  <c r="BL23" i="2"/>
  <c r="BM23" i="2"/>
  <c r="BN23" i="2"/>
  <c r="BO23" i="2"/>
  <c r="BP23" i="2"/>
  <c r="BQ23" i="2"/>
  <c r="BR23" i="2"/>
  <c r="BS23" i="2"/>
  <c r="BT23" i="2"/>
  <c r="BU23" i="2"/>
  <c r="BV23" i="2"/>
  <c r="BW23" i="2"/>
  <c r="BX23" i="2"/>
  <c r="BY23" i="2"/>
  <c r="BZ23" i="2"/>
  <c r="CA23" i="2"/>
  <c r="CB23" i="2"/>
  <c r="CC23" i="2"/>
  <c r="CD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N23" i="2"/>
  <c r="H16" i="2"/>
  <c r="I16" i="2"/>
  <c r="J16" i="2"/>
  <c r="K16" i="2"/>
  <c r="L16" i="2"/>
  <c r="M16" i="2"/>
  <c r="N16" i="2"/>
  <c r="O16" i="2"/>
  <c r="P16" i="2"/>
  <c r="Q16" i="2"/>
  <c r="R16" i="2"/>
  <c r="S16" i="2"/>
  <c r="T16" i="2"/>
  <c r="U16" i="2"/>
  <c r="V16" i="2"/>
  <c r="W16" i="2"/>
  <c r="X16" i="2"/>
  <c r="Y16" i="2"/>
  <c r="Z16" i="2"/>
  <c r="AA16" i="2"/>
  <c r="AC16" i="2"/>
  <c r="AD16" i="2"/>
  <c r="AE16" i="2"/>
  <c r="AF16" i="2"/>
  <c r="AG16" i="2"/>
  <c r="AH16" i="2"/>
  <c r="AI16" i="2"/>
  <c r="AJ16" i="2"/>
  <c r="AL16" i="2"/>
  <c r="AM16" i="2"/>
  <c r="AN16" i="2"/>
  <c r="AO16" i="2"/>
  <c r="AP16" i="2"/>
  <c r="AQ16" i="2"/>
  <c r="AR16" i="2"/>
  <c r="AS16" i="2"/>
  <c r="AT16" i="2"/>
  <c r="AU16" i="2"/>
  <c r="AV16" i="2"/>
  <c r="AW16" i="2"/>
  <c r="AX16" i="2"/>
  <c r="AY16" i="2"/>
  <c r="AZ16" i="2"/>
  <c r="BF16" i="2"/>
  <c r="BG16" i="2"/>
  <c r="BH16" i="2"/>
  <c r="BI16" i="2"/>
  <c r="BJ16" i="2"/>
  <c r="BK16" i="2"/>
  <c r="BL16" i="2"/>
  <c r="BM16" i="2"/>
  <c r="BN16" i="2"/>
  <c r="BP16" i="2"/>
  <c r="BQ16" i="2"/>
  <c r="BR16" i="2"/>
  <c r="BS16" i="2"/>
  <c r="BT16" i="2"/>
  <c r="BU16" i="2"/>
  <c r="BV16" i="2"/>
  <c r="BW16" i="2"/>
  <c r="BX16" i="2"/>
  <c r="BY16" i="2"/>
  <c r="BZ16" i="2"/>
  <c r="CA16" i="2"/>
  <c r="CB16" i="2"/>
  <c r="CC16" i="2"/>
  <c r="CD16" i="2"/>
  <c r="CJ16" i="2"/>
  <c r="CK16" i="2"/>
  <c r="CL16" i="2"/>
  <c r="CM16" i="2"/>
  <c r="CN16" i="2"/>
  <c r="CO16" i="2"/>
  <c r="CP16" i="2"/>
  <c r="CQ16" i="2"/>
  <c r="CR16" i="2"/>
  <c r="CS16" i="2"/>
  <c r="CT16" i="2"/>
  <c r="CU16" i="2"/>
  <c r="CV16" i="2"/>
  <c r="CW16" i="2"/>
  <c r="CX16" i="2"/>
  <c r="CY16" i="2"/>
  <c r="CZ16" i="2"/>
  <c r="DA16" i="2"/>
  <c r="DB16" i="2"/>
  <c r="DC16" i="2"/>
  <c r="DD16" i="2"/>
  <c r="DE16" i="2"/>
  <c r="DF16" i="2"/>
  <c r="DG16" i="2"/>
  <c r="DH16" i="2"/>
  <c r="DN16" i="2"/>
  <c r="AZ47" i="2" l="1"/>
  <c r="DD47" i="2"/>
  <c r="CV47" i="2"/>
  <c r="CN47" i="2"/>
  <c r="BX47" i="2"/>
  <c r="BP47" i="2"/>
  <c r="BH47" i="2"/>
  <c r="AD47" i="2"/>
  <c r="N47" i="2"/>
  <c r="DN47" i="2"/>
  <c r="DF47" i="2"/>
  <c r="CX47" i="2"/>
  <c r="CP47" i="2"/>
  <c r="BZ47" i="2"/>
  <c r="BR47" i="2"/>
  <c r="BJ47" i="2"/>
  <c r="AT47" i="2"/>
  <c r="AL47" i="2"/>
  <c r="DE47" i="2"/>
  <c r="CW47" i="2"/>
  <c r="CO47" i="2"/>
  <c r="BY47" i="2"/>
  <c r="BQ47" i="2"/>
  <c r="BI47" i="2"/>
  <c r="AS47" i="2"/>
  <c r="AC47" i="2"/>
  <c r="U47" i="2"/>
  <c r="M47" i="2"/>
  <c r="AR47" i="2"/>
  <c r="AJ47" i="2"/>
  <c r="T47" i="2"/>
  <c r="L47" i="2"/>
  <c r="DH47" i="2"/>
  <c r="CZ47" i="2"/>
  <c r="CR47" i="2"/>
  <c r="CJ47" i="2"/>
  <c r="CB47" i="2"/>
  <c r="BT47" i="2"/>
  <c r="BL47" i="2"/>
  <c r="AV47" i="2"/>
  <c r="AF47" i="2"/>
  <c r="X47" i="2"/>
  <c r="P47" i="2"/>
  <c r="H47" i="2"/>
  <c r="DM14" i="2" l="1"/>
  <c r="DK26" i="2"/>
  <c r="DK32" i="2"/>
  <c r="I251" i="5" l="1"/>
  <c r="CP36" i="2"/>
  <c r="DJ32" i="2" l="1"/>
  <c r="ER11" i="2"/>
  <c r="DI10" i="2"/>
  <c r="ER10" i="2"/>
  <c r="ER33" i="2"/>
  <c r="DM33" i="2"/>
  <c r="ES32" i="2" l="1"/>
  <c r="DM21" i="2"/>
  <c r="DM20" i="2"/>
  <c r="DI11" i="2"/>
  <c r="G621" i="5" l="1"/>
  <c r="G625" i="5"/>
  <c r="G624" i="5"/>
  <c r="G623" i="5"/>
  <c r="G622" i="5"/>
  <c r="J251" i="5"/>
  <c r="J252" i="5"/>
  <c r="M251" i="5"/>
  <c r="J250" i="5"/>
  <c r="J249" i="5"/>
  <c r="J248" i="5"/>
  <c r="ER12" i="2"/>
  <c r="ER14" i="2"/>
  <c r="ER17" i="2"/>
  <c r="ER18" i="2"/>
  <c r="ER19" i="2"/>
  <c r="ER24" i="2"/>
  <c r="ER25" i="2"/>
  <c r="ER26" i="2"/>
  <c r="ER31" i="2"/>
  <c r="ER32" i="2"/>
  <c r="ER34" i="2"/>
  <c r="ER35" i="2"/>
  <c r="ER38" i="2"/>
  <c r="ER40" i="2"/>
  <c r="DM10" i="2"/>
  <c r="DL10" i="2"/>
  <c r="DK24" i="2"/>
  <c r="DK10" i="2"/>
  <c r="ES10" i="2" s="1"/>
  <c r="DJ42" i="2"/>
  <c r="DJ41" i="2"/>
  <c r="DJ40" i="2"/>
  <c r="DJ39" i="2"/>
  <c r="DJ38" i="2"/>
  <c r="DJ35" i="2"/>
  <c r="DJ37" i="2" s="1"/>
  <c r="DJ34" i="2"/>
  <c r="DJ33" i="2"/>
  <c r="DJ31" i="2"/>
  <c r="DJ36" i="2" s="1"/>
  <c r="DJ28" i="2"/>
  <c r="DJ27" i="2"/>
  <c r="DJ26" i="2"/>
  <c r="ES26" i="2" s="1"/>
  <c r="DJ25" i="2"/>
  <c r="DJ24" i="2"/>
  <c r="DJ21" i="2"/>
  <c r="DJ20" i="2"/>
  <c r="DJ19" i="2"/>
  <c r="DJ18" i="2"/>
  <c r="DJ23" i="2" s="1"/>
  <c r="DJ17" i="2"/>
  <c r="DJ14" i="2"/>
  <c r="DJ12" i="2"/>
  <c r="DJ11" i="2"/>
  <c r="DJ10" i="2"/>
  <c r="DM13" i="1"/>
  <c r="EU13" i="1" s="1"/>
  <c r="DL13" i="1"/>
  <c r="ET13" i="1"/>
  <c r="G619" i="5"/>
  <c r="ES24" i="2" l="1"/>
  <c r="DJ45" i="2"/>
  <c r="DJ16" i="2"/>
  <c r="DJ30" i="2"/>
  <c r="ET10" i="2"/>
  <c r="DJ44" i="2"/>
  <c r="DJ46" i="2"/>
  <c r="DJ22" i="2"/>
  <c r="DJ43" i="2"/>
  <c r="DJ29" i="2"/>
  <c r="I246" i="5"/>
  <c r="H48" i="5"/>
  <c r="H52" i="5"/>
  <c r="DM32" i="2"/>
  <c r="DI34" i="2"/>
  <c r="DM34" i="2"/>
  <c r="DJ47" i="2" l="1"/>
  <c r="DI33" i="2"/>
  <c r="DI12" i="2"/>
  <c r="DI18" i="2"/>
  <c r="DO13" i="1" l="1"/>
  <c r="DN13" i="1"/>
  <c r="G616" i="5"/>
  <c r="G620" i="5"/>
  <c r="G618" i="5"/>
  <c r="G617" i="5"/>
  <c r="J246" i="5"/>
  <c r="J247" i="5"/>
  <c r="M246" i="5"/>
  <c r="J245" i="5"/>
  <c r="J244" i="5"/>
  <c r="J243" i="5"/>
  <c r="EV13" i="1" l="1"/>
  <c r="DM38" i="2"/>
  <c r="DL14" i="2"/>
  <c r="DL13" i="2"/>
  <c r="DL15" i="2" s="1"/>
  <c r="DL11" i="2"/>
  <c r="DL16" i="2" l="1"/>
  <c r="ET14" i="2"/>
  <c r="DK42" i="2"/>
  <c r="ES42" i="2" s="1"/>
  <c r="DK41" i="2"/>
  <c r="ES41" i="2" s="1"/>
  <c r="DK40" i="2"/>
  <c r="ES40" i="2" s="1"/>
  <c r="DK39" i="2"/>
  <c r="DK38" i="2"/>
  <c r="DK35" i="2"/>
  <c r="DK34" i="2"/>
  <c r="ES34" i="2" s="1"/>
  <c r="DK33" i="2"/>
  <c r="ES33" i="2" s="1"/>
  <c r="DK31" i="2"/>
  <c r="ES31" i="2" s="1"/>
  <c r="DK28" i="2"/>
  <c r="ES28" i="2" s="1"/>
  <c r="DK27" i="2"/>
  <c r="ES27" i="2" s="1"/>
  <c r="DK25" i="2"/>
  <c r="DK21" i="2"/>
  <c r="ES21" i="2" s="1"/>
  <c r="DK20" i="2"/>
  <c r="ES20" i="2" s="1"/>
  <c r="DK19" i="2"/>
  <c r="ES19" i="2" s="1"/>
  <c r="DK18" i="2"/>
  <c r="DK17" i="2"/>
  <c r="ES17" i="2" s="1"/>
  <c r="DK13" i="2"/>
  <c r="ES13" i="2" s="1"/>
  <c r="DK14" i="2"/>
  <c r="DK12" i="2"/>
  <c r="ES12" i="2" s="1"/>
  <c r="DK11" i="2"/>
  <c r="DJ13" i="2"/>
  <c r="DJ15" i="2" s="1"/>
  <c r="CK15" i="2"/>
  <c r="ES18" i="2" l="1"/>
  <c r="DK23" i="2"/>
  <c r="DK45" i="2"/>
  <c r="DK16" i="2"/>
  <c r="ES16" i="2" s="1"/>
  <c r="DK43" i="2"/>
  <c r="ES43" i="2" s="1"/>
  <c r="ES38" i="2"/>
  <c r="ES35" i="2"/>
  <c r="DK37" i="2"/>
  <c r="ES37" i="2" s="1"/>
  <c r="DK30" i="2"/>
  <c r="DK44" i="2"/>
  <c r="DK46" i="2"/>
  <c r="DK29" i="2"/>
  <c r="ES29" i="2" s="1"/>
  <c r="ES44" i="2"/>
  <c r="ES39" i="2"/>
  <c r="ES30" i="2"/>
  <c r="ES25" i="2"/>
  <c r="ES14" i="2"/>
  <c r="ES11" i="2"/>
  <c r="DK22" i="2"/>
  <c r="ES22" i="2" s="1"/>
  <c r="DK15" i="2"/>
  <c r="ES15" i="2" s="1"/>
  <c r="DK36" i="2"/>
  <c r="ES36" i="2" s="1"/>
  <c r="ES23" i="2"/>
  <c r="M241" i="5"/>
  <c r="I241" i="5"/>
  <c r="DK47" i="2" l="1"/>
  <c r="E50" i="5"/>
  <c r="H50" i="5" s="1"/>
  <c r="H49" i="5"/>
  <c r="DL42" i="2"/>
  <c r="DL41" i="2"/>
  <c r="DL40" i="2"/>
  <c r="DL39" i="2"/>
  <c r="DL44" i="2" s="1"/>
  <c r="DL38" i="2"/>
  <c r="ET38" i="2" s="1"/>
  <c r="DL43" i="2" l="1"/>
  <c r="DM31" i="2"/>
  <c r="DL35" i="2"/>
  <c r="DL34" i="2"/>
  <c r="ET34" i="2" s="1"/>
  <c r="DL33" i="2"/>
  <c r="ET33" i="2" s="1"/>
  <c r="DL32" i="2"/>
  <c r="DL31" i="2"/>
  <c r="DL36" i="2" s="1"/>
  <c r="ET32" i="2" l="1"/>
  <c r="DL37" i="2"/>
  <c r="ET31" i="2"/>
  <c r="DM36" i="2"/>
  <c r="ET36" i="2" s="1"/>
  <c r="DL28" i="2"/>
  <c r="DL27" i="2"/>
  <c r="DL26" i="2"/>
  <c r="DL25" i="2"/>
  <c r="DL24" i="2"/>
  <c r="DM27" i="2"/>
  <c r="DM28" i="2"/>
  <c r="DM24" i="2"/>
  <c r="CL29" i="2"/>
  <c r="ET27" i="2" l="1"/>
  <c r="ET24" i="2"/>
  <c r="DL30" i="2"/>
  <c r="ET28" i="2"/>
  <c r="DL29" i="2"/>
  <c r="DM29" i="2"/>
  <c r="DL21" i="2"/>
  <c r="DL46" i="2" s="1"/>
  <c r="DL20" i="2"/>
  <c r="ET20" i="2" s="1"/>
  <c r="DI20" i="2"/>
  <c r="DL19" i="2"/>
  <c r="DL18" i="2"/>
  <c r="DL17" i="2"/>
  <c r="CL22" i="2"/>
  <c r="DH15" i="2"/>
  <c r="CT15" i="2"/>
  <c r="CO15" i="2"/>
  <c r="CN15" i="2"/>
  <c r="CM15" i="2"/>
  <c r="CL15" i="2"/>
  <c r="ET29" i="2" l="1"/>
  <c r="DL23" i="2"/>
  <c r="DL45" i="2"/>
  <c r="DL47" i="2" s="1"/>
  <c r="ET21" i="2"/>
  <c r="DL22" i="2"/>
  <c r="DL12" i="2"/>
  <c r="DK13" i="1"/>
  <c r="DI14" i="2" l="1"/>
  <c r="DI16" i="2" l="1"/>
  <c r="CK43" i="2"/>
  <c r="DI32" i="2" l="1"/>
  <c r="DI31" i="2"/>
  <c r="DI26" i="2"/>
  <c r="DG15" i="2" l="1"/>
  <c r="G615" i="5" l="1"/>
  <c r="G614" i="5"/>
  <c r="G613" i="5"/>
  <c r="G612" i="5"/>
  <c r="G611" i="5"/>
  <c r="J242" i="5"/>
  <c r="J241" i="5"/>
  <c r="J240" i="5"/>
  <c r="J239" i="5"/>
  <c r="J238" i="5"/>
  <c r="DI42" i="2"/>
  <c r="DI41" i="2"/>
  <c r="DI40" i="2"/>
  <c r="DI39" i="2"/>
  <c r="DI38" i="2"/>
  <c r="DI35" i="2"/>
  <c r="DI28" i="2"/>
  <c r="DI27" i="2"/>
  <c r="DI25" i="2"/>
  <c r="DI24" i="2"/>
  <c r="DI21" i="2"/>
  <c r="DI17" i="2"/>
  <c r="DI13" i="2"/>
  <c r="DH43" i="2"/>
  <c r="DG43" i="2"/>
  <c r="DF43" i="2"/>
  <c r="DE43" i="2"/>
  <c r="DD43" i="2"/>
  <c r="DC43" i="2"/>
  <c r="DB43" i="2"/>
  <c r="DA43" i="2"/>
  <c r="CZ43" i="2"/>
  <c r="CY43" i="2"/>
  <c r="CX43" i="2"/>
  <c r="CW43" i="2"/>
  <c r="CV43" i="2"/>
  <c r="CU43" i="2"/>
  <c r="CT43" i="2"/>
  <c r="CS43" i="2"/>
  <c r="CR43" i="2"/>
  <c r="CQ43" i="2"/>
  <c r="CP43" i="2"/>
  <c r="CO43" i="2"/>
  <c r="CN43" i="2"/>
  <c r="CM43" i="2"/>
  <c r="CL43" i="2"/>
  <c r="DM42" i="2"/>
  <c r="DM41" i="2"/>
  <c r="ET41" i="2" s="1"/>
  <c r="DM40" i="2"/>
  <c r="ET40" i="2" s="1"/>
  <c r="DM39" i="2"/>
  <c r="DM44" i="2" s="1"/>
  <c r="DH36" i="2"/>
  <c r="DG36" i="2"/>
  <c r="DF36" i="2"/>
  <c r="DE36" i="2"/>
  <c r="DD36" i="2"/>
  <c r="DC36" i="2"/>
  <c r="DB36" i="2"/>
  <c r="DA36" i="2"/>
  <c r="CZ36" i="2"/>
  <c r="CY36" i="2"/>
  <c r="CX36" i="2"/>
  <c r="CW36" i="2"/>
  <c r="CV36" i="2"/>
  <c r="CU36" i="2"/>
  <c r="CT36" i="2"/>
  <c r="CS36" i="2"/>
  <c r="CR36" i="2"/>
  <c r="CQ36" i="2"/>
  <c r="CO36" i="2"/>
  <c r="ER36" i="2" s="1"/>
  <c r="CN36" i="2"/>
  <c r="CM36" i="2"/>
  <c r="CL36" i="2"/>
  <c r="CK36" i="2"/>
  <c r="DM35" i="2"/>
  <c r="DH29" i="2"/>
  <c r="DG29" i="2"/>
  <c r="DF29" i="2"/>
  <c r="DE29" i="2"/>
  <c r="DD29" i="2"/>
  <c r="DC29" i="2"/>
  <c r="DB29" i="2"/>
  <c r="DA29" i="2"/>
  <c r="CZ29" i="2"/>
  <c r="CY29" i="2"/>
  <c r="CX29" i="2"/>
  <c r="CW29" i="2"/>
  <c r="CV29" i="2"/>
  <c r="CU29" i="2"/>
  <c r="CT29" i="2"/>
  <c r="CS29" i="2"/>
  <c r="CR29" i="2"/>
  <c r="CQ29" i="2"/>
  <c r="CP29" i="2"/>
  <c r="CO29" i="2"/>
  <c r="CN29" i="2"/>
  <c r="CM29" i="2"/>
  <c r="CK29" i="2"/>
  <c r="DM26" i="2"/>
  <c r="ET26" i="2" s="1"/>
  <c r="DM25" i="2"/>
  <c r="DM30" i="2" s="1"/>
  <c r="DH22" i="2"/>
  <c r="DG22" i="2"/>
  <c r="DF22" i="2"/>
  <c r="DE22" i="2"/>
  <c r="DD22" i="2"/>
  <c r="DC22" i="2"/>
  <c r="DB22" i="2"/>
  <c r="DA22" i="2"/>
  <c r="CZ22" i="2"/>
  <c r="CY22" i="2"/>
  <c r="CX22" i="2"/>
  <c r="CW22" i="2"/>
  <c r="CV22" i="2"/>
  <c r="CU22" i="2"/>
  <c r="CT22" i="2"/>
  <c r="CS22" i="2"/>
  <c r="CR22" i="2"/>
  <c r="CQ22" i="2"/>
  <c r="CP22" i="2"/>
  <c r="CO22" i="2"/>
  <c r="CN22" i="2"/>
  <c r="CM22" i="2"/>
  <c r="CK22" i="2"/>
  <c r="DM19" i="2"/>
  <c r="ET19" i="2" s="1"/>
  <c r="DI19" i="2"/>
  <c r="DM18" i="2"/>
  <c r="DM17" i="2"/>
  <c r="ET17" i="2" s="1"/>
  <c r="DF15" i="2"/>
  <c r="DE15" i="2"/>
  <c r="DD15" i="2"/>
  <c r="DC15" i="2"/>
  <c r="DB15" i="2"/>
  <c r="DA15" i="2"/>
  <c r="CZ15" i="2"/>
  <c r="CY15" i="2"/>
  <c r="CX15" i="2"/>
  <c r="CW15" i="2"/>
  <c r="CV15" i="2"/>
  <c r="CU15" i="2"/>
  <c r="CS15" i="2"/>
  <c r="CR15" i="2"/>
  <c r="CQ15" i="2"/>
  <c r="CP15" i="2"/>
  <c r="ER15" i="2" s="1"/>
  <c r="DM13" i="2"/>
  <c r="ET13" i="2" s="1"/>
  <c r="DM12" i="2"/>
  <c r="ET12" i="2" s="1"/>
  <c r="DM11" i="2"/>
  <c r="DI44" i="2" l="1"/>
  <c r="DM37" i="2"/>
  <c r="DM46" i="2"/>
  <c r="DI23" i="2"/>
  <c r="DI46" i="2"/>
  <c r="DM16" i="2"/>
  <c r="ET16" i="2" s="1"/>
  <c r="DM45" i="2"/>
  <c r="DM47" i="2" s="1"/>
  <c r="ET18" i="2"/>
  <c r="DM23" i="2"/>
  <c r="DI30" i="2"/>
  <c r="DI45" i="2"/>
  <c r="DI37" i="2"/>
  <c r="ER22" i="2"/>
  <c r="ET42" i="2"/>
  <c r="ET39" i="2"/>
  <c r="ET35" i="2"/>
  <c r="ET25" i="2"/>
  <c r="ET11" i="2"/>
  <c r="ER29" i="2"/>
  <c r="DI22" i="2"/>
  <c r="DM15" i="2"/>
  <c r="ET15" i="2" s="1"/>
  <c r="ER43" i="2"/>
  <c r="DM22" i="2"/>
  <c r="ET22" i="2" s="1"/>
  <c r="ER16" i="2"/>
  <c r="ER30" i="2"/>
  <c r="ET23" i="2"/>
  <c r="ER37" i="2"/>
  <c r="ER23" i="2"/>
  <c r="DI29" i="2"/>
  <c r="DM43" i="2"/>
  <c r="DI43" i="2"/>
  <c r="DI36" i="2"/>
  <c r="DI15" i="2"/>
  <c r="ET30" i="2"/>
  <c r="ET44" i="2"/>
  <c r="ET37" i="2"/>
  <c r="DI47" i="2" l="1"/>
  <c r="ET43" i="2"/>
  <c r="CE11" i="2" l="1"/>
  <c r="CE12" i="2"/>
  <c r="CE32" i="2"/>
  <c r="CF32" i="2"/>
  <c r="CG14" i="2"/>
  <c r="CI14" i="2"/>
  <c r="I233" i="5"/>
  <c r="G607" i="5" l="1"/>
  <c r="G606" i="5"/>
  <c r="G605" i="5"/>
  <c r="G604" i="5"/>
  <c r="G603" i="5"/>
  <c r="J234" i="5"/>
  <c r="M233" i="5"/>
  <c r="J233" i="5"/>
  <c r="J232" i="5"/>
  <c r="J231" i="5"/>
  <c r="J230" i="5"/>
  <c r="CI27" i="2"/>
  <c r="CI26" i="2"/>
  <c r="CI25" i="2"/>
  <c r="CI28" i="2"/>
  <c r="CI24" i="2"/>
  <c r="CI21" i="2"/>
  <c r="CI20" i="2"/>
  <c r="CI19" i="2"/>
  <c r="CI18" i="2"/>
  <c r="CI17" i="2"/>
  <c r="CI13" i="2"/>
  <c r="CI12" i="2"/>
  <c r="CI11" i="2"/>
  <c r="CI10" i="2"/>
  <c r="CH13" i="2"/>
  <c r="CH12" i="2"/>
  <c r="CH11" i="2"/>
  <c r="CH10" i="2"/>
  <c r="CG12" i="2"/>
  <c r="CG11" i="2"/>
  <c r="CG10" i="2"/>
  <c r="CF42" i="2"/>
  <c r="CF41" i="2"/>
  <c r="CF40" i="2"/>
  <c r="CF39" i="2"/>
  <c r="CF38" i="2"/>
  <c r="CF35" i="2"/>
  <c r="CF37" i="2" s="1"/>
  <c r="CF33" i="2"/>
  <c r="CF31" i="2"/>
  <c r="CF28" i="2"/>
  <c r="CF27" i="2"/>
  <c r="CF26" i="2"/>
  <c r="CF25" i="2"/>
  <c r="CF24" i="2"/>
  <c r="CF21" i="2"/>
  <c r="CF20" i="2"/>
  <c r="CF19" i="2"/>
  <c r="CF18" i="2"/>
  <c r="CF17" i="2"/>
  <c r="CF13" i="2"/>
  <c r="CF12" i="2"/>
  <c r="CF11" i="2"/>
  <c r="CE10" i="2"/>
  <c r="CF10" i="2"/>
  <c r="CF15" i="2" s="1"/>
  <c r="CK13" i="1"/>
  <c r="CJ13" i="1"/>
  <c r="CH13" i="1"/>
  <c r="CI13" i="1"/>
  <c r="CG13" i="1"/>
  <c r="I228" i="5"/>
  <c r="CF23" i="2" l="1"/>
  <c r="CI16" i="2"/>
  <c r="G24" i="2"/>
  <c r="CG16" i="2"/>
  <c r="CI30" i="2"/>
  <c r="CF43" i="2"/>
  <c r="CF30" i="2"/>
  <c r="CI23" i="2"/>
  <c r="CF45" i="2"/>
  <c r="CF44" i="2"/>
  <c r="CF22" i="2"/>
  <c r="CF29" i="2"/>
  <c r="CH15" i="2"/>
  <c r="CI29" i="2"/>
  <c r="CI22" i="2"/>
  <c r="CI15" i="2"/>
  <c r="EV24" i="2" l="1"/>
  <c r="G602" i="5"/>
  <c r="G601" i="5"/>
  <c r="G600" i="5"/>
  <c r="G599" i="5"/>
  <c r="G598" i="5"/>
  <c r="J229" i="5"/>
  <c r="M228" i="5"/>
  <c r="J228" i="5"/>
  <c r="J227" i="5"/>
  <c r="J226" i="5"/>
  <c r="J225" i="5"/>
  <c r="I223" i="5"/>
  <c r="CE24" i="2" l="1"/>
  <c r="CG24" i="2"/>
  <c r="G597" i="5" l="1"/>
  <c r="G596" i="5"/>
  <c r="G595" i="5"/>
  <c r="G594" i="5"/>
  <c r="G593" i="5"/>
  <c r="J224" i="5"/>
  <c r="J220" i="5"/>
  <c r="J219" i="5"/>
  <c r="M223" i="5"/>
  <c r="J223" i="5"/>
  <c r="J222" i="5"/>
  <c r="J221" i="5"/>
  <c r="I218" i="5" l="1"/>
  <c r="CE28" i="2" l="1"/>
  <c r="BF21" i="2"/>
  <c r="CE18" i="2"/>
  <c r="BF46" i="2" l="1"/>
  <c r="BF47" i="2" s="1"/>
  <c r="BF23" i="2"/>
  <c r="G592" i="5"/>
  <c r="G591" i="5"/>
  <c r="G590" i="5"/>
  <c r="G589" i="5"/>
  <c r="G588" i="5"/>
  <c r="M218" i="5"/>
  <c r="J218" i="5"/>
  <c r="J217" i="5"/>
  <c r="J216" i="5"/>
  <c r="J215" i="5"/>
  <c r="BW43" i="2"/>
  <c r="BE25" i="2"/>
  <c r="I213" i="5"/>
  <c r="G25" i="2" l="1"/>
  <c r="G587" i="5"/>
  <c r="G586" i="5"/>
  <c r="G585" i="5"/>
  <c r="G584" i="5"/>
  <c r="G583" i="5"/>
  <c r="J210" i="5"/>
  <c r="J214" i="5"/>
  <c r="M213" i="5"/>
  <c r="J213" i="5"/>
  <c r="J212" i="5"/>
  <c r="J211" i="5"/>
  <c r="EV25" i="2" l="1"/>
  <c r="BE11" i="2"/>
  <c r="G11" i="2" l="1"/>
  <c r="EV11" i="2"/>
  <c r="I208" i="5"/>
  <c r="H39" i="5"/>
  <c r="H38" i="5"/>
  <c r="G582" i="5" l="1"/>
  <c r="G581" i="5"/>
  <c r="G580" i="5"/>
  <c r="G579" i="5"/>
  <c r="G578" i="5"/>
  <c r="J209" i="5"/>
  <c r="M208" i="5"/>
  <c r="J208" i="5"/>
  <c r="J207" i="5"/>
  <c r="J206" i="5"/>
  <c r="J205" i="5"/>
  <c r="CG35" i="2" l="1"/>
  <c r="CG33" i="2"/>
  <c r="CG32" i="2"/>
  <c r="CG37" i="2" s="1"/>
  <c r="CG31" i="2"/>
  <c r="CG28" i="2"/>
  <c r="CG27" i="2"/>
  <c r="CG29" i="2" s="1"/>
  <c r="CG26" i="2"/>
  <c r="CG25" i="2"/>
  <c r="CG30" i="2" s="1"/>
  <c r="CG21" i="2"/>
  <c r="CG20" i="2"/>
  <c r="CG19" i="2"/>
  <c r="CG18" i="2"/>
  <c r="CG17" i="2"/>
  <c r="CG13" i="2"/>
  <c r="CG23" i="2" l="1"/>
  <c r="CG15" i="2"/>
  <c r="CG22" i="2"/>
  <c r="BT22" i="2"/>
  <c r="H42" i="5" l="1"/>
  <c r="I203" i="5" l="1"/>
  <c r="J203" i="5" s="1"/>
  <c r="G577" i="5" l="1"/>
  <c r="G576" i="5"/>
  <c r="G575" i="5"/>
  <c r="G574" i="5"/>
  <c r="G573" i="5"/>
  <c r="G568" i="5"/>
  <c r="M203" i="5"/>
  <c r="J204" i="5"/>
  <c r="J202" i="5"/>
  <c r="J201" i="5"/>
  <c r="J200" i="5"/>
  <c r="BO14" i="2"/>
  <c r="BO16" i="2" l="1"/>
  <c r="BO46" i="2"/>
  <c r="BO47" i="2" s="1"/>
  <c r="CE14" i="2"/>
  <c r="CH14" i="2"/>
  <c r="CF14" i="2"/>
  <c r="I198" i="5"/>
  <c r="BP36" i="2"/>
  <c r="BP29" i="2"/>
  <c r="CH16" i="2" l="1"/>
  <c r="CF46" i="2"/>
  <c r="CF47" i="2" s="1"/>
  <c r="CF16" i="2"/>
  <c r="CE16" i="2"/>
  <c r="DN36" i="2"/>
  <c r="CE35" i="2" l="1"/>
  <c r="CE37" i="2" s="1"/>
  <c r="G569" i="5" l="1"/>
  <c r="G570" i="5"/>
  <c r="G571" i="5"/>
  <c r="G572" i="5"/>
  <c r="M198" i="5"/>
  <c r="J194" i="5"/>
  <c r="J192" i="5"/>
  <c r="J191" i="5"/>
  <c r="J190" i="5"/>
  <c r="J195" i="5"/>
  <c r="J199" i="5"/>
  <c r="J197" i="5"/>
  <c r="J196" i="5"/>
  <c r="J198" i="5"/>
  <c r="G566" i="5"/>
  <c r="BK36" i="2"/>
  <c r="I193" i="5" l="1"/>
  <c r="CE31" i="2"/>
  <c r="CI38" i="2" l="1"/>
  <c r="CI40" i="2"/>
  <c r="CI32" i="2"/>
  <c r="G563" i="5"/>
  <c r="G564" i="5"/>
  <c r="G565" i="5"/>
  <c r="G567" i="5"/>
  <c r="M193" i="5"/>
  <c r="M188" i="5"/>
  <c r="I188" i="5"/>
  <c r="J188" i="5" s="1"/>
  <c r="J193" i="5"/>
  <c r="G559" i="5"/>
  <c r="G560" i="5"/>
  <c r="G561" i="5"/>
  <c r="G562" i="5"/>
  <c r="I183" i="5"/>
  <c r="M183" i="5"/>
  <c r="J185" i="5"/>
  <c r="J189" i="5"/>
  <c r="J187" i="5"/>
  <c r="J186" i="5"/>
  <c r="CJ36" i="2"/>
  <c r="CH31" i="2"/>
  <c r="CH17" i="2"/>
  <c r="CH35" i="2"/>
  <c r="CH24" i="2"/>
  <c r="CG42" i="2" l="1"/>
  <c r="CG46" i="2" s="1"/>
  <c r="S24" i="3" l="1"/>
  <c r="G548" i="5"/>
  <c r="J183" i="5"/>
  <c r="G553" i="5" l="1"/>
  <c r="G554" i="5"/>
  <c r="G555" i="5"/>
  <c r="G556" i="5"/>
  <c r="G557" i="5"/>
  <c r="J184" i="5" l="1"/>
  <c r="CG38" i="2"/>
  <c r="I178" i="5" l="1"/>
  <c r="J178" i="5" s="1"/>
  <c r="J181" i="5" l="1"/>
  <c r="J176" i="5"/>
  <c r="J180" i="5"/>
  <c r="M178" i="5"/>
  <c r="J179" i="5"/>
  <c r="J182" i="5"/>
  <c r="J177" i="5"/>
  <c r="J175" i="5"/>
  <c r="H34" i="5"/>
  <c r="H33" i="5"/>
  <c r="BJ36" i="2"/>
  <c r="CI35" i="2" l="1"/>
  <c r="CI37" i="2" l="1"/>
  <c r="CD43" i="2"/>
  <c r="CD36" i="2"/>
  <c r="BH43" i="2"/>
  <c r="BI43" i="2"/>
  <c r="BJ43" i="2"/>
  <c r="BK43" i="2"/>
  <c r="BL43" i="2"/>
  <c r="BM43" i="2"/>
  <c r="BN43" i="2"/>
  <c r="BO43" i="2"/>
  <c r="BP43" i="2"/>
  <c r="BQ43" i="2"/>
  <c r="BR43" i="2"/>
  <c r="BS43" i="2"/>
  <c r="BT43" i="2"/>
  <c r="BU43" i="2"/>
  <c r="BV43" i="2"/>
  <c r="BX43" i="2"/>
  <c r="BY43" i="2"/>
  <c r="BZ43" i="2"/>
  <c r="CA43" i="2"/>
  <c r="CB43" i="2"/>
  <c r="CC43" i="2"/>
  <c r="BG43" i="2"/>
  <c r="G549" i="5" l="1"/>
  <c r="G550" i="5"/>
  <c r="G551" i="5"/>
  <c r="G552" i="5"/>
  <c r="G485" i="5"/>
  <c r="G488" i="5"/>
  <c r="E350" i="5"/>
  <c r="E349" i="5"/>
  <c r="E348" i="5"/>
  <c r="E347" i="5"/>
  <c r="M169" i="5"/>
  <c r="J167" i="5"/>
  <c r="G649" i="5"/>
  <c r="G648" i="5"/>
  <c r="G647" i="5"/>
  <c r="G646" i="5"/>
  <c r="G645" i="5"/>
  <c r="G644" i="5"/>
  <c r="G643" i="5"/>
  <c r="G642" i="5"/>
  <c r="G641" i="5"/>
  <c r="G640" i="5"/>
  <c r="G639" i="5"/>
  <c r="G638" i="5"/>
  <c r="G634" i="5"/>
  <c r="G633" i="5"/>
  <c r="G632" i="5"/>
  <c r="G631" i="5"/>
  <c r="G630" i="5"/>
  <c r="G629" i="5"/>
  <c r="G628" i="5"/>
  <c r="G627" i="5"/>
  <c r="G626" i="5"/>
  <c r="G558" i="5"/>
  <c r="G544" i="5"/>
  <c r="G543" i="5"/>
  <c r="G542" i="5"/>
  <c r="G541" i="5"/>
  <c r="G540" i="5"/>
  <c r="G539" i="5"/>
  <c r="G538" i="5"/>
  <c r="G537" i="5"/>
  <c r="G536" i="5"/>
  <c r="G535" i="5"/>
  <c r="G534" i="5"/>
  <c r="G533" i="5"/>
  <c r="G532" i="5"/>
  <c r="G531" i="5"/>
  <c r="G530" i="5"/>
  <c r="G529" i="5"/>
  <c r="G528" i="5"/>
  <c r="G527" i="5"/>
  <c r="G526" i="5"/>
  <c r="G525" i="5"/>
  <c r="G524" i="5"/>
  <c r="G523" i="5"/>
  <c r="G522" i="5"/>
  <c r="G521" i="5"/>
  <c r="G520" i="5"/>
  <c r="G519" i="5"/>
  <c r="G518" i="5"/>
  <c r="G517" i="5"/>
  <c r="G516" i="5"/>
  <c r="G515" i="5"/>
  <c r="G514" i="5"/>
  <c r="G513" i="5"/>
  <c r="G512" i="5"/>
  <c r="G511" i="5"/>
  <c r="G510" i="5"/>
  <c r="G509" i="5"/>
  <c r="G508" i="5"/>
  <c r="G507" i="5"/>
  <c r="G506" i="5"/>
  <c r="G505" i="5"/>
  <c r="G504" i="5"/>
  <c r="G503" i="5"/>
  <c r="G502" i="5"/>
  <c r="G501" i="5"/>
  <c r="G500" i="5"/>
  <c r="G499" i="5"/>
  <c r="G498" i="5"/>
  <c r="G497" i="5"/>
  <c r="G496" i="5"/>
  <c r="G495" i="5"/>
  <c r="G494" i="5"/>
  <c r="F493" i="5"/>
  <c r="G493" i="5" s="1"/>
  <c r="G492" i="5"/>
  <c r="G491" i="5"/>
  <c r="G490" i="5"/>
  <c r="G489" i="5"/>
  <c r="G487" i="5"/>
  <c r="G486" i="5"/>
  <c r="G480" i="5"/>
  <c r="G479" i="5"/>
  <c r="G478" i="5"/>
  <c r="G477" i="5"/>
  <c r="G476" i="5"/>
  <c r="G475" i="5"/>
  <c r="G474" i="5"/>
  <c r="G473" i="5"/>
  <c r="G472" i="5"/>
  <c r="G471" i="5"/>
  <c r="G470" i="5"/>
  <c r="G469" i="5"/>
  <c r="G468" i="5"/>
  <c r="G467" i="5"/>
  <c r="G466" i="5"/>
  <c r="G465" i="5"/>
  <c r="G464" i="5"/>
  <c r="G463" i="5"/>
  <c r="G462" i="5"/>
  <c r="G461" i="5"/>
  <c r="G460" i="5"/>
  <c r="G459" i="5"/>
  <c r="G458" i="5"/>
  <c r="G457" i="5"/>
  <c r="G456" i="5"/>
  <c r="G455" i="5"/>
  <c r="G454" i="5"/>
  <c r="G453" i="5"/>
  <c r="G452" i="5"/>
  <c r="G451" i="5"/>
  <c r="E287" i="5"/>
  <c r="E286" i="5"/>
  <c r="E285" i="5"/>
  <c r="E284" i="5"/>
  <c r="E283" i="5"/>
  <c r="M276" i="5"/>
  <c r="J276" i="5"/>
  <c r="M275" i="5"/>
  <c r="J275" i="5"/>
  <c r="M274" i="5"/>
  <c r="J274" i="5"/>
  <c r="M273" i="5"/>
  <c r="J273" i="5"/>
  <c r="M272" i="5"/>
  <c r="J272" i="5"/>
  <c r="M271" i="5"/>
  <c r="J271" i="5"/>
  <c r="M270" i="5"/>
  <c r="J270" i="5"/>
  <c r="M269" i="5"/>
  <c r="J269" i="5"/>
  <c r="M268" i="5"/>
  <c r="J268" i="5"/>
  <c r="M267" i="5"/>
  <c r="J267" i="5"/>
  <c r="M266" i="5"/>
  <c r="J266" i="5"/>
  <c r="M265" i="5"/>
  <c r="J265" i="5"/>
  <c r="M261" i="5"/>
  <c r="J261" i="5"/>
  <c r="M260" i="5"/>
  <c r="J260" i="5"/>
  <c r="M259" i="5"/>
  <c r="J259" i="5"/>
  <c r="M258" i="5"/>
  <c r="J258" i="5"/>
  <c r="M257" i="5"/>
  <c r="J257" i="5"/>
  <c r="M256" i="5"/>
  <c r="J256" i="5"/>
  <c r="M255" i="5"/>
  <c r="J255" i="5"/>
  <c r="M254" i="5"/>
  <c r="J254" i="5"/>
  <c r="M253" i="5"/>
  <c r="J253" i="5"/>
  <c r="M171" i="5"/>
  <c r="J171" i="5"/>
  <c r="M170" i="5"/>
  <c r="J170" i="5"/>
  <c r="J169" i="5"/>
  <c r="J168"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1" i="5"/>
  <c r="H41" i="5"/>
  <c r="H40" i="5"/>
  <c r="H35" i="5"/>
  <c r="H29" i="5"/>
  <c r="H28" i="5"/>
  <c r="H27" i="5"/>
  <c r="H26" i="5"/>
  <c r="H25" i="5"/>
  <c r="H24" i="5"/>
  <c r="H23" i="5"/>
  <c r="H22" i="5"/>
  <c r="H21" i="5"/>
  <c r="H20" i="5"/>
  <c r="H19" i="5"/>
  <c r="E14" i="5"/>
  <c r="H14" i="5" s="1"/>
  <c r="E13" i="5"/>
  <c r="E12" i="5"/>
  <c r="E11" i="5"/>
  <c r="H11" i="5" s="1"/>
  <c r="E10" i="5"/>
  <c r="E9" i="5"/>
  <c r="U25" i="3"/>
  <c r="T25" i="3"/>
  <c r="S23" i="3"/>
  <c r="S22" i="3"/>
  <c r="S21" i="3"/>
  <c r="S20" i="3"/>
  <c r="S19" i="3"/>
  <c r="S18" i="3"/>
  <c r="S17" i="3"/>
  <c r="S16" i="3"/>
  <c r="S15" i="3"/>
  <c r="S14" i="3"/>
  <c r="S13" i="3"/>
  <c r="S12" i="3"/>
  <c r="S11" i="3"/>
  <c r="S10" i="3"/>
  <c r="S9" i="3"/>
  <c r="AZ50" i="2"/>
  <c r="AY50" i="2"/>
  <c r="AX50" i="2"/>
  <c r="AW50" i="2"/>
  <c r="AV50" i="2"/>
  <c r="AU50" i="2"/>
  <c r="AT50" i="2"/>
  <c r="AS50" i="2"/>
  <c r="AR50" i="2"/>
  <c r="AQ50" i="2"/>
  <c r="AP50" i="2"/>
  <c r="AO50" i="2"/>
  <c r="AM50" i="2"/>
  <c r="AL50" i="2"/>
  <c r="AK50" i="2"/>
  <c r="AJ50" i="2"/>
  <c r="AI50" i="2"/>
  <c r="AH50" i="2"/>
  <c r="AG50" i="2"/>
  <c r="AF50" i="2"/>
  <c r="AE50" i="2"/>
  <c r="AD50" i="2"/>
  <c r="AC50" i="2"/>
  <c r="AZ49" i="2"/>
  <c r="AY49" i="2"/>
  <c r="AX49" i="2"/>
  <c r="AW49" i="2"/>
  <c r="AV49" i="2"/>
  <c r="AU49" i="2"/>
  <c r="AT49" i="2"/>
  <c r="AS49" i="2"/>
  <c r="AR49" i="2"/>
  <c r="AQ49" i="2"/>
  <c r="AP49" i="2"/>
  <c r="AO49" i="2"/>
  <c r="AM49" i="2"/>
  <c r="AL49" i="2"/>
  <c r="AK49" i="2"/>
  <c r="AJ49" i="2"/>
  <c r="AI49" i="2"/>
  <c r="AH49" i="2"/>
  <c r="AG49" i="2"/>
  <c r="AF49" i="2"/>
  <c r="AE49" i="2"/>
  <c r="AD49" i="2"/>
  <c r="AC49" i="2"/>
  <c r="EP47" i="2"/>
  <c r="EO47" i="2"/>
  <c r="EN47" i="2"/>
  <c r="EM47" i="2"/>
  <c r="EP46" i="2"/>
  <c r="EO46" i="2"/>
  <c r="EN46" i="2"/>
  <c r="EM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EQ44" i="2"/>
  <c r="EL44" i="2"/>
  <c r="EK44" i="2"/>
  <c r="EJ44" i="2"/>
  <c r="EI44" i="2"/>
  <c r="EH44" i="2"/>
  <c r="EG44" i="2"/>
  <c r="EF44" i="2"/>
  <c r="EE44" i="2"/>
  <c r="ED44" i="2"/>
  <c r="EC44" i="2"/>
  <c r="EB44" i="2"/>
  <c r="EA44" i="2"/>
  <c r="DZ44" i="2"/>
  <c r="DY44" i="2"/>
  <c r="DX44" i="2"/>
  <c r="DW44" i="2"/>
  <c r="DV44" i="2"/>
  <c r="DU44" i="2"/>
  <c r="DT44" i="2"/>
  <c r="DS44" i="2"/>
  <c r="DR44" i="2"/>
  <c r="DQ44" i="2"/>
  <c r="DP44" i="2"/>
  <c r="DO44" i="2"/>
  <c r="EQ43" i="2"/>
  <c r="DN43" i="2"/>
  <c r="CJ43" i="2"/>
  <c r="CE43" i="2"/>
  <c r="BF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CI42" i="2"/>
  <c r="CI46" i="2" s="1"/>
  <c r="CH42" i="2"/>
  <c r="CE42" i="2"/>
  <c r="BE42" i="2"/>
  <c r="BD42" i="2"/>
  <c r="BC42" i="2"/>
  <c r="BB42" i="2"/>
  <c r="BA42" i="2"/>
  <c r="CI41" i="2"/>
  <c r="CH41" i="2"/>
  <c r="CG41" i="2"/>
  <c r="CE41" i="2"/>
  <c r="BE41" i="2"/>
  <c r="BD41" i="2"/>
  <c r="BC41" i="2"/>
  <c r="BB41" i="2"/>
  <c r="BA41" i="2"/>
  <c r="AB41" i="2"/>
  <c r="CH40" i="2"/>
  <c r="CG40" i="2"/>
  <c r="CE40" i="2"/>
  <c r="BE40" i="2"/>
  <c r="EV40" i="2" s="1"/>
  <c r="BD40" i="2"/>
  <c r="BC40" i="2"/>
  <c r="BB40" i="2"/>
  <c r="BA40" i="2"/>
  <c r="AB40" i="2"/>
  <c r="CI39" i="2"/>
  <c r="CH39" i="2"/>
  <c r="CG39" i="2"/>
  <c r="CE39" i="2"/>
  <c r="CE44" i="2" s="1"/>
  <c r="BE39" i="2"/>
  <c r="BD39" i="2"/>
  <c r="BD44" i="2" s="1"/>
  <c r="BC39" i="2"/>
  <c r="BC44" i="2" s="1"/>
  <c r="BB39" i="2"/>
  <c r="BA39" i="2"/>
  <c r="BA44" i="2" s="1"/>
  <c r="CH38" i="2"/>
  <c r="CE38" i="2"/>
  <c r="BF38" i="2"/>
  <c r="BE38" i="2"/>
  <c r="BD38" i="2"/>
  <c r="BC38" i="2"/>
  <c r="BB38" i="2"/>
  <c r="BA38" i="2"/>
  <c r="AB38" i="2"/>
  <c r="EQ37" i="2"/>
  <c r="EL37" i="2"/>
  <c r="EK37" i="2"/>
  <c r="EJ37" i="2"/>
  <c r="EI37" i="2"/>
  <c r="EH37" i="2"/>
  <c r="EG37" i="2"/>
  <c r="EF37" i="2"/>
  <c r="EE37" i="2"/>
  <c r="ED37" i="2"/>
  <c r="EC37" i="2"/>
  <c r="EB37" i="2"/>
  <c r="EA37" i="2"/>
  <c r="DZ37" i="2"/>
  <c r="DY37" i="2"/>
  <c r="DX37" i="2"/>
  <c r="DW37" i="2"/>
  <c r="DV37" i="2"/>
  <c r="DU37" i="2"/>
  <c r="DT37" i="2"/>
  <c r="DS37" i="2"/>
  <c r="DR37" i="2"/>
  <c r="DQ37" i="2"/>
  <c r="DP37" i="2"/>
  <c r="DO37" i="2"/>
  <c r="EQ36" i="2"/>
  <c r="CC36" i="2"/>
  <c r="CB36" i="2"/>
  <c r="CA36" i="2"/>
  <c r="BZ36" i="2"/>
  <c r="BY36" i="2"/>
  <c r="BX36" i="2"/>
  <c r="BW36" i="2"/>
  <c r="BV36" i="2"/>
  <c r="BU36" i="2"/>
  <c r="BT36" i="2"/>
  <c r="BS36" i="2"/>
  <c r="BR36" i="2"/>
  <c r="BQ36" i="2"/>
  <c r="BM36" i="2"/>
  <c r="BL36" i="2"/>
  <c r="BI36" i="2"/>
  <c r="BH36" i="2"/>
  <c r="AZ36" i="2"/>
  <c r="AX36" i="2"/>
  <c r="AR36" i="2"/>
  <c r="AN36" i="2"/>
  <c r="AL36" i="2"/>
  <c r="AJ36" i="2"/>
  <c r="AI36" i="2"/>
  <c r="AH36" i="2"/>
  <c r="AG36" i="2"/>
  <c r="AF36" i="2"/>
  <c r="AE36" i="2"/>
  <c r="AD36" i="2"/>
  <c r="AC36" i="2"/>
  <c r="H36" i="2"/>
  <c r="BE35" i="2"/>
  <c r="BD35" i="2"/>
  <c r="BC35" i="2"/>
  <c r="BB35" i="2"/>
  <c r="BA35" i="2"/>
  <c r="AB35" i="2"/>
  <c r="AB37" i="2" s="1"/>
  <c r="BD34" i="2"/>
  <c r="BB34" i="2"/>
  <c r="BA34" i="2"/>
  <c r="AV34" i="2"/>
  <c r="BC34" i="2" s="1"/>
  <c r="AB34" i="2"/>
  <c r="CI33" i="2"/>
  <c r="CH33" i="2"/>
  <c r="CE33" i="2"/>
  <c r="BE33" i="2"/>
  <c r="BD33" i="2"/>
  <c r="BC33" i="2"/>
  <c r="BB33" i="2"/>
  <c r="BA33" i="2"/>
  <c r="AB33" i="2"/>
  <c r="CH32" i="2"/>
  <c r="CH37" i="2" s="1"/>
  <c r="AO32" i="2"/>
  <c r="AN32" i="2"/>
  <c r="AK32" i="2"/>
  <c r="AK37" i="2" s="1"/>
  <c r="AY31" i="2"/>
  <c r="AY36" i="2" s="1"/>
  <c r="AW31" i="2"/>
  <c r="AW36" i="2" s="1"/>
  <c r="AV31" i="2"/>
  <c r="AU31" i="2"/>
  <c r="AU36" i="2" s="1"/>
  <c r="AT31" i="2"/>
  <c r="AT36" i="2" s="1"/>
  <c r="AS31" i="2"/>
  <c r="AS36" i="2" s="1"/>
  <c r="AQ31" i="2"/>
  <c r="AQ36" i="2" s="1"/>
  <c r="AP31" i="2"/>
  <c r="AO31" i="2"/>
  <c r="AO36" i="2" s="1"/>
  <c r="AM31" i="2"/>
  <c r="AM36" i="2" s="1"/>
  <c r="AK31" i="2"/>
  <c r="AK36" i="2" s="1"/>
  <c r="EQ30" i="2"/>
  <c r="EL30" i="2"/>
  <c r="EK30" i="2"/>
  <c r="EJ30" i="2"/>
  <c r="EI30" i="2"/>
  <c r="EH30" i="2"/>
  <c r="EG30" i="2"/>
  <c r="EF30" i="2"/>
  <c r="EE30" i="2"/>
  <c r="ED30" i="2"/>
  <c r="EC30" i="2"/>
  <c r="EB30" i="2"/>
  <c r="EA30" i="2"/>
  <c r="DZ30" i="2"/>
  <c r="DY30" i="2"/>
  <c r="DX30" i="2"/>
  <c r="DW30" i="2"/>
  <c r="DV30" i="2"/>
  <c r="DU30" i="2"/>
  <c r="DT30" i="2"/>
  <c r="DS30" i="2"/>
  <c r="DR30" i="2"/>
  <c r="DQ30" i="2"/>
  <c r="DP30" i="2"/>
  <c r="DO30" i="2"/>
  <c r="EQ29" i="2"/>
  <c r="DN29" i="2"/>
  <c r="CJ29" i="2"/>
  <c r="CD29" i="2"/>
  <c r="CC29" i="2"/>
  <c r="CB29" i="2"/>
  <c r="CA29" i="2"/>
  <c r="BZ29" i="2"/>
  <c r="BY29" i="2"/>
  <c r="BX29" i="2"/>
  <c r="BW29" i="2"/>
  <c r="BV29" i="2"/>
  <c r="BU29" i="2"/>
  <c r="BT29" i="2"/>
  <c r="BS29" i="2"/>
  <c r="BR29" i="2"/>
  <c r="BQ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CH28" i="2"/>
  <c r="BE28" i="2"/>
  <c r="BE30" i="2" s="1"/>
  <c r="BD28" i="2"/>
  <c r="BC28" i="2"/>
  <c r="BB28" i="2"/>
  <c r="BA28" i="2"/>
  <c r="AB28" i="2"/>
  <c r="AB30" i="2" s="1"/>
  <c r="CH27" i="2"/>
  <c r="CE27" i="2"/>
  <c r="BE27" i="2"/>
  <c r="BD27" i="2"/>
  <c r="BC27" i="2"/>
  <c r="BB27" i="2"/>
  <c r="BA27" i="2"/>
  <c r="AB27" i="2"/>
  <c r="CH26" i="2"/>
  <c r="CE26" i="2"/>
  <c r="BE26" i="2"/>
  <c r="EV26" i="2" s="1"/>
  <c r="BD26" i="2"/>
  <c r="BC26" i="2"/>
  <c r="BB26" i="2"/>
  <c r="BA26" i="2"/>
  <c r="AB26" i="2"/>
  <c r="CH25" i="2"/>
  <c r="CH30" i="2" s="1"/>
  <c r="CE25" i="2"/>
  <c r="BC25" i="2"/>
  <c r="AK25" i="2"/>
  <c r="AK30" i="2" s="1"/>
  <c r="BD24" i="2"/>
  <c r="EU24" i="2" s="1"/>
  <c r="BC24" i="2"/>
  <c r="BB24" i="2"/>
  <c r="BA24" i="2"/>
  <c r="AB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EQ22" i="2"/>
  <c r="DN22" i="2"/>
  <c r="CJ22" i="2"/>
  <c r="CD22" i="2"/>
  <c r="CC22" i="2"/>
  <c r="CB22" i="2"/>
  <c r="CA22" i="2"/>
  <c r="BZ22" i="2"/>
  <c r="BY22" i="2"/>
  <c r="BX22" i="2"/>
  <c r="BW22" i="2"/>
  <c r="BV22" i="2"/>
  <c r="BU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CH21" i="2"/>
  <c r="CH46" i="2" s="1"/>
  <c r="CE21" i="2"/>
  <c r="BE21" i="2"/>
  <c r="BD21" i="2"/>
  <c r="BC21" i="2"/>
  <c r="BB21" i="2"/>
  <c r="BA21" i="2"/>
  <c r="AB21" i="2"/>
  <c r="AB23" i="2" s="1"/>
  <c r="CH20" i="2"/>
  <c r="CH22" i="2" s="1"/>
  <c r="CE20" i="2"/>
  <c r="BE20" i="2"/>
  <c r="BD20" i="2"/>
  <c r="BC20" i="2"/>
  <c r="BB20" i="2"/>
  <c r="BA20" i="2"/>
  <c r="AB20" i="2"/>
  <c r="CH19" i="2"/>
  <c r="CE19" i="2"/>
  <c r="BE19" i="2"/>
  <c r="EV19" i="2" s="1"/>
  <c r="BD19" i="2"/>
  <c r="BC19" i="2"/>
  <c r="BB19" i="2"/>
  <c r="BA19" i="2"/>
  <c r="AB19" i="2"/>
  <c r="CH18" i="2"/>
  <c r="BE18" i="2"/>
  <c r="BC18" i="2"/>
  <c r="BC23" i="2" s="1"/>
  <c r="AK18" i="2"/>
  <c r="CE17" i="2"/>
  <c r="BE17" i="2"/>
  <c r="BD17" i="2"/>
  <c r="BC17" i="2"/>
  <c r="BB17" i="2"/>
  <c r="BA17" i="2"/>
  <c r="AB17" i="2"/>
  <c r="EQ16" i="2"/>
  <c r="EL16" i="2"/>
  <c r="EK16" i="2"/>
  <c r="EJ16" i="2"/>
  <c r="EI16" i="2"/>
  <c r="EH16" i="2"/>
  <c r="EG16" i="2"/>
  <c r="EF16" i="2"/>
  <c r="EE16" i="2"/>
  <c r="ED16" i="2"/>
  <c r="EC16" i="2"/>
  <c r="EB16" i="2"/>
  <c r="EA16" i="2"/>
  <c r="DZ16" i="2"/>
  <c r="DY16" i="2"/>
  <c r="DX16" i="2"/>
  <c r="DW16" i="2"/>
  <c r="DV16" i="2"/>
  <c r="DU16" i="2"/>
  <c r="DT16" i="2"/>
  <c r="DS16" i="2"/>
  <c r="DR16" i="2"/>
  <c r="DQ16" i="2"/>
  <c r="DP16" i="2"/>
  <c r="DO16" i="2"/>
  <c r="EQ15" i="2"/>
  <c r="CJ15" i="2"/>
  <c r="CD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BE14" i="2"/>
  <c r="BD14" i="2"/>
  <c r="BD46" i="2" s="1"/>
  <c r="BC14" i="2"/>
  <c r="BC46" i="2" s="1"/>
  <c r="BB14" i="2"/>
  <c r="BB46" i="2" s="1"/>
  <c r="BA14" i="2"/>
  <c r="BA46" i="2" s="1"/>
  <c r="AB14" i="2"/>
  <c r="BE13" i="2"/>
  <c r="BD13" i="2"/>
  <c r="BC13" i="2"/>
  <c r="BB13" i="2"/>
  <c r="BA13" i="2"/>
  <c r="AB13" i="2"/>
  <c r="BD12" i="2"/>
  <c r="BB12" i="2"/>
  <c r="BA12" i="2"/>
  <c r="AN12" i="2"/>
  <c r="BE12" i="2" s="1"/>
  <c r="EV12" i="2" s="1"/>
  <c r="AB12" i="2"/>
  <c r="BC11" i="2"/>
  <c r="AK11" i="2"/>
  <c r="BE10" i="2"/>
  <c r="BD10" i="2"/>
  <c r="BC10" i="2"/>
  <c r="BB10" i="2"/>
  <c r="BA10" i="2"/>
  <c r="AB10" i="2"/>
  <c r="BH13" i="1"/>
  <c r="BG13" i="1"/>
  <c r="BF13" i="1"/>
  <c r="BE13" i="1"/>
  <c r="BD13" i="1"/>
  <c r="BC13" i="1"/>
  <c r="AD13" i="1"/>
  <c r="EU13" i="2" l="1"/>
  <c r="AN45" i="2"/>
  <c r="AN47" i="2" s="1"/>
  <c r="AN37" i="2"/>
  <c r="EV33" i="2"/>
  <c r="BD15" i="2"/>
  <c r="EV20" i="2"/>
  <c r="EU20" i="2"/>
  <c r="AO45" i="2"/>
  <c r="AO47" i="2" s="1"/>
  <c r="AO37" i="2"/>
  <c r="EX13" i="1"/>
  <c r="EW13" i="1"/>
  <c r="AK16" i="2"/>
  <c r="AK45" i="2"/>
  <c r="AK47" i="2" s="1"/>
  <c r="CH23" i="2"/>
  <c r="CH45" i="2"/>
  <c r="CH47" i="2" s="1"/>
  <c r="BE46" i="2"/>
  <c r="BE16" i="2"/>
  <c r="G38" i="2"/>
  <c r="EU38" i="2"/>
  <c r="BE44" i="2"/>
  <c r="EU17" i="2"/>
  <c r="G17" i="2"/>
  <c r="EV17" i="2" s="1"/>
  <c r="BC30" i="2"/>
  <c r="EU27" i="2"/>
  <c r="G27" i="2"/>
  <c r="G29" i="2" s="1"/>
  <c r="G13" i="2"/>
  <c r="EV13" i="2" s="1"/>
  <c r="CE30" i="2"/>
  <c r="CE45" i="2"/>
  <c r="CG44" i="2"/>
  <c r="CG45" i="2"/>
  <c r="CG47" i="2" s="1"/>
  <c r="AB16" i="2"/>
  <c r="AB46" i="2"/>
  <c r="AB47" i="2" s="1"/>
  <c r="BB18" i="2"/>
  <c r="BB23" i="2" s="1"/>
  <c r="AK23" i="2"/>
  <c r="CH44" i="2"/>
  <c r="EU41" i="2"/>
  <c r="G41" i="2"/>
  <c r="EV41" i="2" s="1"/>
  <c r="G20" i="2"/>
  <c r="CI44" i="2"/>
  <c r="CI45" i="2"/>
  <c r="CI47" i="2" s="1"/>
  <c r="BC16" i="2"/>
  <c r="G10" i="2"/>
  <c r="EV10" i="2" s="1"/>
  <c r="EU10" i="2"/>
  <c r="BE23" i="2"/>
  <c r="CE23" i="2"/>
  <c r="CE46" i="2"/>
  <c r="BB44" i="2"/>
  <c r="G42" i="2"/>
  <c r="EV42" i="2" s="1"/>
  <c r="EU42" i="2"/>
  <c r="EU40" i="2"/>
  <c r="G39" i="2"/>
  <c r="G44" i="2" s="1"/>
  <c r="EU39" i="2"/>
  <c r="EU35" i="2"/>
  <c r="G35" i="2"/>
  <c r="EV35" i="2" s="1"/>
  <c r="EU33" i="2"/>
  <c r="EU28" i="2"/>
  <c r="G28" i="2"/>
  <c r="G30" i="2" s="1"/>
  <c r="EV30" i="2" s="1"/>
  <c r="EU26" i="2"/>
  <c r="G21" i="2"/>
  <c r="EV21" i="2"/>
  <c r="EU21" i="2"/>
  <c r="EU19" i="2"/>
  <c r="G18" i="2"/>
  <c r="EV18" i="2"/>
  <c r="G14" i="2"/>
  <c r="EV14" i="2" s="1"/>
  <c r="EU14" i="2"/>
  <c r="EU12" i="2"/>
  <c r="BB11" i="2"/>
  <c r="AB29" i="2"/>
  <c r="BD18" i="2"/>
  <c r="BF29" i="2"/>
  <c r="BB43" i="2"/>
  <c r="BD29" i="2"/>
  <c r="AV36" i="2"/>
  <c r="BC32" i="2"/>
  <c r="BC37" i="2" s="1"/>
  <c r="BE22" i="2"/>
  <c r="BA22" i="2"/>
  <c r="BB29" i="2"/>
  <c r="E43" i="5"/>
  <c r="H43" i="5" s="1"/>
  <c r="BU52" i="2"/>
  <c r="BB32" i="2"/>
  <c r="BB37" i="2" s="1"/>
  <c r="BE15" i="2"/>
  <c r="EU15" i="2" s="1"/>
  <c r="BB22" i="2"/>
  <c r="BC22" i="2"/>
  <c r="BB25" i="2"/>
  <c r="BB30" i="2" s="1"/>
  <c r="BA29" i="2"/>
  <c r="BA31" i="2"/>
  <c r="BE32" i="2"/>
  <c r="BE37" i="2" s="1"/>
  <c r="CH43" i="2"/>
  <c r="BA25" i="2"/>
  <c r="BA30" i="2" s="1"/>
  <c r="BA15" i="2"/>
  <c r="BF22" i="2"/>
  <c r="BD25" i="2"/>
  <c r="BD30" i="2" s="1"/>
  <c r="BA50" i="2"/>
  <c r="BN34" i="2"/>
  <c r="CG34" i="2" s="1"/>
  <c r="BG34" i="2"/>
  <c r="BO34" i="2"/>
  <c r="BO36" i="2" s="1"/>
  <c r="AB22" i="2"/>
  <c r="BB50" i="2"/>
  <c r="AB15" i="2"/>
  <c r="BE31" i="2"/>
  <c r="BD32" i="2"/>
  <c r="BD37" i="2" s="1"/>
  <c r="BE43" i="2"/>
  <c r="BC15" i="2"/>
  <c r="BA43" i="2"/>
  <c r="BB15" i="2"/>
  <c r="BE29" i="2"/>
  <c r="AB43" i="2"/>
  <c r="CI43" i="2"/>
  <c r="CG43" i="2"/>
  <c r="CH29" i="2"/>
  <c r="CE29" i="2"/>
  <c r="H10" i="5"/>
  <c r="H12" i="5"/>
  <c r="H9" i="5"/>
  <c r="BA36" i="2"/>
  <c r="CE22" i="2"/>
  <c r="BB31" i="2"/>
  <c r="BB36" i="2" s="1"/>
  <c r="BC43" i="2"/>
  <c r="AN49" i="2"/>
  <c r="AN50" i="2"/>
  <c r="H13" i="5"/>
  <c r="BA11" i="2"/>
  <c r="BD22" i="2"/>
  <c r="BC12" i="2"/>
  <c r="BC50" i="2" s="1"/>
  <c r="BA18" i="2"/>
  <c r="BA23" i="2" s="1"/>
  <c r="BC31" i="2"/>
  <c r="BE34" i="2"/>
  <c r="BD43" i="2"/>
  <c r="BD11" i="2"/>
  <c r="BD31" i="2"/>
  <c r="AP36" i="2"/>
  <c r="AB31" i="2"/>
  <c r="AB36" i="2" s="1"/>
  <c r="BA32" i="2"/>
  <c r="BA37" i="2" s="1"/>
  <c r="BC29" i="2"/>
  <c r="G43" i="2" l="1"/>
  <c r="E44" i="5"/>
  <c r="H44" i="5" s="1"/>
  <c r="G22" i="2"/>
  <c r="EV27" i="2"/>
  <c r="EU29" i="2"/>
  <c r="EV29" i="2"/>
  <c r="EV22" i="2"/>
  <c r="EU22" i="2"/>
  <c r="BC45" i="2"/>
  <c r="BC47" i="2" s="1"/>
  <c r="CE47" i="2"/>
  <c r="BE45" i="2"/>
  <c r="BE47" i="2" s="1"/>
  <c r="BB16" i="2"/>
  <c r="BB45" i="2"/>
  <c r="BB47" i="2" s="1"/>
  <c r="BA16" i="2"/>
  <c r="BA45" i="2"/>
  <c r="BA47" i="2" s="1"/>
  <c r="EV31" i="2"/>
  <c r="G31" i="2"/>
  <c r="EU31" i="2"/>
  <c r="EU43" i="2"/>
  <c r="EV43" i="2"/>
  <c r="BD45" i="2"/>
  <c r="BD47" i="2" s="1"/>
  <c r="BD16" i="2"/>
  <c r="EU18" i="2"/>
  <c r="BD23" i="2"/>
  <c r="EU23" i="2" s="1"/>
  <c r="G15" i="2"/>
  <c r="EV15" i="2" s="1"/>
  <c r="EV38" i="2"/>
  <c r="EV44" i="2"/>
  <c r="EU44" i="2"/>
  <c r="EV39" i="2"/>
  <c r="G32" i="2"/>
  <c r="G37" i="2" s="1"/>
  <c r="EV32" i="2"/>
  <c r="EU32" i="2"/>
  <c r="EV28" i="2"/>
  <c r="EU30" i="2"/>
  <c r="EU25" i="2"/>
  <c r="G23" i="2"/>
  <c r="EV23" i="2"/>
  <c r="G46" i="2"/>
  <c r="G16" i="2"/>
  <c r="EV16" i="2" s="1"/>
  <c r="EU11" i="2"/>
  <c r="CF34" i="2"/>
  <c r="CF36" i="2" s="1"/>
  <c r="CE34" i="2"/>
  <c r="CH34" i="2"/>
  <c r="CC15" i="2"/>
  <c r="BF15" i="2" s="1"/>
  <c r="H36" i="5"/>
  <c r="H37" i="5"/>
  <c r="BE36" i="2"/>
  <c r="BN36" i="2"/>
  <c r="CI34" i="2"/>
  <c r="BG36" i="2"/>
  <c r="BF36" i="2" s="1"/>
  <c r="BC36" i="2"/>
  <c r="EU16" i="2"/>
  <c r="BD36" i="2"/>
  <c r="G45" i="2" l="1"/>
  <c r="EU34" i="2"/>
  <c r="G34" i="2"/>
  <c r="G36" i="2" s="1"/>
  <c r="EV36" i="2" s="1"/>
  <c r="EV37" i="2"/>
  <c r="EU37" i="2"/>
  <c r="G47" i="2"/>
  <c r="CE15" i="2"/>
  <c r="CH36" i="2"/>
  <c r="EU36" i="2" s="1"/>
  <c r="CE36" i="2"/>
  <c r="EV3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5" authorId="0" shapeId="0" xr:uid="{00000000-0006-0000-0000-000001000000}">
      <text>
        <r>
          <rPr>
            <sz val="11"/>
            <color theme="1"/>
            <rFont val="Calibri"/>
            <family val="2"/>
          </rPr>
          <t>======
ID#AAAAUpazrVU
YULIED.PENARANDA    (2022-02-07 20:51:54)
Se debe escribir el nombre completo de la oficina, dirección o subdirección que gerencia el proyecto de inversión.</t>
        </r>
      </text>
    </comment>
    <comment ref="A6" authorId="0" shapeId="0" xr:uid="{00000000-0006-0000-0000-000002000000}">
      <text>
        <r>
          <rPr>
            <sz val="11"/>
            <color theme="1"/>
            <rFont val="Calibri"/>
            <family val="2"/>
          </rPr>
          <t>======
ID#AAAAUpazraw
YULIED.PENARANDA    (2022-02-07 20:51:54)
Se debe escribir el número y nombre completo del proyecto de inversión.</t>
        </r>
      </text>
    </comment>
    <comment ref="A8" authorId="0" shapeId="0" xr:uid="{00000000-0006-0000-0000-000003000000}">
      <text>
        <r>
          <rPr>
            <sz val="11"/>
            <color theme="1"/>
            <rFont val="Calibri"/>
            <family val="2"/>
          </rPr>
          <t>======
ID#AAAAUpazrNA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1" shapeId="0" xr:uid="{5EC4AE23-E0EC-4B54-8304-31887DB6F51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1" shapeId="0" xr:uid="{6349C088-00A3-4A39-891E-449D822C6EF1}">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1" shapeId="0" xr:uid="{6BFA2638-7AD0-4426-8B2F-312F122B4E39}">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1" shapeId="0" xr:uid="{F741C8A4-E468-423A-AE99-EF5A36424FC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1" shapeId="0" xr:uid="{6E05280D-7F17-46B2-BCC5-4C1993E844A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1" shapeId="0" xr:uid="{166A42E5-A0CC-43C8-BFA4-427E33D3FCAD}">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1" shapeId="0" xr:uid="{8410CAC6-B752-4CDC-A34E-245964BF7A96}">
      <text>
        <r>
          <rPr>
            <b/>
            <sz val="9"/>
            <color indexed="81"/>
            <rFont val="Tahoma"/>
            <family val="2"/>
          </rPr>
          <t>YULIED.PENARANDA:</t>
        </r>
        <r>
          <rPr>
            <sz val="9"/>
            <color indexed="81"/>
            <rFont val="Tahoma"/>
            <family val="2"/>
          </rPr>
          <t xml:space="preserve">
Año 1</t>
        </r>
      </text>
    </comment>
    <comment ref="BH11" authorId="1" shapeId="0" xr:uid="{83F2A49A-8938-4C8A-BB6C-AB6BF64226F8}">
      <text>
        <r>
          <rPr>
            <b/>
            <sz val="9"/>
            <color indexed="81"/>
            <rFont val="Tahoma"/>
            <family val="2"/>
          </rPr>
          <t>YULIED.PENARANDA:</t>
        </r>
        <r>
          <rPr>
            <sz val="9"/>
            <color indexed="81"/>
            <rFont val="Tahoma"/>
            <family val="2"/>
          </rPr>
          <t xml:space="preserve">
Año 3</t>
        </r>
      </text>
    </comment>
    <comment ref="CL11" authorId="1" shapeId="0" xr:uid="{528602B9-7A91-45A7-9494-DA509DDE8C19}">
      <text>
        <r>
          <rPr>
            <b/>
            <sz val="9"/>
            <color indexed="81"/>
            <rFont val="Tahoma"/>
            <family val="2"/>
          </rPr>
          <t>YULIED.PENARANDA:</t>
        </r>
        <r>
          <rPr>
            <sz val="9"/>
            <color indexed="81"/>
            <rFont val="Tahoma"/>
            <family val="2"/>
          </rPr>
          <t xml:space="preserve">
Año 4</t>
        </r>
      </text>
    </comment>
    <comment ref="DP11" authorId="1" shapeId="0" xr:uid="{ECE153A3-44B3-4E70-9E5B-C73276EE78D3}">
      <text>
        <r>
          <rPr>
            <b/>
            <sz val="9"/>
            <color indexed="81"/>
            <rFont val="Tahoma"/>
            <family val="2"/>
          </rPr>
          <t>YULIED.PENARANDA:</t>
        </r>
        <r>
          <rPr>
            <sz val="9"/>
            <color indexed="81"/>
            <rFont val="Tahoma"/>
            <family val="2"/>
          </rPr>
          <t xml:space="preserve">
Año 5</t>
        </r>
      </text>
    </comment>
    <comment ref="A12" authorId="1" shapeId="0" xr:uid="{FEC62A1D-E4AC-4041-8A5D-8A3177ED53C9}">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1" shapeId="0" xr:uid="{7FA248C2-9BBD-4F99-9217-01AF40A6AF5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1" shapeId="0" xr:uid="{24D0DFB2-7F1B-4E07-BB24-834EAE5E36D4}">
      <text>
        <r>
          <rPr>
            <b/>
            <sz val="9"/>
            <color indexed="81"/>
            <rFont val="Tahoma"/>
            <family val="2"/>
          </rPr>
          <t>YULIED.PENARANDA:</t>
        </r>
        <r>
          <rPr>
            <sz val="9"/>
            <color indexed="81"/>
            <rFont val="Tahoma"/>
            <family val="2"/>
          </rPr>
          <t xml:space="preserve">
Número de Meta Plan de Desarrollo.</t>
        </r>
      </text>
    </comment>
    <comment ref="D12" authorId="1" shapeId="0" xr:uid="{2D8849DF-5375-4BBE-BCDD-721AA799CDF0}">
      <text>
        <r>
          <rPr>
            <b/>
            <sz val="9"/>
            <color indexed="81"/>
            <rFont val="Tahoma"/>
            <family val="2"/>
          </rPr>
          <t>YULIED.PENARANDA:</t>
        </r>
        <r>
          <rPr>
            <sz val="9"/>
            <color indexed="81"/>
            <rFont val="Tahoma"/>
            <family val="2"/>
          </rPr>
          <t xml:space="preserve">
Nombre completo de la Meta  del Plan de Desarrollo, según acuerdo.</t>
        </r>
      </text>
    </comment>
    <comment ref="E12" authorId="1" shapeId="0" xr:uid="{40532B37-0DA7-43AB-BDF5-547E73E9BB1E}">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1" shapeId="0" xr:uid="{ACBEB591-B9C5-4CC5-BDE8-CF7A969C15AF}">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1" shapeId="0" xr:uid="{471B6749-B740-4DD8-9782-ED33D5CA833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1" shapeId="0" xr:uid="{D1887E51-01F4-4C33-9BA4-9D14D6B12B0A}">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1" shapeId="0" xr:uid="{B3B35EFB-3B4B-414F-871F-999B0220ECAB}">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1" shapeId="0" xr:uid="{7B30D5DC-CB83-4C37-AD84-671F6F6A4CAA}">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extLst>
    <ext xmlns:r="http://schemas.openxmlformats.org/officeDocument/2006/relationships" uri="GoogleSheetsCustomDataVersion1">
      <go:sheetsCustomData xmlns:go="http://customooxmlschemas.google.com/" r:id="rId1" roundtripDataSignature="AMtx7mgga1tV/4UUIwWR6CFxYFVfwDyuJ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4" authorId="0" shapeId="0" xr:uid="{00000000-0006-0000-0100-000001000000}">
      <text>
        <r>
          <rPr>
            <sz val="11"/>
            <color theme="1"/>
            <rFont val="Calibri"/>
            <family val="2"/>
          </rPr>
          <t>======
ID#AAAAUpazrgI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rPr>
          <t>======
ID#AAAAUpazrHQ
YULIED.PENARANDA    (2022-02-07 20:51:54)
Describir el número y nombre completo del proyecto de inversión.</t>
        </r>
      </text>
    </comment>
    <comment ref="ES7" authorId="1" shapeId="0" xr:uid="{322BEBA0-CB21-4C8B-9AB5-0D2A1125E84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1" shapeId="0" xr:uid="{24E9462E-5DAD-4B00-BBB6-5CEABEBFB9A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1" shapeId="0" xr:uid="{3DAEB340-8DEE-4213-A43E-E7C24375FA2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1" shapeId="0" xr:uid="{A14534BD-08E2-4272-9D69-EAA6A2459C5B}">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2E3217BA-3955-434E-834A-497E05EB4017}">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0" shapeId="0" xr:uid="{2680C094-3FA0-42E0-8D16-B65DFB83E4EB}">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0" shapeId="0" xr:uid="{DFC56A23-6970-4F7A-9786-20CEA52A1410}">
      <text>
        <r>
          <rPr>
            <sz val="11"/>
            <color theme="1"/>
            <rFont val="Calibri"/>
            <family val="2"/>
          </rPr>
          <t>======
ID#AAAAUpazrNc
YULIED.PENARANDA    (2022-02-07 20:51:54)
Medidas a tomar para solucionar los retrasos presentados. 
Máximo de caracteres 500 incluidos espacios.</t>
        </r>
      </text>
    </comment>
    <comment ref="EZ7" authorId="0" shapeId="0" xr:uid="{F9EBD4CA-575C-457E-9C71-95378BC1DE1A}">
      <text>
        <r>
          <rPr>
            <sz val="11"/>
            <color theme="1"/>
            <rFont val="Calibri"/>
            <family val="2"/>
          </rPr>
          <t>======
ID#AAAAUpazrI0
YULIED.PENARANDA    (2022-02-07 20:51:54)
Logros obtenidos para la población objetivo, que se han alcanzado  con el cumplimiento de la meta.</t>
        </r>
      </text>
    </comment>
    <comment ref="FA7" authorId="0" shapeId="0" xr:uid="{516328ED-A13E-4FDE-A7CE-CB7A258F17A2}">
      <text>
        <r>
          <rPr>
            <sz val="11"/>
            <color theme="1"/>
            <rFont val="Calibri"/>
            <family val="2"/>
          </rPr>
          <t>======
ID#AAAAUpazrMk
YULIED.PENARANDA    (2022-02-07 20:51:54)
Soportes que justifican las acciones desarrolladas en el cumplimiento de la meta.</t>
        </r>
      </text>
    </comment>
    <comment ref="H8" authorId="0" shapeId="0" xr:uid="{7CB07F56-1204-4866-BF60-EDF4386DED80}">
      <text>
        <r>
          <rPr>
            <sz val="11"/>
            <color theme="1"/>
            <rFont val="Calibri"/>
            <family val="2"/>
          </rPr>
          <t>======
ID#AAAAUpazrao
YULIED.PENARANDA    (2022-02-07 20:51:54)
Año 1</t>
        </r>
      </text>
    </comment>
    <comment ref="BF8" authorId="0" shapeId="0" xr:uid="{176BD893-A171-4B06-AF2B-03C4664C3C38}">
      <text>
        <r>
          <rPr>
            <sz val="11"/>
            <color theme="1"/>
            <rFont val="Calibri"/>
            <family val="2"/>
          </rPr>
          <t>======
ID#AAAAUpazrOI
YULIED.PENARANDA    (2022-02-07 20:51:54)
Año 3</t>
        </r>
      </text>
    </comment>
    <comment ref="CJ8" authorId="0" shapeId="0" xr:uid="{359B4420-96ED-44A6-8583-DCB560202DD1}">
      <text>
        <r>
          <rPr>
            <sz val="11"/>
            <color theme="1"/>
            <rFont val="Calibri"/>
            <family val="2"/>
          </rPr>
          <t>======
ID#AAAAUpazrMo
YULIED.PENARANDA    (2022-02-07 20:51:54)
Año 4</t>
        </r>
      </text>
    </comment>
    <comment ref="DN8" authorId="0" shapeId="0" xr:uid="{2A53E7BA-A3F5-4705-B499-09AFB5525289}">
      <text>
        <r>
          <rPr>
            <sz val="11"/>
            <color theme="1"/>
            <rFont val="Calibri"/>
            <family val="2"/>
          </rPr>
          <t>======
ID#AAAAUpazrQU
YULIED.PENARANDA    (2022-02-07 20:51:54)
Año 5</t>
        </r>
      </text>
    </comment>
    <comment ref="A9" authorId="0" shapeId="0" xr:uid="{69AB094F-51B9-4A02-AD71-9852C9B9F45F}">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0" shapeId="0" xr:uid="{2EF7F0BD-B20D-4B6F-8FE7-7A206F6984C9}">
      <text>
        <r>
          <rPr>
            <sz val="11"/>
            <color theme="1"/>
            <rFont val="Calibri"/>
            <family val="2"/>
          </rPr>
          <t>======
ID#AAAAUpazrfY
YULIED.PENARANDA    (2022-02-07 20:51:54)
Número de la meta proyecto de inversión, según la asignación dada en  SEGPLAN</t>
        </r>
      </text>
    </comment>
    <comment ref="C9" authorId="0" shapeId="0" xr:uid="{FB438CBB-6C69-471B-BB23-733553437CD0}">
      <text>
        <r>
          <rPr>
            <sz val="11"/>
            <color theme="1"/>
            <rFont val="Calibri"/>
            <family val="2"/>
          </rPr>
          <t>======
ID#AAAAUpazrh4
YULIED.PENARANDA    (2022-02-07 20:51:54)
Nombre completo de la meta proyecto de inversión, igual como quedo en SEGPLAN</t>
        </r>
      </text>
    </comment>
    <comment ref="D9" authorId="0" shapeId="0" xr:uid="{161A2481-8DEE-4257-B702-038AD44278F0}">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0" shapeId="0" xr:uid="{7226437F-7DFD-42EA-A452-9CC2E48DAFAD}">
      <text>
        <r>
          <rPr>
            <sz val="11"/>
            <color theme="1"/>
            <rFont val="Calibri"/>
            <family val="2"/>
          </rPr>
          <t>======
ID#AAAAUpazrQE
YULIED.PENARANDA    (2022-02-07 20:51:54)
Número de la meta Plan de Desarrollo, a la cual se encuentra asociada la meta de inversión.</t>
        </r>
      </text>
    </comment>
    <comment ref="F9" authorId="0" shapeId="0" xr:uid="{143FFB47-FF34-4EDE-B2F7-6A09AC855F0B}">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0" shapeId="0" xr:uid="{C585FE5C-521C-4D6A-BB4A-CC7E15965381}">
      <text>
        <r>
          <rPr>
            <sz val="11"/>
            <color theme="1"/>
            <rFont val="Calibri"/>
            <family val="2"/>
          </rPr>
          <t>======
ID#AAAAUpazrT0
YULIED.PENARANDA    (2022-02-07 20:51:54)
Magnitud física y presupuestal para la totalidad del plan de desarrollo.</t>
        </r>
      </text>
    </comment>
    <comment ref="H9" authorId="0" shapeId="0" xr:uid="{449C9038-A39E-4A9F-A836-693C655E5DF6}">
      <text>
        <r>
          <rPr>
            <sz val="11"/>
            <color theme="1"/>
            <rFont val="Calibri"/>
            <family val="2"/>
          </rPr>
          <t>======
ID#AAAAUpazrOY
YULIED.PENARANDA    (2022-02-07 20:51:54)
Magnitud física y presupuestal  programada para el inicio del plan de desarrollo.</t>
        </r>
      </text>
    </comment>
    <comment ref="F10" authorId="0" shapeId="0" xr:uid="{00000000-0006-0000-0100-00004F000000}">
      <text>
        <r>
          <rPr>
            <sz val="11"/>
            <color theme="1"/>
            <rFont val="Calibri"/>
            <family val="2"/>
          </rPr>
          <t>======
ID#AAAAUpazrc4
YULIED.PENARANDA    (2022-02-07 20:51:54)
Magnitud física de la meta proyecto de inversión, a programar o a realizar seguimiento, según la columna en que se reporte.</t>
        </r>
      </text>
    </comment>
    <comment ref="F11" authorId="0" shapeId="0" xr:uid="{00000000-0006-0000-0100-000052000000}">
      <text>
        <r>
          <rPr>
            <sz val="11"/>
            <color theme="1"/>
            <rFont val="Calibri"/>
            <family val="2"/>
          </rPr>
          <t>======
ID#AAAAUpVXDHQ
YULIED.PENARANDA    (2022-02-07 20:51:54)
Recursos presupuestales asignados para la vigencia en programación  y/o seguimiento, según la columna en que se reporte</t>
        </r>
      </text>
    </comment>
    <comment ref="F12" authorId="0" shapeId="0" xr:uid="{00000000-0006-0000-0100-000054000000}">
      <text>
        <r>
          <rPr>
            <sz val="11"/>
            <color theme="1"/>
            <rFont val="Calibri"/>
            <family val="2"/>
          </rPr>
          <t>======
ID#AAAAUpazrek
YULIED.PENARANDA    (2022-02-07 20:51:54)
Este debe corresponder con la programación del  Plan Anual de Caja- PAC de la vigencia</t>
        </r>
      </text>
    </comment>
    <comment ref="F13" authorId="0" shapeId="0" xr:uid="{00000000-0006-0000-0100-000055000000}">
      <text>
        <r>
          <rPr>
            <sz val="11"/>
            <color theme="1"/>
            <rFont val="Calibri"/>
            <family val="2"/>
          </rPr>
          <t>======
ID#AAAAUpazrXA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6000000}">
      <text>
        <r>
          <rPr>
            <sz val="11"/>
            <color theme="1"/>
            <rFont val="Calibri"/>
            <family val="2"/>
          </rPr>
          <t>======
ID#AAAAUpazreY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5B000000}">
      <text>
        <r>
          <rPr>
            <sz val="11"/>
            <color theme="1"/>
            <rFont val="Calibri"/>
            <family val="2"/>
          </rPr>
          <t>======
ID#AAAAUpazrXg
YULIED.PENARANDA    (2022-02-07 20:51:54)
Para las metas de tipología suma (vigencia *reservas). Para las demás tipos de metas se asocia el mismo dato de la vigencia.</t>
        </r>
      </text>
    </comment>
    <comment ref="F16" authorId="0" shapeId="0" xr:uid="{00000000-0006-0000-0100-00005C000000}">
      <text>
        <r>
          <rPr>
            <sz val="11"/>
            <color theme="1"/>
            <rFont val="Calibri"/>
            <family val="2"/>
          </rPr>
          <t>======
ID#AAAAUpazrZE
YULIED.PENARANDA    (2022-02-07 20:51:54)
Se suma los recursos presupuestales (vigencia + reservas)</t>
        </r>
      </text>
    </comment>
    <comment ref="F17" authorId="0" shapeId="0" xr:uid="{00000000-0006-0000-0100-00005D000000}">
      <text>
        <r>
          <rPr>
            <sz val="11"/>
            <color theme="1"/>
            <rFont val="Calibri"/>
            <family val="2"/>
          </rPr>
          <t>======
ID#AAAAUpazrP4
YULIED.PENARANDA    (2022-02-07 20:51:54)
Magnitud física de la meta proyecto de inversión, a programar o a realizar seguimiento, según la columna en que se reporte.</t>
        </r>
      </text>
    </comment>
    <comment ref="F18" authorId="0" shapeId="0" xr:uid="{00000000-0006-0000-0100-00005F000000}">
      <text>
        <r>
          <rPr>
            <sz val="11"/>
            <color theme="1"/>
            <rFont val="Calibri"/>
            <family val="2"/>
          </rPr>
          <t>======
ID#AAAAUpazrh8
YULIED.PENARANDA    (2022-02-07 20:51:54)
Recursos presupuestales asignados para la vigencia en programación  y/o seguimiento, según la columna en que se reporte</t>
        </r>
      </text>
    </comment>
    <comment ref="F19" authorId="0" shapeId="0" xr:uid="{00000000-0006-0000-0100-000060000000}">
      <text>
        <r>
          <rPr>
            <sz val="11"/>
            <color theme="1"/>
            <rFont val="Calibri"/>
            <family val="2"/>
          </rPr>
          <t>======
ID#AAAAUpazrhk
YULIED.PENARANDA    (2022-02-07 20:51:54)
Este debe corresponder con la programación del  Plan Anual de Caja- PAC de la vigencia</t>
        </r>
      </text>
    </comment>
    <comment ref="F20" authorId="0" shapeId="0" xr:uid="{00000000-0006-0000-0100-000061000000}">
      <text>
        <r>
          <rPr>
            <sz val="11"/>
            <color theme="1"/>
            <rFont val="Calibri"/>
            <family val="2"/>
          </rPr>
          <t>======
ID#AAAAUpVXDGs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2000000}">
      <text>
        <r>
          <rPr>
            <sz val="11"/>
            <color theme="1"/>
            <rFont val="Calibri"/>
            <family val="2"/>
          </rPr>
          <t>======
ID#AAAAUpazrRY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63000000}">
      <text>
        <r>
          <rPr>
            <sz val="11"/>
            <color theme="1"/>
            <rFont val="Calibri"/>
            <family val="2"/>
          </rPr>
          <t>======
ID#AAAAUpazrbw
YULIED.PENARANDA    (2022-02-07 20:51:54)
Para las metas de tipología suma (vigencia *reservas). Para las demás tipos de metas se asocia el mismo dato de la vigencia.</t>
        </r>
      </text>
    </comment>
    <comment ref="F23" authorId="0" shapeId="0" xr:uid="{00000000-0006-0000-0100-000064000000}">
      <text>
        <r>
          <rPr>
            <sz val="11"/>
            <color theme="1"/>
            <rFont val="Calibri"/>
            <family val="2"/>
          </rPr>
          <t>======
ID#AAAAUpazrLE
YULIED.PENARANDA    (2022-02-07 20:51:54)
Se suma los recursos presupuestales (vigencia + reservas)</t>
        </r>
      </text>
    </comment>
    <comment ref="F24" authorId="0" shapeId="0" xr:uid="{00000000-0006-0000-0100-000065000000}">
      <text>
        <r>
          <rPr>
            <sz val="11"/>
            <color theme="1"/>
            <rFont val="Calibri"/>
            <family val="2"/>
          </rPr>
          <t>======
ID#AAAAUpazrLY
YULIED.PENARANDA    (2022-02-07 20:51:54)
Magnitud física de la meta proyecto de inversión, a programar o a realizar seguimiento, según la columna en que se reporte.</t>
        </r>
      </text>
    </comment>
    <comment ref="F25" authorId="0" shapeId="0" xr:uid="{00000000-0006-0000-0100-000068000000}">
      <text>
        <r>
          <rPr>
            <sz val="11"/>
            <color theme="1"/>
            <rFont val="Calibri"/>
            <family val="2"/>
          </rPr>
          <t>======
ID#AAAAUpazrfs
YULIED.PENARANDA    (2022-02-07 20:51:54)
Recursos presupuestales asignados para la vigencia en programación  y/o seguimiento, según la columna en que se reporte</t>
        </r>
      </text>
    </comment>
    <comment ref="F26" authorId="0" shapeId="0" xr:uid="{00000000-0006-0000-0100-000069000000}">
      <text>
        <r>
          <rPr>
            <sz val="11"/>
            <color theme="1"/>
            <rFont val="Calibri"/>
            <family val="2"/>
          </rPr>
          <t>======
ID#AAAAUpazrgs
YULIED.PENARANDA    (2022-02-07 20:51:54)
Este debe corresponder con la programación del  Plan Anual de Caja- PAC de la vigencia</t>
        </r>
      </text>
    </comment>
    <comment ref="F27" authorId="0" shapeId="0" xr:uid="{00000000-0006-0000-0100-00006B000000}">
      <text>
        <r>
          <rPr>
            <sz val="11"/>
            <color theme="1"/>
            <rFont val="Calibri"/>
            <family val="2"/>
          </rPr>
          <t>======
ID#AAAAUpazrHc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C000000}">
      <text>
        <r>
          <rPr>
            <sz val="11"/>
            <color theme="1"/>
            <rFont val="Calibri"/>
            <family val="2"/>
          </rPr>
          <t>======
ID#AAAAUpazrNM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6E000000}">
      <text>
        <r>
          <rPr>
            <sz val="11"/>
            <color theme="1"/>
            <rFont val="Calibri"/>
            <family val="2"/>
          </rPr>
          <t>======
ID#AAAAUpazrZc
YULIED.PENARANDA    (2022-02-07 20:51:54)
Para las metas de tipología suma (vigencia *reservas). Para las demás tipos de metas se asocia el mismo dato de la vigencia.</t>
        </r>
      </text>
    </comment>
    <comment ref="F30" authorId="0" shapeId="0" xr:uid="{00000000-0006-0000-0100-00006F000000}">
      <text>
        <r>
          <rPr>
            <sz val="11"/>
            <color theme="1"/>
            <rFont val="Calibri"/>
            <family val="2"/>
          </rPr>
          <t>======
ID#AAAAUpazrVM
YULIED.PENARANDA    (2022-02-07 20:51:54)
Se suma los recursos presupuestales (vigencia + reservas)</t>
        </r>
      </text>
    </comment>
    <comment ref="F31" authorId="0" shapeId="0" xr:uid="{00000000-0006-0000-0100-000070000000}">
      <text>
        <r>
          <rPr>
            <sz val="11"/>
            <color theme="1"/>
            <rFont val="Calibri"/>
            <family val="2"/>
          </rPr>
          <t>======
ID#AAAAUpazrgw
YULIED.PENARANDA    (2022-02-07 20:51:54)
Magnitud física de la meta proyecto de inversión, a programar o a realizar seguimiento, según la columna en que se reporte.</t>
        </r>
      </text>
    </comment>
    <comment ref="F32" authorId="0" shapeId="0" xr:uid="{00000000-0006-0000-0100-000075000000}">
      <text>
        <r>
          <rPr>
            <sz val="11"/>
            <color theme="1"/>
            <rFont val="Calibri"/>
            <family val="2"/>
          </rPr>
          <t>======
ID#AAAAUpazrQg
YULIED.PENARANDA    (2022-02-07 20:51:54)
Recursos presupuestales asignados para la vigencia en programación  y/o seguimiento, según la columna en que se reporte</t>
        </r>
      </text>
    </comment>
    <comment ref="F33" authorId="0" shapeId="0" xr:uid="{00000000-0006-0000-0100-000078000000}">
      <text>
        <r>
          <rPr>
            <sz val="11"/>
            <color theme="1"/>
            <rFont val="Calibri"/>
            <family val="2"/>
          </rPr>
          <t>======
ID#AAAAUpazriI
YULIED.PENARANDA    (2022-02-07 20:51:54)
Este debe corresponder con la programación del  Plan Anual de Caja- PAC de la vigencia</t>
        </r>
      </text>
    </comment>
    <comment ref="F34" authorId="0" shapeId="0" xr:uid="{00000000-0006-0000-0100-000079000000}">
      <text>
        <r>
          <rPr>
            <sz val="11"/>
            <color theme="1"/>
            <rFont val="Calibri"/>
            <family val="2"/>
          </rPr>
          <t>======
ID#AAAAUpazrYA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B000000}">
      <text>
        <r>
          <rPr>
            <sz val="11"/>
            <color theme="1"/>
            <rFont val="Calibri"/>
            <family val="2"/>
          </rPr>
          <t>======
ID#AAAAUpazrg4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7D000000}">
      <text>
        <r>
          <rPr>
            <sz val="11"/>
            <color theme="1"/>
            <rFont val="Calibri"/>
            <family val="2"/>
          </rPr>
          <t>======
ID#AAAAUpazrLo
YULIED.PENARANDA    (2022-02-07 20:51:54)
Para las metas de tipología suma (vigencia *reservas). Para las demás tipos de metas se asocia el mismo dato de la vigencia.</t>
        </r>
      </text>
    </comment>
    <comment ref="F37" authorId="0" shapeId="0" xr:uid="{00000000-0006-0000-0100-00007E000000}">
      <text>
        <r>
          <rPr>
            <sz val="11"/>
            <color theme="1"/>
            <rFont val="Calibri"/>
            <family val="2"/>
          </rPr>
          <t>======
ID#AAAAUpazraU
YULIED.PENARANDA    (2022-02-07 20:51:54)
Se suma los recursos presupuestales (vigencia + reservas)</t>
        </r>
      </text>
    </comment>
    <comment ref="F38" authorId="0" shapeId="0" xr:uid="{00000000-0006-0000-0100-00007F000000}">
      <text>
        <r>
          <rPr>
            <sz val="11"/>
            <color theme="1"/>
            <rFont val="Calibri"/>
            <family val="2"/>
          </rPr>
          <t>======
ID#AAAAUpazrXk
YULIED.PENARANDA    (2022-02-07 20:51:54)
Magnitud física de la meta proyecto de inversión, a programar o a realizar seguimiento, según la columna en que se reporte.</t>
        </r>
      </text>
    </comment>
    <comment ref="F39" authorId="0" shapeId="0" xr:uid="{00000000-0006-0000-0100-000080000000}">
      <text>
        <r>
          <rPr>
            <sz val="11"/>
            <color theme="1"/>
            <rFont val="Calibri"/>
            <family val="2"/>
          </rPr>
          <t>======
ID#AAAAUpazrO8
YULIED.PENARANDA    (2022-02-07 20:51:54)
Recursos presupuestales asignados para la vigencia en programación  y/o seguimiento, según la columna en que se reporte</t>
        </r>
      </text>
    </comment>
    <comment ref="F40" authorId="0" shapeId="0" xr:uid="{00000000-0006-0000-0100-000081000000}">
      <text>
        <r>
          <rPr>
            <sz val="11"/>
            <color theme="1"/>
            <rFont val="Calibri"/>
            <family val="2"/>
          </rPr>
          <t>======
ID#AAAAUpazrPw
YULIED.PENARANDA    (2022-02-07 20:51:54)
Este debe corresponder con la programación del  Plan Anual de Caja- PAC de la vigencia</t>
        </r>
      </text>
    </comment>
    <comment ref="F41" authorId="0" shapeId="0" xr:uid="{00000000-0006-0000-0100-000082000000}">
      <text>
        <r>
          <rPr>
            <sz val="11"/>
            <color theme="1"/>
            <rFont val="Calibri"/>
            <family val="2"/>
          </rPr>
          <t>======
ID#AAAAUpazrS8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83000000}">
      <text>
        <r>
          <rPr>
            <sz val="11"/>
            <color theme="1"/>
            <rFont val="Calibri"/>
            <family val="2"/>
          </rPr>
          <t>======
ID#AAAAUpazrKY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85000000}">
      <text>
        <r>
          <rPr>
            <sz val="11"/>
            <color theme="1"/>
            <rFont val="Calibri"/>
            <family val="2"/>
          </rPr>
          <t>======
ID#AAAAUpVXDHc
YULIED.PENARANDA    (2022-02-07 20:51:54)
Para las metas de tipología suma (vigencia *reservas). Para las demás tipos de metas se asocia el mismo dato de la vigencia.</t>
        </r>
      </text>
    </comment>
    <comment ref="F44" authorId="0" shapeId="0" xr:uid="{00000000-0006-0000-0100-000086000000}">
      <text>
        <r>
          <rPr>
            <sz val="11"/>
            <color theme="1"/>
            <rFont val="Calibri"/>
            <family val="2"/>
          </rPr>
          <t>======
ID#AAAAUpazrRc
YULIED.PENARANDA    (2022-02-07 20:51:54)
Se suma los recursos presupuestales (vigencia + reservas)</t>
        </r>
      </text>
    </comment>
    <comment ref="F45" authorId="0" shapeId="0" xr:uid="{00000000-0006-0000-0100-000087000000}">
      <text>
        <r>
          <rPr>
            <sz val="11"/>
            <color theme="1"/>
            <rFont val="Calibri"/>
            <family val="2"/>
          </rPr>
          <t>======
ID#AAAAUpazrSU
YULIED.PENARANDA    (2022-02-07 20:51:54)
Se suma los recursos presupuestales de la vigencia, por cada meta de inversión del proyecto</t>
        </r>
      </text>
    </comment>
    <comment ref="F46" authorId="0" shapeId="0" xr:uid="{00000000-0006-0000-0100-000088000000}">
      <text>
        <r>
          <rPr>
            <sz val="11"/>
            <color theme="1"/>
            <rFont val="Calibri"/>
            <family val="2"/>
          </rPr>
          <t>======
ID#AAAAUpazrQs
YULIED.PENARANDA    (2022-02-07 20:51:54)
Se suma los recursos presupuestales de la reserva, por cada meta de inversión del proyecto</t>
        </r>
      </text>
    </comment>
    <comment ref="F47" authorId="0" shapeId="0" xr:uid="{00000000-0006-0000-0100-00008A000000}">
      <text>
        <r>
          <rPr>
            <sz val="11"/>
            <color theme="1"/>
            <rFont val="Calibri"/>
            <family val="2"/>
          </rPr>
          <t>======
ID#AAAAUpazrTg
YULIED.PENARANDA    (2022-02-07 20:51:54)
Se suma los recursos presupuestales (vigencia + reservas)</t>
        </r>
      </text>
    </comment>
  </commentList>
  <extLst>
    <ext xmlns:r="http://schemas.openxmlformats.org/officeDocument/2006/relationships" uri="GoogleSheetsCustomDataVersion1">
      <go:sheetsCustomData xmlns:go="http://customooxmlschemas.google.com/" r:id="rId1" roundtripDataSignature="AMtx7mhBmDSxFnas/GezxUD6c9kICNda0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rPr>
          <t>======
ID#AAAAUpazrMQ
YULIED.PENARANDA    (2022-02-07 20:51:54)
Describir el nombre completo de la oficina, dirección o subdirección que gerencia el proyecto de inversión.</t>
        </r>
      </text>
    </comment>
    <comment ref="A5" authorId="0" shapeId="0" xr:uid="{00000000-0006-0000-0200-000002000000}">
      <text>
        <r>
          <rPr>
            <sz val="11"/>
            <color theme="1"/>
            <rFont val="Calibri"/>
            <family val="2"/>
          </rPr>
          <t>======
ID#AAAAUpazrXE
YULIED.PENARANDA    (2022-02-07 20:51:54)
Describir el número y nombre completo del proyecto de inversión.</t>
        </r>
      </text>
    </comment>
    <comment ref="A7" authorId="0" shapeId="0" xr:uid="{00000000-0006-0000-0200-000003000000}">
      <text>
        <r>
          <rPr>
            <sz val="11"/>
            <color theme="1"/>
            <rFont val="Calibri"/>
            <family val="2"/>
          </rPr>
          <t>======
ID#AAAAUpazrQk
YULIED.PENARANDA    (2022-02-07 20:51:54)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rPr>
          <t>======
ID#AAAAUpazrGo
YULIED.PENARANDA    (2022-02-07 20:51:54)
Se deben relacionar todas las metas proyecto de inversión formuladas para la ejecución del proyecto.</t>
        </r>
      </text>
    </comment>
    <comment ref="C7" authorId="0" shapeId="0" xr:uid="{00000000-0006-0000-0200-000005000000}">
      <text>
        <r>
          <rPr>
            <sz val="11"/>
            <color theme="1"/>
            <rFont val="Calibri"/>
            <family val="2"/>
          </rPr>
          <t>======
ID#AAAAUpazrUs
YULIED.PENARANDA    (2022-02-07 20:51:54)
Código y descripción de cada actividad en orden cronológico para el cumplimiento de la meta proyecto de inversión.</t>
        </r>
      </text>
    </comment>
    <comment ref="D7" authorId="0" shapeId="0" xr:uid="{00000000-0006-0000-0200-000006000000}">
      <text>
        <r>
          <rPr>
            <sz val="11"/>
            <color theme="1"/>
            <rFont val="Calibri"/>
            <family val="2"/>
          </rPr>
          <t>======
ID#AAAAUpVXDHU
YULIED.PENARANDA    (2022-02-07 20:51:54)
Se selecciona con “X” si el presupuesto con el que se ejecuta la actividad es con recursos de vigencia y/o de la reserva.</t>
        </r>
      </text>
    </comment>
    <comment ref="F7" authorId="0" shapeId="0" xr:uid="{00000000-0006-0000-0200-000007000000}">
      <text>
        <r>
          <rPr>
            <sz val="11"/>
            <color theme="1"/>
            <rFont val="Calibri"/>
            <family val="2"/>
          </rPr>
          <t>======
ID#AAAAUpazrZA
YULIED.PENARANDA    (2022-02-07 20:51:54)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rPr>
          <t>======
ID#AAAAUpazrZY
YULIED.PENARANDA    (2022-02-07 20:51:54)
Peso porcentual de la meta y actividad, al final del resultado nos da el 100%</t>
        </r>
      </text>
    </comment>
    <comment ref="V7" authorId="0" shapeId="0" xr:uid="{737DE54B-3735-4C5B-A2A0-DB03D079C48C}">
      <text>
        <r>
          <rPr>
            <sz val="11"/>
            <color theme="1"/>
            <rFont val="Calibri"/>
            <family val="2"/>
          </rPr>
          <t>======
ID#AAAAUpazrJ4
YULIED.PENARANDA    (2022-02-07 20:51:54)
Relacionar el mes y año del reporte</t>
        </r>
      </text>
    </comment>
    <comment ref="D8" authorId="0" shapeId="0" xr:uid="{00000000-0006-0000-0200-000014000000}">
      <text>
        <r>
          <rPr>
            <sz val="11"/>
            <color theme="1"/>
            <rFont val="Calibri"/>
            <family val="2"/>
          </rPr>
          <t>======
ID#AAAAUpazrTQ
YULIED.PENARANDA    (2022-02-07 20:51:54)
Este campo se selecciona con “X” si el presupuesto con el que se ejecuta la actividad es con recursos de vigencia</t>
        </r>
      </text>
    </comment>
    <comment ref="E8" authorId="0" shapeId="0" xr:uid="{00000000-0006-0000-0200-000015000000}">
      <text>
        <r>
          <rPr>
            <sz val="11"/>
            <color theme="1"/>
            <rFont val="Calibri"/>
            <family val="2"/>
          </rPr>
          <t>======
ID#AAAAUpazrHk
YULIED.PENARANDA    (2022-02-07 20:51:54)
Este campo se selecciona con “X” si el presupuesto con el que se ejecuta la actividad es con recursos  de la reserva.</t>
        </r>
      </text>
    </comment>
    <comment ref="G8" authorId="0" shapeId="0" xr:uid="{00000000-0006-0000-0200-000016000000}">
      <text>
        <r>
          <rPr>
            <sz val="11"/>
            <color theme="1"/>
            <rFont val="Calibri"/>
            <family val="2"/>
          </rPr>
          <t>======
ID#AAAAUpazrKs
YULIED.PENARANDA    (2022-02-07 20:51:54)
Máximo dos decimales</t>
        </r>
      </text>
    </comment>
    <comment ref="H8" authorId="0" shapeId="0" xr:uid="{00000000-0006-0000-0200-000017000000}">
      <text>
        <r>
          <rPr>
            <sz val="11"/>
            <color theme="1"/>
            <rFont val="Calibri"/>
            <family val="2"/>
          </rPr>
          <t>======
ID#AAAAUpazrTk
YULIED.PENARANDA    (2022-02-07 20:51:54)
Máximo dos decimales</t>
        </r>
      </text>
    </comment>
    <comment ref="I8" authorId="0" shapeId="0" xr:uid="{00000000-0006-0000-0200-000018000000}">
      <text>
        <r>
          <rPr>
            <sz val="11"/>
            <color theme="1"/>
            <rFont val="Calibri"/>
            <family val="2"/>
          </rPr>
          <t>======
ID#AAAAUpazriM
YULIED.PENARANDA    (2022-02-07 20:51:54)
Máximo dos decimales</t>
        </r>
      </text>
    </comment>
    <comment ref="J8" authorId="0" shapeId="0" xr:uid="{00000000-0006-0000-0200-000019000000}">
      <text>
        <r>
          <rPr>
            <sz val="11"/>
            <color theme="1"/>
            <rFont val="Calibri"/>
            <family val="2"/>
          </rPr>
          <t>======
ID#AAAAUpazrXo
YULIED.PENARANDA    (2022-02-07 20:51:54)
Máximo dos decimales</t>
        </r>
      </text>
    </comment>
    <comment ref="K8" authorId="0" shapeId="0" xr:uid="{00000000-0006-0000-0200-00001A000000}">
      <text>
        <r>
          <rPr>
            <sz val="11"/>
            <color theme="1"/>
            <rFont val="Calibri"/>
            <family val="2"/>
          </rPr>
          <t>======
ID#AAAAUpazrMs
YULIED.PENARANDA    (2022-02-07 20:51:54)
Máximo dos decimales</t>
        </r>
      </text>
    </comment>
    <comment ref="L8" authorId="0" shapeId="0" xr:uid="{00000000-0006-0000-0200-00001B000000}">
      <text>
        <r>
          <rPr>
            <sz val="11"/>
            <color theme="1"/>
            <rFont val="Calibri"/>
            <family val="2"/>
          </rPr>
          <t>======
ID#AAAAUpazrhY
YULIED.PENARANDA    (2022-02-07 20:51:54)
Máximo dos decimales</t>
        </r>
      </text>
    </comment>
    <comment ref="M8" authorId="0" shapeId="0" xr:uid="{00000000-0006-0000-0200-00001C000000}">
      <text>
        <r>
          <rPr>
            <sz val="11"/>
            <color theme="1"/>
            <rFont val="Calibri"/>
            <family val="2"/>
          </rPr>
          <t>======
ID#AAAAUpazrX4
YULIED.PENARANDA    (2022-02-07 20:51:54)
Máximo dos decimales</t>
        </r>
      </text>
    </comment>
    <comment ref="N8" authorId="0" shapeId="0" xr:uid="{00000000-0006-0000-0200-00001D000000}">
      <text>
        <r>
          <rPr>
            <sz val="11"/>
            <color theme="1"/>
            <rFont val="Calibri"/>
            <family val="2"/>
          </rPr>
          <t>======
ID#AAAAUpazrF4
YULIED.PENARANDA    (2022-02-07 20:51:54)
Máximo dos decimales</t>
        </r>
      </text>
    </comment>
    <comment ref="O8" authorId="0" shapeId="0" xr:uid="{00000000-0006-0000-0200-00001E000000}">
      <text>
        <r>
          <rPr>
            <sz val="11"/>
            <color theme="1"/>
            <rFont val="Calibri"/>
            <family val="2"/>
          </rPr>
          <t>======
ID#AAAAUpazrbs
YULIED.PENARANDA    (2022-02-07 20:51:54)
Máximo dos decimales</t>
        </r>
      </text>
    </comment>
    <comment ref="P8" authorId="0" shapeId="0" xr:uid="{00000000-0006-0000-0200-00001F000000}">
      <text>
        <r>
          <rPr>
            <sz val="11"/>
            <color theme="1"/>
            <rFont val="Calibri"/>
            <family val="2"/>
          </rPr>
          <t>======
ID#AAAAUpazrdQ
YULIED.PENARANDA    (2022-02-07 20:51:54)
Máximo dos decimales</t>
        </r>
      </text>
    </comment>
    <comment ref="Q8" authorId="0" shapeId="0" xr:uid="{00000000-0006-0000-0200-000020000000}">
      <text>
        <r>
          <rPr>
            <sz val="11"/>
            <color theme="1"/>
            <rFont val="Calibri"/>
            <family val="2"/>
          </rPr>
          <t>======
ID#AAAAUpazrIQ
YULIED.PENARANDA    (2022-02-07 20:51:54)
Máximo dos decimales</t>
        </r>
      </text>
    </comment>
    <comment ref="R8" authorId="0" shapeId="0" xr:uid="{00000000-0006-0000-0200-000021000000}">
      <text>
        <r>
          <rPr>
            <sz val="11"/>
            <color theme="1"/>
            <rFont val="Calibri"/>
            <family val="2"/>
          </rPr>
          <t>======
ID#AAAAUpazrK4
YULIED.PENARANDA    (2022-02-07 20:51:54)
Máximo dos decimales</t>
        </r>
      </text>
    </comment>
    <comment ref="S8" authorId="0" shapeId="0" xr:uid="{00000000-0006-0000-0200-000022000000}">
      <text>
        <r>
          <rPr>
            <sz val="11"/>
            <color theme="1"/>
            <rFont val="Calibri"/>
            <family val="2"/>
          </rPr>
          <t>======
ID#AAAAUpazrYU
YULIED.PENARANDA    (2022-02-07 20:51:54)
La programación y la ejecución de la actividad en los 12 meses, no puede ser superior a 100%.</t>
        </r>
      </text>
    </comment>
    <comment ref="T8" authorId="0" shapeId="0" xr:uid="{00000000-0006-0000-0200-000023000000}">
      <text>
        <r>
          <rPr>
            <sz val="11"/>
            <color theme="1"/>
            <rFont val="Calibri"/>
            <family val="2"/>
          </rPr>
          <t>======
ID#AAAAUpazrHA
YULIED.PENARANDA    (2022-02-07 20:51:54)
Peso porcentual de cada meta, en función del proyecto de inversión</t>
        </r>
      </text>
    </comment>
    <comment ref="U8" authorId="0" shapeId="0" xr:uid="{00000000-0006-0000-0200-000024000000}">
      <text>
        <r>
          <rPr>
            <sz val="11"/>
            <color theme="1"/>
            <rFont val="Calibri"/>
            <family val="2"/>
          </rPr>
          <t>======
ID#AAAAUpazrg8
YULIED.PENARANDA    (2022-02-07 20:51:54)
Peso porcentual de cada actividad, en función del proyecto de inversión</t>
        </r>
      </text>
    </comment>
    <comment ref="F9" authorId="0" shapeId="0" xr:uid="{00000000-0006-0000-0200-000025000000}">
      <text>
        <r>
          <rPr>
            <sz val="11"/>
            <color theme="1"/>
            <rFont val="Calibri"/>
            <family val="2"/>
          </rPr>
          <t>======
ID#AAAAUpazrJU
YULIED.PENARANDA    (2022-02-07 20:51:54)
No relacionar los datos en formula, debido a que al final no nos da la suma exacta.</t>
        </r>
      </text>
    </comment>
    <comment ref="S9" authorId="0" shapeId="0" xr:uid="{00000000-0006-0000-0200-000026000000}">
      <text>
        <r>
          <rPr>
            <sz val="11"/>
            <color theme="1"/>
            <rFont val="Calibri"/>
            <family val="2"/>
          </rPr>
          <t>======
ID#AAAAUpazrWA
YULIED.PENARANDA    (2022-02-07 20:51:54)
Verificar las sumas, que no sea inferior ni superior al 100%</t>
        </r>
      </text>
    </comment>
    <comment ref="F10" authorId="0" shapeId="0" xr:uid="{00000000-0006-0000-0200-000030000000}">
      <text>
        <r>
          <rPr>
            <sz val="11"/>
            <color theme="1"/>
            <rFont val="Calibri"/>
            <family val="2"/>
          </rPr>
          <t>======
ID#AAAAUpazrhM
YULIED.PENARANDA    (2022-02-07 20:51:54)
No relacionar los datos en formula, debido a que al final no nos da la suma exacta.</t>
        </r>
      </text>
    </comment>
    <comment ref="S10" authorId="0" shapeId="0" xr:uid="{00000000-0006-0000-0200-000031000000}">
      <text>
        <r>
          <rPr>
            <sz val="11"/>
            <color theme="1"/>
            <rFont val="Calibri"/>
            <family val="2"/>
          </rPr>
          <t>======
ID#AAAAUpazrfg
YULIED.PENARANDA    (2022-02-07 20:51:54)
Verificar las sumas, que no sea inferior ni superior al 100%</t>
        </r>
      </text>
    </comment>
    <comment ref="F11" authorId="0" shapeId="0" xr:uid="{00000000-0006-0000-0200-000032000000}">
      <text>
        <r>
          <rPr>
            <sz val="11"/>
            <color theme="1"/>
            <rFont val="Calibri"/>
            <family val="2"/>
          </rPr>
          <t>======
ID#AAAAUpazrII
YULIED.PENARANDA    (2022-02-07 20:51:54)
No relacionar los datos en formula, debido a que al final no nos da la suma exacta.</t>
        </r>
      </text>
    </comment>
    <comment ref="S11" authorId="0" shapeId="0" xr:uid="{00000000-0006-0000-0200-000033000000}">
      <text>
        <r>
          <rPr>
            <sz val="11"/>
            <color theme="1"/>
            <rFont val="Calibri"/>
            <family val="2"/>
          </rPr>
          <t>======
ID#AAAAUpazrQw
YULIED.PENARANDA    (2022-02-07 20:51:54)
Verificar las sumas, que no sea inferior ni superior al 100%</t>
        </r>
      </text>
    </comment>
    <comment ref="F12" authorId="0" shapeId="0" xr:uid="{00000000-0006-0000-0200-00003A000000}">
      <text>
        <r>
          <rPr>
            <sz val="11"/>
            <color theme="1"/>
            <rFont val="Calibri"/>
            <family val="2"/>
          </rPr>
          <t>======
ID#AAAAUpazrV0
YULIED.PENARANDA    (2022-02-07 20:51:54)
No relacionar los datos en formula, debido a que al final no nos da la suma exacta.</t>
        </r>
      </text>
    </comment>
    <comment ref="S12" authorId="0" shapeId="0" xr:uid="{00000000-0006-0000-0200-00003B000000}">
      <text>
        <r>
          <rPr>
            <sz val="11"/>
            <color theme="1"/>
            <rFont val="Calibri"/>
            <family val="2"/>
          </rPr>
          <t>======
ID#AAAAUpazres
YULIED.PENARANDA    (2022-02-07 20:51:54)
Verificar las sumas, que no sea inferior ni superior al 100%</t>
        </r>
      </text>
    </comment>
    <comment ref="F13" authorId="0" shapeId="0" xr:uid="{00000000-0006-0000-0200-00003C000000}">
      <text>
        <r>
          <rPr>
            <sz val="11"/>
            <color theme="1"/>
            <rFont val="Calibri"/>
            <family val="2"/>
          </rPr>
          <t>======
ID#AAAAUpazrP0
YULIED.PENARANDA    (2022-02-07 20:51:54)
No relacionar los datos en formula, debido a que al final no nos da la suma exacta.</t>
        </r>
      </text>
    </comment>
    <comment ref="S13" authorId="0" shapeId="0" xr:uid="{00000000-0006-0000-0200-00003D000000}">
      <text>
        <r>
          <rPr>
            <sz val="11"/>
            <color theme="1"/>
            <rFont val="Calibri"/>
            <family val="2"/>
          </rPr>
          <t>======
ID#AAAAUpazrZQ
YULIED.PENARANDA    (2022-02-07 20:51:54)
Verificar las sumas, que no sea inferior ni superior al 100%</t>
        </r>
      </text>
    </comment>
    <comment ref="F14" authorId="0" shapeId="0" xr:uid="{00000000-0006-0000-0200-000047000000}">
      <text>
        <r>
          <rPr>
            <sz val="11"/>
            <color theme="1"/>
            <rFont val="Calibri"/>
            <family val="2"/>
          </rPr>
          <t>======
ID#AAAAUpazrhQ
YULIED.PENARANDA    (2022-02-07 20:51:54)
No relacionar los datos en formula, debido a que al final no nos da la suma exacta.</t>
        </r>
      </text>
    </comment>
    <comment ref="S14" authorId="0" shapeId="0" xr:uid="{00000000-0006-0000-0200-000048000000}">
      <text>
        <r>
          <rPr>
            <sz val="11"/>
            <color theme="1"/>
            <rFont val="Calibri"/>
            <family val="2"/>
          </rPr>
          <t>======
ID#AAAAUpazrF8
YULIED.PENARANDA    (2022-02-07 20:51:54)
Verificar las sumas, que no sea inferior ni superior al 100%</t>
        </r>
      </text>
    </comment>
    <comment ref="T25" authorId="0" shapeId="0" xr:uid="{00000000-0006-0000-0200-000067000000}">
      <text>
        <r>
          <rPr>
            <sz val="11"/>
            <color theme="1"/>
            <rFont val="Calibri"/>
            <family val="2"/>
          </rPr>
          <t>======
ID#AAAAUpazriQ
YULIED.PENARANDA    (2022-02-07 20:51:54)
Nos debe dar 100%</t>
        </r>
      </text>
    </comment>
    <comment ref="U25" authorId="0" shapeId="0" xr:uid="{00000000-0006-0000-0200-000068000000}">
      <text>
        <r>
          <rPr>
            <sz val="11"/>
            <color theme="1"/>
            <rFont val="Calibri"/>
            <family val="2"/>
          </rPr>
          <t>======
ID#AAAAUpazrcQ
YULIED.PENARANDA    (2022-02-07 20:51:54)
Nos debe dar 100%</t>
        </r>
      </text>
    </comment>
  </commentList>
  <extLst>
    <ext xmlns:r="http://schemas.openxmlformats.org/officeDocument/2006/relationships" uri="GoogleSheetsCustomDataVersion1">
      <go:sheetsCustomData xmlns:go="http://customooxmlschemas.google.com/" r:id="rId1" roundtripDataSignature="AMtx7mgghPlTHoCFMTpkZjU09Eau8TIWA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673E19F3-014E-4D9C-BB51-8FD428201A24}">
      <text>
        <r>
          <rPr>
            <sz val="11"/>
            <color theme="1"/>
            <rFont val="Calibri"/>
            <family val="2"/>
          </rPr>
          <t>======
ID#AAAAUpazrGw
YULIED.PENARANDA    (2022-02-07 20:51:54)
Describir el nombre completo de la oficina, dirección o subdirección que gerencia el proyecto de inversión.</t>
        </r>
      </text>
    </comment>
    <comment ref="A5" authorId="0" shapeId="0" xr:uid="{9D3D9936-4764-4E59-80F8-BC5739F08709}">
      <text>
        <r>
          <rPr>
            <sz val="11"/>
            <color theme="1"/>
            <rFont val="Calibri"/>
            <family val="2"/>
          </rPr>
          <t>======
ID#AAAAUpazrIY
YULIED.PENARANDA    (2022-02-07 20:51:54)
Describir el número y nombre completo del proyecto de inversión.</t>
        </r>
      </text>
    </comment>
    <comment ref="A6" authorId="0" shapeId="0" xr:uid="{611BD4B5-0337-4CD6-83AC-79801AAB9F1C}">
      <text>
        <r>
          <rPr>
            <sz val="11"/>
            <color theme="1"/>
            <rFont val="Calibri"/>
            <family val="2"/>
          </rPr>
          <t>======
ID#AAAAUpVXDHA
YULIED.PENARANDA    (2022-02-07 20:51:54)
Relacionar el período del reporte</t>
        </r>
      </text>
    </comment>
    <comment ref="A8" authorId="0" shapeId="0" xr:uid="{84431E61-71C3-410E-AE71-AF7F36C5E966}">
      <text>
        <r>
          <rPr>
            <sz val="11"/>
            <color theme="1"/>
            <rFont val="Calibri"/>
            <family val="2"/>
          </rPr>
          <t>======
ID#AAAAUpazrPk
YULIED.PENARANDA    (2022-02-07 20:51:54)
Número de la meta proyecto de inversión, según la asignación dada en  SEGPLAN</t>
        </r>
      </text>
    </comment>
    <comment ref="B8" authorId="0" shapeId="0" xr:uid="{AE56BFD2-B466-4F9A-A746-443B84EAEAC1}">
      <text>
        <r>
          <rPr>
            <sz val="11"/>
            <color theme="1"/>
            <rFont val="Calibri"/>
            <family val="2"/>
          </rPr>
          <t>======
ID#AAAAUpazrak
YULIED.PENARANDA    (2022-02-07 20:51:54)
Nombre completo de la meta proyecto de inversión, igual como quedo en inversión</t>
        </r>
      </text>
    </comment>
    <comment ref="C8" authorId="0" shapeId="0" xr:uid="{7E586AF7-A492-4EB5-B098-8AF4336EC1B5}">
      <text>
        <r>
          <rPr>
            <sz val="11"/>
            <color theme="1"/>
            <rFont val="Calibri"/>
            <family val="2"/>
          </rPr>
          <t>======
ID#AAAAUpazrSQ
NanaWayuu    (2022-02-07 20:51:54)
Paola A. Rodríguez B.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67589883-59A5-4D07-BC48-88911339E9E1}">
      <text>
        <r>
          <rPr>
            <sz val="11"/>
            <color theme="1"/>
            <rFont val="Calibri"/>
            <family val="2"/>
          </rPr>
          <t>======
ID#AAAAUpazrc8
YULIED.PENARANDA    (2022-02-07 20:51:54)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2DAE210F-E288-4D9F-AB52-DADC103E48A9}">
      <text>
        <r>
          <rPr>
            <sz val="11"/>
            <color theme="1"/>
            <rFont val="Calibri"/>
            <family val="2"/>
          </rPr>
          <t>======
ID#AAAAUpVXDG0
YULIED.PENARANDA    (2022-02-07 20:51:54)
magnitud física y presupuestal  programada para al inicio del plan de desarrollo.</t>
        </r>
      </text>
    </comment>
    <comment ref="S9" authorId="0" shapeId="0" xr:uid="{C4B50090-F769-493E-9D72-29A30BBDE4BD}">
      <text>
        <r>
          <rPr>
            <sz val="11"/>
            <color theme="1"/>
            <rFont val="Calibri"/>
            <family val="2"/>
          </rPr>
          <t>======
ID#AAAAUpazrXY
Paola Andrea Rodríguez Barrero    (2022-02-07 20:51:54)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929AA8BB-9BAC-4E13-997C-139269177444}">
      <text>
        <r>
          <rPr>
            <sz val="11"/>
            <color theme="1"/>
            <rFont val="Calibri"/>
            <family val="2"/>
          </rPr>
          <t>======
ID#AAAAUpazraI
Paola Andrea Rodríguez Barrero    (2022-02-07 20:51:54)
En este campo se deberán registrar las observaciones y/o acciones desarrolladas en el punto de inversión en el trimestre reportado.</t>
        </r>
      </text>
    </comment>
    <comment ref="AJ9" authorId="0" shapeId="0" xr:uid="{2E337EE2-5DC8-4AFA-BD8A-B557B6DB5A6C}">
      <text>
        <r>
          <rPr>
            <sz val="11"/>
            <color theme="1"/>
            <rFont val="Calibri"/>
            <family val="2"/>
          </rPr>
          <t>======
ID#AAAAUpVXDG4
Paola Andrea Rodríguez Barreo    (2022-02-07 20:51:54)
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05AF7D5F-503F-48FB-92C0-8CA850B39798}">
      <text>
        <r>
          <rPr>
            <sz val="11"/>
            <color theme="1"/>
            <rFont val="Calibri"/>
            <family val="2"/>
          </rPr>
          <t>======
ID#AAAAUpazrfI
Paola Andrea Rodríguez Barrero    (2022-02-07 20:51:54)
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t>
        </r>
      </text>
    </comment>
    <comment ref="AL9" authorId="0" shapeId="0" xr:uid="{0CB424FA-E93B-4653-9DA3-963B7AC74DC7}">
      <text>
        <r>
          <rPr>
            <sz val="11"/>
            <color theme="1"/>
            <rFont val="Calibri"/>
            <family val="2"/>
          </rPr>
          <t>======
ID#AAAAUpazrG8
Paola Andrea Rodríguez Barrero    (2022-02-07 20:51:54)
En este campo se registra si el punto de inversión está relacionado espacialmente con un polígono de mejoramiento ya sea por que se encuentra directamente en el área definida o si se encuentra en el área de influencia de la acción en el punto de inversión.</t>
        </r>
      </text>
    </comment>
    <comment ref="AM9" authorId="0" shapeId="0" xr:uid="{C9838DE3-98E5-4843-9402-7DAB8AB94BAF}">
      <text>
        <r>
          <rPr>
            <sz val="11"/>
            <color theme="1"/>
            <rFont val="Calibri"/>
            <family val="2"/>
          </rPr>
          <t>======
ID#AAAAUpazrco
Paola Andrea Rodríguez Barrero    (2022-02-07 20:51:54)
En este campo se registra si la acción en el punto de inversión apunta a una política pública. Ej: Política pública poblacional, diversidad, humedales, entre otras.</t>
        </r>
      </text>
    </comment>
    <comment ref="AN9" authorId="0" shapeId="0" xr:uid="{150B9ED8-7B20-4B49-8232-6000539F5430}">
      <text>
        <r>
          <rPr>
            <sz val="11"/>
            <color theme="1"/>
            <rFont val="Calibri"/>
            <family val="2"/>
          </rPr>
          <t>======
ID#AAAAUpazrWE
SPCI    (2022-02-07 20:51:54)
Número de personas identificadas en la localización asociada al punto de inversión.</t>
        </r>
      </text>
    </comment>
    <comment ref="AR9" authorId="0" shapeId="0" xr:uid="{94693449-DAC3-4D1D-8BA3-D9E4C488AFBB}">
      <text>
        <r>
          <rPr>
            <sz val="11"/>
            <color theme="1"/>
            <rFont val="Calibri"/>
            <family val="2"/>
          </rPr>
          <t>======
ID#AAAAUpazrcY
YULIED.PENARANDA    (2022-02-07 20:51:54)
a. 0-5 (primera infancia)
b.6-12 (Infancia)
c. 13-17 (Adolescencia)
d. 18-26 (Juventud)
e. 27-59 (adultez)
f. 60+Adelante (Envejecimiento y vejez)
z. Grupo etario sin definir</t>
        </r>
      </text>
    </comment>
    <comment ref="AT9" authorId="0" shapeId="0" xr:uid="{FFC1D488-45C3-4666-B1FA-B81D79CAB9E7}">
      <text>
        <r>
          <rPr>
            <sz val="11"/>
            <color theme="1"/>
            <rFont val="Calibri"/>
            <family val="2"/>
          </rPr>
          <t>======
ID#AAAAUpazrVI
SPCI    (2022-02-07 20:51:54)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041FBC0-4273-4EFB-8A43-D51BFE89C9BB}">
      <text>
        <r>
          <rPr>
            <sz val="11"/>
            <color theme="1"/>
            <rFont val="Calibri"/>
            <family val="2"/>
          </rPr>
          <t>======
ID#AAAAUpazrZs
YULIED.PENARANDA    (2022-02-07 20:51:54)
Afrocolombianos, palenqueros y negritudes
Indígenas
No identifica grupo étnicos
Otros grupos étnicos
ROM
Raizales</t>
        </r>
      </text>
    </comment>
    <comment ref="AX9" authorId="0" shapeId="0" xr:uid="{1E4C76B9-0030-4DDE-B96A-13F8F5C9112D}">
      <text>
        <r>
          <rPr>
            <sz val="11"/>
            <color theme="1"/>
            <rFont val="Calibri"/>
            <family val="2"/>
          </rPr>
          <t>======
ID#AAAAUpazrOk
SPCI    (2022-02-07 20:51:54)
Se relaciona con el seguimiento a la población de acuerdo a la magnitud de la meta.</t>
        </r>
      </text>
    </comment>
    <comment ref="D10" authorId="0" shapeId="0" xr:uid="{874C50FF-8CEE-4B6B-88A1-CE7ACE01710A}">
      <text>
        <r>
          <rPr>
            <sz val="11"/>
            <color theme="1"/>
            <rFont val="Calibri"/>
            <family val="2"/>
          </rPr>
          <t>======
ID#AAAAUpazrPU
YULIED.PENARANDA    (2022-02-07 20:51:54)
Magnitud física de la meta proyecto de inversión, a programar o a realizar seguimiento, según la columna en que se reporte.</t>
        </r>
      </text>
    </comment>
    <comment ref="D11" authorId="0" shapeId="0" xr:uid="{54EFCA5D-DB60-4C47-9EA4-8730CA3CB554}">
      <text>
        <r>
          <rPr>
            <sz val="11"/>
            <color theme="1"/>
            <rFont val="Calibri"/>
            <family val="2"/>
          </rPr>
          <t>======
ID#AAAAUpazrfA
YULIED.PENARANDA    (2022-02-07 20:51:54)
Recursos presupuestales asignados para la vigencia en programación  y/o seguimiento, según la columna en que se reporte</t>
        </r>
      </text>
    </comment>
    <comment ref="D12" authorId="0" shapeId="0" xr:uid="{1B77845C-B937-4D95-8E02-06DC4309BB88}">
      <text>
        <r>
          <rPr>
            <sz val="11"/>
            <color theme="1"/>
            <rFont val="Calibri"/>
            <family val="2"/>
          </rPr>
          <t>======
ID#AAAAUpazrK8
YULIED.PENARANDA    (2022-02-07 20:51:54)
Magnitud física asociada a la reservas,  aplica para las meta con tipología suma, las cuales se pueden desagregar por los compromisos contraídos que al cierre de la vigencia fiscal no  se cumplierón.</t>
        </r>
      </text>
    </comment>
    <comment ref="D13" authorId="0" shapeId="0" xr:uid="{66F879EA-6AB8-4C9A-A186-714F6458C41C}">
      <text>
        <r>
          <rPr>
            <sz val="11"/>
            <color theme="1"/>
            <rFont val="Calibri"/>
            <family val="2"/>
          </rPr>
          <t>======
ID#AAAAUpazrWQ
YULIED.PENARANDA    (2022-02-07 20:51:54)
Son compromisos legalmente contraídos que al cierre de la vigencia fiscal no se han atendido por no haberse completado las formalidades necesarias que hagan exigible el pago al terminarse el año.</t>
        </r>
      </text>
    </comment>
    <comment ref="D14" authorId="0" shapeId="0" xr:uid="{74D73C58-8244-4FAC-AF31-A6A03C30F113}">
      <text>
        <r>
          <rPr>
            <sz val="11"/>
            <color theme="1"/>
            <rFont val="Calibri"/>
            <family val="2"/>
          </rPr>
          <t>======
ID#AAAAUpazrUY
YULIED.PENARANDA    (2022-02-07 20:51:54)
Para las metas de tipología suma (vigencia *reservas). Para las demás tipos de metas se asocia el mismo dato de la vigencia.</t>
        </r>
      </text>
    </comment>
    <comment ref="D15" authorId="0" shapeId="0" xr:uid="{E37E6796-3B80-4301-B9F5-4F61C7813A0A}">
      <text>
        <r>
          <rPr>
            <sz val="11"/>
            <color theme="1"/>
            <rFont val="Calibri"/>
            <family val="2"/>
          </rPr>
          <t>======
ID#AAAAUpazrPg
YULIED.PENARANDA    (2022-02-07 20:51:54)
Se suma los recursos presupuestales (vigencia + reservas)</t>
        </r>
      </text>
    </comment>
    <comment ref="D16" authorId="0" shapeId="0" xr:uid="{D08A2E77-5475-4A27-8DE2-03752BC77DD1}">
      <text>
        <r>
          <rPr>
            <sz val="11"/>
            <color theme="1"/>
            <rFont val="Calibri"/>
            <family val="2"/>
          </rPr>
          <t>======
ID#AAAAUpazrdM
YULIED.PENARANDA    (2022-02-07 20:51:54)
Magnitud física de la meta proyecto de inversión, a programar o a realizar seguimiento, según la columna en que se reporte.</t>
        </r>
      </text>
    </comment>
    <comment ref="D17" authorId="0" shapeId="0" xr:uid="{3772B8BE-C286-4B81-A822-3FD3EBB90C58}">
      <text>
        <r>
          <rPr>
            <sz val="11"/>
            <color theme="1"/>
            <rFont val="Calibri"/>
            <family val="2"/>
          </rPr>
          <t>======
ID#AAAAUpazrfw
YULIED.PENARANDA    (2022-02-07 20:51:54)
Recursos presupuestales asignados para la vigencia en programación  y/o seguimiento, según la columna en que se reporte</t>
        </r>
      </text>
    </comment>
    <comment ref="D18" authorId="0" shapeId="0" xr:uid="{3782D668-1FB5-4AE1-8BC3-810AB27100B8}">
      <text>
        <r>
          <rPr>
            <sz val="11"/>
            <color theme="1"/>
            <rFont val="Calibri"/>
            <family val="2"/>
          </rPr>
          <t>======
ID#AAAAUpazrHs
YULIED.PENARANDA    (2022-02-07 20:51:54)
Magnitud física asociada a la reservas,  aplica para las meta con tipología suma, las cuales se pueden desagregar por los compromisos contraídos que al cierre de la vigencia fiscal no  se cumplierón.</t>
        </r>
      </text>
    </comment>
    <comment ref="D19" authorId="0" shapeId="0" xr:uid="{8D8C0DF5-AD93-4878-820D-3EA9BB591073}">
      <text>
        <r>
          <rPr>
            <sz val="11"/>
            <color theme="1"/>
            <rFont val="Calibri"/>
            <family val="2"/>
          </rPr>
          <t>======
ID#AAAAUpazrHU
YULIED.PENARANDA    (2022-02-07 20:51:54)
Son compromisos legalmente contraídos que al cierre de la vigencia fiscal no se han atendido por no haberse completado las formalidades necesarias que hagan exigible el pago al terminarse el año.</t>
        </r>
      </text>
    </comment>
    <comment ref="D20" authorId="0" shapeId="0" xr:uid="{69E1D369-8778-4AD5-A3A8-7D9075CF9873}">
      <text>
        <r>
          <rPr>
            <sz val="11"/>
            <color theme="1"/>
            <rFont val="Calibri"/>
            <family val="2"/>
          </rPr>
          <t>======
ID#AAAAUpazrYY
YULIED.PENARANDA    (2022-02-07 20:51:54)
Para las metas de tipología suma (vigencia *reservas). Para las demás tipos de metas se asocia el mismo dato de la vigencia.</t>
        </r>
      </text>
    </comment>
    <comment ref="D21" authorId="0" shapeId="0" xr:uid="{E327D3A2-661D-4080-A54E-02F5B0BB5A47}">
      <text>
        <r>
          <rPr>
            <sz val="11"/>
            <color theme="1"/>
            <rFont val="Calibri"/>
            <family val="2"/>
          </rPr>
          <t>======
ID#AAAAUpazrPY
YULIED.PENARANDA    (2022-02-07 20:51:54)
Se suma los recursos presupuestales (vigencia + reservas)</t>
        </r>
      </text>
    </comment>
    <comment ref="D22" authorId="0" shapeId="0" xr:uid="{2CDFC5C7-A61D-40DB-9253-DCEF20B52E6A}">
      <text>
        <r>
          <rPr>
            <sz val="11"/>
            <color theme="1"/>
            <rFont val="Calibri"/>
            <family val="2"/>
          </rPr>
          <t>======
ID#AAAAUpazrMA
YULIED.PENARANDA    (2022-02-07 20:51:54)
Magnitud física de la meta proyecto de inversión, a programar o a realizar seguimiento, según la columna en que se reporte.</t>
        </r>
      </text>
    </comment>
    <comment ref="D23" authorId="0" shapeId="0" xr:uid="{B708809C-1DBA-4E50-8998-B2BBBB26B016}">
      <text>
        <r>
          <rPr>
            <sz val="11"/>
            <color theme="1"/>
            <rFont val="Calibri"/>
            <family val="2"/>
          </rPr>
          <t>======
ID#AAAAUpazrik
YULIED.PENARANDA    (2022-02-07 20:51:54)
Recursos presupuestales asignados para la vigencia en programación  y/o seguimiento, según la columna en que se reporte</t>
        </r>
      </text>
    </comment>
    <comment ref="D24" authorId="0" shapeId="0" xr:uid="{D9EB71D6-E6DF-4416-BF77-8D90C4FA0657}">
      <text>
        <r>
          <rPr>
            <sz val="11"/>
            <color theme="1"/>
            <rFont val="Calibri"/>
            <family val="2"/>
          </rPr>
          <t>======
ID#AAAAUpVXDHE
YULIED.PENARANDA    (2022-02-07 20:51:54)
Magnitud física asociada a la reservas,  aplica para las meta con tipología suma, las cuales se pueden desagregar por los compromisos contraídos que al cierre de la vigencia fiscal no  se cumplierón.</t>
        </r>
      </text>
    </comment>
    <comment ref="D25" authorId="0" shapeId="0" xr:uid="{B1582CCA-FEB6-4710-A105-6377DB2895A1}">
      <text>
        <r>
          <rPr>
            <sz val="11"/>
            <color theme="1"/>
            <rFont val="Calibri"/>
            <family val="2"/>
          </rPr>
          <t>======
ID#AAAAUpazrLk
YULIED.PENARANDA    (2022-02-07 20:51:54)
Son compromisos legalmente contraídos que al cierre de la vigencia fiscal no se han atendido por no haberse completado las formalidades necesarias que hagan exigible el pago al terminarse el año.</t>
        </r>
      </text>
    </comment>
    <comment ref="D26" authorId="0" shapeId="0" xr:uid="{11F554F0-EAA0-4962-8D0B-7353F16DDA20}">
      <text>
        <r>
          <rPr>
            <sz val="11"/>
            <color theme="1"/>
            <rFont val="Calibri"/>
            <family val="2"/>
          </rPr>
          <t>======
ID#AAAAUpazrig
YULIED.PENARANDA    (2022-02-07 20:51:54)
Para las metas de tipología suma (vigencia *reservas). Para las demás tipos de metas se asocia el mismo dato de la vigencia.</t>
        </r>
      </text>
    </comment>
    <comment ref="D27" authorId="0" shapeId="0" xr:uid="{410824E5-E4B3-4287-AD57-8ED6D838B1A8}">
      <text>
        <r>
          <rPr>
            <sz val="11"/>
            <color theme="1"/>
            <rFont val="Calibri"/>
            <family val="2"/>
          </rPr>
          <t>======
ID#AAAAUpazrG0
YULIED.PENARANDA    (2022-02-07 20:51:54)
Se suma los recursos presupuestales (vigencia + reservas)</t>
        </r>
      </text>
    </comment>
    <comment ref="D28" authorId="0" shapeId="0" xr:uid="{B6552F0C-C08C-4FA8-8D1E-7E601A4E17C3}">
      <text>
        <r>
          <rPr>
            <sz val="11"/>
            <color theme="1"/>
            <rFont val="Calibri"/>
            <family val="2"/>
          </rPr>
          <t>======
ID#AAAAUpazrMc
YULIED.PENARANDA    (2022-02-07 20:51:54)
Magnitud física de la meta proyecto de inversión, a programar o a realizar seguimiento, según la columna en que se reporte.</t>
        </r>
      </text>
    </comment>
    <comment ref="D29" authorId="0" shapeId="0" xr:uid="{99E69FDB-034C-4AFA-804C-71E75A225FED}">
      <text>
        <r>
          <rPr>
            <sz val="11"/>
            <color theme="1"/>
            <rFont val="Calibri"/>
            <family val="2"/>
          </rPr>
          <t>======
ID#AAAAUpazrP8
YULIED.PENARANDA    (2022-02-07 20:51:54)
Recursos presupuestales asignados para la vigencia en programación  y/o seguimiento, según la columna en que se reporte</t>
        </r>
      </text>
    </comment>
    <comment ref="D30" authorId="0" shapeId="0" xr:uid="{5B0C87EC-2341-4A1D-835E-C9AF84FC70BD}">
      <text>
        <r>
          <rPr>
            <sz val="11"/>
            <color theme="1"/>
            <rFont val="Calibri"/>
            <family val="2"/>
          </rPr>
          <t>======
ID#AAAAUpazrQM
YULIED.PENARANDA    (2022-02-07 20:51:54)
Magnitud física asociada a la reservas,  aplica para las meta con tipología suma, las cuales se pueden desagregar por los compromisos contraídos que al cierre de la vigencia fiscal no  se cumplierón.</t>
        </r>
      </text>
    </comment>
    <comment ref="D31" authorId="0" shapeId="0" xr:uid="{8B95B816-7C65-4376-9301-5AC5462B758F}">
      <text>
        <r>
          <rPr>
            <sz val="11"/>
            <color theme="1"/>
            <rFont val="Calibri"/>
            <family val="2"/>
          </rPr>
          <t>======
ID#AAAAUpazrSM
YULIED.PENARANDA    (2022-02-07 20:51:54)
Son compromisos legalmente contraídos que al cierre de la vigencia fiscal no se han atendido por no haberse completado las formalidades necesarias que hagan exigible el pago al terminarse el año.</t>
        </r>
      </text>
    </comment>
    <comment ref="D32" authorId="0" shapeId="0" xr:uid="{9B23FE1B-43D3-4A5C-B71C-85A065A596BE}">
      <text>
        <r>
          <rPr>
            <sz val="11"/>
            <color theme="1"/>
            <rFont val="Calibri"/>
            <family val="2"/>
          </rPr>
          <t>======
ID#AAAAUpazrIk
YULIED.PENARANDA    (2022-02-07 20:51:54)
Para las metas de tipología suma (vigencia *reservas). Para las demás tipos de metas se asocia el mismo dato de la vigencia.</t>
        </r>
      </text>
    </comment>
    <comment ref="D33" authorId="0" shapeId="0" xr:uid="{F6CD1428-FA53-4445-B325-6A093CF4B7B4}">
      <text>
        <r>
          <rPr>
            <sz val="11"/>
            <color theme="1"/>
            <rFont val="Calibri"/>
            <family val="2"/>
          </rPr>
          <t>======
ID#AAAAUpazrWY
YULIED.PENARANDA    (2022-02-07 20:51:54)
Se suma los recursos presupuestales (vigencia + reservas)</t>
        </r>
      </text>
    </comment>
    <comment ref="D40" authorId="0" shapeId="0" xr:uid="{D3D5CC50-83E9-4606-8C9B-702BD96EBCAD}">
      <text>
        <r>
          <rPr>
            <sz val="11"/>
            <color theme="1"/>
            <rFont val="Calibri"/>
            <family val="2"/>
          </rPr>
          <t>======
ID#AAAAUpazrWg
YULIED.PENARANDA    (2022-02-07 20:51:54)
Verificar que los totales coincidan con los reportados en el componente de inversión</t>
        </r>
      </text>
    </comment>
    <comment ref="D41" authorId="0" shapeId="0" xr:uid="{94A24E80-120E-4760-86B9-A71FC355DE78}">
      <text>
        <r>
          <rPr>
            <sz val="11"/>
            <color theme="1"/>
            <rFont val="Calibri"/>
            <family val="2"/>
          </rPr>
          <t>======
ID#AAAAUpazrVE
YULIED.PENARANDA    (2022-02-07 20:51:54)
Verificar que los totales coincidan con los reportados en el componente de inversión</t>
        </r>
      </text>
    </comment>
    <comment ref="D42" authorId="0" shapeId="0" xr:uid="{E79D3124-B7DC-4027-8900-F67DA41D9ECD}">
      <text>
        <r>
          <rPr>
            <sz val="11"/>
            <color theme="1"/>
            <rFont val="Calibri"/>
            <family val="2"/>
          </rPr>
          <t>======
ID#AAAAUpVXDHg
YULIED.PENARANDA    (2022-02-07 20:51:54)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rPr>
          <t>======
ID#AAAAUpazrRQ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rPr>
          <t>======
ID#AAAAUpazrSA
YULIED.PENARANDA    (2020-12-19 18:10:50)
Describir el número y nombre completo del proyecto de inversión.</t>
        </r>
      </text>
    </comment>
    <comment ref="A7" authorId="0" shapeId="0" xr:uid="{00000000-0006-0000-0400-000003000000}">
      <text>
        <r>
          <rPr>
            <sz val="11"/>
            <color theme="1"/>
            <rFont val="Calibri"/>
            <family val="2"/>
          </rPr>
          <t>======
ID#AAAAUpVXDHI
YULIED.PENARANDA    (2020-12-19 18:10:49)
Corresponde a la información en firme de cada vigencia fiscal.</t>
        </r>
      </text>
    </comment>
    <comment ref="A8" authorId="0" shapeId="0" xr:uid="{00000000-0006-0000-0400-000004000000}">
      <text>
        <r>
          <rPr>
            <sz val="11"/>
            <color theme="1"/>
            <rFont val="Calibri"/>
            <family val="2"/>
          </rPr>
          <t>======
ID#AAAAUpazrg0
YULIED.PENARANDA    (2020-12-19 18:10:50)
Vigencia a reportar</t>
        </r>
      </text>
    </comment>
    <comment ref="C8" authorId="0" shapeId="0" xr:uid="{00000000-0006-0000-0400-000005000000}">
      <text>
        <r>
          <rPr>
            <sz val="11"/>
            <color theme="1"/>
            <rFont val="Calibri"/>
            <family val="2"/>
          </rPr>
          <t>======
ID#AAAAUpVXDHs
YULIED.PENARANDA    (2020-12-19 18:10:49)
Apropiación inicial acorde con la herramienta oficial de la SDH</t>
        </r>
      </text>
    </comment>
    <comment ref="D8" authorId="0" shapeId="0" xr:uid="{00000000-0006-0000-0400-000006000000}">
      <text>
        <r>
          <rPr>
            <sz val="11"/>
            <color theme="1"/>
            <rFont val="Calibri"/>
            <family val="2"/>
          </rPr>
          <t>======
ID#AAAAUpazrSg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rPr>
          <t>======
ID#AAAAUpazrY8
YULIED.PENARANDA    (2020-12-19 18:10:49)
Valores contenidos en los Registros Presupuestales de Compromisos</t>
        </r>
      </text>
    </comment>
    <comment ref="F8" authorId="0" shapeId="0" xr:uid="{00000000-0006-0000-0400-000008000000}">
      <text>
        <r>
          <rPr>
            <sz val="11"/>
            <color theme="1"/>
            <rFont val="Calibri"/>
            <family val="2"/>
          </rPr>
          <t>======
ID#AAAAUpazrI4
YULIED.PENARANDA    (2020-12-19 18:10:49)
Corresponde al pago</t>
        </r>
      </text>
    </comment>
    <comment ref="G8" authorId="0" shapeId="0" xr:uid="{00000000-0006-0000-0400-000009000000}">
      <text>
        <r>
          <rPr>
            <sz val="11"/>
            <color theme="1"/>
            <rFont val="Calibri"/>
            <family val="2"/>
          </rPr>
          <t>======
ID#AAAAUpazrZk
YULIED.PENARANDA    (2020-12-19 18:10:49)
Extinción de la obligación a cargo de la SDA.</t>
        </r>
      </text>
    </comment>
    <comment ref="A16" authorId="0" shapeId="0" xr:uid="{00000000-0006-0000-0400-00000A000000}">
      <text>
        <r>
          <rPr>
            <sz val="11"/>
            <color theme="1"/>
            <rFont val="Calibri"/>
            <family val="2"/>
          </rPr>
          <t>======
ID#AAAAUpazrI8
YULIED.PENARANDA    (2020-12-19 18:10:49)
Corresponde a la información en firme de cada vigencia fiscal.</t>
        </r>
      </text>
    </comment>
    <comment ref="A17" authorId="0" shapeId="0" xr:uid="{00000000-0006-0000-0400-00000B000000}">
      <text>
        <r>
          <rPr>
            <sz val="11"/>
            <color theme="1"/>
            <rFont val="Calibri"/>
            <family val="2"/>
          </rPr>
          <t>======
ID#AAAAUpazrH4
YULIED.PENARANDA    (2020-12-19 18:10:49)
Vigencia a reportar</t>
        </r>
      </text>
    </comment>
    <comment ref="C17" authorId="0" shapeId="0" xr:uid="{00000000-0006-0000-0400-00000C000000}">
      <text>
        <r>
          <rPr>
            <sz val="11"/>
            <color theme="1"/>
            <rFont val="Calibri"/>
            <family val="2"/>
          </rPr>
          <t>======
ID#AAAAUpazrK0
YULIED.PENARANDA    (2020-12-19 18:10:49)
Apropiación inicial acorde con la herramienta oficial de la SDH</t>
        </r>
      </text>
    </comment>
    <comment ref="D17" authorId="0" shapeId="0" xr:uid="{00000000-0006-0000-0400-00000D000000}">
      <text>
        <r>
          <rPr>
            <sz val="11"/>
            <color theme="1"/>
            <rFont val="Calibri"/>
            <family val="2"/>
          </rPr>
          <t>======
ID#AAAAUpazrUk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rPr>
          <t>======
ID#AAAAUpazrcw
YULIED.PENARANDA    (2020-12-19 18:10:49)
Valores contenidos en los Registros Presupuestales de Compromisos</t>
        </r>
      </text>
    </comment>
    <comment ref="F17" authorId="0" shapeId="0" xr:uid="{00000000-0006-0000-0400-00000F000000}">
      <text>
        <r>
          <rPr>
            <sz val="11"/>
            <color theme="1"/>
            <rFont val="Calibri"/>
            <family val="2"/>
          </rPr>
          <t>======
ID#AAAAUpazrYc
YULIED.PENARANDA    (2020-12-19 18:10:49)
Corresponde al pago</t>
        </r>
      </text>
    </comment>
    <comment ref="G17" authorId="0" shapeId="0" xr:uid="{00000000-0006-0000-0400-000010000000}">
      <text>
        <r>
          <rPr>
            <sz val="11"/>
            <color theme="1"/>
            <rFont val="Calibri"/>
            <family val="2"/>
          </rPr>
          <t>======
ID#AAAAUpazrKM
YULIED.PENARANDA    (2020-12-19 18:10:50)
Extinción de la obligación a cargo de la SDA.</t>
        </r>
      </text>
    </comment>
    <comment ref="A31" authorId="0" shapeId="0" xr:uid="{00000000-0006-0000-0400-000011000000}">
      <text>
        <r>
          <rPr>
            <sz val="11"/>
            <color theme="1"/>
            <rFont val="Calibri"/>
            <family val="2"/>
          </rPr>
          <t>======
ID#AAAAUpS-K-o
YULIED.PENARANDA    (2020-12-19 18:10:49)
Corresponde a la información en firme de cada vigencia fiscal.</t>
        </r>
      </text>
    </comment>
    <comment ref="A32" authorId="0" shapeId="0" xr:uid="{00000000-0006-0000-0400-000012000000}">
      <text>
        <r>
          <rPr>
            <sz val="11"/>
            <color theme="1"/>
            <rFont val="Calibri"/>
            <family val="2"/>
          </rPr>
          <t>======
ID#AAAAUpazrU8
YULIED.PENARANDA    (2020-12-19 18:10:49)
Vigencia a reportar</t>
        </r>
      </text>
    </comment>
    <comment ref="C32" authorId="0" shapeId="0" xr:uid="{00000000-0006-0000-0400-000013000000}">
      <text>
        <r>
          <rPr>
            <sz val="11"/>
            <color theme="1"/>
            <rFont val="Calibri"/>
            <family val="2"/>
          </rPr>
          <t>======
ID#AAAAUpazrKE
YULIED.PENARANDA    (2020-12-19 18:10:49)
Apropiación inicial acorde con la herramienta oficial de la SDH</t>
        </r>
      </text>
    </comment>
    <comment ref="D32" authorId="0" shapeId="0" xr:uid="{00000000-0006-0000-0400-000014000000}">
      <text>
        <r>
          <rPr>
            <sz val="11"/>
            <color theme="1"/>
            <rFont val="Calibri"/>
            <family val="2"/>
          </rPr>
          <t>======
ID#AAAAUpazrOw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rPr>
          <t>======
ID#AAAAUpazrLA
YULIED.PENARANDA    (2020-12-19 18:10:49)
Valores contenidos en los Registros Presupuestales de Compromisos</t>
        </r>
      </text>
    </comment>
    <comment ref="F32" authorId="0" shapeId="0" xr:uid="{00000000-0006-0000-0400-000016000000}">
      <text>
        <r>
          <rPr>
            <sz val="11"/>
            <color theme="1"/>
            <rFont val="Calibri"/>
            <family val="2"/>
          </rPr>
          <t>======
ID#AAAAUpazrcE
YULIED.PENARANDA    (2020-12-19 18:10:49)
Corresponde al pago</t>
        </r>
      </text>
    </comment>
    <comment ref="G32" authorId="0" shapeId="0" xr:uid="{00000000-0006-0000-0400-000017000000}">
      <text>
        <r>
          <rPr>
            <sz val="11"/>
            <color theme="1"/>
            <rFont val="Calibri"/>
            <family val="2"/>
          </rPr>
          <t>======
ID#AAAAUpazrT4
YULIED.PENARANDA    (2020-12-19 18:10:49)
Extinción de la obligación a cargo de la SDA.</t>
        </r>
      </text>
    </comment>
    <comment ref="A46" authorId="0" shapeId="0" xr:uid="{00000000-0006-0000-0400-000018000000}">
      <text>
        <r>
          <rPr>
            <sz val="11"/>
            <color theme="1"/>
            <rFont val="Calibri"/>
            <family val="2"/>
          </rPr>
          <t>======
ID#AAAAUpazrZw
YULIED.PENARANDA    (2020-12-19 18:10:49)
Corresponde a la información en firme de cada vigencia fiscal.</t>
        </r>
      </text>
    </comment>
    <comment ref="A47" authorId="0" shapeId="0" xr:uid="{00000000-0006-0000-0400-000019000000}">
      <text>
        <r>
          <rPr>
            <sz val="11"/>
            <color theme="1"/>
            <rFont val="Calibri"/>
            <family val="2"/>
          </rPr>
          <t>======
ID#AAAAUpazraA
YULIED.PENARANDA    (2020-12-19 18:10:49)
Vigencia a reportar</t>
        </r>
      </text>
    </comment>
    <comment ref="C47" authorId="0" shapeId="0" xr:uid="{00000000-0006-0000-0400-00001A000000}">
      <text>
        <r>
          <rPr>
            <sz val="11"/>
            <color theme="1"/>
            <rFont val="Calibri"/>
            <family val="2"/>
          </rPr>
          <t>======
ID#AAAAUpazrb8
YULIED.PENARANDA    (2020-12-19 18:10:49)
Apropiación inicial acorde con la herramienta oficial de la SDH</t>
        </r>
      </text>
    </comment>
    <comment ref="D47" authorId="0" shapeId="0" xr:uid="{00000000-0006-0000-0400-00001B000000}">
      <text>
        <r>
          <rPr>
            <sz val="11"/>
            <color theme="1"/>
            <rFont val="Calibri"/>
            <family val="2"/>
          </rPr>
          <t>======
ID#AAAAUpazrbQ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rPr>
          <t>======
ID#AAAAUpazrUo
YULIED.PENARANDA    (2020-12-19 18:10:49)
Valores contenidos en los Registros Presupuestales de Compromisos</t>
        </r>
      </text>
    </comment>
    <comment ref="F47" authorId="0" shapeId="0" xr:uid="{00000000-0006-0000-0400-00001D000000}">
      <text>
        <r>
          <rPr>
            <sz val="11"/>
            <color theme="1"/>
            <rFont val="Calibri"/>
            <family val="2"/>
          </rPr>
          <t>======
ID#AAAAUpazrQY
YULIED.PENARANDA    (2020-12-19 18:10:49)
Corresponde al pago</t>
        </r>
      </text>
    </comment>
    <comment ref="G47" authorId="0" shapeId="0" xr:uid="{00000000-0006-0000-0400-00001E000000}">
      <text>
        <r>
          <rPr>
            <sz val="11"/>
            <color theme="1"/>
            <rFont val="Calibri"/>
            <family val="2"/>
          </rPr>
          <t>======
ID#AAAAUpazrXw
YULIED.PENARANDA    (2020-12-19 18:10:49)
Extinción de la obligación a cargo de la SDA.</t>
        </r>
      </text>
    </comment>
    <comment ref="A61" authorId="0" shapeId="0" xr:uid="{00000000-0006-0000-0400-00001F000000}">
      <text>
        <r>
          <rPr>
            <sz val="11"/>
            <color theme="1"/>
            <rFont val="Calibri"/>
            <family val="2"/>
          </rPr>
          <t>======
ID#AAAAUpazrKw
YULIED.PENARANDA    (2020-12-19 18:10:49)
Corresponde a la información en firme de cada vigencia fiscal.</t>
        </r>
      </text>
    </comment>
    <comment ref="A62" authorId="0" shapeId="0" xr:uid="{00000000-0006-0000-0400-000020000000}">
      <text>
        <r>
          <rPr>
            <sz val="11"/>
            <color theme="1"/>
            <rFont val="Calibri"/>
            <family val="2"/>
          </rPr>
          <t>======
ID#AAAAUpazrbk
YULIED.PENARANDA    (2020-12-19 18:10:49)
Vigencia a reportar</t>
        </r>
      </text>
    </comment>
    <comment ref="C62" authorId="0" shapeId="0" xr:uid="{00000000-0006-0000-0400-000021000000}">
      <text>
        <r>
          <rPr>
            <sz val="11"/>
            <color theme="1"/>
            <rFont val="Calibri"/>
            <family val="2"/>
          </rPr>
          <t>======
ID#AAAAUpazrMY
YULIED.PENARANDA    (2020-12-19 18:10:49)
Apropiación inicial acorde con la herramienta oficial de la SDH</t>
        </r>
      </text>
    </comment>
    <comment ref="D62" authorId="0" shapeId="0" xr:uid="{00000000-0006-0000-0400-000022000000}">
      <text>
        <r>
          <rPr>
            <sz val="11"/>
            <color theme="1"/>
            <rFont val="Calibri"/>
            <family val="2"/>
          </rPr>
          <t>======
ID#AAAAUpazrPM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rPr>
          <t>======
ID#AAAAUpazrPI
YULIED.PENARANDA    (2020-12-19 18:10:49)
Valores contenidos en los Registros Presupuestales de Compromisos</t>
        </r>
      </text>
    </comment>
    <comment ref="F62" authorId="0" shapeId="0" xr:uid="{00000000-0006-0000-0400-000024000000}">
      <text>
        <r>
          <rPr>
            <sz val="11"/>
            <color theme="1"/>
            <rFont val="Calibri"/>
            <family val="2"/>
          </rPr>
          <t>======
ID#AAAAUpazrMM
YULIED.PENARANDA    (2020-12-19 18:10:49)
Corresponde al pago</t>
        </r>
      </text>
    </comment>
    <comment ref="G62" authorId="0" shapeId="0" xr:uid="{00000000-0006-0000-0400-000025000000}">
      <text>
        <r>
          <rPr>
            <sz val="11"/>
            <color theme="1"/>
            <rFont val="Calibri"/>
            <family val="2"/>
          </rPr>
          <t>======
ID#AAAAUpazrTE
YULIED.PENARANDA    (2020-12-19 18:10:49)
Extinción de la obligación a cargo de la SDA.</t>
        </r>
      </text>
    </comment>
    <comment ref="A76" authorId="0" shapeId="0" xr:uid="{00000000-0006-0000-0400-000026000000}">
      <text>
        <r>
          <rPr>
            <sz val="11"/>
            <color theme="1"/>
            <rFont val="Calibri"/>
            <family val="2"/>
          </rPr>
          <t>======
ID#AAAAUpazrPQ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rPr>
          <t>======
ID#AAAAUpazrf0
YULIED.PENARANDA    (2020-12-19 18:10:49)
Vigencia a reportar</t>
        </r>
      </text>
    </comment>
    <comment ref="B77" authorId="0" shapeId="0" xr:uid="{00000000-0006-0000-0400-000028000000}">
      <text>
        <r>
          <rPr>
            <sz val="11"/>
            <color theme="1"/>
            <rFont val="Calibri"/>
            <family val="2"/>
          </rPr>
          <t>======
ID#AAAAUpazraE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rPr>
          <t>======
ID#AAAAUpazrKg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rPr>
          <t>======
ID#AAAAUpazrSY
YULIED.PENARANDA    (2020-12-19 18:10:49)
Nombre completo del indicador. Expresión verbal, precisa y concreta del patrón de evaluación.</t>
        </r>
      </text>
    </comment>
    <comment ref="E77" authorId="0" shapeId="0" xr:uid="{00000000-0006-0000-0400-00002B000000}">
      <text>
        <r>
          <rPr>
            <sz val="11"/>
            <color theme="1"/>
            <rFont val="Calibri"/>
            <family val="2"/>
          </rPr>
          <t>======
ID#AAAAUpazrVc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rPr>
          <t>======
ID#AAAAUpazrS0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rPr>
          <t>======
ID#AAAAUpazrgQ
YULIED.PENARANDA    (2020-12-19 18:10:49)
Nombre completo de la Meta  del Plan de Desarrollo, como se relaciona en el de gestión</t>
        </r>
      </text>
    </comment>
    <comment ref="N77" authorId="0" shapeId="0" xr:uid="{00000000-0006-0000-0400-00002E000000}">
      <text>
        <r>
          <rPr>
            <sz val="11"/>
            <color theme="1"/>
            <rFont val="Calibri"/>
            <family val="2"/>
          </rPr>
          <t>======
ID#AAAAUpazrUE
YULIED.PENARANDA    (2020-12-19 18:10:49)
Descripción concreta del avance, máximo de caracteres 200</t>
        </r>
      </text>
    </comment>
    <comment ref="A110" authorId="0" shapeId="0" xr:uid="{00000000-0006-0000-0400-00002F000000}">
      <text>
        <r>
          <rPr>
            <sz val="11"/>
            <color theme="1"/>
            <rFont val="Calibri"/>
            <family val="2"/>
          </rPr>
          <t>======
ID#AAAAUpazrHI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rPr>
          <t>======
ID#AAAAUpazrMU
YULIED.PENARANDA    (2020-12-19 18:10:49)
Vigencia a reportar</t>
        </r>
      </text>
    </comment>
    <comment ref="B111" authorId="0" shapeId="0" xr:uid="{00000000-0006-0000-0400-000031000000}">
      <text>
        <r>
          <rPr>
            <sz val="11"/>
            <color theme="1"/>
            <rFont val="Calibri"/>
            <family val="2"/>
          </rPr>
          <t>======
ID#AAAAUpazrRk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rPr>
          <t>======
ID#AAAAUpazreo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rPr>
          <t>======
ID#AAAAUpazrJk
YULIED.PENARANDA    (2020-12-19 18:10:49)
Nombre completo del indicador. Expresión verbal, precisa y concreta del patrón de evaluación.</t>
        </r>
      </text>
    </comment>
    <comment ref="E111" authorId="0" shapeId="0" xr:uid="{00000000-0006-0000-0400-000034000000}">
      <text>
        <r>
          <rPr>
            <sz val="11"/>
            <color theme="1"/>
            <rFont val="Calibri"/>
            <family val="2"/>
          </rPr>
          <t>======
ID#AAAAUpazrio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rPr>
          <t>======
ID#AAAAUpazrZU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rPr>
          <t>======
ID#AAAAUpazrGI
YULIED.PENARANDA    (2020-12-19 18:10:49)
Nombre completo de la Meta  del Plan de Desarrollo, como se relaciona en el de gestión</t>
        </r>
      </text>
    </comment>
    <comment ref="N111" authorId="0" shapeId="0" xr:uid="{00000000-0006-0000-0400-000037000000}">
      <text>
        <r>
          <rPr>
            <sz val="11"/>
            <color theme="1"/>
            <rFont val="Calibri"/>
            <family val="2"/>
          </rPr>
          <t>======
ID#AAAAUpVXDGo
YULIED.PENARANDA    (2020-12-19 18:10:49)
Descripción concreta del avance, máximo de caracteres 200</t>
        </r>
      </text>
    </comment>
    <comment ref="A173" authorId="0" shapeId="0" xr:uid="{00000000-0006-0000-0400-000038000000}">
      <text>
        <r>
          <rPr>
            <sz val="11"/>
            <color theme="1"/>
            <rFont val="Calibri"/>
            <family val="2"/>
          </rPr>
          <t>======
ID#AAAAUpazrV4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rPr>
          <t>======
ID#AAAAUpWW6nA
YULIED.PENARANDA    (2020-12-19 18:10:49)
Vigencia a reportar</t>
        </r>
      </text>
    </comment>
    <comment ref="B174" authorId="0" shapeId="0" xr:uid="{00000000-0006-0000-0400-00003A000000}">
      <text>
        <r>
          <rPr>
            <sz val="11"/>
            <color theme="1"/>
            <rFont val="Calibri"/>
            <family val="2"/>
          </rPr>
          <t>======
ID#AAAAUpazrgU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rPr>
          <t>======
ID#AAAAUpazrRg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rPr>
          <t>======
ID#AAAAUpazrGU
YULIED.PENARANDA    (2020-12-19 18:10:49)
Nombre completo del indicador. Expresión verbal, precisa y concreta del patrón de evaluación.</t>
        </r>
      </text>
    </comment>
    <comment ref="E174" authorId="0" shapeId="0" xr:uid="{00000000-0006-0000-0400-00003D000000}">
      <text>
        <r>
          <rPr>
            <sz val="11"/>
            <color theme="1"/>
            <rFont val="Calibri"/>
            <family val="2"/>
          </rPr>
          <t>======
ID#AAAAUpazrcc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rPr>
          <t>======
ID#AAAAUpazrTU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rPr>
          <t>======
ID#AAAAUpazrOo
YULIED.PENARANDA    (2020-12-19 18:10:50)
Nombre completo de la Meta  del Plan de Desarrollo, como se relaciona en el de gestión</t>
        </r>
      </text>
    </comment>
    <comment ref="N174" authorId="0" shapeId="0" xr:uid="{00000000-0006-0000-0400-000040000000}">
      <text>
        <r>
          <rPr>
            <sz val="11"/>
            <color theme="1"/>
            <rFont val="Calibri"/>
            <family val="2"/>
          </rPr>
          <t>======
ID#AAAAUpazrJA
YULIED.PENARANDA    (2020-12-19 18:10:49)
Descripción concreta del avance, máximo de caracteres 200</t>
        </r>
      </text>
    </comment>
    <comment ref="A236" authorId="0" shapeId="0" xr:uid="{00000000-0006-0000-0400-000041000000}">
      <text>
        <r>
          <rPr>
            <sz val="11"/>
            <color theme="1"/>
            <rFont val="Calibri"/>
            <family val="2"/>
          </rPr>
          <t>======
ID#AAAAUpazrYQ
YULIED.PENARANDA    (2020-12-19 18:10:49)
Avance productos e indicadores de productos (según cadena de valor)
NOTA: Desagregar cuadro cuantas veces tenga productos y/o indicadores asociados</t>
        </r>
      </text>
    </comment>
    <comment ref="A237" authorId="0" shapeId="0" xr:uid="{00000000-0006-0000-0400-000042000000}">
      <text>
        <r>
          <rPr>
            <sz val="11"/>
            <color theme="1"/>
            <rFont val="Calibri"/>
            <family val="2"/>
          </rPr>
          <t>======
ID#AAAAUpazrbA
YULIED.PENARANDA    (2020-12-19 18:10:49)
Vigencia a reportar</t>
        </r>
      </text>
    </comment>
    <comment ref="B237" authorId="0" shapeId="0" xr:uid="{00000000-0006-0000-0400-000043000000}">
      <text>
        <r>
          <rPr>
            <sz val="11"/>
            <color theme="1"/>
            <rFont val="Calibri"/>
            <family val="2"/>
          </rPr>
          <t>======
ID#AAAAUpVXDHk
YULIED.PENARANDA    (2020-12-19 18:10:49)
Describir los objetivo específico del proyecto, como se definió en la formulación del proyecto</t>
        </r>
      </text>
    </comment>
    <comment ref="C237" authorId="0" shapeId="0" xr:uid="{00000000-0006-0000-0400-000044000000}">
      <text>
        <r>
          <rPr>
            <sz val="11"/>
            <color theme="1"/>
            <rFont val="Calibri"/>
            <family val="2"/>
          </rPr>
          <t>======
ID#AAAAUpazrJE
YULIED.PENARANDA    (2020-12-19 18:10:49)
Describir los productos del proyecto, como se definió en la formulación del proyecto y de acuerdo con el catálogo de productos DNP</t>
        </r>
      </text>
    </comment>
    <comment ref="D237" authorId="0" shapeId="0" xr:uid="{00000000-0006-0000-0400-000045000000}">
      <text>
        <r>
          <rPr>
            <sz val="11"/>
            <color theme="1"/>
            <rFont val="Calibri"/>
            <family val="2"/>
          </rPr>
          <t>======
ID#AAAAUpazrO0
YULIED.PENARANDA    (2020-12-19 18:10:50)
Nombre completo del indicador. Expresión verbal, precisa y concreta del patrón de evaluación.</t>
        </r>
      </text>
    </comment>
    <comment ref="E237" authorId="0" shapeId="0" xr:uid="{00000000-0006-0000-0400-000046000000}">
      <text>
        <r>
          <rPr>
            <sz val="11"/>
            <color theme="1"/>
            <rFont val="Calibri"/>
            <family val="2"/>
          </rPr>
          <t>======
ID#AAAAUpazrRI
YULIED.PENARANDA    (2020-12-19 18:10:49)
Unidad cualitativa del indicador, define las características de la magnitud a realizar seguimiento. Eje: Hectáreas, estrategias, modelos, etc.</t>
        </r>
      </text>
    </comment>
    <comment ref="F237" authorId="0" shapeId="0" xr:uid="{00000000-0006-0000-0400-000047000000}">
      <text>
        <r>
          <rPr>
            <sz val="11"/>
            <color theme="1"/>
            <rFont val="Calibri"/>
            <family val="2"/>
          </rPr>
          <t>======
ID#AAAAUpazrck
YULIED.PENARANDA    (2020-12-19 18:10:49)
Ponderación del indicador se realiza de acuerdo al peso que cada producto tiene en el caso total del proyecto.</t>
        </r>
      </text>
    </comment>
    <comment ref="G237" authorId="0" shapeId="0" xr:uid="{00000000-0006-0000-0400-000048000000}">
      <text>
        <r>
          <rPr>
            <sz val="11"/>
            <color theme="1"/>
            <rFont val="Calibri"/>
            <family val="2"/>
          </rPr>
          <t>======
ID#AAAAUpazrGc
YULIED.PENARANDA    (2020-12-19 18:10:49)
Nombre completo de la Meta  del Plan de Desarrollo, como se relaciona en el de gestión</t>
        </r>
      </text>
    </comment>
    <comment ref="N237" authorId="0" shapeId="0" xr:uid="{00000000-0006-0000-0400-000049000000}">
      <text>
        <r>
          <rPr>
            <sz val="11"/>
            <color theme="1"/>
            <rFont val="Calibri"/>
            <family val="2"/>
          </rPr>
          <t>======
ID#AAAAUpazrHo
YULIED.PENARANDA    (2020-12-19 18:10:49)
Descripción concreta del avance, máximo de caracteres 200</t>
        </r>
      </text>
    </comment>
    <comment ref="A263" authorId="0" shapeId="0" xr:uid="{00000000-0006-0000-0400-00004A000000}">
      <text>
        <r>
          <rPr>
            <sz val="11"/>
            <color theme="1"/>
            <rFont val="Calibri"/>
            <family val="2"/>
          </rPr>
          <t>======
ID#AAAAUpazrGA
YULIED.PENARANDA    (2020-12-19 18:10:49)
Avance productos e indicadores de productos (según cadena de valor)
NOTA: Desagregar cuadro cuantas veces tenga productos y/o indicadores asociados</t>
        </r>
      </text>
    </comment>
    <comment ref="A264" authorId="0" shapeId="0" xr:uid="{00000000-0006-0000-0400-00004B000000}">
      <text>
        <r>
          <rPr>
            <sz val="11"/>
            <color theme="1"/>
            <rFont val="Calibri"/>
            <family val="2"/>
          </rPr>
          <t>======
ID#AAAAUpazrNs
YULIED.PENARANDA    (2020-12-19 18:10:49)
Vigencia a reportar</t>
        </r>
      </text>
    </comment>
    <comment ref="B264" authorId="0" shapeId="0" xr:uid="{00000000-0006-0000-0400-00004C000000}">
      <text>
        <r>
          <rPr>
            <sz val="11"/>
            <color theme="1"/>
            <rFont val="Calibri"/>
            <family val="2"/>
          </rPr>
          <t>======
ID#AAAAUpazrdc
YULIED.PENARANDA    (2020-12-19 18:10:49)
Describir los objetivo específico del proyecto, como se definió en la formulación del proyecto</t>
        </r>
      </text>
    </comment>
    <comment ref="C264" authorId="0" shapeId="0" xr:uid="{00000000-0006-0000-0400-00004D000000}">
      <text>
        <r>
          <rPr>
            <sz val="11"/>
            <color theme="1"/>
            <rFont val="Calibri"/>
            <family val="2"/>
          </rPr>
          <t>======
ID#AAAAUpazrKQ
YULIED.PENARANDA    (2020-12-19 18:10:50)
Describir los productos del proyecto, como se definió en la formulación del proyecto y de acuerdo con el catálogo de productos DNP</t>
        </r>
      </text>
    </comment>
    <comment ref="D264" authorId="0" shapeId="0" xr:uid="{00000000-0006-0000-0400-00004E000000}">
      <text>
        <r>
          <rPr>
            <sz val="11"/>
            <color theme="1"/>
            <rFont val="Calibri"/>
            <family val="2"/>
          </rPr>
          <t>======
ID#AAAAUpazrW0
YULIED.PENARANDA    (2020-12-19 18:10:50)
Nombre completo del indicador. Expresión verbal, precisa y concreta del patrón de evaluación.</t>
        </r>
      </text>
    </comment>
    <comment ref="E264" authorId="0" shapeId="0" xr:uid="{00000000-0006-0000-0400-00004F000000}">
      <text>
        <r>
          <rPr>
            <sz val="11"/>
            <color theme="1"/>
            <rFont val="Calibri"/>
            <family val="2"/>
          </rPr>
          <t>======
ID#AAAAUpazrM4
YULIED.PENARANDA    (2020-12-19 18:10:49)
Unidad cualitativa del indicador, define las características de la magnitud a realizar seguimiento. Eje: Hectáreas, estrategias, modelos, etc.</t>
        </r>
      </text>
    </comment>
    <comment ref="F264" authorId="0" shapeId="0" xr:uid="{00000000-0006-0000-0400-000050000000}">
      <text>
        <r>
          <rPr>
            <sz val="11"/>
            <color theme="1"/>
            <rFont val="Calibri"/>
            <family val="2"/>
          </rPr>
          <t>======
ID#AAAAUpazrdY
YULIED.PENARANDA    (2020-12-19 18:10:50)
Ponderación del indicador se realiza de acuerdo al peso que cada producto tiene en el caso total del proyecto.</t>
        </r>
      </text>
    </comment>
    <comment ref="G264" authorId="0" shapeId="0" xr:uid="{00000000-0006-0000-0400-000051000000}">
      <text>
        <r>
          <rPr>
            <sz val="11"/>
            <color theme="1"/>
            <rFont val="Calibri"/>
            <family val="2"/>
          </rPr>
          <t>======
ID#AAAAUpazrcg
YULIED.PENARANDA    (2020-12-19 18:10:49)
Nombre completo de la Meta  del Plan de Desarrollo, como se relaciona en el de gestión</t>
        </r>
      </text>
    </comment>
    <comment ref="N264" authorId="0" shapeId="0" xr:uid="{00000000-0006-0000-0400-000052000000}">
      <text>
        <r>
          <rPr>
            <sz val="11"/>
            <color theme="1"/>
            <rFont val="Calibri"/>
            <family val="2"/>
          </rPr>
          <t>======
ID#AAAAUpazrhE
YULIED.PENARANDA    (2020-12-19 18:10:49)
Descripción concreta del avance, máximo de caracteres 200</t>
        </r>
      </text>
    </comment>
    <comment ref="A281" authorId="0" shapeId="0" xr:uid="{00000000-0006-0000-0400-000053000000}">
      <text>
        <r>
          <rPr>
            <sz val="11"/>
            <color theme="1"/>
            <rFont val="Calibri"/>
            <family val="2"/>
          </rPr>
          <t>======
ID#AAAAUpazrbE
YULIED.PENARANDA    (2020-12-19 18:10:49)
YULIED.PENARANDA
Distribuir las obligaciones del proyecto entre las diferentes actividades que hacen parte de un producto y un objetivo específico.
NOTA: Desagregar cuadro cuantas veces tenga productos asociados</t>
        </r>
      </text>
    </comment>
    <comment ref="A282" authorId="0" shapeId="0" xr:uid="{00000000-0006-0000-0400-000054000000}">
      <text>
        <r>
          <rPr>
            <sz val="11"/>
            <color theme="1"/>
            <rFont val="Calibri"/>
            <family val="2"/>
          </rPr>
          <t>======
ID#AAAAUpazrOA
YULIED.PENARANDA    (2020-12-19 18:10:49)
Vigencia a reportar</t>
        </r>
      </text>
    </comment>
    <comment ref="B282" authorId="0" shapeId="0" xr:uid="{00000000-0006-0000-0400-000055000000}">
      <text>
        <r>
          <rPr>
            <sz val="11"/>
            <color theme="1"/>
            <rFont val="Calibri"/>
            <family val="2"/>
          </rPr>
          <t>======
ID#AAAAUpazre8
YULIED.PENARANDA    (2020-12-19 18:10:50)
Describir los objetivo específico del proyecto, como se definió en la formulación del proyecto</t>
        </r>
      </text>
    </comment>
    <comment ref="C282" authorId="0" shapeId="0" xr:uid="{00000000-0006-0000-0400-000056000000}">
      <text>
        <r>
          <rPr>
            <sz val="11"/>
            <color theme="1"/>
            <rFont val="Calibri"/>
            <family val="2"/>
          </rPr>
          <t>======
ID#AAAAUpazraQ
YULIED.PENARANDA    (2020-12-19 18:10:50)
Describir los productos del proyecto, como se definió en la formulación del proyecto y de acuerdo con el catálogo de productos del DNP.</t>
        </r>
      </text>
    </comment>
    <comment ref="D282" authorId="0" shapeId="0" xr:uid="{00000000-0006-0000-0400-000057000000}">
      <text>
        <r>
          <rPr>
            <sz val="11"/>
            <color theme="1"/>
            <rFont val="Calibri"/>
            <family val="2"/>
          </rPr>
          <t>======
ID#AAAAUpazrdo
YULIED.PENARANDA    (2020-12-19 18:10:49)
Nombre completo del indicador. Expresión verbal, precisa y concreta del patrón de evaluación.</t>
        </r>
      </text>
    </comment>
    <comment ref="G282" authorId="0" shapeId="0" xr:uid="{00000000-0006-0000-0400-000058000000}">
      <text>
        <r>
          <rPr>
            <sz val="11"/>
            <color theme="1"/>
            <rFont val="Calibri"/>
            <family val="2"/>
          </rPr>
          <t>======
ID#AAAAUpazrbU
YULIED.PENARANDA    (2020-12-19 18:10:49)
Descripción concreta del avance, máximo de caracteres 200</t>
        </r>
      </text>
    </comment>
    <comment ref="A344" authorId="0" shapeId="0" xr:uid="{00000000-0006-0000-0400-000059000000}">
      <text>
        <r>
          <rPr>
            <sz val="11"/>
            <color theme="1"/>
            <rFont val="Calibri"/>
            <family val="2"/>
          </rPr>
          <t>======
ID#AAAAUpazrT8
YULIED.PENARANDA    (2020-12-19 18:10:50)
YULIED.PENARANDA
Distribuir las obligaciones del proyecto entre las diferentes actividades que hacen parte de un producto y un objetivo específico.
NOTA: Desagregar cuadro cuantas veces tenga productos asociados</t>
        </r>
      </text>
    </comment>
    <comment ref="A345" authorId="0" shapeId="0" xr:uid="{00000000-0006-0000-0400-00005A000000}">
      <text>
        <r>
          <rPr>
            <sz val="11"/>
            <color theme="1"/>
            <rFont val="Calibri"/>
            <family val="2"/>
          </rPr>
          <t>======
ID#AAAAUpWW6mw
YULIED.PENARANDA    (2020-12-19 18:10:49)
Vigencia a reportar</t>
        </r>
      </text>
    </comment>
    <comment ref="B345" authorId="0" shapeId="0" xr:uid="{00000000-0006-0000-0400-00005B000000}">
      <text>
        <r>
          <rPr>
            <sz val="11"/>
            <color theme="1"/>
            <rFont val="Calibri"/>
            <family val="2"/>
          </rPr>
          <t>======
ID#AAAAUpazrTc
YULIED.PENARANDA    (2020-12-19 18:10:49)
Describir los objetivo específico del proyecto, como se definió en la formulación del proyecto</t>
        </r>
      </text>
    </comment>
    <comment ref="C345" authorId="0" shapeId="0" xr:uid="{00000000-0006-0000-0400-00005C000000}">
      <text>
        <r>
          <rPr>
            <sz val="11"/>
            <color theme="1"/>
            <rFont val="Calibri"/>
            <family val="2"/>
          </rPr>
          <t>======
ID#AAAAUpazrHY
YULIED.PENARANDA    (2020-12-19 18:10:49)
Describir los productos del proyecto, como se definió en la formulación del proyecto y de acuerdo con el catálogo de productos del DNP.</t>
        </r>
      </text>
    </comment>
    <comment ref="D345" authorId="0" shapeId="0" xr:uid="{00000000-0006-0000-0400-00005D000000}">
      <text>
        <r>
          <rPr>
            <sz val="11"/>
            <color theme="1"/>
            <rFont val="Calibri"/>
            <family val="2"/>
          </rPr>
          <t>======
ID#AAAAUpazrIo
YULIED.PENARANDA    (2020-12-19 18:10:49)
Nombre completo del indicador. Expresión verbal, precisa y concreta del patrón de evaluación.</t>
        </r>
      </text>
    </comment>
    <comment ref="G345" authorId="0" shapeId="0" xr:uid="{00000000-0006-0000-0400-00005E000000}">
      <text>
        <r>
          <rPr>
            <sz val="11"/>
            <color theme="1"/>
            <rFont val="Calibri"/>
            <family val="2"/>
          </rPr>
          <t>======
ID#AAAAUpazrHg
YULIED.PENARANDA    (2020-12-19 18:10:49)
Descripción concreta del avance, máximo de caracteres 200</t>
        </r>
      </text>
    </comment>
    <comment ref="A407" authorId="0" shapeId="0" xr:uid="{00000000-0006-0000-0400-00005F000000}">
      <text>
        <r>
          <rPr>
            <sz val="11"/>
            <color theme="1"/>
            <rFont val="Calibri"/>
            <family val="2"/>
          </rPr>
          <t>======
ID#AAAAUpazrcU
YULIED.PENARANDA    (2020-12-19 18:10:49)
YULIED.PENARANDA
Distribuir las obligaciones del proyecto entre las diferentes actividades que hacen parte de un producto y un objetivo específico.
NOTA: Desagregar cuadro cuantas veces tenga productos asociados</t>
        </r>
      </text>
    </comment>
    <comment ref="A408" authorId="0" shapeId="0" xr:uid="{00000000-0006-0000-0400-000060000000}">
      <text>
        <r>
          <rPr>
            <sz val="11"/>
            <color theme="1"/>
            <rFont val="Calibri"/>
            <family val="2"/>
          </rPr>
          <t>======
ID#AAAAUpazra0
YULIED.PENARANDA    (2020-12-19 18:10:49)
Vigencia a reportar</t>
        </r>
      </text>
    </comment>
    <comment ref="B408" authorId="0" shapeId="0" xr:uid="{00000000-0006-0000-0400-000061000000}">
      <text>
        <r>
          <rPr>
            <sz val="11"/>
            <color theme="1"/>
            <rFont val="Calibri"/>
            <family val="2"/>
          </rPr>
          <t>======
ID#AAAAUpazrIE
YULIED.PENARANDA    (2020-12-19 18:10:50)
Describir los objetivo específico del proyecto, como se definió en la formulación del proyecto</t>
        </r>
      </text>
    </comment>
    <comment ref="C408" authorId="0" shapeId="0" xr:uid="{00000000-0006-0000-0400-000062000000}">
      <text>
        <r>
          <rPr>
            <sz val="11"/>
            <color theme="1"/>
            <rFont val="Calibri"/>
            <family val="2"/>
          </rPr>
          <t>======
ID#AAAAUpazrgY
YULIED.PENARANDA    (2020-12-19 18:10:49)
Describir los productos del proyecto, como se definió en la formulación del proyecto y de acuerdo con el catálogo de productos del DNP.</t>
        </r>
      </text>
    </comment>
    <comment ref="D408" authorId="0" shapeId="0" xr:uid="{00000000-0006-0000-0400-000063000000}">
      <text>
        <r>
          <rPr>
            <sz val="11"/>
            <color theme="1"/>
            <rFont val="Calibri"/>
            <family val="2"/>
          </rPr>
          <t>======
ID#AAAAUpazrKk
YULIED.PENARANDA    (2020-12-19 18:10:49)
Nombre completo del indicador. Expresión verbal, precisa y concreta del patrón de evaluación.</t>
        </r>
      </text>
    </comment>
    <comment ref="G408" authorId="0" shapeId="0" xr:uid="{00000000-0006-0000-0400-000064000000}">
      <text>
        <r>
          <rPr>
            <sz val="11"/>
            <color theme="1"/>
            <rFont val="Calibri"/>
            <family val="2"/>
          </rPr>
          <t>======
ID#AAAAUpazrcA
YULIED.PENARANDA    (2020-12-19 18:10:50)
Descripción concreta del avance, máximo de caracteres 200</t>
        </r>
      </text>
    </comment>
    <comment ref="A434" authorId="0" shapeId="0" xr:uid="{00000000-0006-0000-0400-000065000000}">
      <text>
        <r>
          <rPr>
            <sz val="11"/>
            <color theme="1"/>
            <rFont val="Calibri"/>
            <family val="2"/>
          </rPr>
          <t>======
ID#AAAAUpazrMg
YULIED.PENARANDA    (2020-12-19 18:10:49)
YULIED.PENARANDA
Distribuir las obligaciones del proyecto entre las diferentes actividades que hacen parte de un producto y un objetivo específico.
NOTA: Desagregar cuadro cuantas veces tenga productos asociados</t>
        </r>
      </text>
    </comment>
    <comment ref="A435" authorId="0" shapeId="0" xr:uid="{00000000-0006-0000-0400-000066000000}">
      <text>
        <r>
          <rPr>
            <sz val="11"/>
            <color theme="1"/>
            <rFont val="Calibri"/>
            <family val="2"/>
          </rPr>
          <t>======
ID#AAAAUpazrSs
YULIED.PENARANDA    (2020-12-19 18:10:49)
Vigencia a reportar</t>
        </r>
      </text>
    </comment>
    <comment ref="B435" authorId="0" shapeId="0" xr:uid="{00000000-0006-0000-0400-000067000000}">
      <text>
        <r>
          <rPr>
            <sz val="11"/>
            <color theme="1"/>
            <rFont val="Calibri"/>
            <family val="2"/>
          </rPr>
          <t>======
ID#AAAAUpazraM
YULIED.PENARANDA    (2020-12-19 18:10:49)
Describir los objetivo específico del proyecto, como se definió en la formulación del proyecto</t>
        </r>
      </text>
    </comment>
    <comment ref="C435" authorId="0" shapeId="0" xr:uid="{00000000-0006-0000-0400-000068000000}">
      <text>
        <r>
          <rPr>
            <sz val="11"/>
            <color theme="1"/>
            <rFont val="Calibri"/>
            <family val="2"/>
          </rPr>
          <t>======
ID#AAAAUpazreI
YULIED.PENARANDA    (2020-12-19 18:10:49)
Describir los productos del proyecto, como se definió en la formulación del proyecto y de acuerdo con el catálogo de productos del DNP.</t>
        </r>
      </text>
    </comment>
    <comment ref="D435" authorId="0" shapeId="0" xr:uid="{00000000-0006-0000-0400-000069000000}">
      <text>
        <r>
          <rPr>
            <sz val="11"/>
            <color theme="1"/>
            <rFont val="Calibri"/>
            <family val="2"/>
          </rPr>
          <t>======
ID#AAAAUpazrRs
YULIED.PENARANDA    (2020-12-19 18:10:49)
Nombre completo del indicador. Expresión verbal, precisa y concreta del patrón de evaluación.</t>
        </r>
      </text>
    </comment>
    <comment ref="G435" authorId="0" shapeId="0" xr:uid="{00000000-0006-0000-0400-00006A000000}">
      <text>
        <r>
          <rPr>
            <sz val="11"/>
            <color theme="1"/>
            <rFont val="Calibri"/>
            <family val="2"/>
          </rPr>
          <t>======
ID#AAAAUpazrPA
YULIED.PENARANDA    (2020-12-19 18:10:50)
Descripción concreta del avance, máximo de caracteres 200</t>
        </r>
      </text>
    </comment>
    <comment ref="A449" authorId="0" shapeId="0" xr:uid="{00000000-0006-0000-0400-00006B000000}">
      <text>
        <r>
          <rPr>
            <sz val="11"/>
            <color theme="1"/>
            <rFont val="Calibri"/>
            <family val="2"/>
          </rPr>
          <t>======
ID#AAAAUpazrNU
YULIED.PENARANDA    (2020-12-19 18:10:49)
Avance indicadores de gestión
NOTA: Desagregar cuadro cuantas veces tenga indicadores asociados</t>
        </r>
      </text>
    </comment>
    <comment ref="A450" authorId="0" shapeId="0" xr:uid="{00000000-0006-0000-0400-00006C000000}">
      <text>
        <r>
          <rPr>
            <sz val="11"/>
            <color theme="1"/>
            <rFont val="Calibri"/>
            <family val="2"/>
          </rPr>
          <t>======
ID#AAAAUpazrSc
YULIED.PENARANDA    (2020-12-19 18:10:49)
Vigencia a reportar</t>
        </r>
      </text>
    </comment>
    <comment ref="B450" authorId="0" shapeId="0" xr:uid="{00000000-0006-0000-0400-00006D000000}">
      <text>
        <r>
          <rPr>
            <sz val="11"/>
            <color theme="1"/>
            <rFont val="Calibri"/>
            <family val="2"/>
          </rPr>
          <t>======
ID#AAAAUpazrN4
YULIED.PENARANDA    (2020-12-19 18:10:49)
Nombre completo del indicador. Expresión verbal, precisa y concreta del patrón de evaluación.</t>
        </r>
      </text>
    </comment>
    <comment ref="C450" authorId="0" shapeId="0" xr:uid="{00000000-0006-0000-0400-00006E000000}">
      <text>
        <r>
          <rPr>
            <sz val="11"/>
            <color theme="1"/>
            <rFont val="Calibri"/>
            <family val="2"/>
          </rPr>
          <t>======
ID#AAAAUpazrU0
YULIED.PENARANDA    (2020-12-19 18:10:50)
Unidad del indicador, define las características de la magnitud a realizar seguimiento. Eje: Hectáreas, estrategias, modelos, número etc.</t>
        </r>
      </text>
    </comment>
    <comment ref="D450" authorId="0" shapeId="0" xr:uid="{00000000-0006-0000-0400-00006F000000}">
      <text>
        <r>
          <rPr>
            <sz val="11"/>
            <color theme="1"/>
            <rFont val="Calibri"/>
            <family val="2"/>
          </rPr>
          <t>======
ID#AAAAUpazrNY
YULIED.PENARANDA    (2020-12-19 18:10:49)
Peso porcentual de acuerdo con la distribución de los indicadores de gestión.</t>
        </r>
      </text>
    </comment>
    <comment ref="H450" authorId="0" shapeId="0" xr:uid="{00000000-0006-0000-0400-000070000000}">
      <text>
        <r>
          <rPr>
            <sz val="11"/>
            <color theme="1"/>
            <rFont val="Calibri"/>
            <family val="2"/>
          </rPr>
          <t>======
ID#AAAAUpazrbI
YULIED.PENARANDA    (2020-12-19 18:10:49)
Descripción concreta del avance, máximo de caracteres 200</t>
        </r>
      </text>
    </comment>
    <comment ref="A483" authorId="0" shapeId="0" xr:uid="{00000000-0006-0000-0400-000071000000}">
      <text>
        <r>
          <rPr>
            <sz val="11"/>
            <color theme="1"/>
            <rFont val="Calibri"/>
            <family val="2"/>
          </rPr>
          <t>======
ID#AAAAUpazrYE
YULIED.PENARANDA    (2020-12-19 18:10:49)
Avance indicadores de gestión
NOTA: Desagregar cuadro cuantas veces tenga indicadores asociados</t>
        </r>
      </text>
    </comment>
    <comment ref="A484" authorId="0" shapeId="0" xr:uid="{00000000-0006-0000-0400-000072000000}">
      <text>
        <r>
          <rPr>
            <sz val="11"/>
            <color theme="1"/>
            <rFont val="Calibri"/>
            <family val="2"/>
          </rPr>
          <t>======
ID#AAAAUpazrJI
YULIED.PENARANDA    (2020-12-19 18:10:49)
Vigencia a reportar</t>
        </r>
      </text>
    </comment>
    <comment ref="B484" authorId="0" shapeId="0" xr:uid="{00000000-0006-0000-0400-000073000000}">
      <text>
        <r>
          <rPr>
            <sz val="11"/>
            <color theme="1"/>
            <rFont val="Calibri"/>
            <family val="2"/>
          </rPr>
          <t>======
ID#AAAAUpazrQ4
YULIED.PENARANDA    (2020-12-19 18:10:49)
Nombre completo del indicador. Expresión verbal, precisa y concreta del patrón de evaluación.</t>
        </r>
      </text>
    </comment>
    <comment ref="C484" authorId="0" shapeId="0" xr:uid="{00000000-0006-0000-0400-000074000000}">
      <text>
        <r>
          <rPr>
            <sz val="11"/>
            <color theme="1"/>
            <rFont val="Calibri"/>
            <family val="2"/>
          </rPr>
          <t>======
ID#AAAAUpazrJw
YULIED.PENARANDA    (2020-12-19 18:10:49)
Unidad del indicador, define las características de la magnitud a realizar seguimiento. Eje: Hectáreas, estrategias, modelos, número etc.</t>
        </r>
      </text>
    </comment>
    <comment ref="D484" authorId="0" shapeId="0" xr:uid="{00000000-0006-0000-0400-000075000000}">
      <text>
        <r>
          <rPr>
            <sz val="11"/>
            <color theme="1"/>
            <rFont val="Calibri"/>
            <family val="2"/>
          </rPr>
          <t>======
ID#AAAAUpazrZ4
YULIED.PENARANDA    (2020-12-19 18:10:49)
Peso porcentual de acuerdo con la distribución de los indicadores de gestión.</t>
        </r>
      </text>
    </comment>
    <comment ref="H484" authorId="0" shapeId="0" xr:uid="{00000000-0006-0000-0400-000076000000}">
      <text>
        <r>
          <rPr>
            <sz val="11"/>
            <color theme="1"/>
            <rFont val="Calibri"/>
            <family val="2"/>
          </rPr>
          <t>======
ID#AAAAUpazrJo
YULIED.PENARANDA    (2020-12-19 18:10:49)
Descripción concreta del avance, máximo de caracteres 200</t>
        </r>
      </text>
    </comment>
    <comment ref="A546" authorId="0" shapeId="0" xr:uid="{00000000-0006-0000-0400-000077000000}">
      <text>
        <r>
          <rPr>
            <sz val="11"/>
            <color theme="1"/>
            <rFont val="Calibri"/>
            <family val="2"/>
          </rPr>
          <t>======
ID#AAAAUpVXDHM
YULIED.PENARANDA    (2020-12-19 18:10:49)
Avance indicadores de gestión.
NOTA: Desagregar cuadro cuantas veces tenga indicadores asociados</t>
        </r>
      </text>
    </comment>
    <comment ref="A547" authorId="0" shapeId="0" xr:uid="{00000000-0006-0000-0400-000078000000}">
      <text>
        <r>
          <rPr>
            <sz val="11"/>
            <color theme="1"/>
            <rFont val="Calibri"/>
            <family val="2"/>
          </rPr>
          <t>======
ID#AAAAUpazrZM
YULIED.PENARANDA    (2020-12-19 18:10:49)
Vigencia a reportar</t>
        </r>
      </text>
    </comment>
    <comment ref="B547" authorId="0" shapeId="0" xr:uid="{00000000-0006-0000-0400-000079000000}">
      <text>
        <r>
          <rPr>
            <sz val="11"/>
            <color theme="1"/>
            <rFont val="Calibri"/>
            <family val="2"/>
          </rPr>
          <t>======
ID#AAAAUpazrJM
YULIED.PENARANDA    (2020-12-19 18:10:49)
Nombre completo del indicador. Expresión verbal, precisa y concreta del patrón de evaluación.</t>
        </r>
      </text>
    </comment>
    <comment ref="C547" authorId="0" shapeId="0" xr:uid="{00000000-0006-0000-0400-00007A000000}">
      <text>
        <r>
          <rPr>
            <sz val="11"/>
            <color theme="1"/>
            <rFont val="Calibri"/>
            <family val="2"/>
          </rPr>
          <t>======
ID#AAAAUpazrTs
YULIED.PENARANDA    (2020-12-19 18:10:49)
Unidad del indicador, define las características de la magnitud a realizar seguimiento. Eje: Hectáreas, estrategias, modelos, número etc.</t>
        </r>
      </text>
    </comment>
    <comment ref="D547" authorId="0" shapeId="0" xr:uid="{00000000-0006-0000-0400-00007B000000}">
      <text>
        <r>
          <rPr>
            <sz val="11"/>
            <color theme="1"/>
            <rFont val="Calibri"/>
            <family val="2"/>
          </rPr>
          <t>======
ID#AAAAUpazrR4
YULIED.PENARANDA    (2020-12-19 18:10:49)
Peso porcentual de acuerdo con la distribución de los indicadores de gestión.</t>
        </r>
      </text>
    </comment>
    <comment ref="H547" authorId="0" shapeId="0" xr:uid="{00000000-0006-0000-0400-00007C000000}">
      <text>
        <r>
          <rPr>
            <sz val="11"/>
            <color theme="1"/>
            <rFont val="Calibri"/>
            <family val="2"/>
          </rPr>
          <t>======
ID#AAAAUpazrJ0
YULIED.PENARANDA    (2020-12-19 18:10:49)
Descripción concreta del avance, máximo de caracteres 200</t>
        </r>
      </text>
    </comment>
    <comment ref="A609" authorId="0" shapeId="0" xr:uid="{00000000-0006-0000-0400-00007D000000}">
      <text>
        <r>
          <rPr>
            <sz val="11"/>
            <color theme="1"/>
            <rFont val="Calibri"/>
            <family val="2"/>
          </rPr>
          <t>======
ID#AAAAUpazrIc
YULIED.PENARANDA    (2020-12-19 18:10:50)
Avance indicadores de gestión.
NOTA: Desagregar cuadro cuantas veces tenga indicadores asociados</t>
        </r>
      </text>
    </comment>
    <comment ref="A610" authorId="0" shapeId="0" xr:uid="{00000000-0006-0000-0400-00007E000000}">
      <text>
        <r>
          <rPr>
            <sz val="11"/>
            <color theme="1"/>
            <rFont val="Calibri"/>
            <family val="2"/>
          </rPr>
          <t>======
ID#AAAAUpazrd0
YULIED.PENARANDA    (2020-12-19 18:10:49)
Vigencia a reportar</t>
        </r>
      </text>
    </comment>
    <comment ref="B610" authorId="0" shapeId="0" xr:uid="{00000000-0006-0000-0400-00007F000000}">
      <text>
        <r>
          <rPr>
            <sz val="11"/>
            <color theme="1"/>
            <rFont val="Calibri"/>
            <family val="2"/>
          </rPr>
          <t>======
ID#AAAAUpazrGM
YULIED.PENARANDA    (2020-12-19 18:10:49)
Nombre completo del indicador. Expresión verbal, precisa y concreta del patrón de evaluación.</t>
        </r>
      </text>
    </comment>
    <comment ref="C610" authorId="0" shapeId="0" xr:uid="{00000000-0006-0000-0400-000080000000}">
      <text>
        <r>
          <rPr>
            <sz val="11"/>
            <color theme="1"/>
            <rFont val="Calibri"/>
            <family val="2"/>
          </rPr>
          <t>======
ID#AAAAUpazrhI
YULIED.PENARANDA    (2020-12-19 18:10:49)
Unidad del indicador, define las características de la magnitud a realizar seguimiento. Eje: Hectáreas, estrategias, modelos, número etc.</t>
        </r>
      </text>
    </comment>
    <comment ref="D610" authorId="0" shapeId="0" xr:uid="{00000000-0006-0000-0400-000081000000}">
      <text>
        <r>
          <rPr>
            <sz val="11"/>
            <color theme="1"/>
            <rFont val="Calibri"/>
            <family val="2"/>
          </rPr>
          <t>======
ID#AAAAUpazrfo
YULIED.PENARANDA    (2020-12-19 18:10:50)
Peso porcentual de acuerdo con la distribución de los indicadores de gestión.</t>
        </r>
      </text>
    </comment>
    <comment ref="H610" authorId="0" shapeId="0" xr:uid="{00000000-0006-0000-0400-000082000000}">
      <text>
        <r>
          <rPr>
            <sz val="11"/>
            <color theme="1"/>
            <rFont val="Calibri"/>
            <family val="2"/>
          </rPr>
          <t>======
ID#AAAAUpazrYo
YULIED.PENARANDA    (2020-12-19 18:10:49)
Descripción concreta del avance, máximo de caracteres 200</t>
        </r>
      </text>
    </comment>
    <comment ref="A636" authorId="0" shapeId="0" xr:uid="{00000000-0006-0000-0400-000083000000}">
      <text>
        <r>
          <rPr>
            <sz val="11"/>
            <color theme="1"/>
            <rFont val="Calibri"/>
            <family val="2"/>
          </rPr>
          <t>======
ID#AAAAUpazrdE
YULIED.PENARANDA    (2020-12-19 18:10:49)
Avance indicadores de gestión.
NOTA: Desagregar cuadro cuantas veces tenga indicadores asociados</t>
        </r>
      </text>
    </comment>
    <comment ref="A637" authorId="0" shapeId="0" xr:uid="{00000000-0006-0000-0400-000084000000}">
      <text>
        <r>
          <rPr>
            <sz val="11"/>
            <color theme="1"/>
            <rFont val="Calibri"/>
            <family val="2"/>
          </rPr>
          <t>======
ID#AAAAUpazrRo
YULIED.PENARANDA    (2020-12-19 18:10:49)
Vigencia a reportar</t>
        </r>
      </text>
    </comment>
    <comment ref="B637" authorId="0" shapeId="0" xr:uid="{00000000-0006-0000-0400-000085000000}">
      <text>
        <r>
          <rPr>
            <sz val="11"/>
            <color theme="1"/>
            <rFont val="Calibri"/>
            <family val="2"/>
          </rPr>
          <t>======
ID#AAAAUpazras
YULIED.PENARANDA    (2020-12-19 18:10:49)
Nombre completo del indicador. Expresión verbal, precisa y concreta del patrón de evaluación.</t>
        </r>
      </text>
    </comment>
    <comment ref="C637" authorId="0" shapeId="0" xr:uid="{00000000-0006-0000-0400-000086000000}">
      <text>
        <r>
          <rPr>
            <sz val="11"/>
            <color theme="1"/>
            <rFont val="Calibri"/>
            <family val="2"/>
          </rPr>
          <t>======
ID#AAAAUpazrZg
YULIED.PENARANDA    (2020-12-19 18:10:49)
Unidad del indicador, define las características de la magnitud a realizar seguimiento. Eje: Hectáreas, estrategias, modelos, número etc.</t>
        </r>
      </text>
    </comment>
    <comment ref="D637" authorId="0" shapeId="0" xr:uid="{00000000-0006-0000-0400-000087000000}">
      <text>
        <r>
          <rPr>
            <sz val="11"/>
            <color theme="1"/>
            <rFont val="Calibri"/>
            <family val="2"/>
          </rPr>
          <t>======
ID#AAAAUpazrMw
YULIED.PENARANDA    (2020-12-19 18:10:49)
Peso porcentual de acuerdo con la distribución de los indicadores de gestión.</t>
        </r>
      </text>
    </comment>
    <comment ref="H637" authorId="0" shapeId="0" xr:uid="{00000000-0006-0000-0400-000088000000}">
      <text>
        <r>
          <rPr>
            <sz val="11"/>
            <color theme="1"/>
            <rFont val="Calibri"/>
            <family val="2"/>
          </rPr>
          <t>======
ID#AAAAUpazrOM
YULIED.PENARANDA    (2020-12-19 18:10:49)
Descripción concreta del avance, máximo de caracteres 200</t>
        </r>
      </text>
    </comment>
  </commentList>
  <extLst>
    <ext xmlns:r="http://schemas.openxmlformats.org/officeDocument/2006/relationships" uri="GoogleSheetsCustomDataVersion1">
      <go:sheetsCustomData xmlns:go="http://customooxmlschemas.google.com/" r:id="rId1" roundtripDataSignature="AMtx7mhrHdJG2sJyuXOtlEXfh6F5tCz+xg=="/>
    </ext>
  </extLst>
</comments>
</file>

<file path=xl/sharedStrings.xml><?xml version="1.0" encoding="utf-8"?>
<sst xmlns="http://schemas.openxmlformats.org/spreadsheetml/2006/main" count="3053" uniqueCount="686">
  <si>
    <t>DIRECCIONAMIENTO ESTRATÉGICO</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</si>
  <si>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</si>
  <si>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</si>
  <si>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</si>
  <si>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</si>
  <si>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</si>
  <si>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</si>
  <si>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</si>
  <si>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</si>
  <si>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</si>
  <si>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</si>
  <si>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</si>
  <si>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</si>
  <si>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</si>
  <si>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</si>
  <si>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</si>
  <si>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t>7 ,% DE AVANCE CUATRIENIO</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</si>
  <si>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</si>
  <si>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</si>
  <si>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</si>
  <si>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</si>
  <si>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</si>
  <si>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</si>
  <si>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</si>
  <si>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</si>
  <si>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</si>
  <si>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</si>
  <si>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</si>
  <si>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</si>
  <si>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</si>
  <si>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</si>
  <si>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</si>
  <si>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</si>
  <si>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</si>
  <si>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</si>
  <si>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</si>
  <si>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</si>
  <si>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</si>
  <si>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</si>
  <si>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</si>
  <si>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</si>
  <si>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</si>
  <si>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</si>
  <si>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</si>
  <si>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</si>
  <si>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</si>
  <si>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</si>
  <si>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</si>
  <si>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</si>
  <si>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</si>
  <si>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</si>
  <si>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</si>
  <si>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</si>
  <si>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</si>
  <si>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</si>
  <si>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</si>
  <si>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t>REPROGRAMACIÓN VIGENCIA</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</si>
  <si>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</si>
  <si>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</si>
  <si>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</si>
  <si>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</si>
  <si>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</si>
  <si>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</si>
  <si>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</si>
  <si>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</si>
  <si>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</si>
  <si>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</si>
  <si>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t>PROGRAMADO ACUMULADO AL PERIODO
AÑO 2021</t>
  </si>
  <si>
    <t>EJECUTADO ACUMUALDO AL PERIODO
 AÑO 2021</t>
  </si>
  <si>
    <t>PROGRAMADO ACUMULADO SEGPLAN
AÑO 2021</t>
  </si>
  <si>
    <t>EJECUTADO ACUMUALDO  SEGPLAN
 AÑO 2021</t>
  </si>
  <si>
    <t xml:space="preserve">Fortalecer el 100% la gestión de la información ambiental priorizada de Bogotá. </t>
  </si>
  <si>
    <t>Porcentaje de avance en el fortalecimiento de gestión de la información ambiental de Bogotá priorizada</t>
  </si>
  <si>
    <t>Porcentaje</t>
  </si>
  <si>
    <t>Suma</t>
  </si>
  <si>
    <t>CONTROL DE CAMBIOS</t>
  </si>
  <si>
    <t>Versión</t>
  </si>
  <si>
    <t xml:space="preserve">Descripción de la Modificación </t>
  </si>
  <si>
    <t>No. Acto Administrativo y fecha</t>
  </si>
  <si>
    <t>7804 -Fortalecimiento de la gestión de información ambiental priorizada de la SDA. Bogotá</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</si>
  <si>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</si>
  <si>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</si>
  <si>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</si>
  <si>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</si>
  <si>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</si>
  <si>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</si>
  <si>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</si>
  <si>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</si>
  <si>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</si>
  <si>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</si>
  <si>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</si>
  <si>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</si>
  <si>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</si>
  <si>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</si>
  <si>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</si>
  <si>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</si>
  <si>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</si>
  <si>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</si>
  <si>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</si>
  <si>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</si>
  <si>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</si>
  <si>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</si>
  <si>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</si>
  <si>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</si>
  <si>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</si>
  <si>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</si>
  <si>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</si>
  <si>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</si>
  <si>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</si>
  <si>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</si>
  <si>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</si>
  <si>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</si>
  <si>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</si>
  <si>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</si>
  <si>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</si>
  <si>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</si>
  <si>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2022</t>
  </si>
  <si>
    <t>EJECUTADO ACUMUALDO AL PERIODO
 AÑO 2022</t>
  </si>
  <si>
    <t>PROGRAMADO ACUMULADO SEGPLAN
AÑO 2022</t>
  </si>
  <si>
    <t>EJECUTADO ACUMUALDO  SEGPLAN
 AÑO 2022</t>
  </si>
  <si>
    <r>
      <rPr>
        <sz val="14"/>
        <color theme="1"/>
        <rFont val="Arial"/>
        <family val="2"/>
      </rPr>
      <t xml:space="preserve">PROGRAMADO </t>
    </r>
    <r>
      <rPr>
        <b/>
        <sz val="14"/>
        <color theme="1"/>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</si>
  <si>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</si>
  <si>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</si>
  <si>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</si>
  <si>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</si>
  <si>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</si>
  <si>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</si>
  <si>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</si>
  <si>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</si>
  <si>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</si>
  <si>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</si>
  <si>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</si>
  <si>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</si>
  <si>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</si>
  <si>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</si>
  <si>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</si>
  <si>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</si>
  <si>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</si>
  <si>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</si>
  <si>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</si>
  <si>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</si>
  <si>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</si>
  <si>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N/A</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</si>
  <si>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</si>
  <si>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</si>
  <si>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</si>
  <si>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</si>
  <si>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</si>
  <si>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</si>
  <si>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</si>
  <si>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</si>
  <si>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</si>
  <si>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</si>
  <si>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</si>
  <si>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</si>
  <si>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</si>
  <si>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</si>
  <si>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</si>
  <si>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</si>
  <si>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</si>
  <si>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</si>
  <si>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</si>
  <si>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</si>
  <si>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</si>
  <si>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</si>
  <si>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</si>
  <si>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</si>
  <si>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</si>
  <si>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</si>
  <si>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</si>
  <si>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</si>
  <si>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</si>
  <si>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</si>
  <si>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</si>
  <si>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</si>
  <si>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</si>
  <si>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</si>
  <si>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</si>
  <si>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</si>
  <si>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</si>
  <si>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</si>
  <si>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</si>
  <si>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</si>
  <si>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6. Incrementar los servicios de TI en la implementación del modelo de gestión de servicios tecnológicos de la SDA.</t>
  </si>
  <si>
    <t>PERIODO:</t>
  </si>
  <si>
    <t>1, COD. META</t>
  </si>
  <si>
    <t>2, Meta Proyecto</t>
  </si>
  <si>
    <t>3. Identificación del punto de invesión</t>
  </si>
  <si>
    <t>4, Variable</t>
  </si>
  <si>
    <t xml:space="preserve">6, ACTUALIZACIÓN </t>
  </si>
  <si>
    <t>7. EJECUTADO</t>
  </si>
  <si>
    <t>8, LOCALIZACIÓN GEOGRÁFICA</t>
  </si>
  <si>
    <t>9, ORIENTACIÓN</t>
  </si>
  <si>
    <t>10. POBLACIÓN</t>
  </si>
  <si>
    <t>11, LECCIONES APRENDIDAS - OBSERVACIONES</t>
  </si>
  <si>
    <t>Observaciones</t>
  </si>
  <si>
    <t>Observaciones y/o descripcion de acciones en el punto de inversión</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</si>
  <si>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</si>
  <si>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</si>
  <si>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</si>
  <si>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</si>
  <si>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</si>
  <si>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</si>
  <si>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</si>
  <si>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</si>
  <si>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</si>
  <si>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</si>
  <si>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</si>
  <si>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</si>
  <si>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</si>
  <si>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</si>
  <si>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</si>
  <si>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</si>
  <si>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</si>
  <si>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</si>
  <si>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</si>
  <si>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</si>
  <si>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</si>
  <si>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</si>
  <si>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</si>
  <si>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</si>
  <si>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</si>
  <si>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</si>
  <si>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</si>
  <si>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</si>
  <si>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</si>
  <si>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</si>
  <si>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</si>
  <si>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</si>
  <si>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</si>
  <si>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</si>
  <si>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</si>
  <si>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</si>
  <si>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</si>
  <si>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</si>
  <si>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</si>
  <si>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</si>
  <si>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</si>
  <si>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</si>
  <si>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</si>
  <si>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</si>
  <si>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</si>
  <si>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</si>
  <si>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</si>
  <si>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</si>
  <si>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</si>
  <si>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</si>
  <si>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</si>
  <si>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</si>
  <si>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</si>
  <si>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</si>
  <si>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</si>
  <si>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</si>
  <si>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</si>
  <si>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</si>
  <si>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</si>
  <si>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</si>
  <si>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</si>
  <si>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</si>
  <si>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</si>
  <si>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</si>
  <si>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</si>
  <si>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</si>
  <si>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</si>
  <si>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</si>
  <si>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</si>
  <si>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</si>
  <si>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</si>
  <si>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</si>
  <si>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</si>
  <si>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</si>
  <si>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</si>
  <si>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</si>
  <si>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</si>
  <si>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</si>
  <si>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</si>
  <si>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</si>
  <si>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</si>
  <si>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</si>
  <si>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</si>
  <si>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</si>
  <si>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</si>
  <si>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</si>
  <si>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</si>
  <si>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</si>
  <si>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</si>
  <si>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</si>
  <si>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</si>
  <si>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</si>
  <si>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</si>
  <si>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</si>
  <si>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</si>
  <si>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</si>
  <si>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</si>
  <si>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</si>
  <si>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</si>
  <si>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</si>
  <si>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</si>
  <si>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</si>
  <si>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</si>
  <si>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</si>
  <si>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</si>
  <si>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</si>
  <si>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</si>
  <si>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</si>
  <si>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</si>
  <si>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</si>
  <si>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</si>
  <si>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</si>
  <si>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</si>
  <si>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</si>
  <si>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</si>
  <si>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</si>
  <si>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</si>
  <si>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</si>
  <si>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</si>
  <si>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</si>
  <si>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</si>
  <si>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</si>
  <si>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</si>
  <si>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</si>
  <si>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</si>
  <si>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</si>
  <si>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</si>
  <si>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</si>
  <si>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</si>
  <si>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</si>
  <si>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</si>
  <si>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</si>
  <si>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</si>
  <si>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</si>
  <si>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</si>
  <si>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</si>
  <si>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</si>
  <si>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</si>
  <si>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</si>
  <si>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</si>
  <si>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</si>
  <si>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</si>
  <si>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</si>
  <si>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</si>
  <si>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</si>
  <si>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</si>
  <si>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</si>
  <si>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</si>
  <si>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</si>
  <si>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</si>
  <si>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</si>
  <si>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</si>
  <si>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</si>
  <si>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</si>
  <si>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</si>
  <si>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</si>
  <si>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</si>
  <si>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</si>
  <si>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</si>
  <si>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</si>
  <si>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</si>
  <si>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</si>
  <si>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</si>
  <si>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</si>
  <si>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</si>
  <si>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</si>
  <si>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</si>
  <si>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</si>
  <si>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</si>
  <si>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</si>
  <si>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</si>
  <si>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</si>
  <si>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</si>
  <si>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</si>
  <si>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</si>
  <si>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</si>
  <si>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</si>
  <si>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</si>
  <si>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</si>
  <si>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</si>
  <si>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</si>
  <si>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</si>
  <si>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</si>
  <si>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</si>
  <si>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</si>
  <si>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</si>
  <si>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</si>
  <si>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</si>
  <si>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</si>
  <si>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</si>
  <si>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</si>
  <si>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</si>
  <si>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</si>
  <si>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</si>
  <si>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</si>
  <si>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</si>
  <si>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</si>
  <si>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</si>
  <si>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</si>
  <si>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</si>
  <si>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</si>
  <si>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</si>
  <si>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</si>
  <si>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</si>
  <si>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</si>
  <si>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</si>
  <si>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</si>
  <si>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</si>
  <si>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</si>
  <si>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</si>
  <si>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</si>
  <si>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</si>
  <si>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</si>
  <si>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</si>
  <si>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</si>
  <si>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</si>
  <si>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</si>
  <si>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</si>
  <si>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</si>
  <si>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</si>
  <si>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</si>
  <si>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</si>
  <si>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</si>
  <si>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</si>
  <si>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</si>
  <si>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</si>
  <si>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</si>
  <si>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</si>
  <si>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</si>
  <si>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</si>
  <si>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</si>
  <si>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</si>
  <si>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</si>
  <si>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</si>
  <si>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</si>
  <si>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</si>
  <si>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</si>
  <si>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</si>
  <si>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</si>
  <si>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</si>
  <si>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</si>
  <si>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</si>
  <si>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</si>
  <si>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</si>
  <si>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</si>
  <si>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</si>
  <si>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</si>
  <si>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</si>
  <si>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</si>
  <si>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</si>
  <si>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</si>
  <si>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</si>
  <si>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</si>
  <si>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</si>
  <si>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</si>
  <si>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</si>
  <si>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</si>
  <si>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</si>
  <si>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</si>
  <si>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</si>
  <si>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</si>
  <si>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</si>
  <si>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</si>
  <si>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</si>
  <si>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</si>
  <si>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</si>
  <si>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</si>
  <si>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</si>
  <si>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</si>
  <si>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</si>
  <si>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</si>
  <si>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</si>
  <si>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</si>
  <si>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</si>
  <si>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</si>
  <si>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</si>
  <si>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</si>
  <si>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</si>
  <si>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</si>
  <si>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</si>
  <si>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</si>
  <si>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</si>
  <si>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</si>
  <si>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</si>
  <si>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</si>
  <si>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</si>
  <si>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</si>
  <si>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</si>
  <si>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</si>
  <si>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</si>
  <si>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</si>
  <si>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</si>
  <si>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</si>
  <si>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</si>
  <si>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</si>
  <si>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</si>
  <si>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</si>
  <si>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</si>
  <si>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</si>
  <si>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</si>
  <si>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</si>
  <si>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</si>
  <si>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</si>
  <si>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</si>
  <si>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</si>
  <si>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</si>
  <si>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</si>
  <si>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</si>
  <si>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</si>
  <si>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</si>
  <si>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</si>
  <si>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</si>
  <si>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Todas las sesiones de trabajo para avanzar en la actualización de los tres servicios de información y el mantenimiento y evolución de los sistemas de información ambiental se realizaron en la entidad en la localidad de Chapinero</t>
  </si>
  <si>
    <t>Todas las sesiones de trabajo para avanzar en la construcción de los dos servicios de información y el mantenimiento y evolución de las estructuras de datos de información ambiental se realizaron en la entidad en la localidad de Chapinero</t>
  </si>
  <si>
    <t>Todas las sesiones de trabajo para avanzar en la construcción de los cuatro documentos para la implementación del gobierno de TI se realizaron en la entidad en la localidad de Chapinero</t>
  </si>
  <si>
    <t>Todas las sesiones de trabajo para avanzar en la construcción de los tres documentos para la implementación de la estrategia de TI se realizaron en la entidad en la localidad de Chapinero</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</si>
  <si>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</si>
  <si>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 xml:space="preserve">El avance está representado en la elaboración del Informe en el cual se reportan las actividades realizadas para la adopción e implementación de los lineamientos para el dominio de estrategia de TI en la entidad, </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</si>
  <si>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</si>
  <si>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</si>
  <si>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</si>
  <si>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</si>
  <si>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Pago a 2 contratos: 20220632 20221000</t>
  </si>
  <si>
    <t>Pago a 1 contrato:: 20220965</t>
  </si>
  <si>
    <t>Pago a 1 contrato: 20220667</t>
  </si>
  <si>
    <t>Pago a 1 contrato: 20220153</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</si>
  <si>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</si>
  <si>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</si>
  <si>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</si>
  <si>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</si>
  <si>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</si>
  <si>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</si>
  <si>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</si>
  <si>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</si>
  <si>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</si>
  <si>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</si>
  <si>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Pago a 6 contratos: 20220667 20221209 20221200 20221419 20220791 20220873</t>
  </si>
  <si>
    <t>Pago a 2 contratos:: 20220965 20220519</t>
  </si>
  <si>
    <t>Pago a 5 contratos: 20221537 20221387 20220153 20220793 20221541 yPago a contato 84493</t>
  </si>
  <si>
    <t>Pago a 1 contrato: 20220738</t>
  </si>
  <si>
    <t>Pago de 16 contratos: 20220954 20220986 20220632 20220775 20221033 20221034 20221034 20221225 20220894 20221161 20220746 20221035 20220856 20221000 20220902 202206628</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</si>
  <si>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</si>
  <si>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</si>
  <si>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</si>
  <si>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</si>
  <si>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</si>
  <si>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</si>
  <si>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</si>
  <si>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Se avanzo en un 4,32%    en los servicios tecnológicos en la SDA en el marco del Mintic, Se mantuvo la continuidad y disponibilidad de 96,667%,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</si>
  <si>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</si>
  <si>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</si>
  <si>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</si>
  <si>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</si>
  <si>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</si>
  <si>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</si>
  <si>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</si>
  <si>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</si>
  <si>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</si>
  <si>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</si>
  <si>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</si>
  <si>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</si>
  <si>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</si>
  <si>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Se avanzo en un 6,38%    en los servicios tecnológicos en la SDA en el marco del Mintic, Se mantuvo la continuidad y disponibilidad de 96,667%, las acciones se reflejan en el archivo adjunto:</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</si>
  <si>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</si>
  <si>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</si>
  <si>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</si>
  <si>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</si>
  <si>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</si>
  <si>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Pago a FACTURAs:EC249409443 EC43515225 EC24966131 7EC43515225</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</si>
  <si>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</si>
  <si>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</si>
  <si>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</si>
  <si>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</si>
  <si>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</si>
  <si>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</si>
  <si>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</si>
  <si>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</si>
  <si>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</si>
  <si>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 xml:space="preserve">Pago a 5 contratos: 20221537 20221387 20220153 20220793 20221541, Pago a 2 contatos: 84493 84780, Pago del pasivo con SOC, Pago a FACTURAs:EC249409443 EC43515225 EC249661317 </t>
  </si>
  <si>
    <t>Se avanzo en un 2,92 en el despliegue en el marco de la implementación de los 4 servicios de información para la vigencia,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</si>
  <si>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</si>
  <si>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</si>
  <si>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</si>
  <si>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</si>
  <si>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</si>
  <si>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Las actividades y acciones de mejoramiento del 11,53% en los servicios tecnológicos en la entidad en la entidad en la localidad de Chapinero.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</si>
  <si>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</si>
  <si>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</si>
  <si>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</si>
  <si>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</si>
  <si>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</si>
  <si>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</si>
  <si>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</si>
  <si>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</si>
  <si>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</si>
  <si>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</si>
  <si>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8.  DESCRIPCIÓN DE LOS AVANCES Y LOGROS ALCANZADOS A ABRIL 30 DE 2023</t>
  </si>
  <si>
    <t>5, Actualizar los (10) documentos generados en las vigencias anteriores .</t>
  </si>
  <si>
    <t>5. PROGRAMACIÓN INICIAL AÑO 2023</t>
  </si>
  <si>
    <t>Visorgeo: https://visorgeo.ambientebogota.gov.co/ - Correos - Actas. -  Sistema STORM: Www.secretariadeambiente.gov.co/stormWeb/</t>
  </si>
  <si>
    <t xml:space="preserve">Consolidación de proyectos con componente TI, para identificación, seguimiento y documentación  de recursos que la entidad invierte en tecnología,   para apoyo a  tramites, servicios y procesos institucionales. </t>
  </si>
  <si>
    <t>ACTIVIDAD 4
Optimización de las compras de TI: ( LI.GO.06)
https://drive.google.com/drive/folders/1WrCSgYoFnKbE_Y7lJ7iYXo9d5rnp0IFX?usp=share_link
ACTIVIDAD 5
Indicadores de gestión de los proyectos de TI - LI.GO.11
https://drive.google.com/drive/folders/1TNIDgba6lXJ_RpGkmSuC7mzSDP3FH_aD?usp=share_link
Liderazgo de proyectos de TI - LI.GO.09
https://drive.google.com/drive/folders/1f3FJwuSNvXdLAM9lhCF1HncBkylnYmHX?usp=share_link
Gestión de proyectos de TI – LI.GO.10
https://drive.google.com/drive/folders/1A7h1rlux5Ty5RoRUHNBIL6qZUL7wNlaO?usp=share_link</t>
  </si>
  <si>
    <t>https://drive.google.com/drive/folders/14k--XzibHFysyGmoxwXLZjjhCjtV0QD7?usp=share_link</t>
  </si>
  <si>
    <t xml:space="preserve">Fortalecimiento de la estrategia de TI en la Entidad para soporte y apoyo en trámites, servicios y procesos a través del seguimiento y actualización del PETI, el avance en la cosntrucción del plan de transformación digital (PTD), la consolidación de los ejercicios de arquitectura empresarial y el fortalecimiento de la estrategia de uso y apropiación.
</t>
  </si>
  <si>
    <t>https://drive.google.com/drive/folders/1NQtYR55WwcqLfQTi_M8sv9rX5sseCkmu?usp=share_link</t>
  </si>
  <si>
    <t>Se avanzó en 0,12 servicios actualizados, para lo cual se desarrollaron acciones frente estrategia de soporte, mantenimiento y evolución de los SI las acciones se reflejan en el archivo adjunto:</t>
  </si>
  <si>
    <t>Se avanzo en un 0,15 en el despliegue en el marco de la implementación de los 4 servicios de información para la vigencia, las acciones se reflejan en el archivo adjunto:</t>
  </si>
  <si>
    <t>Se avanzo en la vigencia en un 0,09  frente a la elaboración de 3 documentos para la implementación del gobierno de TI de la entidad, las acciones se reflejan en el archivo adjunto:</t>
  </si>
  <si>
    <t>Se avanzo en un 0,24%    en los servicios tecnológicos en la SDA en el marco del Mintic, Se mantuvo la continuidad y disponibilidad de 96,667%, las acciones se reflejan en el archivo adjunto:</t>
  </si>
  <si>
    <t>Se avanzo en un 0,06 en la elaboración de 3 documentos Se han venido realizando actividades necesarias para la construcción de 3 documentos que reflejen la adopción de lineamientos; las acciones se reflejan en el archivo adjunto:</t>
  </si>
  <si>
    <t>https://drive.google.com/drive/u/0/folders/1HLahekRv563MCJWR96GdD-vDlaCC4g5f</t>
  </si>
  <si>
    <t xml:space="preserve">Consolidación de proyectos con componente TI, para identificación, seguimiento y documentación  de recursos que la entidad invierte en tecnología,   para apoyo a  trámites, servicios y procesos institucionales. </t>
  </si>
  <si>
    <t xml:space="preserve">Contar con el servicio de monitoreo en los servidores de la entidad que estan en producción y asi mitigar algun tipo de amenazas que se puedan presentar en la infraestructura de lsa SDA.
Mitigación de  posibles amenazas que pueda presentar la infraestructura de la entidad, a través del monitoreo en los servidores de la entidad. </t>
  </si>
  <si>
    <t>Se avanzó en 0,24 servicios actualizados, para lo cual se desarrollaron acciones frente estrategia de soporte, mantenimiento y evolución de los SI las acciones se reflejan en el archivo adjunto:</t>
  </si>
  <si>
    <t>Se avanzo en un 0,35 en el despliegue en el marco de la implementación de los 4 servicios de información para la vigencia, las acciones se reflejan en el archivo adjunto:</t>
  </si>
  <si>
    <t>Se avanzo en la vigencia en un 0,21  frente a la elaboración de 3 documentos para la implementación del gobierno de TI de la entidad, las acciones se reflejan en el archivo adjunto:</t>
  </si>
  <si>
    <t>Se avanzo en un 0,77%    en los servicios tecnológicos en la SDA en el marco del Mintic, Se mantuvo la continuidad y disponibilidad de 96,667%, las acciones se reflejan en el archivo adjunto:</t>
  </si>
  <si>
    <t>Se avanzo en un 0,15 en la elaboración de 3 documentos Se han venido realizando actividades necesarias para la construcción de 3 documentos que reflejen la adopción de lineamientos; las acciones se reflejan en el archivo adjunto:</t>
  </si>
  <si>
    <t>pago contrato: 43515225</t>
  </si>
  <si>
    <t>7. Actualizar la documentación de la planeación estratégica con la mejora en la gestión de operación y apoyo a los procesos de la entidad</t>
  </si>
  <si>
    <t>8. Documentar la Gestión de iniciativas y proyectos de TI en la entidad</t>
  </si>
  <si>
    <t>Es esencial actualizar y divulgar la cartografía ambiental del Plan de Ordenamiento Territorial de Bogotá, así como la generada por las dependencias de la Secretaría Distrital de Ambiente (SDA). Esto permitirá que la ciudadanía, la comunidad educativa, las entidades públicas y privadas y los funcionarios de la entidad, puedan conocer la ubicación de áreas protegidas, zonas de reserva y demás datos ambientales relevantes de la ciudad, lo que les permitirá tomar decisiones más informadas y responsables en cuanto al uso del territorio. Además, la publicación de esta información contribuirá a fomentar la transparencia y la participación ciudadana en la toma de decisiones relacionadas con la gestión ambiental.
Avances en la puesta en producción de la herramienta de gestión y seguimiento de la arquitectura empresarial (SIGAE) en la SDA que permitirá una gestión eficiente de la información, los sistemas de información y los servicios tecnológicos para el mejoramiento en la prestación de trámites y servicios.
Monitorear los servicios de la plataforma tecnológica en tiempo real, con el fin de controlar de los servicios de Forest, Sipse y Storm que se encuentran en producción.</t>
  </si>
  <si>
    <t>Visor Geográfico Ambiental (VGA)
https://visorgeo.ambientebogota.gov.co/
Actas de reunión VGA:
https://drive.google.com/drive/folders/1ER5-qgDfj81U2Z83U8E5QDR6gjoq-Tm6?usp=share_link
Forest: www.secretariadeambiente.gov.co/forest/
Sipse: https://www.secretariadeambiente.gov.co/sipse/
nomina: http://172.22.1.43:7778/forms/frmservlet?config=rh
almacen 
http://172.22.1.43:7778/forms/frmservlet?config=sai
http://172.22.1.43:7778/forms/frmservlet?
https://visorgeo.ambientebogota.gov.co/ - Correos - Actas. -  Sistema 
www.secretariadeambiente.gov.co/stormWeb/
https://drive.google.com/drive/folders/16allW2YVm5AYMIXjU8YTVMvdyi5HCrqV?usp=share_link</t>
  </si>
  <si>
    <t>La meta avanzó en un 0,65 en la vigencia que corresponde al 13% de lo programado y un acumulado avance del 57,67% en el cuatrienio. Las acciones más representativas fueron:
Se realizaron acciones para la gestión de compras y retorno de inversión (Dominio de Gobierno) en el marco de la implementación de los servicios de información para la vigencia, teniendo como base los lineamientos y guías dados por MINTIC, para el dominio de información en el marco de referencia de la arquitectura empresarial, fueron: Revisión de datos maestros y lenguaje común de intercambio.
Se realizaron las actividades de revisión de los documentos y actividades relacionadas para la actualización del procedimiento para la identificación de datos maestros .</t>
  </si>
  <si>
    <t>La meta avanzó en un 0,30 en la vigencia que corresponde al  10% de lo programado y un acumulado avance del 63,85% en el cuatrienio. Las acciones más representativas fueron:
Se realizaron actividades necesarias que permitan determinar la priorización en la gestión y evaluación de proyectos, identificar las fuentes de información para los tableros de control e insumos del plan de comunicaciones para la construcción de documentos que reflejen la adopción de lineamientos priorizados del dominio de estrategia de TI del MRAE, así:
1. Plan de Comunicaciones - LI.ES.07: Formato para identificar los grupos de interesados, tipo de comunicación necesaria y frecuencia para la realización de actividades.
2. Gestión de proyectos - LI.ES.10: Revisión de plan de acción y presupuesto, los proyectos de tecnologia para la anualidad y determinar la tipología de los proyectos.
3. Evaluación de la Gestión - LI.ES.12: Construcción y actualización de los indicadores requeridos, análisis de los posibles escenarios de evaluación, forma y periodicidad del seguimiento. 
4. Tablero de indicadores  - LI.ES.13: Identificación las necesidades de información y las posibles fuentes de datos.</t>
  </si>
  <si>
    <t>Se realizaron diferentes mesas de trabajo para socialización de diferentes proyectos con Componente TI que se están llevando a cabo en la entidad con diferentes profesionales de SISTEMAS-DPSIA y el enlace designado, con el fin de articular las actividades y optimizar los recursos que la entidad invierte en TI.</t>
  </si>
  <si>
    <t>En lo referente la arquitectura empresarial, se realizaron las accciones para la construcción y actualización del plan estratégico de tecnologías de la información y del plan de transformación digital, Además de la matriz de transición para el Modero de referencia de Arquitectura Empresarial 3.0.
Se realizó el mantenimiento, comunicación y seguimiento con los coordinadores de los diferentes proyectos de inversión que tienen componente de TI.
Continuamos con la actualización de los proyectos y los requerimientos para la vigencia 2023.</t>
  </si>
  <si>
    <t>Se avanzó en 0,54 servicios actualizados, para lo cual se desarrollaron acciones frente estrategia de soporte, mantenimiento y evolución de los SI las acciones se reflejan en el archivo adjunto:</t>
  </si>
  <si>
    <t>Se avanzo en un 0,65 en el despliegue en el marco de la implementación de los 4 servicios de información para la vigencia, las acciones se reflejan en el archivo adjunto:</t>
  </si>
  <si>
    <t>Se avanzo en un 1,54%    en los servicios tecnológicos en la SDA en el marco del Mintic, Se mantuvo la continuidad y disponibilidad de 96,667%, las acciones se reflejan en el archivo adjunto:</t>
  </si>
  <si>
    <t>Se avanzo en un 0,30 en la elaboración de 3 documentos Se han venido realizando actividades necesarias para la construcción de 3 documentos que reflejen la adopción de lineamientos; las acciones se reflejan en el archivo adjunto:</t>
  </si>
  <si>
    <t>Pagoscontratos:20230485,20230446,20230524,20230678,20230525,20231064,20230486,20230457,20230566,20230621,20231281,20230880,20230498,20231098,20231268,20230887,20230874,20230523,20231418,20231212</t>
  </si>
  <si>
    <t>Pagos contratos:20230527,20230730,20231406,20230879,20231341</t>
  </si>
  <si>
    <t>Pago contrato:20230496,20231182</t>
  </si>
  <si>
    <t>pago contrato: 43515225, 20231198,20230492, 20230286,20230493</t>
  </si>
  <si>
    <t>pago contrato: 20230706</t>
  </si>
  <si>
    <t>Se realizaron los ajustes y actualización de los componentes de información, especificamente:
Oracle: Se realizarón  las copias de seguridad, así como el mantenimiento de las  mismas.</t>
  </si>
  <si>
    <t>Se realizaron las acciones necesarias para avanzar en el dominio de servicios tecnológicos, teniendo en cuentas las guías y lineamientos por MinTIC Como son: • Lineamiento ST.05: Se realizó el monitoreo de la infraestructura donde se obtuvo una disponibilidad de todos los servicios, aplicativos, red y plataforma de virtualización fue de 99,341%, los servicios que presentaron variación fueron los de CIMAB y los Switeches de Core para lo cual se realizó un reinicio de manera controlada. • Lineamiento LI.ST.06: Se realizó el monitoreo de los canales de datos y canal de internet. obteniendo tiempos optimos de disponiblidad de los servicios • Lineamiento LI.ST.07: Se aprovisionaron los siguientes recursos de máquinas virtuales Se agregó máquina para SCAAV herramienta SoundPlan-1-81, 4vCores, 8vRAM, 256 SSD Disk y Clonación Servidor SIASOFT para estancia de desarrollo - 4vCores, 8vRAM, 840 SSD Disk. • Lineamientos Mesa de servicio LI.ST.08: Plan de gestión de niveles de servicio, LI.ST.09 Reportes de cumplimiento de ANS: Se atendieron 166 Incidentes con un 77,10% de atención distribuidos en 128 que cumplieron y 38 que no y 4694 requerimientos de servicios, en un 95,10%, distribuidos en 4464 cumplieron y 230 no. • Lineamiento LI.ST.13 Plan de gestión de la seguridad con esquemas de respaldo y políticas de backup: Se realizó una restauración según requerimiento No 181718 para la usuaria Ana Carolina Ramirez. y copias del servidor 192.168.175.16. Así mismo, se realizó la restauración de la máquina virtual HYPERV DE FUENTES FIJAS. Se avanzó con las copias de respaldo programadas en la herramienta y el cual hace parte del procedimiento PA03-PR05 Manejo y Control de Registros Magnéticos (Backups) • Lineamientos LI.ST.14 Análisis de vulnerabilidades - Monitoreo de seguridad de infraestructura tecnológica LI.ST.15: Se atendieron los incidentes de acuerdo a lo reportado en la Herramienta Wazuh y se mitigaron atendiendo a las recomendaciones por parte del proveedor.</t>
  </si>
  <si>
    <t>La meta avanzó en un 0,54% en la vigencia, correspondiente al 9% de lo programado y un acumulado avance del 60,58% en el cuatrienio. Las acciones más representativas son:
Frente a la actualización del VISOR Y GIS: Consolidación de la información en las capas más recientes de Material Particulado PM10. Se han llevado a cabo avances y mejoras en el Sistema de Información Geográfica de la SDA y de la interfaz gráfica de la herramienta del Visor Geográfico Ambiental: Geocodificación directa a partir de datos del mapa de referencia de Btá, geocodificación inversa e integración de los nuevos servicios de geocodificación de IDECA. Actualización continua de la información geográfica dispuesta, apoyo a los procesos de espacialización requeridos para la publicación de nueva información geográfica: Mejora en la simbología usada en la representación de los objetos geográficos. Evaluación pertinente de los datos espaciales publicados. Revisión y actualización de estándares de la información geográfica: Metadatos, Catálogo de objetos y Diccionario de Datos. Socialización y realización de las actividades de retroalimentación con respecto a la actualización realizada a los reportes de inclusión predial en determinantes ambientales., Actualización de 17 objetos geográficos de los 55 datos publicados en el portal de Datos Abiertos de Btá; entrega de 8 nuevos objetos geográficos a la Infraestructura de Datos Espaciales de Btá - IDECA para ser dispuestos en esta plataforma distrital; cumpliendo y superando la meta en el componente de transparencia en el Plan anticorrupción de la SDA. Sistema de Información SISTEMA DE INFORMACION STORM: Actualización a la versión 4.0, en proceso de desarrollo. Se consolidó la información reportada del corte 2022-06-30 del informe Seguimiento Plan de Acción 242, por solicitud de los referentes PIGA de la SDA. Seguimiento y soporte a las entidades distritales en el diligenciamiento y envío de la información de los informes Seguimiento Plan de Acción 242, Huella de Carbono y Plásticos de un solo uso.</t>
  </si>
  <si>
    <t>La meta avanzó en un 1,54% de vigencia y  un 0,24% de reserva  para un acumulado del 1,78% que corresponde al  19,02% de lo programado y un acumulado avance del 66,90% en el cuatrienio. Las acciones más representativas fueron:
Se avanzó con la ejecución y monitoreo del contrato No. 20221983, sobre los incidentes reportados a través de la herramienta de SOC (Wazu) en los servidores de la sede principal y en el datecenter de la ETB.
-Se continúo con el monitoreo de la plataforma de los servicios en producción por parte del área de infraestructura. 
-Se realizaron los ajustes de los estudios previos de correo electrónico sobre la TRM vigente para el cierre del mes de marzo, se ajustó valor en simulador y estudios previos.
-Se inicia estructuración del instrumento de la ficha de trabajo para la vigencia 2023 del dominio de servicios tecnológicos.</t>
  </si>
  <si>
    <t xml:space="preserve">Se realizó  el seguimiento y actualización de los indicadores para establecer el avance de las actividades y la ejecución presupuestal de los proyectos.
Se realizaron reuniones de socialización y retroalimentación realizadas con los diferentes proyectos con componente de TI involucrados en el PETI (pendientes de socialización y retroalimentación el proyecto 7778) </t>
  </si>
  <si>
    <t>5, PONDERACIÓN HORIZONTAL AÑO: 2023</t>
  </si>
  <si>
    <r>
      <t>VISOR Y GIS: Actualización de información y Servicios en el marco del uso de la información geográfica. Sistema STORM: Disponer de un sistema de información ambiental actualizado con</t>
    </r>
    <r>
      <rPr>
        <sz val="11"/>
        <color rgb="FFFF0000"/>
        <rFont val="Calibri"/>
        <family val="2"/>
      </rPr>
      <t xml:space="preserve"> </t>
    </r>
    <r>
      <rPr>
        <sz val="11"/>
        <color theme="1"/>
        <rFont val="Calibri"/>
        <family val="2"/>
      </rPr>
      <t>mejoras y eficiencia en cuanto a procesamiento y disponibilidad.</t>
    </r>
  </si>
  <si>
    <r>
      <t>La meta avanzó en un 0,39 en la vigencia que corresponde al 13% de lo programado y un acumulado avance del 69,27% en el cuatrienio. Las acciones más representativas fueron:
Se realizaron diferentes mesas de trabajo para socialización de diferentes proyectos con Componente TI que se están llevando a cabo en la entidad con profesionales de SISTEMAS-DPSIA (Estrategia, SI, Información, Seguridad y Estrategia) y el enlace designado, con el fin de articular las actividades y optimizar los recursos que la entidad invierte en TI, de igual manera en estas mesas  se socializa instrumento para  obtener la documentación de los proyectos y consolidar la  ficha donde se documenten los mismos.  Se realizó plan de trabajo para la meta de gobierno de TI.  Se realizó informe de seguimiento al PETI para la vigencia 2022, así como la consolidación, actualización y control a actividades de seguimiento realizadas al PETI durante este periodo. Se continúa con la revisión para aprobación del procedimiento Mantenimiento preventivo y correctivo de la infraestructura Tecnológica de la SDA y articulación con sus anexos, según información recibida por la DGC. Se continúa con el proceso de revisión y actualización del Catálogo de Servicios de TI de la SDA.  Se realizó actualización y reporte de hoja de vida de los indicadores con relación a la gestión de TI en SEGPLAN, así como en la hoja de vida de indicadores DPSIA para el mes de marzo.</t>
    </r>
    <r>
      <rPr>
        <sz val="11"/>
        <color rgb="FFFF00FF"/>
        <rFont val="Calibri"/>
        <family val="2"/>
      </rPr>
      <t xml:space="preserve"> </t>
    </r>
    <r>
      <rPr>
        <sz val="11"/>
        <color rgb="FF000000"/>
        <rFont val="Calibri"/>
        <family val="2"/>
      </rPr>
      <t>Se genera matriz para la identificación de apoyo a los procesos, según información enviada por dependencias</t>
    </r>
  </si>
  <si>
    <t>Formato: Programación, Actualización y Seguimiento del Plan de Acción -Componente de Inversión</t>
  </si>
  <si>
    <r>
      <t xml:space="preserve">6, % CUMPLIMIENTO ACUMULADO (al periodo) </t>
    </r>
    <r>
      <rPr>
        <b/>
        <sz val="16"/>
        <rFont val="Arial"/>
        <family val="2"/>
      </rPr>
      <t>cuatrienio</t>
    </r>
  </si>
  <si>
    <t>8, DESCRIPCIÓN DE LOS AVANCES Y LOGROS ALCANZADOS</t>
  </si>
  <si>
    <t xml:space="preserve">9, RETRASOS 
</t>
  </si>
  <si>
    <t xml:space="preserve">10, SOLUCIONES PLANTEADAS </t>
  </si>
  <si>
    <t>11,  BENEFICIOS O RESULTADOS A LA POBLACIÓN</t>
  </si>
  <si>
    <t>12, FUENTE DE EVIDENCIAS</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</si>
  <si>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</si>
  <si>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</si>
  <si>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</si>
  <si>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</si>
  <si>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</si>
  <si>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</si>
  <si>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</si>
  <si>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</si>
  <si>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</si>
  <si>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</si>
  <si>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</si>
  <si>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</si>
  <si>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</si>
  <si>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</si>
  <si>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</si>
  <si>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</si>
  <si>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</si>
  <si>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</si>
  <si>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</si>
  <si>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</si>
  <si>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</si>
  <si>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</si>
  <si>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</si>
  <si>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</si>
  <si>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</si>
  <si>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La meta avanzó en un 3,46% en la vigencia 2023 que corresponde al 12,81% de lo programado y un acumulado avance del 61,46% en el cuatrienio. Las acciones más representativas fueron:
Se avanzó en la actualización y publicación de la cartográfia ambiental del  Decreto 555 del 2021 por medio del cual se adopta la revisión general del Plan de Ordenamiento Territorial de Bogotá D.C. en el Visor Gegoráfico Ambiental (VGA) de la SDA. Este actividad incluye los siguientes avances:
Actualización del objeto geográfico titulado Bosque urbano en en concordancia con lo dispuesto en la Resolución No. 5531 de diciembre del 2022, por medio de la cual se establecen los lineamientos para la implementación de bosques urbanos y se agrega a este elemento el Canal del Brazo Salitre.
Se ubicaron en el visor los “objeto geográficos” dentro de la franja de adecuación para la capa que determina el área de ocupación pública prioritaria que identifica la conformación de los cinturones forestales, espacio público y equipamientos, como barrera para la expansión urbana, sobre áreas cercanas al borde urbano no construida.
Se realizó solicitud a Secreatria Distrital de Planeación de la capa de Parques estructurantes y contemplativos que hacen parte de la Estrcutura Ecológica Pirncipal de la ciudad.
Se actualizon los siguientes objetos geogáficos en el VGA incluyendo los metadatos y las notas de actualización correspondientes: Generador de residuos de construcción y demolición, Gestores de residuos de contrucción y demolición, negocios verdes y publicidad exterior visual.
Se trabajo con la Oficina de participación, educción y localidades -OPEL, para la publicación de un nuevo objeto geografico en el VGA correspondiente a Organizaciones Ambientales.
Se realizaron las acciones para la  ejecución de la estrategia de soporte, mantenimiento y evolución de los sistemas y componentes de información administrados por la DPSIA tanto con recurso humano propio de la Dependencia como con la intervención de terceros.
Se realizaron las acciones, los  ajustes y actualizaciones a los sistemas de información: Forest, SIPSE, SI Capital, Visor geográfico, SIG, ArcGIS Server y STORM.
Se realizaron las acciones los ajustes y actualización sobre los componentes de información que fueron requeridos.
Se realizaron las acciones de articulación de los dominios para avanzar  en la alineación entre tecnología y la misionalidad de la entidad, para de esta manera contribuir con el cumplimiento de los objetivos estratégicos a través de la implementación del gobierno de TI en la SDA. 
Se realizó el monitoreo de los servicios de la plataforma tecnológica con el fin de  controlar los servicios que se encuentran en producción.
Se realizaron las acciones en la mesa de servicio ARANDA para la atención de las incidencias reportadas por el SOC, se mitigan los riesgos en la infraestructura.</t>
  </si>
  <si>
    <t>Se incluyen   columnas con nuevos patrones de medición en los omponentes de Gestión e Inversión</t>
  </si>
  <si>
    <t>Radicado No. 2021IE106063 del 31 de mayo del 2021.</t>
  </si>
  <si>
    <r>
      <t>Versión:</t>
    </r>
    <r>
      <rPr>
        <b/>
        <sz val="20"/>
        <color rgb="FFFF0000"/>
        <rFont val="Arial"/>
        <family val="2"/>
      </rPr>
      <t xml:space="preserve"> </t>
    </r>
    <r>
      <rPr>
        <b/>
        <sz val="20"/>
        <color theme="1"/>
        <rFont val="Arial"/>
        <family val="2"/>
      </rPr>
      <t>14</t>
    </r>
  </si>
  <si>
    <t>Formato: Programación, Actualización y Seguimiento del Plan de Acción - Componente de Actividades</t>
  </si>
  <si>
    <t>7, LOGROS CORTE A MARZO AÑO 2023</t>
  </si>
  <si>
    <t>Frente a los sistemas se realizaron las siguientes acciones:
Se realizaron pruebas a los procedimientos numeración de documentos ver 4.x, Auto Declaración por Impacto y Concepto Previo Ambiental de Licenciamiento Urbanístico y Actos de Reconocimiento de Usos Industriales. Mantenimiento del procedimiento de IAAP, reportes de flora y de PEV, se capacitó en el sistema forest aproximadamente a 210 personas.  Se realizó la atención de casos en la mesa de servicios de la SDA. 
WEB SERVICE: Se realizó la integración con el JBB el Código SIGAU, mantenimiento de los web services de Inspección,Vigilancia y control de la Secretaría General, web service de PQR con Bogotá te escucha y Mantenimiento del web service de firma digital.
SIA-MOVIL: se corrigió el error de visualización de las listas estáticas, permitiendo la carga completa del formulario de fuentes fijas: se ajustó la compatibilidad de la información de los campos con el fin de que se realice correctamente la integración con el proceso forest. Se realizó el ajuste a las tablas duplicables tanto para duplicar como para eliminar los registros. Se  solucionó la incidencia del despliegue intermitente de la pantalla para editar fechas y horas, dentro de la aplicación SIA-MOVIL.
STORM:  Actualización de la versión 4.0 del sistema de información STORM y ejecución de las pruebas en el ambiente de desarrollo.
SIPSE: Se realizaron ajustes al  reporte de CD,  y se avanzó en nuevos desarrollos para mejoras del sistema.
Portal web: se realizó la gestión, configuración e instalación del certificado SSL a través del protocolo https para www.orarbo.gov.co. Se mejoró la presentación de los trámites, servicios y opas. de acuerdo a la guía de trámites, destacando la descripción del trámite, el tiempo, si está en totalmente o parcialcialmente en línea, con su costo y enlace a la guía distrital.
Se realizaron configuraciones en el dns ambientebogota.gov.co para la notificación electrónica con acuse de recibo y lectura en la plataforma de 472</t>
  </si>
  <si>
    <t>Se continiuo con las acciones de estrategia de soporte, mantenimiento y evolución de los sistemas de información en la entidad para mantener su disponibilidad y continuidad.
Se realizaron los mantenimientos y actualizaciones a cada uno de los sistemas de información que son administrados por DPSIA acorde con el respectivo catálogo.
Se comenzó el monitoreo y seguimiento de los sistemas de información a través del Security Operations Center (SOC).</t>
  </si>
  <si>
    <t>Se realizó informe de seguimiento al PETI para la vigencia 2022. Se realiza consolidacion y documentación de las actividades de seguimiento realizadas al PETI.Se realizó prediligenciamiento de las fichas de los proyectos incluidos en el PETI  y se socializaron a los diferentes enlaces. Se realizó plan de trabajo para la meta de  Gobierno de TI. 
Se continuó con la revisión para aprobación del procedimiento Mantenimiento preventivo y correctivo de la infraestructura Tecnológica de la SDA y articulación con sus anexos, según información recibida por la DGC.
Se continúa con el proceso de revisión y actualización del Catálogo de Servicios de TI de la SDA con el Administrador de la mesa de servicios. Se realizó actualización y reporte de hoja de vida de los indicadores con relación a la gestión de TI en SEGPLAN, así como en la hoja de vida de indicadores DPSIA para el mes de febrero.
Se generó una matriz para la identificación de apoyo a los procesos, según información enviada por dependencias.</t>
  </si>
  <si>
    <t>TOTAL</t>
  </si>
  <si>
    <t>CORTE A MARZO 2023</t>
  </si>
  <si>
    <t>Formato: Programación, Actualización y Seguimiento del Plan de Acción -  Componente de gestión</t>
  </si>
  <si>
    <t>PROGRAMACIÓN, ACTUALIZACIÓN Y SEGUIMIENTO DEL PLAN DE ACCIÓN
Actualización y seguimiento a la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</si>
</sst>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164" formatCode="_-* #,##0\ _€_-;\-* #,##0\ _€_-;_-* &quot;-&quot;??\ _€_-;_-@"/>
    <numFmt numFmtId="165" formatCode="0.0"/>
    <numFmt numFmtId="166" formatCode="_-* #,##0_-;\-* #,##0_-;_-* &quot;-&quot;_-;_-@"/>
    <numFmt numFmtId="167" formatCode="&quot;$&quot;\ #,##0.00"/>
    <numFmt numFmtId="168" formatCode="0.0%"/>
    <numFmt numFmtId="169" formatCode="#,##0_ ;\-#,##0\ "/>
    <numFmt numFmtId="170" formatCode="_-&quot;$&quot;\ * #,##0_-;\-&quot;$&quot;\ * #,##0_-;_-&quot;$&quot;\ * &quot;-&quot;??_-;_-@"/>
    <numFmt numFmtId="171" formatCode="_-&quot;$&quot;\ * #,##0_-;\-&quot;$&quot;\ * #,##0_-;_-&quot;$&quot;\ * &quot;-&quot;_-;_-@"/>
  </numFmts>
  <fonts count="50" x14ac:knownFonts="1">
    <font>
      <sz val="11"/>
      <color theme="1"/>
      <name val="Calibri"/>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sz val="11"/>
      <color rgb="FF000000"/>
      <name val="Arial"/>
      <family val="2"/>
    </font>
    <font>
      <sz val="11"/>
      <color theme="1"/>
      <name val="Arial"/>
      <family val="2"/>
    </font>
    <font>
      <u/>
      <sz val="11"/>
      <color rgb="FF0000FF"/>
      <name val="Calibri"/>
      <family val="2"/>
    </font>
    <font>
      <u/>
      <sz val="11"/>
      <color theme="10"/>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1"/>
      <color rgb="FF000000"/>
      <name val="Calibri"/>
      <family val="2"/>
    </font>
    <font>
      <sz val="10"/>
      <color rgb="FF000000"/>
      <name val="Arial"/>
      <family val="2"/>
    </font>
    <font>
      <b/>
      <sz val="10"/>
      <color theme="1"/>
      <name val="Arial"/>
      <family val="2"/>
    </font>
    <font>
      <b/>
      <sz val="8"/>
      <color theme="1"/>
      <name val="Arial"/>
      <family val="2"/>
    </font>
    <font>
      <b/>
      <sz val="14"/>
      <color rgb="FF000000"/>
      <name val="Arial"/>
      <family val="2"/>
    </font>
    <font>
      <b/>
      <sz val="9"/>
      <color theme="1"/>
      <name val="Arial"/>
      <family val="2"/>
    </font>
    <font>
      <sz val="9"/>
      <color theme="1"/>
      <name val="Arial"/>
      <family val="2"/>
    </font>
    <font>
      <sz val="7"/>
      <color theme="1"/>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11"/>
      <color rgb="FFFF0000"/>
      <name val="Calibri"/>
      <family val="2"/>
    </font>
    <font>
      <b/>
      <sz val="20"/>
      <color rgb="FFFF0000"/>
      <name val="Arial"/>
      <family val="2"/>
    </font>
    <font>
      <sz val="11"/>
      <color theme="1"/>
      <name val="Calibri"/>
      <family val="2"/>
    </font>
    <font>
      <sz val="9"/>
      <color indexed="81"/>
      <name val="Tahoma"/>
      <family val="2"/>
    </font>
    <font>
      <b/>
      <sz val="9"/>
      <color indexed="81"/>
      <name val="Tahoma"/>
      <family val="2"/>
    </font>
    <font>
      <sz val="12"/>
      <name val="Arial"/>
      <family val="2"/>
    </font>
    <font>
      <b/>
      <sz val="12"/>
      <name val="Arial"/>
      <family val="2"/>
    </font>
    <font>
      <b/>
      <sz val="11"/>
      <name val="Calibri"/>
      <family val="2"/>
    </font>
    <font>
      <sz val="10"/>
      <name val="Calibri"/>
      <family val="2"/>
    </font>
    <font>
      <sz val="11"/>
      <color theme="1"/>
      <name val="Calibri"/>
      <family val="2"/>
    </font>
    <font>
      <sz val="10"/>
      <name val="Arial"/>
      <family val="2"/>
    </font>
    <font>
      <b/>
      <sz val="11"/>
      <color theme="1"/>
      <name val="Calibri"/>
      <family val="2"/>
      <scheme val="minor"/>
    </font>
    <font>
      <sz val="11"/>
      <name val="Arial"/>
      <family val="2"/>
    </font>
    <font>
      <sz val="11"/>
      <color rgb="FFFF00FF"/>
      <name val="Calibri"/>
      <family val="2"/>
    </font>
    <font>
      <b/>
      <sz val="14"/>
      <name val="Arial"/>
      <family val="2"/>
    </font>
    <font>
      <b/>
      <sz val="16"/>
      <name val="Arial"/>
      <family val="2"/>
    </font>
    <font>
      <sz val="12"/>
      <color indexed="8"/>
      <name val="Arial"/>
      <family val="2"/>
    </font>
    <font>
      <b/>
      <sz val="10"/>
      <name val="Arial"/>
      <family val="2"/>
    </font>
  </fonts>
  <fills count="20">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EAF1DD"/>
        <bgColor rgb="FFEAF1DD"/>
      </patternFill>
    </fill>
    <fill>
      <patternFill patternType="solid">
        <fgColor rgb="FFD6E3BC"/>
        <bgColor rgb="FFD6E3BC"/>
      </patternFill>
    </fill>
    <fill>
      <patternFill patternType="solid">
        <fgColor rgb="FFFFFFFF"/>
        <bgColor rgb="FFFFFFFF"/>
      </patternFill>
    </fill>
    <fill>
      <patternFill patternType="solid">
        <fgColor theme="6"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249977111117893"/>
        <bgColor rgb="FF92D050"/>
      </patternFill>
    </fill>
    <fill>
      <patternFill patternType="solid">
        <fgColor rgb="FF92D050"/>
        <bgColor rgb="FFFFC000"/>
      </patternFill>
    </fill>
    <fill>
      <patternFill patternType="solid">
        <fgColor rgb="FF92D050"/>
        <bgColor rgb="FFFFFF00"/>
      </patternFill>
    </fill>
  </fills>
  <borders count="18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bottom/>
      <diagonal/>
    </border>
    <border>
      <left/>
      <right/>
      <top/>
      <bottom/>
      <diagonal/>
    </border>
    <border>
      <left/>
      <right/>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style="medium">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rgb="FF000000"/>
      </right>
      <top/>
      <bottom style="medium">
        <color indexed="64"/>
      </bottom>
      <diagonal/>
    </border>
    <border>
      <left style="medium">
        <color rgb="FF000000"/>
      </left>
      <right style="thin">
        <color rgb="FF000000"/>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diagonal/>
    </border>
    <border>
      <left style="thin">
        <color rgb="FF000000"/>
      </left>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auto="1"/>
      </top>
      <bottom style="thin">
        <color auto="1"/>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s>
  <cellStyleXfs count="5">
    <xf numFmtId="0" fontId="0" fillId="0" borderId="0"/>
    <xf numFmtId="9" fontId="34" fillId="0" borderId="0" applyFont="0" applyFill="0" applyBorder="0" applyAlignment="0" applyProtection="0"/>
    <xf numFmtId="0" fontId="14" fillId="0" borderId="0" applyNumberFormat="0" applyFill="0" applyBorder="0" applyAlignment="0" applyProtection="0"/>
    <xf numFmtId="0" fontId="12" fillId="0" borderId="88"/>
    <xf numFmtId="44" fontId="41" fillId="0" borderId="0" applyFont="0" applyFill="0" applyBorder="0" applyAlignment="0" applyProtection="0"/>
  </cellStyleXfs>
  <cellXfs count="777">
    <xf numFmtId="0" fontId="0" fillId="0" borderId="0" xfId="0"/>
    <xf numFmtId="0" fontId="0" fillId="2" borderId="1" xfId="0" applyFill="1" applyBorder="1"/>
    <xf numFmtId="0" fontId="0" fillId="2" borderId="1" xfId="0" applyFill="1" applyBorder="1" applyAlignment="1">
      <alignment horizontal="center"/>
    </xf>
    <xf numFmtId="0" fontId="0" fillId="0" borderId="0" xfId="0" applyAlignment="1">
      <alignment horizontal="center"/>
    </xf>
    <xf numFmtId="0" fontId="9" fillId="5"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0" fillId="0" borderId="43" xfId="0" applyBorder="1" applyAlignment="1">
      <alignment vertical="top" wrapText="1"/>
    </xf>
    <xf numFmtId="10" fontId="0" fillId="0" borderId="0" xfId="0" applyNumberFormat="1" applyAlignment="1">
      <alignment horizontal="center"/>
    </xf>
    <xf numFmtId="0" fontId="15" fillId="2" borderId="1" xfId="0" applyFont="1" applyFill="1" applyBorder="1"/>
    <xf numFmtId="0" fontId="0" fillId="0" borderId="43" xfId="0" applyBorder="1" applyAlignment="1">
      <alignment horizontal="center" vertical="center"/>
    </xf>
    <xf numFmtId="0" fontId="0" fillId="0" borderId="43" xfId="0" applyBorder="1" applyAlignment="1">
      <alignment horizontal="left" vertical="center" wrapText="1"/>
    </xf>
    <xf numFmtId="0" fontId="16" fillId="2" borderId="1" xfId="0" applyFont="1" applyFill="1" applyBorder="1"/>
    <xf numFmtId="0" fontId="17" fillId="2" borderId="1" xfId="0" applyFont="1" applyFill="1" applyBorder="1"/>
    <xf numFmtId="0" fontId="7" fillId="2" borderId="1" xfId="0" applyFont="1" applyFill="1" applyBorder="1" applyAlignment="1">
      <alignment horizontal="center"/>
    </xf>
    <xf numFmtId="164" fontId="0" fillId="2" borderId="1" xfId="0" applyNumberFormat="1" applyFill="1" applyBorder="1" applyAlignment="1">
      <alignment horizontal="center"/>
    </xf>
    <xf numFmtId="0" fontId="12" fillId="3" borderId="28"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3" borderId="5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6" borderId="33" xfId="0" applyFont="1" applyFill="1" applyBorder="1" applyAlignment="1">
      <alignment horizontal="center" vertical="center" wrapText="1"/>
    </xf>
    <xf numFmtId="0" fontId="16" fillId="0" borderId="0" xfId="0" applyFont="1"/>
    <xf numFmtId="0" fontId="17" fillId="0" borderId="0" xfId="0" applyFont="1"/>
    <xf numFmtId="0" fontId="7" fillId="0" borderId="0" xfId="0" applyFont="1" applyAlignment="1">
      <alignment horizontal="center"/>
    </xf>
    <xf numFmtId="3" fontId="7" fillId="0" borderId="0" xfId="0" applyNumberFormat="1" applyFont="1" applyAlignment="1">
      <alignment horizontal="center"/>
    </xf>
    <xf numFmtId="0" fontId="15" fillId="0" borderId="0" xfId="0" applyFont="1"/>
    <xf numFmtId="3" fontId="0" fillId="0" borderId="0" xfId="0" applyNumberFormat="1"/>
    <xf numFmtId="3" fontId="15" fillId="0" borderId="0" xfId="0" applyNumberFormat="1" applyFont="1"/>
    <xf numFmtId="0" fontId="16" fillId="0" borderId="0" xfId="0" applyFont="1" applyAlignment="1">
      <alignment vertical="center"/>
    </xf>
    <xf numFmtId="0" fontId="5" fillId="2" borderId="68" xfId="0" applyFont="1" applyFill="1" applyBorder="1" applyAlignment="1">
      <alignment horizontal="center" vertical="center" wrapText="1"/>
    </xf>
    <xf numFmtId="0" fontId="23" fillId="3" borderId="70" xfId="0" applyFont="1" applyFill="1" applyBorder="1" applyAlignment="1">
      <alignment horizontal="center" vertical="center" textRotation="90" wrapText="1"/>
    </xf>
    <xf numFmtId="10" fontId="16" fillId="3" borderId="70" xfId="0" applyNumberFormat="1" applyFont="1" applyFill="1" applyBorder="1" applyAlignment="1">
      <alignment horizontal="center" vertical="center" wrapText="1"/>
    </xf>
    <xf numFmtId="0" fontId="22" fillId="3" borderId="70" xfId="0" applyFont="1" applyFill="1" applyBorder="1" applyAlignment="1">
      <alignment horizontal="center" vertical="center" wrapText="1"/>
    </xf>
    <xf numFmtId="168" fontId="16" fillId="3" borderId="41" xfId="0" applyNumberFormat="1" applyFont="1" applyFill="1" applyBorder="1" applyAlignment="1">
      <alignment vertical="center"/>
    </xf>
    <xf numFmtId="168" fontId="16" fillId="4" borderId="43" xfId="0" applyNumberFormat="1" applyFont="1" applyFill="1" applyBorder="1" applyAlignment="1">
      <alignment vertical="center"/>
    </xf>
    <xf numFmtId="168" fontId="16" fillId="3" borderId="43" xfId="0" applyNumberFormat="1" applyFont="1" applyFill="1" applyBorder="1" applyAlignment="1">
      <alignment vertical="center"/>
    </xf>
    <xf numFmtId="10" fontId="16" fillId="3" borderId="43" xfId="0" applyNumberFormat="1" applyFont="1" applyFill="1" applyBorder="1" applyAlignment="1">
      <alignment vertical="center"/>
    </xf>
    <xf numFmtId="168" fontId="16" fillId="4" borderId="67" xfId="0" applyNumberFormat="1" applyFont="1" applyFill="1" applyBorder="1" applyAlignment="1">
      <alignment vertical="center"/>
    </xf>
    <xf numFmtId="10" fontId="16" fillId="3" borderId="41" xfId="0" applyNumberFormat="1" applyFont="1" applyFill="1" applyBorder="1" applyAlignment="1">
      <alignment vertical="center"/>
    </xf>
    <xf numFmtId="168" fontId="16" fillId="4" borderId="70" xfId="0" applyNumberFormat="1" applyFont="1" applyFill="1" applyBorder="1" applyAlignment="1">
      <alignment vertical="center"/>
    </xf>
    <xf numFmtId="9" fontId="22" fillId="3" borderId="35" xfId="0" applyNumberFormat="1" applyFont="1" applyFill="1" applyBorder="1" applyAlignment="1">
      <alignment horizontal="center" vertical="center" wrapText="1"/>
    </xf>
    <xf numFmtId="0" fontId="22" fillId="3" borderId="36" xfId="0" applyFont="1" applyFill="1" applyBorder="1" applyAlignment="1">
      <alignment horizontal="center" vertical="center" wrapText="1"/>
    </xf>
    <xf numFmtId="0" fontId="16" fillId="8" borderId="1" xfId="0" applyFont="1" applyFill="1" applyBorder="1" applyAlignment="1">
      <alignment vertical="center"/>
    </xf>
    <xf numFmtId="0" fontId="16" fillId="8" borderId="1" xfId="0" applyFont="1" applyFill="1" applyBorder="1" applyAlignment="1">
      <alignment horizontal="left" vertical="center"/>
    </xf>
    <xf numFmtId="10" fontId="16" fillId="8" borderId="1" xfId="0" applyNumberFormat="1" applyFont="1" applyFill="1" applyBorder="1" applyAlignment="1">
      <alignment vertical="center"/>
    </xf>
    <xf numFmtId="10" fontId="16" fillId="0" borderId="0" xfId="0" applyNumberFormat="1" applyFont="1" applyAlignment="1">
      <alignment vertical="center"/>
    </xf>
    <xf numFmtId="0" fontId="16" fillId="0" borderId="0" xfId="0" applyFont="1" applyAlignment="1">
      <alignment horizontal="left" vertical="center"/>
    </xf>
    <xf numFmtId="0" fontId="22" fillId="3" borderId="68" xfId="0" applyFont="1" applyFill="1" applyBorder="1" applyAlignment="1">
      <alignment horizontal="center" vertical="center" wrapText="1"/>
    </xf>
    <xf numFmtId="0" fontId="22" fillId="3" borderId="67" xfId="0" applyFont="1" applyFill="1" applyBorder="1" applyAlignment="1">
      <alignment horizontal="center" vertical="center" wrapText="1"/>
    </xf>
    <xf numFmtId="0" fontId="22" fillId="3" borderId="69" xfId="0" applyFont="1" applyFill="1" applyBorder="1" applyAlignment="1">
      <alignment horizontal="center" vertical="center" wrapText="1"/>
    </xf>
    <xf numFmtId="0" fontId="25" fillId="3" borderId="70" xfId="0" applyFont="1" applyFill="1" applyBorder="1" applyAlignment="1">
      <alignment horizontal="center" vertical="top" wrapText="1"/>
    </xf>
    <xf numFmtId="0" fontId="25" fillId="3" borderId="107" xfId="0" applyFont="1" applyFill="1" applyBorder="1" applyAlignment="1">
      <alignment horizontal="center" vertical="top" wrapText="1"/>
    </xf>
    <xf numFmtId="0" fontId="25" fillId="3" borderId="64" xfId="0" applyFont="1" applyFill="1" applyBorder="1" applyAlignment="1">
      <alignment horizontal="left" vertical="center" wrapText="1"/>
    </xf>
    <xf numFmtId="0" fontId="0" fillId="8" borderId="1" xfId="0" applyFill="1" applyBorder="1"/>
    <xf numFmtId="4" fontId="0" fillId="8" borderId="1" xfId="0" applyNumberFormat="1" applyFill="1" applyBorder="1"/>
    <xf numFmtId="0" fontId="15" fillId="8" borderId="1" xfId="0" applyFont="1" applyFill="1" applyBorder="1"/>
    <xf numFmtId="4" fontId="0" fillId="0" borderId="0" xfId="0" applyNumberFormat="1"/>
    <xf numFmtId="171" fontId="25" fillId="0" borderId="0" xfId="0" applyNumberFormat="1" applyFont="1" applyAlignment="1">
      <alignment horizontal="center" vertical="center" wrapText="1"/>
    </xf>
    <xf numFmtId="0" fontId="12" fillId="0" borderId="0" xfId="0" applyFont="1"/>
    <xf numFmtId="0" fontId="22" fillId="4" borderId="62" xfId="0" applyFont="1" applyFill="1" applyBorder="1" applyAlignment="1">
      <alignment horizontal="center" vertical="center"/>
    </xf>
    <xf numFmtId="0" fontId="22" fillId="3" borderId="43" xfId="0" applyFont="1" applyFill="1" applyBorder="1" applyAlignment="1">
      <alignment horizontal="center" vertical="center" wrapText="1"/>
    </xf>
    <xf numFmtId="0" fontId="22" fillId="3" borderId="58" xfId="0" applyFont="1" applyFill="1" applyBorder="1" applyAlignment="1">
      <alignment horizontal="center" vertical="center" wrapText="1"/>
    </xf>
    <xf numFmtId="0" fontId="12" fillId="0" borderId="62" xfId="0" applyFont="1" applyBorder="1"/>
    <xf numFmtId="0" fontId="0" fillId="0" borderId="43" xfId="0" applyBorder="1"/>
    <xf numFmtId="3" fontId="0" fillId="0" borderId="43" xfId="0" applyNumberFormat="1" applyBorder="1"/>
    <xf numFmtId="166" fontId="0" fillId="0" borderId="43" xfId="0" applyNumberFormat="1" applyBorder="1"/>
    <xf numFmtId="10" fontId="0" fillId="0" borderId="58" xfId="0" applyNumberFormat="1" applyBorder="1"/>
    <xf numFmtId="0" fontId="12" fillId="0" borderId="32" xfId="0" applyFont="1" applyBorder="1"/>
    <xf numFmtId="0" fontId="0" fillId="0" borderId="67" xfId="0" applyBorder="1"/>
    <xf numFmtId="3" fontId="0" fillId="0" borderId="67" xfId="0" applyNumberFormat="1" applyBorder="1"/>
    <xf numFmtId="166" fontId="0" fillId="0" borderId="67" xfId="0" applyNumberFormat="1" applyBorder="1"/>
    <xf numFmtId="0" fontId="0" fillId="0" borderId="62" xfId="0" applyBorder="1"/>
    <xf numFmtId="9" fontId="0" fillId="0" borderId="58" xfId="0" applyNumberFormat="1" applyBorder="1" applyAlignment="1">
      <alignment horizontal="center" vertical="center"/>
    </xf>
    <xf numFmtId="10" fontId="0" fillId="0" borderId="58" xfId="0" applyNumberFormat="1" applyBorder="1" applyAlignment="1">
      <alignment horizontal="center" vertical="center"/>
    </xf>
    <xf numFmtId="0" fontId="0" fillId="0" borderId="32" xfId="0" applyBorder="1"/>
    <xf numFmtId="0" fontId="0" fillId="0" borderId="58" xfId="0" applyBorder="1"/>
    <xf numFmtId="0" fontId="22" fillId="4" borderId="69" xfId="0" applyFont="1" applyFill="1" applyBorder="1" applyAlignment="1">
      <alignment horizontal="center" vertical="center"/>
    </xf>
    <xf numFmtId="0" fontId="22" fillId="3" borderId="70" xfId="0" applyFont="1" applyFill="1" applyBorder="1" applyAlignment="1">
      <alignment horizontal="center" vertical="top" wrapText="1"/>
    </xf>
    <xf numFmtId="0" fontId="22" fillId="3" borderId="71" xfId="0" applyFont="1" applyFill="1" applyBorder="1" applyAlignment="1">
      <alignment horizontal="center" vertical="center" wrapText="1"/>
    </xf>
    <xf numFmtId="0" fontId="0" fillId="0" borderId="41" xfId="0" applyBorder="1" applyAlignment="1">
      <alignment vertical="center" wrapText="1"/>
    </xf>
    <xf numFmtId="0" fontId="31" fillId="0" borderId="41" xfId="0" applyFont="1" applyBorder="1" applyAlignment="1">
      <alignment horizontal="left" vertical="center" wrapText="1"/>
    </xf>
    <xf numFmtId="0" fontId="0" fillId="0" borderId="41" xfId="0" applyBorder="1" applyAlignment="1">
      <alignment horizontal="center" vertical="center" wrapText="1"/>
    </xf>
    <xf numFmtId="10" fontId="0" fillId="0" borderId="41" xfId="0" applyNumberFormat="1" applyBorder="1" applyAlignment="1">
      <alignment horizontal="center" vertical="center"/>
    </xf>
    <xf numFmtId="0" fontId="0" fillId="0" borderId="41" xfId="0" applyBorder="1" applyAlignment="1">
      <alignment horizontal="center" vertical="center"/>
    </xf>
    <xf numFmtId="49" fontId="0" fillId="0" borderId="42" xfId="0" applyNumberFormat="1" applyBorder="1" applyAlignment="1">
      <alignment horizontal="left" vertical="center" wrapText="1"/>
    </xf>
    <xf numFmtId="0" fontId="0" fillId="0" borderId="43" xfId="0" applyBorder="1" applyAlignment="1">
      <alignment vertical="center" wrapText="1"/>
    </xf>
    <xf numFmtId="0" fontId="31" fillId="0" borderId="43" xfId="0" applyFont="1" applyBorder="1" applyAlignment="1">
      <alignment horizontal="left" vertical="center" wrapText="1"/>
    </xf>
    <xf numFmtId="0" fontId="0" fillId="0" borderId="43" xfId="0" applyBorder="1" applyAlignment="1">
      <alignment horizontal="center" vertical="center" wrapText="1"/>
    </xf>
    <xf numFmtId="10" fontId="0" fillId="0" borderId="43" xfId="0" applyNumberFormat="1" applyBorder="1" applyAlignment="1">
      <alignment horizontal="center" vertical="center"/>
    </xf>
    <xf numFmtId="49" fontId="0" fillId="0" borderId="58" xfId="0" applyNumberFormat="1" applyBorder="1" applyAlignment="1">
      <alignment horizontal="left" vertical="center" wrapText="1"/>
    </xf>
    <xf numFmtId="9" fontId="0" fillId="0" borderId="43" xfId="0" applyNumberFormat="1" applyBorder="1" applyAlignment="1">
      <alignment horizontal="center" vertical="center" wrapText="1"/>
    </xf>
    <xf numFmtId="0" fontId="0" fillId="0" borderId="67" xfId="0" applyBorder="1" applyAlignment="1">
      <alignment vertical="center" wrapText="1"/>
    </xf>
    <xf numFmtId="0" fontId="31" fillId="0" borderId="67" xfId="0" applyFont="1" applyBorder="1" applyAlignment="1">
      <alignment horizontal="left" vertical="center" wrapText="1"/>
    </xf>
    <xf numFmtId="0" fontId="0" fillId="0" borderId="67" xfId="0" applyBorder="1" applyAlignment="1">
      <alignment horizontal="center" vertical="center" wrapText="1"/>
    </xf>
    <xf numFmtId="10" fontId="0" fillId="0" borderId="67" xfId="0" applyNumberFormat="1" applyBorder="1" applyAlignment="1">
      <alignment horizontal="center" vertical="center"/>
    </xf>
    <xf numFmtId="0" fontId="0" fillId="0" borderId="67" xfId="0" applyBorder="1" applyAlignment="1">
      <alignment horizontal="center" vertical="center"/>
    </xf>
    <xf numFmtId="49" fontId="0" fillId="0" borderId="68" xfId="0" applyNumberFormat="1" applyBorder="1" applyAlignment="1">
      <alignment horizontal="left" vertical="center" wrapText="1"/>
    </xf>
    <xf numFmtId="0" fontId="0" fillId="0" borderId="0" xfId="0" applyAlignment="1">
      <alignment vertical="center" wrapText="1"/>
    </xf>
    <xf numFmtId="0" fontId="0" fillId="6" borderId="41" xfId="0" applyFill="1" applyBorder="1" applyAlignment="1">
      <alignment vertical="center" wrapText="1"/>
    </xf>
    <xf numFmtId="0" fontId="12" fillId="0" borderId="0" xfId="0" applyFont="1" applyAlignment="1">
      <alignment horizontal="center" vertical="center"/>
    </xf>
    <xf numFmtId="0" fontId="31" fillId="0" borderId="0" xfId="0" applyFont="1" applyAlignment="1">
      <alignment horizontal="left"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wrapText="1"/>
    </xf>
    <xf numFmtId="0" fontId="22" fillId="3" borderId="43" xfId="0" applyFont="1" applyFill="1" applyBorder="1" applyAlignment="1">
      <alignment horizontal="center" vertical="top" wrapText="1"/>
    </xf>
    <xf numFmtId="0" fontId="22" fillId="0" borderId="43" xfId="0" applyFont="1" applyBorder="1" applyAlignment="1">
      <alignment horizontal="center" vertical="center" wrapText="1"/>
    </xf>
    <xf numFmtId="10" fontId="22" fillId="0" borderId="43" xfId="0" applyNumberFormat="1" applyFont="1" applyBorder="1" applyAlignment="1">
      <alignment horizontal="center" vertical="center" wrapText="1"/>
    </xf>
    <xf numFmtId="0" fontId="16" fillId="0" borderId="58" xfId="0" applyFont="1" applyBorder="1" applyAlignment="1">
      <alignment horizontal="left" vertical="center" wrapText="1"/>
    </xf>
    <xf numFmtId="10" fontId="0" fillId="0" borderId="43" xfId="0" applyNumberFormat="1" applyBorder="1" applyAlignment="1">
      <alignment horizontal="center" vertical="center" wrapText="1"/>
    </xf>
    <xf numFmtId="10" fontId="22" fillId="0" borderId="54" xfId="0" applyNumberFormat="1" applyFont="1" applyBorder="1" applyAlignment="1">
      <alignment horizontal="center" vertical="center" wrapText="1"/>
    </xf>
    <xf numFmtId="0" fontId="22" fillId="0" borderId="67" xfId="0" applyFont="1" applyBorder="1" applyAlignment="1">
      <alignment horizontal="center" vertical="center" wrapText="1"/>
    </xf>
    <xf numFmtId="10" fontId="22" fillId="0" borderId="67" xfId="0" applyNumberFormat="1" applyFont="1" applyBorder="1" applyAlignment="1">
      <alignment horizontal="center" vertical="center" wrapText="1"/>
    </xf>
    <xf numFmtId="0" fontId="22" fillId="0" borderId="73" xfId="0" applyFont="1" applyBorder="1" applyAlignment="1">
      <alignment horizontal="center" vertical="center" wrapText="1"/>
    </xf>
    <xf numFmtId="0" fontId="16" fillId="0" borderId="58" xfId="0" applyFont="1" applyBorder="1" applyAlignment="1">
      <alignment vertical="center" wrapText="1"/>
    </xf>
    <xf numFmtId="0" fontId="16" fillId="0" borderId="58" xfId="0" applyFont="1" applyBorder="1" applyAlignment="1">
      <alignment horizontal="left" vertical="top" wrapText="1"/>
    </xf>
    <xf numFmtId="0" fontId="16" fillId="0" borderId="58" xfId="0" applyFont="1" applyBorder="1" applyAlignment="1">
      <alignment vertical="top" wrapText="1"/>
    </xf>
    <xf numFmtId="0" fontId="0" fillId="0" borderId="41" xfId="0" applyBorder="1" applyAlignment="1">
      <alignment vertical="top" wrapText="1"/>
    </xf>
    <xf numFmtId="0" fontId="0" fillId="0" borderId="68" xfId="0" applyBorder="1"/>
    <xf numFmtId="0" fontId="0" fillId="0" borderId="41" xfId="0" applyBorder="1" applyAlignment="1">
      <alignment horizontal="left" vertical="center" wrapText="1"/>
    </xf>
    <xf numFmtId="3" fontId="0" fillId="0" borderId="43" xfId="0" applyNumberFormat="1" applyBorder="1" applyAlignment="1">
      <alignment horizontal="center" vertical="center"/>
    </xf>
    <xf numFmtId="0" fontId="0" fillId="0" borderId="97" xfId="0" applyBorder="1" applyAlignment="1">
      <alignment horizontal="center" vertical="center"/>
    </xf>
    <xf numFmtId="0" fontId="0" fillId="0" borderId="25" xfId="0" applyBorder="1" applyAlignment="1">
      <alignment horizontal="left" vertical="center" wrapText="1"/>
    </xf>
    <xf numFmtId="3" fontId="0" fillId="0" borderId="44" xfId="0" applyNumberFormat="1" applyBorder="1" applyAlignment="1">
      <alignment horizontal="center" vertical="center"/>
    </xf>
    <xf numFmtId="3" fontId="0" fillId="0" borderId="81" xfId="0" applyNumberFormat="1" applyBorder="1" applyAlignment="1">
      <alignment horizontal="center" vertical="center"/>
    </xf>
    <xf numFmtId="0" fontId="0" fillId="0" borderId="54" xfId="0" applyBorder="1" applyAlignment="1">
      <alignment horizontal="center" vertical="center"/>
    </xf>
    <xf numFmtId="0" fontId="0" fillId="0" borderId="54" xfId="0" applyBorder="1" applyAlignment="1">
      <alignment horizontal="left" vertical="center" wrapText="1"/>
    </xf>
    <xf numFmtId="0" fontId="0" fillId="0" borderId="67" xfId="0" applyBorder="1" applyAlignment="1">
      <alignment horizontal="left" vertical="center" wrapText="1"/>
    </xf>
    <xf numFmtId="3" fontId="0" fillId="0" borderId="109" xfId="0" applyNumberFormat="1" applyBorder="1" applyAlignment="1">
      <alignment horizontal="center" vertical="center"/>
    </xf>
    <xf numFmtId="0" fontId="0" fillId="0" borderId="67" xfId="0" applyBorder="1" applyAlignment="1">
      <alignment vertical="top" wrapText="1"/>
    </xf>
    <xf numFmtId="0" fontId="0" fillId="2" borderId="68" xfId="0" applyFill="1" applyBorder="1" applyAlignment="1">
      <alignment vertical="center" wrapText="1"/>
    </xf>
    <xf numFmtId="3" fontId="0" fillId="0" borderId="67" xfId="0" applyNumberFormat="1" applyBorder="1" applyAlignment="1">
      <alignment horizontal="center" vertical="center"/>
    </xf>
    <xf numFmtId="0" fontId="0" fillId="2" borderId="68" xfId="0" applyFill="1" applyBorder="1" applyAlignment="1">
      <alignment vertical="top" wrapText="1"/>
    </xf>
    <xf numFmtId="0" fontId="0" fillId="0" borderId="43" xfId="0" applyBorder="1" applyAlignment="1">
      <alignment horizontal="left" vertical="top" wrapText="1"/>
    </xf>
    <xf numFmtId="0" fontId="0" fillId="0" borderId="54" xfId="0" applyBorder="1" applyAlignment="1">
      <alignment horizontal="left" vertical="top" wrapText="1"/>
    </xf>
    <xf numFmtId="0" fontId="0" fillId="0" borderId="63" xfId="0" applyBorder="1"/>
    <xf numFmtId="0" fontId="0" fillId="0" borderId="73" xfId="0" applyBorder="1"/>
    <xf numFmtId="0" fontId="0" fillId="0" borderId="78" xfId="0" applyBorder="1"/>
    <xf numFmtId="0" fontId="0" fillId="0" borderId="7" xfId="0" applyBorder="1"/>
    <xf numFmtId="0" fontId="0" fillId="0" borderId="48" xfId="0" applyBorder="1"/>
    <xf numFmtId="0" fontId="18" fillId="3" borderId="70" xfId="0" applyFont="1" applyFill="1" applyBorder="1" applyAlignment="1">
      <alignment horizontal="center" vertical="center" wrapText="1"/>
    </xf>
    <xf numFmtId="0" fontId="0" fillId="0" borderId="5" xfId="0" applyBorder="1" applyAlignment="1">
      <alignment horizontal="center" vertical="center" wrapText="1"/>
    </xf>
    <xf numFmtId="0" fontId="12" fillId="0" borderId="76" xfId="0" applyFont="1" applyBorder="1" applyAlignment="1">
      <alignment horizontal="center" vertical="center"/>
    </xf>
    <xf numFmtId="10" fontId="12" fillId="0" borderId="41" xfId="0" applyNumberFormat="1" applyFont="1" applyBorder="1" applyAlignment="1">
      <alignment horizontal="center" vertical="center"/>
    </xf>
    <xf numFmtId="0" fontId="0" fillId="0" borderId="9" xfId="0" applyBorder="1" applyAlignment="1">
      <alignment horizontal="center" vertical="center" wrapText="1"/>
    </xf>
    <xf numFmtId="0" fontId="12" fillId="0" borderId="45" xfId="0" applyFont="1" applyBorder="1" applyAlignment="1">
      <alignment horizontal="center" vertical="center"/>
    </xf>
    <xf numFmtId="10" fontId="12" fillId="0" borderId="43" xfId="0" applyNumberFormat="1" applyFont="1" applyBorder="1" applyAlignment="1">
      <alignment horizontal="center" vertical="center"/>
    </xf>
    <xf numFmtId="49" fontId="0" fillId="0" borderId="78" xfId="0" applyNumberFormat="1" applyBorder="1" applyAlignment="1">
      <alignment horizontal="left" vertical="center" wrapText="1"/>
    </xf>
    <xf numFmtId="168" fontId="12" fillId="0" borderId="43" xfId="0" applyNumberFormat="1" applyFont="1" applyBorder="1" applyAlignment="1">
      <alignment horizontal="center" vertical="center"/>
    </xf>
    <xf numFmtId="10" fontId="12" fillId="0" borderId="45" xfId="0" applyNumberFormat="1" applyFont="1" applyBorder="1" applyAlignment="1">
      <alignment horizontal="center" vertical="center"/>
    </xf>
    <xf numFmtId="0" fontId="12" fillId="0" borderId="58" xfId="0" applyFont="1" applyBorder="1" applyAlignment="1">
      <alignment vertical="center" wrapText="1"/>
    </xf>
    <xf numFmtId="0" fontId="0" fillId="0" borderId="17" xfId="0" applyBorder="1" applyAlignment="1">
      <alignment horizontal="center" vertical="center" wrapText="1"/>
    </xf>
    <xf numFmtId="0" fontId="12" fillId="0" borderId="92" xfId="0" applyFont="1" applyBorder="1" applyAlignment="1">
      <alignment horizontal="center" vertical="center"/>
    </xf>
    <xf numFmtId="10" fontId="12" fillId="0" borderId="67" xfId="0" applyNumberFormat="1" applyFont="1" applyBorder="1" applyAlignment="1">
      <alignment horizontal="center" vertical="center"/>
    </xf>
    <xf numFmtId="0" fontId="0" fillId="0" borderId="19" xfId="0" applyBorder="1" applyAlignment="1">
      <alignment vertical="center" wrapText="1"/>
    </xf>
    <xf numFmtId="0" fontId="18" fillId="3" borderId="43" xfId="0" applyFont="1" applyFill="1" applyBorder="1" applyAlignment="1">
      <alignment horizontal="center" vertical="center" wrapText="1"/>
    </xf>
    <xf numFmtId="0" fontId="0" fillId="0" borderId="58" xfId="0" applyBorder="1" applyAlignment="1">
      <alignment vertical="top" wrapText="1"/>
    </xf>
    <xf numFmtId="10" fontId="0" fillId="0" borderId="54" xfId="0" applyNumberFormat="1" applyBorder="1" applyAlignment="1">
      <alignment horizontal="center" vertical="center"/>
    </xf>
    <xf numFmtId="0" fontId="0" fillId="0" borderId="82" xfId="0" applyBorder="1" applyAlignment="1">
      <alignment vertical="top" wrapText="1"/>
    </xf>
    <xf numFmtId="0" fontId="0" fillId="0" borderId="68" xfId="0" applyBorder="1" applyAlignment="1">
      <alignment vertical="top" wrapText="1"/>
    </xf>
    <xf numFmtId="0" fontId="0" fillId="0" borderId="58" xfId="0" applyBorder="1" applyAlignment="1">
      <alignment vertical="center" wrapText="1"/>
    </xf>
    <xf numFmtId="9" fontId="0" fillId="0" borderId="54" xfId="0" applyNumberFormat="1" applyBorder="1" applyAlignment="1">
      <alignment horizontal="center" vertical="center"/>
    </xf>
    <xf numFmtId="0" fontId="32" fillId="0" borderId="43" xfId="0" applyFont="1" applyBorder="1" applyAlignment="1">
      <alignment horizontal="center" vertical="center"/>
    </xf>
    <xf numFmtId="0" fontId="32" fillId="0" borderId="67" xfId="0" applyFont="1" applyBorder="1" applyAlignment="1">
      <alignment horizontal="center" vertical="center"/>
    </xf>
    <xf numFmtId="0" fontId="2" fillId="0" borderId="112" xfId="0" applyFont="1" applyBorder="1"/>
    <xf numFmtId="0" fontId="0" fillId="0" borderId="88" xfId="0" applyBorder="1" applyAlignment="1">
      <alignment vertical="top" wrapText="1"/>
    </xf>
    <xf numFmtId="0" fontId="0" fillId="0" borderId="88" xfId="0" applyBorder="1" applyAlignment="1">
      <alignment horizontal="left" vertical="center" wrapText="1"/>
    </xf>
    <xf numFmtId="3" fontId="0" fillId="0" borderId="88" xfId="0" applyNumberFormat="1" applyBorder="1" applyAlignment="1">
      <alignment horizontal="center" vertical="center"/>
    </xf>
    <xf numFmtId="2" fontId="0" fillId="0" borderId="54" xfId="0" applyNumberFormat="1" applyBorder="1" applyAlignment="1">
      <alignment horizontal="center" vertical="center"/>
    </xf>
    <xf numFmtId="0" fontId="0" fillId="0" borderId="73" xfId="0" applyBorder="1" applyAlignment="1">
      <alignment horizontal="center" vertical="center" wrapText="1"/>
    </xf>
    <xf numFmtId="0" fontId="0" fillId="0" borderId="73" xfId="0" applyBorder="1" applyAlignment="1">
      <alignment horizontal="center" vertical="center"/>
    </xf>
    <xf numFmtId="0" fontId="0" fillId="0" borderId="118" xfId="0" applyBorder="1" applyAlignment="1">
      <alignment horizontal="center" vertical="center" wrapText="1"/>
    </xf>
    <xf numFmtId="0" fontId="0" fillId="0" borderId="118" xfId="0" applyBorder="1" applyAlignment="1">
      <alignment horizontal="center" vertical="center"/>
    </xf>
    <xf numFmtId="0" fontId="0" fillId="0" borderId="88" xfId="0" applyBorder="1"/>
    <xf numFmtId="0" fontId="0" fillId="0" borderId="64" xfId="0" applyBorder="1" applyAlignment="1">
      <alignment horizontal="left" vertical="center" wrapText="1"/>
    </xf>
    <xf numFmtId="0" fontId="0" fillId="0" borderId="52" xfId="0" applyBorder="1" applyAlignment="1">
      <alignment horizontal="left" vertical="center" wrapText="1"/>
    </xf>
    <xf numFmtId="0" fontId="0" fillId="0" borderId="119" xfId="0" applyBorder="1" applyAlignment="1">
      <alignment horizontal="left" vertical="center" wrapText="1"/>
    </xf>
    <xf numFmtId="0" fontId="0" fillId="0" borderId="122" xfId="0" applyBorder="1" applyAlignment="1">
      <alignment horizontal="left" vertical="center" wrapText="1"/>
    </xf>
    <xf numFmtId="3" fontId="0" fillId="0" borderId="70" xfId="0" applyNumberFormat="1" applyBorder="1" applyAlignment="1">
      <alignment horizontal="center" vertical="center"/>
    </xf>
    <xf numFmtId="0" fontId="0" fillId="0" borderId="70" xfId="0" applyBorder="1" applyAlignment="1">
      <alignment horizontal="justify" vertical="center" wrapText="1"/>
    </xf>
    <xf numFmtId="3" fontId="0" fillId="0" borderId="120" xfId="0" applyNumberFormat="1" applyBorder="1" applyAlignment="1">
      <alignment horizontal="center" vertical="center"/>
    </xf>
    <xf numFmtId="3" fontId="0" fillId="0" borderId="121" xfId="0" applyNumberFormat="1" applyBorder="1" applyAlignment="1">
      <alignment horizontal="center" vertical="center"/>
    </xf>
    <xf numFmtId="0" fontId="0" fillId="0" borderId="121" xfId="0" applyBorder="1" applyAlignment="1">
      <alignment horizontal="justify" vertical="center" wrapText="1"/>
    </xf>
    <xf numFmtId="3" fontId="0" fillId="0" borderId="115" xfId="0" applyNumberFormat="1" applyBorder="1" applyAlignment="1">
      <alignment horizontal="center" vertical="center"/>
    </xf>
    <xf numFmtId="0" fontId="0" fillId="0" borderId="115" xfId="0" applyBorder="1" applyAlignment="1">
      <alignment horizontal="justify" vertical="center" wrapText="1"/>
    </xf>
    <xf numFmtId="3" fontId="0" fillId="0" borderId="123" xfId="0" applyNumberFormat="1" applyBorder="1" applyAlignment="1">
      <alignment horizontal="center" vertical="center"/>
    </xf>
    <xf numFmtId="0" fontId="0" fillId="0" borderId="123" xfId="0" applyBorder="1" applyAlignment="1">
      <alignment horizontal="justify" vertical="center" wrapText="1"/>
    </xf>
    <xf numFmtId="9" fontId="0" fillId="0" borderId="43" xfId="1" applyFont="1" applyFill="1" applyBorder="1" applyAlignment="1">
      <alignment horizontal="center" vertical="center"/>
    </xf>
    <xf numFmtId="0" fontId="34" fillId="0" borderId="78" xfId="0" applyFont="1" applyBorder="1" applyAlignment="1">
      <alignment wrapText="1"/>
    </xf>
    <xf numFmtId="0" fontId="0" fillId="0" borderId="70" xfId="0" applyBorder="1" applyAlignment="1">
      <alignment horizontal="center" vertical="center"/>
    </xf>
    <xf numFmtId="0" fontId="34" fillId="0" borderId="124" xfId="0" applyFont="1" applyBorder="1" applyAlignment="1">
      <alignment wrapText="1"/>
    </xf>
    <xf numFmtId="3" fontId="0" fillId="0" borderId="104" xfId="0" applyNumberFormat="1" applyBorder="1" applyAlignment="1">
      <alignment horizontal="center" vertical="center"/>
    </xf>
    <xf numFmtId="0" fontId="34" fillId="0" borderId="58" xfId="0" applyFont="1" applyBorder="1" applyAlignment="1">
      <alignment wrapText="1"/>
    </xf>
    <xf numFmtId="3" fontId="0" fillId="0" borderId="118" xfId="0" applyNumberFormat="1" applyBorder="1" applyAlignment="1">
      <alignment horizontal="center" vertical="center"/>
    </xf>
    <xf numFmtId="0" fontId="34" fillId="0" borderId="117" xfId="0" applyFont="1" applyBorder="1" applyAlignment="1">
      <alignment wrapText="1"/>
    </xf>
    <xf numFmtId="0" fontId="0" fillId="0" borderId="47" xfId="0" applyBorder="1" applyAlignment="1">
      <alignment horizontal="center" vertical="center" wrapText="1"/>
    </xf>
    <xf numFmtId="0" fontId="0" fillId="0" borderId="113" xfId="0" applyBorder="1" applyAlignment="1">
      <alignment horizontal="center" vertical="center" wrapText="1"/>
    </xf>
    <xf numFmtId="0" fontId="0" fillId="0" borderId="126" xfId="0" applyBorder="1" applyAlignment="1">
      <alignment horizontal="center" vertical="center" wrapText="1"/>
    </xf>
    <xf numFmtId="10" fontId="0" fillId="0" borderId="118" xfId="1" applyNumberFormat="1" applyFont="1" applyFill="1" applyBorder="1" applyAlignment="1">
      <alignment horizontal="center" vertical="center"/>
    </xf>
    <xf numFmtId="10" fontId="0" fillId="0" borderId="73" xfId="1" applyNumberFormat="1" applyFont="1" applyFill="1" applyBorder="1" applyAlignment="1">
      <alignment horizontal="center" vertical="center"/>
    </xf>
    <xf numFmtId="10" fontId="0" fillId="0" borderId="43" xfId="1" applyNumberFormat="1" applyFont="1" applyFill="1" applyBorder="1" applyAlignment="1">
      <alignment horizontal="center" vertical="center"/>
    </xf>
    <xf numFmtId="10" fontId="12" fillId="0" borderId="0" xfId="0" applyNumberFormat="1" applyFont="1"/>
    <xf numFmtId="3" fontId="0" fillId="0" borderId="127" xfId="0" applyNumberFormat="1" applyBorder="1" applyAlignment="1">
      <alignment horizontal="center" vertical="center"/>
    </xf>
    <xf numFmtId="0" fontId="34" fillId="0" borderId="82" xfId="0" applyFont="1" applyBorder="1" applyAlignment="1">
      <alignment wrapText="1"/>
    </xf>
    <xf numFmtId="0" fontId="34" fillId="0" borderId="115" xfId="0" applyFont="1" applyBorder="1" applyAlignment="1">
      <alignment wrapText="1"/>
    </xf>
    <xf numFmtId="44" fontId="0" fillId="0" borderId="43" xfId="4" applyFont="1" applyBorder="1" applyAlignment="1">
      <alignment horizontal="center"/>
    </xf>
    <xf numFmtId="0" fontId="0" fillId="0" borderId="97" xfId="0" applyBorder="1" applyAlignment="1">
      <alignment horizontal="left" vertical="center" wrapText="1"/>
    </xf>
    <xf numFmtId="0" fontId="0" fillId="0" borderId="128" xfId="0" applyBorder="1" applyAlignment="1">
      <alignment horizontal="left" vertical="center" wrapText="1"/>
    </xf>
    <xf numFmtId="0" fontId="22" fillId="3" borderId="82" xfId="0" applyFont="1" applyFill="1" applyBorder="1" applyAlignment="1">
      <alignment horizontal="center" vertical="center" wrapText="1"/>
    </xf>
    <xf numFmtId="9" fontId="0" fillId="0" borderId="58" xfId="1" applyFont="1" applyBorder="1" applyAlignment="1">
      <alignment horizontal="center" vertical="center"/>
    </xf>
    <xf numFmtId="9" fontId="34" fillId="0" borderId="58" xfId="1" applyFont="1" applyBorder="1" applyAlignment="1">
      <alignment horizontal="center" vertical="center"/>
    </xf>
    <xf numFmtId="9" fontId="0" fillId="0" borderId="70" xfId="1" applyFont="1" applyBorder="1" applyAlignment="1">
      <alignment horizontal="center" vertical="center"/>
    </xf>
    <xf numFmtId="0" fontId="0" fillId="0" borderId="0" xfId="0"/>
    <xf numFmtId="0" fontId="0" fillId="0" borderId="0" xfId="0"/>
    <xf numFmtId="0" fontId="2" fillId="0" borderId="38" xfId="0" applyFont="1" applyBorder="1"/>
    <xf numFmtId="0" fontId="2" fillId="0" borderId="14" xfId="0" applyFont="1" applyBorder="1"/>
    <xf numFmtId="0" fontId="2" fillId="0" borderId="15" xfId="0" applyFont="1" applyBorder="1"/>
    <xf numFmtId="0" fontId="2" fillId="0" borderId="5" xfId="0" applyFont="1" applyBorder="1"/>
    <xf numFmtId="0" fontId="2" fillId="0" borderId="26" xfId="0" applyFont="1" applyBorder="1"/>
    <xf numFmtId="0" fontId="2" fillId="0" borderId="39" xfId="0" applyFont="1" applyBorder="1"/>
    <xf numFmtId="0" fontId="1" fillId="0" borderId="2" xfId="0" applyFont="1" applyBorder="1" applyAlignment="1">
      <alignment horizontal="center"/>
    </xf>
    <xf numFmtId="0" fontId="2" fillId="0" borderId="3" xfId="0" applyFont="1" applyBorder="1"/>
    <xf numFmtId="0" fontId="2" fillId="0" borderId="7" xfId="0" applyFont="1" applyBorder="1"/>
    <xf numFmtId="0" fontId="0" fillId="0" borderId="0" xfId="0"/>
    <xf numFmtId="0" fontId="2" fillId="0" borderId="11" xfId="0" applyFont="1" applyBorder="1"/>
    <xf numFmtId="0" fontId="2" fillId="0" borderId="12" xfId="0" applyFont="1" applyBorder="1"/>
    <xf numFmtId="0" fontId="3" fillId="3" borderId="4" xfId="0" applyFont="1" applyFill="1" applyBorder="1" applyAlignment="1">
      <alignment horizontal="center" vertical="center" wrapText="1"/>
    </xf>
    <xf numFmtId="0" fontId="2" fillId="0" borderId="6" xfId="0" applyFont="1" applyBorder="1"/>
    <xf numFmtId="0" fontId="4" fillId="3"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2" borderId="13"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2" fillId="0" borderId="17" xfId="0" applyFont="1" applyBorder="1"/>
    <xf numFmtId="0" fontId="2" fillId="0" borderId="18" xfId="0" applyFont="1" applyBorder="1"/>
    <xf numFmtId="0" fontId="6" fillId="3" borderId="4" xfId="0" applyFont="1" applyFill="1" applyBorder="1" applyAlignment="1">
      <alignment horizontal="left" vertical="center" wrapText="1"/>
    </xf>
    <xf numFmtId="0" fontId="6" fillId="0" borderId="13" xfId="0" applyFont="1" applyBorder="1" applyAlignment="1">
      <alignment horizontal="left" vertical="center" wrapText="1"/>
    </xf>
    <xf numFmtId="0" fontId="2" fillId="0" borderId="37" xfId="0" applyFont="1" applyBorder="1"/>
    <xf numFmtId="0" fontId="2" fillId="0" borderId="21" xfId="0" applyFont="1" applyBorder="1"/>
    <xf numFmtId="0" fontId="2" fillId="0" borderId="22" xfId="0" applyFont="1" applyBorder="1"/>
    <xf numFmtId="0" fontId="2" fillId="0" borderId="19" xfId="0" applyFont="1" applyBorder="1"/>
    <xf numFmtId="0" fontId="2" fillId="0" borderId="66" xfId="0" applyFont="1" applyBorder="1"/>
    <xf numFmtId="0" fontId="12" fillId="3" borderId="84" xfId="0" applyFont="1" applyFill="1" applyBorder="1" applyAlignment="1">
      <alignment horizontal="center" vertical="center" wrapText="1"/>
    </xf>
    <xf numFmtId="0" fontId="2" fillId="0" borderId="85" xfId="0" applyFont="1" applyBorder="1"/>
    <xf numFmtId="0" fontId="2" fillId="0" borderId="86" xfId="0" applyFont="1" applyBorder="1"/>
    <xf numFmtId="0" fontId="2" fillId="0" borderId="88" xfId="0" applyFont="1" applyBorder="1"/>
    <xf numFmtId="0" fontId="2" fillId="0" borderId="89" xfId="0" applyFont="1" applyBorder="1"/>
    <xf numFmtId="0" fontId="0" fillId="0" borderId="2" xfId="0" applyBorder="1" applyAlignment="1">
      <alignment horizontal="center"/>
    </xf>
    <xf numFmtId="0" fontId="2" fillId="0" borderId="46" xfId="0" applyFont="1" applyBorder="1"/>
    <xf numFmtId="0" fontId="2" fillId="0" borderId="48" xfId="0" applyFont="1" applyBorder="1"/>
    <xf numFmtId="0" fontId="3" fillId="3" borderId="47"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2" fillId="0" borderId="50" xfId="0" applyFont="1" applyBorder="1"/>
    <xf numFmtId="0" fontId="2" fillId="0" borderId="51" xfId="0" applyFont="1" applyBorder="1"/>
    <xf numFmtId="0" fontId="5" fillId="2" borderId="13" xfId="0" applyFont="1" applyFill="1" applyBorder="1" applyAlignment="1">
      <alignment horizontal="left" vertical="center"/>
    </xf>
    <xf numFmtId="0" fontId="6" fillId="3" borderId="13" xfId="0" applyFont="1" applyFill="1" applyBorder="1" applyAlignment="1">
      <alignment horizontal="center" vertical="center" wrapText="1"/>
    </xf>
    <xf numFmtId="0" fontId="6" fillId="0" borderId="13" xfId="0" applyFont="1" applyBorder="1" applyAlignment="1">
      <alignment horizontal="center" vertical="center" wrapText="1"/>
    </xf>
    <xf numFmtId="0" fontId="2" fillId="0" borderId="53" xfId="0" applyFont="1" applyBorder="1"/>
    <xf numFmtId="0" fontId="2" fillId="0" borderId="73" xfId="0" applyFont="1" applyBorder="1"/>
    <xf numFmtId="0" fontId="22" fillId="3" borderId="25"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22" fillId="3" borderId="23"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22" fillId="3" borderId="54" xfId="0" applyFont="1" applyFill="1" applyBorder="1" applyAlignment="1">
      <alignment horizontal="center" vertical="center" wrapText="1"/>
    </xf>
    <xf numFmtId="0" fontId="23" fillId="3" borderId="59" xfId="0" applyFont="1" applyFill="1" applyBorder="1" applyAlignment="1">
      <alignment horizontal="center" vertical="center" wrapText="1"/>
    </xf>
    <xf numFmtId="0" fontId="2" fillId="0" borderId="76" xfId="0" applyFont="1" applyBorder="1"/>
    <xf numFmtId="0" fontId="22" fillId="3" borderId="59" xfId="0" applyFont="1" applyFill="1" applyBorder="1" applyAlignment="1">
      <alignment horizontal="center" vertical="center" wrapText="1"/>
    </xf>
    <xf numFmtId="0" fontId="5" fillId="2" borderId="91" xfId="0" applyFont="1" applyFill="1" applyBorder="1" applyAlignment="1">
      <alignment horizontal="left" vertical="center" wrapText="1"/>
    </xf>
    <xf numFmtId="0" fontId="2" fillId="0" borderId="92" xfId="0" applyFont="1" applyBorder="1"/>
    <xf numFmtId="0" fontId="6" fillId="2" borderId="93" xfId="0" applyFont="1" applyFill="1" applyBorder="1" applyAlignment="1">
      <alignment horizontal="left" vertical="center" wrapText="1"/>
    </xf>
    <xf numFmtId="0" fontId="2" fillId="0" borderId="94" xfId="0" applyFont="1" applyBorder="1"/>
    <xf numFmtId="0" fontId="2" fillId="0" borderId="95" xfId="0" applyFont="1" applyBorder="1"/>
    <xf numFmtId="0" fontId="6" fillId="3" borderId="91" xfId="0" applyFont="1" applyFill="1" applyBorder="1" applyAlignment="1">
      <alignment horizontal="left" vertical="center" wrapText="1"/>
    </xf>
    <xf numFmtId="0" fontId="22" fillId="0" borderId="24" xfId="0" applyFont="1" applyBorder="1" applyAlignment="1">
      <alignment horizontal="center" vertical="center" wrapText="1"/>
    </xf>
    <xf numFmtId="0" fontId="2" fillId="0" borderId="104" xfId="0" applyFont="1" applyBorder="1"/>
    <xf numFmtId="0" fontId="2" fillId="0" borderId="77" xfId="0" applyFont="1" applyBorder="1"/>
    <xf numFmtId="0" fontId="22" fillId="0" borderId="54" xfId="0" applyFont="1" applyBorder="1" applyAlignment="1">
      <alignment horizontal="center" vertical="center" wrapText="1"/>
    </xf>
    <xf numFmtId="0" fontId="22" fillId="3" borderId="20" xfId="0" applyFont="1" applyFill="1" applyBorder="1" applyAlignment="1">
      <alignment horizontal="center" vertical="center" wrapText="1"/>
    </xf>
    <xf numFmtId="0" fontId="2" fillId="0" borderId="87" xfId="0" applyFont="1" applyBorder="1"/>
    <xf numFmtId="0" fontId="2" fillId="0" borderId="63" xfId="0" applyFont="1" applyBorder="1"/>
    <xf numFmtId="0" fontId="2" fillId="0" borderId="96" xfId="0" applyFont="1" applyBorder="1"/>
    <xf numFmtId="0" fontId="2" fillId="0" borderId="83" xfId="0" applyFont="1" applyBorder="1"/>
    <xf numFmtId="0" fontId="22" fillId="0" borderId="98" xfId="0" applyFont="1" applyBorder="1" applyAlignment="1">
      <alignment horizontal="center" vertical="center" wrapText="1"/>
    </xf>
    <xf numFmtId="0" fontId="2" fillId="0" borderId="113" xfId="0" applyFont="1" applyBorder="1"/>
    <xf numFmtId="0" fontId="9" fillId="8" borderId="93" xfId="0" applyFont="1" applyFill="1" applyBorder="1" applyAlignment="1">
      <alignment horizontal="left" vertical="center" wrapText="1"/>
    </xf>
    <xf numFmtId="0" fontId="9" fillId="8" borderId="93" xfId="0" applyFont="1" applyFill="1" applyBorder="1" applyAlignment="1">
      <alignment horizontal="left" vertical="center"/>
    </xf>
    <xf numFmtId="0" fontId="22" fillId="3" borderId="106" xfId="0" applyFont="1" applyFill="1" applyBorder="1" applyAlignment="1">
      <alignment horizontal="center" vertical="center" wrapText="1"/>
    </xf>
    <xf numFmtId="0" fontId="2" fillId="0" borderId="102" xfId="0" applyFont="1" applyBorder="1"/>
    <xf numFmtId="0" fontId="22" fillId="3" borderId="103" xfId="0" applyFont="1" applyFill="1" applyBorder="1" applyAlignment="1">
      <alignment horizontal="center" vertical="center" wrapText="1"/>
    </xf>
    <xf numFmtId="0" fontId="22" fillId="3" borderId="104" xfId="0" applyFont="1" applyFill="1" applyBorder="1" applyAlignment="1">
      <alignment horizontal="center" vertical="center" wrapText="1"/>
    </xf>
    <xf numFmtId="0" fontId="22" fillId="3" borderId="105" xfId="0" applyFont="1" applyFill="1" applyBorder="1" applyAlignment="1">
      <alignment horizontal="center" vertical="center" wrapText="1"/>
    </xf>
    <xf numFmtId="0" fontId="2" fillId="0" borderId="110" xfId="0" applyFont="1" applyBorder="1"/>
    <xf numFmtId="0" fontId="0" fillId="0" borderId="69" xfId="0" applyBorder="1" applyAlignment="1">
      <alignment horizontal="center" vertical="center"/>
    </xf>
    <xf numFmtId="0" fontId="0" fillId="0" borderId="103" xfId="0" applyBorder="1" applyAlignment="1">
      <alignment horizontal="center" vertical="center"/>
    </xf>
    <xf numFmtId="0" fontId="0" fillId="0" borderId="74" xfId="0" applyBorder="1" applyAlignment="1">
      <alignment horizontal="center" vertical="center"/>
    </xf>
    <xf numFmtId="0" fontId="0" fillId="0" borderId="125" xfId="0" applyBorder="1" applyAlignment="1">
      <alignment horizontal="center" vertical="center"/>
    </xf>
    <xf numFmtId="0" fontId="0" fillId="0" borderId="116" xfId="0" applyBorder="1" applyAlignment="1">
      <alignment horizontal="center" vertical="center"/>
    </xf>
    <xf numFmtId="0" fontId="0" fillId="0" borderId="88" xfId="0" applyBorder="1" applyAlignment="1">
      <alignment horizontal="center" vertical="center"/>
    </xf>
    <xf numFmtId="0" fontId="0" fillId="0" borderId="106" xfId="0" applyBorder="1" applyAlignment="1">
      <alignment horizontal="center" vertical="center"/>
    </xf>
    <xf numFmtId="0" fontId="0" fillId="0" borderId="65" xfId="0" applyBorder="1" applyAlignment="1">
      <alignment horizontal="center" vertical="center"/>
    </xf>
    <xf numFmtId="0" fontId="8" fillId="4" borderId="4" xfId="0" applyFont="1" applyFill="1" applyBorder="1" applyAlignment="1">
      <alignment horizontal="center"/>
    </xf>
    <xf numFmtId="0" fontId="12" fillId="0" borderId="60" xfId="0" applyFont="1" applyBorder="1" applyAlignment="1">
      <alignment horizontal="center" vertical="center"/>
    </xf>
    <xf numFmtId="0" fontId="0" fillId="0" borderId="60" xfId="0" applyBorder="1" applyAlignment="1">
      <alignment horizontal="center" vertical="center"/>
    </xf>
    <xf numFmtId="0" fontId="12" fillId="0" borderId="2" xfId="0" applyFont="1" applyBorder="1" applyAlignment="1">
      <alignment horizontal="center" vertical="center"/>
    </xf>
    <xf numFmtId="0" fontId="12" fillId="0" borderId="87" xfId="0" applyFont="1" applyBorder="1" applyAlignment="1">
      <alignment horizontal="center" vertical="center"/>
    </xf>
    <xf numFmtId="0" fontId="8" fillId="4" borderId="4" xfId="0" applyFont="1" applyFill="1" applyBorder="1" applyAlignment="1">
      <alignment horizontal="center" vertical="center"/>
    </xf>
    <xf numFmtId="0" fontId="2" fillId="0" borderId="103" xfId="0" applyFont="1" applyBorder="1"/>
    <xf numFmtId="0" fontId="3" fillId="3" borderId="4" xfId="0" applyFont="1" applyFill="1" applyBorder="1" applyAlignment="1">
      <alignment horizontal="center" vertical="center"/>
    </xf>
    <xf numFmtId="0" fontId="6" fillId="3" borderId="114" xfId="0" applyFont="1" applyFill="1" applyBorder="1" applyAlignment="1">
      <alignment horizontal="center" vertical="center" wrapText="1"/>
    </xf>
    <xf numFmtId="0" fontId="5" fillId="0" borderId="91" xfId="0" applyFont="1" applyBorder="1" applyAlignment="1">
      <alignment horizontal="center"/>
    </xf>
    <xf numFmtId="0" fontId="18" fillId="3" borderId="93" xfId="0" applyFont="1" applyFill="1" applyBorder="1" applyAlignment="1">
      <alignment horizontal="left" vertical="center"/>
    </xf>
    <xf numFmtId="0" fontId="30" fillId="0" borderId="14" xfId="0" applyFont="1" applyBorder="1" applyAlignment="1">
      <alignment horizontal="center" vertical="center"/>
    </xf>
    <xf numFmtId="0" fontId="18" fillId="3" borderId="13" xfId="0" applyFont="1" applyFill="1" applyBorder="1" applyAlignment="1">
      <alignment horizontal="left" vertical="center"/>
    </xf>
    <xf numFmtId="0" fontId="30" fillId="0" borderId="12" xfId="0" applyFont="1" applyBorder="1" applyAlignment="1">
      <alignment horizontal="center" vertical="center"/>
    </xf>
    <xf numFmtId="0" fontId="38" fillId="7" borderId="33" xfId="0" applyFont="1" applyFill="1" applyBorder="1" applyAlignment="1">
      <alignment horizontal="center" vertical="center" wrapText="1"/>
    </xf>
    <xf numFmtId="0" fontId="12" fillId="3" borderId="113" xfId="0" applyFont="1" applyFill="1" applyBorder="1" applyAlignment="1">
      <alignment horizontal="left" vertical="center" wrapText="1"/>
    </xf>
    <xf numFmtId="0" fontId="12" fillId="4" borderId="113" xfId="0" applyFont="1" applyFill="1" applyBorder="1" applyAlignment="1">
      <alignment horizontal="left" vertical="center" wrapText="1"/>
    </xf>
    <xf numFmtId="167" fontId="12" fillId="5" borderId="56" xfId="0" applyNumberFormat="1" applyFont="1" applyFill="1" applyBorder="1" applyAlignment="1">
      <alignment horizontal="center" vertical="center" wrapText="1"/>
    </xf>
    <xf numFmtId="0" fontId="12" fillId="4" borderId="90" xfId="0" applyFont="1" applyFill="1" applyBorder="1" applyAlignment="1">
      <alignment horizontal="left" vertical="center" wrapText="1"/>
    </xf>
    <xf numFmtId="0" fontId="12" fillId="3" borderId="106"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99" xfId="0" applyFont="1" applyFill="1" applyBorder="1" applyAlignment="1">
      <alignment horizontal="left" vertical="center" wrapText="1"/>
    </xf>
    <xf numFmtId="0" fontId="12" fillId="4" borderId="64" xfId="0" applyFont="1" applyFill="1" applyBorder="1" applyAlignment="1">
      <alignment horizontal="left" vertical="top" wrapText="1"/>
    </xf>
    <xf numFmtId="0" fontId="12" fillId="3" borderId="109" xfId="0" applyFont="1" applyFill="1" applyBorder="1" applyAlignment="1">
      <alignment horizontal="left" vertical="center" wrapText="1"/>
    </xf>
    <xf numFmtId="0" fontId="12" fillId="5" borderId="33" xfId="0" applyFont="1" applyFill="1" applyBorder="1" applyAlignment="1">
      <alignment horizontal="center" vertical="center" wrapText="1"/>
    </xf>
    <xf numFmtId="0" fontId="7" fillId="4" borderId="98"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97"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38" fillId="3" borderId="33" xfId="0" applyFont="1" applyFill="1" applyBorder="1" applyAlignment="1">
      <alignment horizontal="center" vertical="center" wrapText="1"/>
    </xf>
    <xf numFmtId="0" fontId="38" fillId="6" borderId="33" xfId="0" applyFont="1" applyFill="1" applyBorder="1" applyAlignment="1">
      <alignment horizontal="center" vertical="center" wrapText="1"/>
    </xf>
    <xf numFmtId="0" fontId="19" fillId="3" borderId="97"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7" borderId="93" xfId="0" applyFont="1" applyFill="1" applyBorder="1" applyAlignment="1">
      <alignment horizontal="center" vertical="center" wrapText="1"/>
    </xf>
    <xf numFmtId="0" fontId="9" fillId="7" borderId="97" xfId="0" applyFont="1" applyFill="1" applyBorder="1" applyAlignment="1">
      <alignment horizontal="center" vertical="center" wrapText="1"/>
    </xf>
    <xf numFmtId="0" fontId="2" fillId="0" borderId="112" xfId="0" applyFont="1" applyBorder="1"/>
    <xf numFmtId="0" fontId="2" fillId="0" borderId="111" xfId="0" applyFont="1" applyBorder="1"/>
    <xf numFmtId="44" fontId="12" fillId="0" borderId="115" xfId="4" applyFont="1" applyFill="1" applyBorder="1" applyAlignment="1">
      <alignment horizontal="center" vertical="center" wrapText="1"/>
    </xf>
    <xf numFmtId="10" fontId="12" fillId="0" borderId="115" xfId="1" applyNumberFormat="1" applyFont="1" applyFill="1" applyBorder="1" applyAlignment="1">
      <alignment horizontal="center" vertical="center" wrapText="1"/>
    </xf>
    <xf numFmtId="3" fontId="12" fillId="0" borderId="115" xfId="0" applyNumberFormat="1" applyFont="1" applyFill="1" applyBorder="1" applyAlignment="1">
      <alignment horizontal="center" vertical="center" wrapText="1"/>
    </xf>
    <xf numFmtId="10" fontId="11" fillId="0" borderId="115" xfId="1" applyNumberFormat="1" applyFont="1" applyFill="1" applyBorder="1" applyAlignment="1">
      <alignment horizontal="center" vertical="center"/>
    </xf>
    <xf numFmtId="44" fontId="12" fillId="13" borderId="115" xfId="4" applyFont="1" applyFill="1" applyBorder="1" applyAlignment="1">
      <alignment horizontal="center" vertical="center" wrapText="1"/>
    </xf>
    <xf numFmtId="2" fontId="12" fillId="0" borderId="115" xfId="0" applyNumberFormat="1" applyFont="1" applyFill="1" applyBorder="1" applyAlignment="1">
      <alignment horizontal="center" vertical="center" wrapText="1"/>
    </xf>
    <xf numFmtId="1" fontId="12" fillId="0" borderId="115" xfId="0" applyNumberFormat="1" applyFont="1" applyFill="1" applyBorder="1" applyAlignment="1">
      <alignment horizontal="center" vertical="center" wrapText="1"/>
    </xf>
    <xf numFmtId="2" fontId="34" fillId="0" borderId="115" xfId="0" applyNumberFormat="1" applyFont="1" applyFill="1" applyBorder="1" applyAlignment="1">
      <alignment horizontal="center" vertical="center"/>
    </xf>
    <xf numFmtId="165" fontId="12" fillId="0" borderId="115" xfId="0" applyNumberFormat="1" applyFont="1" applyFill="1" applyBorder="1" applyAlignment="1">
      <alignment horizontal="center" vertical="center" wrapText="1"/>
    </xf>
    <xf numFmtId="0" fontId="12" fillId="0" borderId="115" xfId="0" applyFont="1" applyFill="1" applyBorder="1" applyAlignment="1">
      <alignment horizontal="center" vertical="center" wrapText="1"/>
    </xf>
    <xf numFmtId="0" fontId="12" fillId="0" borderId="115" xfId="0" applyFont="1" applyFill="1" applyBorder="1" applyAlignment="1">
      <alignment horizontal="center" vertical="center"/>
    </xf>
    <xf numFmtId="2" fontId="11" fillId="0" borderId="115" xfId="0" applyNumberFormat="1" applyFont="1" applyFill="1" applyBorder="1" applyAlignment="1">
      <alignment horizontal="center" vertical="center"/>
    </xf>
    <xf numFmtId="9" fontId="12" fillId="0" borderId="115" xfId="0" applyNumberFormat="1" applyFont="1" applyFill="1" applyBorder="1" applyAlignment="1">
      <alignment horizontal="center" vertical="center"/>
    </xf>
    <xf numFmtId="10" fontId="12" fillId="0" borderId="115" xfId="0" applyNumberFormat="1" applyFont="1" applyFill="1" applyBorder="1" applyAlignment="1">
      <alignment horizontal="center" vertical="center"/>
    </xf>
    <xf numFmtId="10" fontId="12" fillId="0" borderId="115" xfId="0" applyNumberFormat="1" applyFont="1" applyFill="1" applyBorder="1" applyAlignment="1">
      <alignment horizontal="center" vertical="center" wrapText="1"/>
    </xf>
    <xf numFmtId="0" fontId="20" fillId="0" borderId="115" xfId="0" applyFont="1" applyFill="1" applyBorder="1" applyAlignment="1">
      <alignment horizontal="justify" vertical="center" wrapText="1"/>
    </xf>
    <xf numFmtId="0" fontId="34" fillId="0" borderId="115" xfId="0" applyFont="1" applyFill="1" applyBorder="1" applyAlignment="1">
      <alignment horizontal="center" vertical="center" wrapText="1"/>
    </xf>
    <xf numFmtId="0" fontId="34" fillId="0" borderId="115" xfId="0" applyFont="1" applyFill="1" applyBorder="1" applyAlignment="1">
      <alignment horizontal="justify" vertical="center" wrapText="1"/>
    </xf>
    <xf numFmtId="37" fontId="11" fillId="0" borderId="115" xfId="0" applyNumberFormat="1" applyFont="1" applyFill="1" applyBorder="1" applyAlignment="1">
      <alignment horizontal="center" vertical="center"/>
    </xf>
    <xf numFmtId="166" fontId="34" fillId="0" borderId="115" xfId="0" applyNumberFormat="1" applyFont="1" applyFill="1" applyBorder="1" applyAlignment="1">
      <alignment horizontal="center" vertical="center"/>
    </xf>
    <xf numFmtId="166" fontId="11" fillId="0" borderId="115" xfId="0" applyNumberFormat="1" applyFont="1" applyFill="1" applyBorder="1" applyAlignment="1">
      <alignment horizontal="center" vertical="center"/>
    </xf>
    <xf numFmtId="0" fontId="2" fillId="0" borderId="115" xfId="0" applyFont="1" applyFill="1" applyBorder="1" applyAlignment="1">
      <alignment horizontal="justify" vertical="center"/>
    </xf>
    <xf numFmtId="0" fontId="2" fillId="0" borderId="115" xfId="0" applyFont="1" applyFill="1" applyBorder="1"/>
    <xf numFmtId="0" fontId="11" fillId="0" borderId="115" xfId="0" applyFont="1" applyFill="1" applyBorder="1" applyAlignment="1">
      <alignment horizontal="right" vertical="center"/>
    </xf>
    <xf numFmtId="0" fontId="34" fillId="0" borderId="115" xfId="0" applyFont="1" applyFill="1" applyBorder="1" applyAlignment="1">
      <alignment horizontal="center" vertical="center"/>
    </xf>
    <xf numFmtId="0" fontId="12" fillId="0" borderId="115" xfId="0" applyFont="1" applyFill="1" applyBorder="1" applyAlignment="1">
      <alignment horizontal="right" vertical="center"/>
    </xf>
    <xf numFmtId="166" fontId="11" fillId="0" borderId="115" xfId="0" applyNumberFormat="1" applyFont="1" applyFill="1" applyBorder="1" applyAlignment="1">
      <alignment horizontal="right" vertical="center"/>
    </xf>
    <xf numFmtId="0" fontId="11" fillId="0" borderId="115" xfId="0" applyFont="1" applyFill="1" applyBorder="1" applyAlignment="1">
      <alignment horizontal="center" vertical="center"/>
    </xf>
    <xf numFmtId="2" fontId="12" fillId="0" borderId="115" xfId="0" applyNumberFormat="1" applyFont="1" applyFill="1" applyBorder="1" applyAlignment="1">
      <alignment horizontal="center" vertical="center"/>
    </xf>
    <xf numFmtId="0" fontId="14" fillId="0" borderId="115" xfId="2" applyFont="1" applyFill="1" applyBorder="1" applyAlignment="1">
      <alignment horizontal="justify" vertical="center" wrapText="1"/>
    </xf>
    <xf numFmtId="10" fontId="11" fillId="0" borderId="115" xfId="0" applyNumberFormat="1" applyFont="1" applyFill="1" applyBorder="1" applyAlignment="1">
      <alignment horizontal="center" vertical="center"/>
    </xf>
    <xf numFmtId="0" fontId="2" fillId="0" borderId="115" xfId="0" applyFont="1" applyFill="1" applyBorder="1" applyAlignment="1">
      <alignment horizontal="justify" vertical="center" wrapText="1"/>
    </xf>
    <xf numFmtId="9" fontId="11" fillId="0" borderId="115" xfId="0" applyNumberFormat="1" applyFont="1" applyFill="1" applyBorder="1" applyAlignment="1">
      <alignment horizontal="right" vertical="center"/>
    </xf>
    <xf numFmtId="9" fontId="11" fillId="0" borderId="115" xfId="1" applyFont="1" applyFill="1" applyBorder="1" applyAlignment="1">
      <alignment horizontal="center" vertical="center"/>
    </xf>
    <xf numFmtId="10" fontId="11" fillId="0" borderId="115" xfId="0" applyNumberFormat="1" applyFont="1" applyFill="1" applyBorder="1" applyAlignment="1">
      <alignment horizontal="right" vertical="center"/>
    </xf>
    <xf numFmtId="169" fontId="12" fillId="0" borderId="115" xfId="0" applyNumberFormat="1" applyFont="1" applyFill="1" applyBorder="1" applyAlignment="1">
      <alignment horizontal="center" vertical="center"/>
    </xf>
    <xf numFmtId="164" fontId="12" fillId="0" borderId="115" xfId="0" applyNumberFormat="1" applyFont="1" applyFill="1" applyBorder="1" applyAlignment="1">
      <alignment vertical="center"/>
    </xf>
    <xf numFmtId="0" fontId="12" fillId="0" borderId="54" xfId="0" applyFont="1" applyFill="1" applyBorder="1" applyAlignment="1">
      <alignment horizontal="center" vertical="center" wrapText="1"/>
    </xf>
    <xf numFmtId="0" fontId="12" fillId="0" borderId="54" xfId="0" applyFont="1" applyFill="1" applyBorder="1" applyAlignment="1">
      <alignment horizontal="left" vertical="center" wrapText="1"/>
    </xf>
    <xf numFmtId="0" fontId="2" fillId="0" borderId="27" xfId="0" applyFont="1" applyFill="1" applyBorder="1"/>
    <xf numFmtId="0" fontId="2" fillId="0" borderId="66" xfId="0" applyFont="1" applyFill="1" applyBorder="1"/>
    <xf numFmtId="0" fontId="2" fillId="0" borderId="137" xfId="0" applyFont="1" applyFill="1" applyBorder="1" applyAlignment="1">
      <alignment horizontal="justify" vertical="center"/>
    </xf>
    <xf numFmtId="2" fontId="11" fillId="0" borderId="127" xfId="0" applyNumberFormat="1" applyFont="1" applyFill="1" applyBorder="1" applyAlignment="1">
      <alignment horizontal="center" vertical="center"/>
    </xf>
    <xf numFmtId="1" fontId="12" fillId="0" borderId="127" xfId="0" applyNumberFormat="1" applyFont="1" applyFill="1" applyBorder="1" applyAlignment="1">
      <alignment horizontal="center" vertical="center" wrapText="1"/>
    </xf>
    <xf numFmtId="2" fontId="34" fillId="0" borderId="127" xfId="0" applyNumberFormat="1" applyFont="1" applyFill="1" applyBorder="1" applyAlignment="1">
      <alignment horizontal="center" vertical="center"/>
    </xf>
    <xf numFmtId="2" fontId="12" fillId="0" borderId="127" xfId="0" applyNumberFormat="1" applyFont="1" applyFill="1" applyBorder="1" applyAlignment="1">
      <alignment horizontal="center" vertical="center" wrapText="1"/>
    </xf>
    <xf numFmtId="0" fontId="12" fillId="0" borderId="127" xfId="0" applyFont="1" applyFill="1" applyBorder="1" applyAlignment="1">
      <alignment horizontal="center" vertical="center" wrapText="1"/>
    </xf>
    <xf numFmtId="3" fontId="12" fillId="0" borderId="127" xfId="0" applyNumberFormat="1" applyFont="1" applyFill="1" applyBorder="1" applyAlignment="1">
      <alignment horizontal="center" vertical="center" wrapText="1"/>
    </xf>
    <xf numFmtId="2" fontId="12" fillId="0" borderId="127" xfId="0" applyNumberFormat="1" applyFont="1" applyFill="1" applyBorder="1" applyAlignment="1">
      <alignment horizontal="center" vertical="center"/>
    </xf>
    <xf numFmtId="9" fontId="12" fillId="0" borderId="127" xfId="0" applyNumberFormat="1" applyFont="1" applyFill="1" applyBorder="1" applyAlignment="1">
      <alignment horizontal="center" vertical="center"/>
    </xf>
    <xf numFmtId="10" fontId="12" fillId="0" borderId="127" xfId="0" applyNumberFormat="1" applyFont="1" applyFill="1" applyBorder="1" applyAlignment="1">
      <alignment horizontal="center" vertical="center"/>
    </xf>
    <xf numFmtId="10" fontId="12" fillId="0" borderId="127" xfId="0" applyNumberFormat="1" applyFont="1" applyFill="1" applyBorder="1" applyAlignment="1">
      <alignment horizontal="center" vertical="center" wrapText="1"/>
    </xf>
    <xf numFmtId="2" fontId="12" fillId="0" borderId="130" xfId="0" applyNumberFormat="1" applyFont="1" applyFill="1" applyBorder="1" applyAlignment="1">
      <alignment horizontal="center" vertical="center" wrapText="1"/>
    </xf>
    <xf numFmtId="1" fontId="12" fillId="0" borderId="130" xfId="0" applyNumberFormat="1" applyFont="1" applyFill="1" applyBorder="1" applyAlignment="1">
      <alignment horizontal="center" vertical="center" wrapText="1"/>
    </xf>
    <xf numFmtId="2" fontId="34" fillId="0" borderId="130" xfId="0" applyNumberFormat="1" applyFont="1" applyFill="1" applyBorder="1" applyAlignment="1">
      <alignment horizontal="center" vertical="center"/>
    </xf>
    <xf numFmtId="0" fontId="12" fillId="0" borderId="130" xfId="0" applyFont="1" applyFill="1" applyBorder="1" applyAlignment="1">
      <alignment horizontal="center" vertical="center"/>
    </xf>
    <xf numFmtId="2" fontId="11" fillId="0" borderId="130" xfId="0" applyNumberFormat="1" applyFont="1" applyFill="1" applyBorder="1" applyAlignment="1">
      <alignment horizontal="center" vertical="center"/>
    </xf>
    <xf numFmtId="3" fontId="12" fillId="0" borderId="130" xfId="0" applyNumberFormat="1" applyFont="1" applyFill="1" applyBorder="1" applyAlignment="1">
      <alignment horizontal="center" vertical="center" wrapText="1"/>
    </xf>
    <xf numFmtId="9" fontId="12" fillId="0" borderId="130" xfId="0" applyNumberFormat="1" applyFont="1" applyFill="1" applyBorder="1" applyAlignment="1">
      <alignment horizontal="center" vertical="center"/>
    </xf>
    <xf numFmtId="10" fontId="12" fillId="0" borderId="130" xfId="0" applyNumberFormat="1" applyFont="1" applyFill="1" applyBorder="1" applyAlignment="1">
      <alignment horizontal="center" vertical="center"/>
    </xf>
    <xf numFmtId="10" fontId="12" fillId="0" borderId="130" xfId="0" applyNumberFormat="1" applyFont="1" applyFill="1" applyBorder="1" applyAlignment="1">
      <alignment horizontal="center" vertical="center" wrapText="1"/>
    </xf>
    <xf numFmtId="44" fontId="12" fillId="12" borderId="129" xfId="4" applyFont="1" applyFill="1" applyBorder="1" applyAlignment="1">
      <alignment horizontal="center" vertical="center" wrapText="1"/>
    </xf>
    <xf numFmtId="44" fontId="12" fillId="12" borderId="134" xfId="4" applyFont="1" applyFill="1" applyBorder="1" applyAlignment="1">
      <alignment horizontal="center" vertical="center" wrapText="1"/>
    </xf>
    <xf numFmtId="37" fontId="11" fillId="12" borderId="134" xfId="0" applyNumberFormat="1" applyFont="1" applyFill="1" applyBorder="1" applyAlignment="1">
      <alignment horizontal="center" vertical="center"/>
    </xf>
    <xf numFmtId="3" fontId="12" fillId="12" borderId="134" xfId="0" applyNumberFormat="1" applyFont="1" applyFill="1" applyBorder="1" applyAlignment="1">
      <alignment horizontal="center" vertical="center" wrapText="1"/>
    </xf>
    <xf numFmtId="9" fontId="12" fillId="12" borderId="134" xfId="0" applyNumberFormat="1" applyFont="1" applyFill="1" applyBorder="1" applyAlignment="1">
      <alignment horizontal="center" vertical="center"/>
    </xf>
    <xf numFmtId="10" fontId="12" fillId="12" borderId="134" xfId="0" applyNumberFormat="1" applyFont="1" applyFill="1" applyBorder="1" applyAlignment="1">
      <alignment horizontal="center" vertical="center"/>
    </xf>
    <xf numFmtId="10" fontId="12" fillId="12" borderId="134" xfId="0" applyNumberFormat="1" applyFont="1" applyFill="1" applyBorder="1" applyAlignment="1">
      <alignment horizontal="center" vertical="center" wrapText="1"/>
    </xf>
    <xf numFmtId="10" fontId="12" fillId="12" borderId="135" xfId="0" applyNumberFormat="1" applyFont="1" applyFill="1" applyBorder="1" applyAlignment="1">
      <alignment horizontal="center" vertical="center" wrapText="1"/>
    </xf>
    <xf numFmtId="1" fontId="11" fillId="0" borderId="127" xfId="0" applyNumberFormat="1" applyFont="1" applyFill="1" applyBorder="1" applyAlignment="1">
      <alignment horizontal="center" vertical="center"/>
    </xf>
    <xf numFmtId="0" fontId="11" fillId="0" borderId="127" xfId="0" applyFont="1" applyFill="1" applyBorder="1" applyAlignment="1">
      <alignment horizontal="center" vertical="center"/>
    </xf>
    <xf numFmtId="0" fontId="34" fillId="0" borderId="127" xfId="0" applyFont="1" applyFill="1" applyBorder="1" applyAlignment="1">
      <alignment horizontal="center" vertical="center"/>
    </xf>
    <xf numFmtId="0" fontId="12" fillId="0" borderId="130" xfId="0" applyFont="1" applyFill="1" applyBorder="1" applyAlignment="1">
      <alignment horizontal="center" vertical="center" wrapText="1"/>
    </xf>
    <xf numFmtId="0" fontId="34" fillId="0" borderId="130" xfId="0" applyFont="1" applyFill="1" applyBorder="1" applyAlignment="1">
      <alignment horizontal="center" vertical="center"/>
    </xf>
    <xf numFmtId="165" fontId="11" fillId="0" borderId="130" xfId="0" applyNumberFormat="1" applyFont="1" applyFill="1" applyBorder="1" applyAlignment="1">
      <alignment horizontal="center" vertical="center"/>
    </xf>
    <xf numFmtId="165" fontId="11" fillId="0" borderId="127" xfId="0" applyNumberFormat="1" applyFont="1" applyFill="1" applyBorder="1" applyAlignment="1">
      <alignment horizontal="center" vertical="center"/>
    </xf>
    <xf numFmtId="10" fontId="12" fillId="0" borderId="130" xfId="1" applyNumberFormat="1" applyFont="1" applyFill="1" applyBorder="1" applyAlignment="1">
      <alignment horizontal="center" vertical="center" wrapText="1"/>
    </xf>
    <xf numFmtId="10" fontId="34" fillId="0" borderId="130" xfId="0" applyNumberFormat="1" applyFont="1" applyFill="1" applyBorder="1" applyAlignment="1">
      <alignment horizontal="center" vertical="center"/>
    </xf>
    <xf numFmtId="10" fontId="11" fillId="0" borderId="130" xfId="0" applyNumberFormat="1" applyFont="1" applyFill="1" applyBorder="1" applyAlignment="1">
      <alignment horizontal="center" vertical="center"/>
    </xf>
    <xf numFmtId="10" fontId="44" fillId="0" borderId="130" xfId="0" applyNumberFormat="1" applyFont="1" applyFill="1" applyBorder="1" applyAlignment="1">
      <alignment horizontal="center" vertical="center" wrapText="1"/>
    </xf>
    <xf numFmtId="9" fontId="12" fillId="0" borderId="130" xfId="1" applyFont="1" applyFill="1" applyBorder="1" applyAlignment="1">
      <alignment horizontal="center" vertical="center" wrapText="1"/>
    </xf>
    <xf numFmtId="10" fontId="11" fillId="0" borderId="127" xfId="1" applyNumberFormat="1" applyFont="1" applyFill="1" applyBorder="1" applyAlignment="1">
      <alignment horizontal="center" vertical="center"/>
    </xf>
    <xf numFmtId="10" fontId="11" fillId="0" borderId="127" xfId="0" applyNumberFormat="1" applyFont="1" applyFill="1" applyBorder="1" applyAlignment="1">
      <alignment horizontal="center" vertical="center"/>
    </xf>
    <xf numFmtId="10" fontId="34" fillId="0" borderId="127" xfId="0" applyNumberFormat="1" applyFont="1" applyFill="1" applyBorder="1" applyAlignment="1">
      <alignment horizontal="center" vertical="center"/>
    </xf>
    <xf numFmtId="10" fontId="12" fillId="0" borderId="127" xfId="1" applyNumberFormat="1" applyFont="1" applyFill="1" applyBorder="1" applyAlignment="1">
      <alignment horizontal="center" vertical="center" wrapText="1"/>
    </xf>
    <xf numFmtId="2" fontId="12" fillId="0" borderId="130" xfId="0" applyNumberFormat="1" applyFont="1" applyFill="1" applyBorder="1" applyAlignment="1">
      <alignment horizontal="center" vertical="center"/>
    </xf>
    <xf numFmtId="169" fontId="12" fillId="0" borderId="130" xfId="0" applyNumberFormat="1" applyFont="1" applyFill="1" applyBorder="1" applyAlignment="1">
      <alignment horizontal="center" vertical="center"/>
    </xf>
    <xf numFmtId="164" fontId="12" fillId="0" borderId="130" xfId="0" applyNumberFormat="1" applyFont="1" applyFill="1" applyBorder="1" applyAlignment="1">
      <alignment vertical="center"/>
    </xf>
    <xf numFmtId="3" fontId="12" fillId="0" borderId="138" xfId="0" applyNumberFormat="1" applyFont="1" applyFill="1" applyBorder="1" applyAlignment="1">
      <alignment horizontal="center" vertical="center" wrapText="1"/>
    </xf>
    <xf numFmtId="166" fontId="11" fillId="0" borderId="137" xfId="0" applyNumberFormat="1" applyFont="1" applyFill="1" applyBorder="1" applyAlignment="1">
      <alignment horizontal="center" vertical="center"/>
    </xf>
    <xf numFmtId="3" fontId="12" fillId="0" borderId="137" xfId="0" applyNumberFormat="1" applyFont="1" applyFill="1" applyBorder="1" applyAlignment="1">
      <alignment horizontal="center" vertical="center" wrapText="1"/>
    </xf>
    <xf numFmtId="44" fontId="12" fillId="13" borderId="131" xfId="4" applyFont="1" applyFill="1" applyBorder="1" applyAlignment="1">
      <alignment horizontal="center" vertical="center" wrapText="1"/>
    </xf>
    <xf numFmtId="44" fontId="12" fillId="13" borderId="139" xfId="4" applyFont="1" applyFill="1" applyBorder="1" applyAlignment="1">
      <alignment horizontal="center" vertical="center" wrapText="1"/>
    </xf>
    <xf numFmtId="44" fontId="12" fillId="13" borderId="140" xfId="4" applyFont="1" applyFill="1" applyBorder="1" applyAlignment="1">
      <alignment horizontal="center" vertical="center" wrapText="1"/>
    </xf>
    <xf numFmtId="44" fontId="12" fillId="13" borderId="132" xfId="4" applyFont="1" applyFill="1" applyBorder="1" applyAlignment="1">
      <alignment horizontal="center" vertical="center" wrapText="1"/>
    </xf>
    <xf numFmtId="44" fontId="12" fillId="13" borderId="141" xfId="4" applyFont="1" applyFill="1" applyBorder="1" applyAlignment="1">
      <alignment horizontal="center" vertical="center" wrapText="1"/>
    </xf>
    <xf numFmtId="44" fontId="12" fillId="13" borderId="133" xfId="4" applyFont="1" applyFill="1" applyBorder="1" applyAlignment="1">
      <alignment horizontal="center" vertical="center" wrapText="1"/>
    </xf>
    <xf numFmtId="44" fontId="12" fillId="13" borderId="123" xfId="4" applyFont="1" applyFill="1" applyBorder="1" applyAlignment="1">
      <alignment horizontal="center" vertical="center" wrapText="1"/>
    </xf>
    <xf numFmtId="44" fontId="12" fillId="13" borderId="142" xfId="4" applyFont="1" applyFill="1" applyBorder="1" applyAlignment="1">
      <alignment horizontal="center" vertical="center" wrapText="1"/>
    </xf>
    <xf numFmtId="0" fontId="0" fillId="0" borderId="0" xfId="0" applyFill="1"/>
    <xf numFmtId="0" fontId="8" fillId="3" borderId="93" xfId="0" applyFont="1" applyFill="1" applyBorder="1" applyAlignment="1">
      <alignment horizontal="center" vertical="center" wrapText="1"/>
    </xf>
    <xf numFmtId="0" fontId="8" fillId="3" borderId="40" xfId="0" applyFont="1" applyFill="1" applyBorder="1" applyAlignment="1">
      <alignment horizontal="center" vertical="center"/>
    </xf>
    <xf numFmtId="0" fontId="2" fillId="0" borderId="101" xfId="0" applyFont="1" applyBorder="1"/>
    <xf numFmtId="0" fontId="2" fillId="0" borderId="31" xfId="0" applyFont="1" applyBorder="1"/>
    <xf numFmtId="0" fontId="46" fillId="11" borderId="143" xfId="0" applyFont="1" applyFill="1" applyBorder="1" applyAlignment="1">
      <alignment horizontal="center" vertical="center" wrapText="1"/>
    </xf>
    <xf numFmtId="0" fontId="46" fillId="14" borderId="143" xfId="0" applyFont="1" applyFill="1" applyBorder="1" applyAlignment="1">
      <alignment horizontal="center" vertical="center" wrapText="1"/>
    </xf>
    <xf numFmtId="0" fontId="46" fillId="15" borderId="143" xfId="0" applyFont="1" applyFill="1" applyBorder="1" applyAlignment="1">
      <alignment horizontal="center" vertical="center" wrapText="1"/>
    </xf>
    <xf numFmtId="0" fontId="47" fillId="14" borderId="144"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8" fillId="5" borderId="40" xfId="0" applyFont="1" applyFill="1" applyBorder="1" applyAlignment="1">
      <alignment horizontal="center" vertical="center"/>
    </xf>
    <xf numFmtId="0" fontId="8" fillId="5" borderId="108" xfId="0" applyFont="1" applyFill="1" applyBorder="1" applyAlignment="1">
      <alignment horizontal="center" vertical="center"/>
    </xf>
    <xf numFmtId="0" fontId="2" fillId="0" borderId="106" xfId="0" applyFont="1" applyBorder="1"/>
    <xf numFmtId="0" fontId="46" fillId="11" borderId="145" xfId="0" applyFont="1" applyFill="1" applyBorder="1" applyAlignment="1">
      <alignment horizontal="center" vertical="center" wrapText="1"/>
    </xf>
    <xf numFmtId="0" fontId="46" fillId="14" borderId="145" xfId="0" applyFont="1" applyFill="1" applyBorder="1" applyAlignment="1">
      <alignment horizontal="center" vertical="center" wrapText="1"/>
    </xf>
    <xf numFmtId="0" fontId="46" fillId="15" borderId="145" xfId="0" applyFont="1" applyFill="1" applyBorder="1" applyAlignment="1">
      <alignment horizontal="center" vertical="center" wrapText="1"/>
    </xf>
    <xf numFmtId="0" fontId="47" fillId="14" borderId="146" xfId="0" applyFont="1" applyFill="1" applyBorder="1" applyAlignment="1">
      <alignment horizontal="center" vertical="center" wrapText="1"/>
    </xf>
    <xf numFmtId="0" fontId="39" fillId="0" borderId="104" xfId="0" applyFont="1" applyBorder="1"/>
    <xf numFmtId="0" fontId="2" fillId="0" borderId="14" xfId="0" applyFont="1" applyBorder="1" applyAlignment="1">
      <alignment horizontal="left"/>
    </xf>
    <xf numFmtId="0" fontId="2" fillId="0" borderId="15" xfId="0" applyFont="1" applyBorder="1" applyAlignment="1">
      <alignment horizontal="left"/>
    </xf>
    <xf numFmtId="3" fontId="12" fillId="12" borderId="147" xfId="0" applyNumberFormat="1" applyFont="1" applyFill="1" applyBorder="1" applyAlignment="1">
      <alignment horizontal="center" vertical="center" wrapText="1"/>
    </xf>
    <xf numFmtId="10" fontId="12" fillId="12" borderId="148" xfId="0" applyNumberFormat="1" applyFont="1" applyFill="1" applyBorder="1" applyAlignment="1">
      <alignment horizontal="center" vertical="center"/>
    </xf>
    <xf numFmtId="9" fontId="12" fillId="12" borderId="136" xfId="0" applyNumberFormat="1" applyFont="1" applyFill="1" applyBorder="1" applyAlignment="1">
      <alignment horizontal="center" vertical="center"/>
    </xf>
    <xf numFmtId="1" fontId="12" fillId="0" borderId="130" xfId="1" applyNumberFormat="1" applyFont="1" applyFill="1" applyBorder="1" applyAlignment="1">
      <alignment horizontal="center" vertical="center" wrapText="1"/>
    </xf>
    <xf numFmtId="9" fontId="12" fillId="10" borderId="130" xfId="0" applyNumberFormat="1" applyFont="1" applyFill="1" applyBorder="1" applyAlignment="1">
      <alignment horizontal="center" vertical="center"/>
    </xf>
    <xf numFmtId="9" fontId="12" fillId="10" borderId="115" xfId="0" applyNumberFormat="1" applyFont="1" applyFill="1" applyBorder="1" applyAlignment="1">
      <alignment horizontal="center" vertical="center"/>
    </xf>
    <xf numFmtId="0" fontId="2" fillId="0" borderId="88" xfId="0" applyFont="1" applyFill="1" applyBorder="1"/>
    <xf numFmtId="0" fontId="6" fillId="3" borderId="93" xfId="0" applyFont="1" applyFill="1" applyBorder="1" applyAlignment="1">
      <alignment horizontal="left" vertical="center" wrapText="1"/>
    </xf>
    <xf numFmtId="0" fontId="6" fillId="0" borderId="88" xfId="0" applyFont="1" applyFill="1" applyBorder="1" applyAlignment="1">
      <alignment horizontal="left" vertical="center" wrapText="1"/>
    </xf>
    <xf numFmtId="0" fontId="0" fillId="0" borderId="88" xfId="0" applyFill="1" applyBorder="1"/>
    <xf numFmtId="0" fontId="6" fillId="0" borderId="93" xfId="0" applyFont="1" applyBorder="1" applyAlignment="1">
      <alignment horizontal="left" vertical="center" wrapText="1"/>
    </xf>
    <xf numFmtId="0" fontId="6" fillId="3" borderId="149" xfId="0" applyFont="1" applyFill="1" applyBorder="1" applyAlignment="1">
      <alignment horizontal="left" vertical="center" wrapText="1"/>
    </xf>
    <xf numFmtId="0" fontId="2" fillId="0" borderId="150" xfId="0" applyFont="1" applyBorder="1"/>
    <xf numFmtId="0" fontId="6" fillId="0" borderId="151" xfId="0" applyFont="1" applyBorder="1" applyAlignment="1">
      <alignment horizontal="left" vertical="center" wrapText="1"/>
    </xf>
    <xf numFmtId="0" fontId="2" fillId="0" borderId="152" xfId="0" applyFont="1" applyBorder="1"/>
    <xf numFmtId="0" fontId="47" fillId="10" borderId="149" xfId="0" applyFont="1" applyFill="1" applyBorder="1" applyAlignment="1">
      <alignment horizontal="center" vertical="center" wrapText="1"/>
    </xf>
    <xf numFmtId="0" fontId="47" fillId="10" borderId="150" xfId="0" applyFont="1" applyFill="1" applyBorder="1" applyAlignment="1">
      <alignment horizontal="center" vertical="center" wrapText="1"/>
    </xf>
    <xf numFmtId="0" fontId="47" fillId="10" borderId="152" xfId="0" applyFont="1" applyFill="1" applyBorder="1" applyAlignment="1">
      <alignment horizontal="center" vertical="center" wrapText="1"/>
    </xf>
    <xf numFmtId="0" fontId="38" fillId="14" borderId="143" xfId="0" applyFont="1" applyFill="1" applyBorder="1" applyAlignment="1">
      <alignment horizontal="center" vertical="center" wrapText="1"/>
    </xf>
    <xf numFmtId="0" fontId="38" fillId="10" borderId="153" xfId="0" applyFont="1" applyFill="1" applyBorder="1" applyAlignment="1">
      <alignment horizontal="center" vertical="center" wrapText="1"/>
    </xf>
    <xf numFmtId="0" fontId="38" fillId="10" borderId="139" xfId="0" applyFont="1" applyFill="1" applyBorder="1" applyAlignment="1">
      <alignment horizontal="center" vertical="center" wrapText="1"/>
    </xf>
    <xf numFmtId="0" fontId="38" fillId="10" borderId="140" xfId="0" applyFont="1" applyFill="1" applyBorder="1" applyAlignment="1">
      <alignment horizontal="center" vertical="center" wrapText="1"/>
    </xf>
    <xf numFmtId="0" fontId="48" fillId="0" borderId="0" xfId="0" applyFont="1"/>
    <xf numFmtId="0" fontId="47" fillId="14" borderId="149" xfId="0" applyFont="1" applyFill="1" applyBorder="1" applyAlignment="1">
      <alignment horizontal="center" vertical="center"/>
    </xf>
    <xf numFmtId="0" fontId="47" fillId="14" borderId="150" xfId="0" applyFont="1" applyFill="1" applyBorder="1" applyAlignment="1">
      <alignment horizontal="center" vertical="center"/>
    </xf>
    <xf numFmtId="0" fontId="47" fillId="14" borderId="152" xfId="0" applyFont="1" applyFill="1" applyBorder="1" applyAlignment="1">
      <alignment horizontal="center" vertical="center"/>
    </xf>
    <xf numFmtId="0" fontId="38" fillId="14" borderId="145" xfId="0" applyFont="1" applyFill="1" applyBorder="1" applyAlignment="1">
      <alignment horizontal="center" vertical="center" wrapText="1"/>
    </xf>
    <xf numFmtId="0" fontId="38" fillId="10" borderId="137" xfId="0" applyFont="1" applyFill="1" applyBorder="1" applyAlignment="1">
      <alignment horizontal="center" vertical="center" wrapText="1"/>
    </xf>
    <xf numFmtId="0" fontId="38" fillId="10" borderId="115" xfId="0" applyFont="1" applyFill="1" applyBorder="1" applyAlignment="1">
      <alignment horizontal="center" vertical="center" wrapText="1"/>
    </xf>
    <xf numFmtId="0" fontId="38" fillId="10" borderId="141" xfId="0" applyFont="1" applyFill="1" applyBorder="1" applyAlignment="1">
      <alignment horizontal="center" vertical="center" wrapText="1"/>
    </xf>
    <xf numFmtId="0" fontId="37" fillId="10" borderId="129" xfId="0" applyFont="1" applyFill="1" applyBorder="1" applyAlignment="1">
      <alignment vertical="center" wrapText="1"/>
    </xf>
    <xf numFmtId="0" fontId="37" fillId="10" borderId="134" xfId="0" applyFont="1" applyFill="1" applyBorder="1" applyAlignment="1">
      <alignment vertical="center" wrapText="1"/>
    </xf>
    <xf numFmtId="0" fontId="37" fillId="11" borderId="135" xfId="0" applyFont="1" applyFill="1" applyBorder="1" applyAlignment="1">
      <alignment horizontal="center" vertical="center" wrapText="1"/>
    </xf>
    <xf numFmtId="0" fontId="37" fillId="11" borderId="148" xfId="0" applyFont="1" applyFill="1" applyBorder="1" applyAlignment="1">
      <alignment horizontal="center" vertical="center" wrapText="1"/>
    </xf>
    <xf numFmtId="0" fontId="37" fillId="16" borderId="134" xfId="0" applyFont="1" applyFill="1" applyBorder="1" applyAlignment="1">
      <alignment horizontal="center" vertical="center" wrapText="1"/>
    </xf>
    <xf numFmtId="0" fontId="37" fillId="10" borderId="134" xfId="0" applyFont="1" applyFill="1" applyBorder="1" applyAlignment="1">
      <alignment horizontal="center" vertical="center" wrapText="1"/>
    </xf>
    <xf numFmtId="0" fontId="37" fillId="10" borderId="147" xfId="0" applyFont="1" applyFill="1" applyBorder="1" applyAlignment="1">
      <alignment horizontal="center" vertical="center" wrapText="1"/>
    </xf>
    <xf numFmtId="0" fontId="38" fillId="14" borderId="136" xfId="0" applyFont="1" applyFill="1" applyBorder="1" applyAlignment="1">
      <alignment horizontal="center" vertical="center" wrapText="1"/>
    </xf>
    <xf numFmtId="0" fontId="38" fillId="9" borderId="152" xfId="0" applyFont="1" applyFill="1" applyBorder="1" applyAlignment="1">
      <alignment horizontal="center" vertical="center" wrapText="1"/>
    </xf>
    <xf numFmtId="0" fontId="38" fillId="10" borderId="136" xfId="0" applyFont="1" applyFill="1" applyBorder="1" applyAlignment="1">
      <alignment horizontal="center" vertical="center" wrapText="1"/>
    </xf>
    <xf numFmtId="0" fontId="38" fillId="16" borderId="136" xfId="0" applyFont="1" applyFill="1" applyBorder="1" applyAlignment="1">
      <alignment horizontal="center" vertical="center" wrapText="1"/>
    </xf>
    <xf numFmtId="0" fontId="38" fillId="9" borderId="136" xfId="0" applyFont="1" applyFill="1" applyBorder="1" applyAlignment="1">
      <alignment horizontal="center" vertical="center" wrapText="1"/>
    </xf>
    <xf numFmtId="0" fontId="37" fillId="11" borderId="129" xfId="0" applyFont="1" applyFill="1" applyBorder="1" applyAlignment="1">
      <alignment horizontal="center" vertical="center" wrapText="1"/>
    </xf>
    <xf numFmtId="0" fontId="38" fillId="9" borderId="149" xfId="0" applyFont="1" applyFill="1" applyBorder="1" applyAlignment="1">
      <alignment horizontal="center" vertical="center" wrapText="1"/>
    </xf>
    <xf numFmtId="0" fontId="38" fillId="10" borderId="135" xfId="0" applyFont="1" applyFill="1" applyBorder="1" applyAlignment="1">
      <alignment horizontal="center" vertical="center" wrapText="1"/>
    </xf>
    <xf numFmtId="0" fontId="38" fillId="9" borderId="147" xfId="0" applyFont="1" applyFill="1" applyBorder="1" applyAlignment="1">
      <alignment horizontal="center" vertical="center" wrapText="1"/>
    </xf>
    <xf numFmtId="0" fontId="38" fillId="10" borderId="147" xfId="0" applyFont="1" applyFill="1" applyBorder="1" applyAlignment="1">
      <alignment horizontal="center" vertical="center" wrapText="1"/>
    </xf>
    <xf numFmtId="0" fontId="46" fillId="11" borderId="154" xfId="0" applyFont="1" applyFill="1" applyBorder="1" applyAlignment="1">
      <alignment horizontal="center" vertical="center" wrapText="1"/>
    </xf>
    <xf numFmtId="0" fontId="38" fillId="14" borderId="154" xfId="0" applyFont="1" applyFill="1" applyBorder="1" applyAlignment="1">
      <alignment horizontal="center" vertical="center" wrapText="1"/>
    </xf>
    <xf numFmtId="0" fontId="46" fillId="15" borderId="154" xfId="0" applyFont="1" applyFill="1" applyBorder="1" applyAlignment="1">
      <alignment horizontal="center" vertical="center" wrapText="1"/>
    </xf>
    <xf numFmtId="0" fontId="38" fillId="10" borderId="155" xfId="0" applyFont="1" applyFill="1" applyBorder="1" applyAlignment="1">
      <alignment horizontal="center" vertical="center" wrapText="1"/>
    </xf>
    <xf numFmtId="0" fontId="38" fillId="10" borderId="123" xfId="0" applyFont="1" applyFill="1" applyBorder="1" applyAlignment="1">
      <alignment horizontal="center" vertical="center" wrapText="1"/>
    </xf>
    <xf numFmtId="0" fontId="38" fillId="10" borderId="142" xfId="0" applyFont="1" applyFill="1" applyBorder="1" applyAlignment="1">
      <alignment horizontal="center" vertical="center" wrapText="1"/>
    </xf>
    <xf numFmtId="10" fontId="10" fillId="0" borderId="156" xfId="0" applyNumberFormat="1" applyFont="1" applyFill="1" applyBorder="1" applyAlignment="1">
      <alignment horizontal="center" vertical="center"/>
    </xf>
    <xf numFmtId="0" fontId="10" fillId="0" borderId="149" xfId="0" applyFont="1" applyFill="1" applyBorder="1" applyAlignment="1">
      <alignment horizontal="center" vertical="center" wrapText="1"/>
    </xf>
    <xf numFmtId="0" fontId="10" fillId="0" borderId="157" xfId="0" applyFont="1" applyFill="1" applyBorder="1" applyAlignment="1">
      <alignment horizontal="center" vertical="center" wrapText="1"/>
    </xf>
    <xf numFmtId="0" fontId="10" fillId="0" borderId="157" xfId="0" applyFont="1" applyFill="1" applyBorder="1" applyAlignment="1">
      <alignment horizontal="center" vertical="center"/>
    </xf>
    <xf numFmtId="0" fontId="10" fillId="0" borderId="157" xfId="0" applyFont="1" applyFill="1" applyBorder="1" applyAlignment="1">
      <alignment horizontal="left" vertical="center" wrapText="1"/>
    </xf>
    <xf numFmtId="164" fontId="10" fillId="0" borderId="157" xfId="0" applyNumberFormat="1" applyFont="1" applyFill="1" applyBorder="1" applyAlignment="1">
      <alignment vertical="center"/>
    </xf>
    <xf numFmtId="10" fontId="10" fillId="0" borderId="158" xfId="0" applyNumberFormat="1" applyFont="1" applyFill="1" applyBorder="1" applyAlignment="1">
      <alignment horizontal="center" vertical="center"/>
    </xf>
    <xf numFmtId="9" fontId="10" fillId="0" borderId="157" xfId="0" applyNumberFormat="1" applyFont="1" applyFill="1" applyBorder="1" applyAlignment="1">
      <alignment horizontal="center" vertical="center"/>
    </xf>
    <xf numFmtId="10" fontId="10" fillId="0" borderId="157" xfId="0" applyNumberFormat="1" applyFont="1" applyFill="1" applyBorder="1" applyAlignment="1">
      <alignment horizontal="center" vertical="center"/>
    </xf>
    <xf numFmtId="10" fontId="10" fillId="0" borderId="159" xfId="0" applyNumberFormat="1" applyFont="1" applyFill="1" applyBorder="1" applyAlignment="1">
      <alignment horizontal="center" vertical="center"/>
    </xf>
    <xf numFmtId="10" fontId="7" fillId="0" borderId="160" xfId="0" applyNumberFormat="1" applyFont="1" applyFill="1" applyBorder="1" applyAlignment="1">
      <alignment horizontal="center" vertical="center"/>
    </xf>
    <xf numFmtId="10" fontId="7" fillId="0" borderId="157" xfId="0" applyNumberFormat="1" applyFont="1" applyFill="1" applyBorder="1" applyAlignment="1">
      <alignment horizontal="center" vertical="center"/>
    </xf>
    <xf numFmtId="10" fontId="7" fillId="0" borderId="156" xfId="0" applyNumberFormat="1" applyFont="1" applyFill="1" applyBorder="1" applyAlignment="1">
      <alignment horizontal="center" vertical="center"/>
    </xf>
    <xf numFmtId="10" fontId="7" fillId="0" borderId="158" xfId="0" applyNumberFormat="1" applyFont="1" applyFill="1" applyBorder="1" applyAlignment="1">
      <alignment horizontal="center" vertical="center"/>
    </xf>
    <xf numFmtId="10" fontId="7" fillId="0" borderId="159" xfId="0" applyNumberFormat="1" applyFont="1" applyFill="1" applyBorder="1" applyAlignment="1">
      <alignment horizontal="center" vertical="center"/>
    </xf>
    <xf numFmtId="10" fontId="7" fillId="0" borderId="134" xfId="0" applyNumberFormat="1" applyFont="1" applyFill="1" applyBorder="1" applyAlignment="1">
      <alignment horizontal="center" vertical="center"/>
    </xf>
    <xf numFmtId="9" fontId="7" fillId="0" borderId="156" xfId="0" applyNumberFormat="1" applyFont="1" applyFill="1" applyBorder="1" applyAlignment="1">
      <alignment horizontal="center" vertical="center"/>
    </xf>
    <xf numFmtId="9" fontId="10" fillId="0" borderId="157" xfId="0" applyNumberFormat="1" applyFont="1" applyFill="1" applyBorder="1" applyAlignment="1">
      <alignment vertical="center"/>
    </xf>
    <xf numFmtId="9" fontId="10" fillId="0" borderId="158" xfId="0" applyNumberFormat="1" applyFont="1" applyFill="1" applyBorder="1" applyAlignment="1">
      <alignment vertical="center"/>
    </xf>
    <xf numFmtId="10" fontId="10" fillId="0" borderId="160" xfId="0" applyNumberFormat="1" applyFont="1" applyFill="1" applyBorder="1" applyAlignment="1">
      <alignment horizontal="center" vertical="center"/>
    </xf>
    <xf numFmtId="10" fontId="10" fillId="0" borderId="157" xfId="0" applyNumberFormat="1" applyFont="1" applyFill="1" applyBorder="1" applyAlignment="1">
      <alignment vertical="center"/>
    </xf>
    <xf numFmtId="0" fontId="11" fillId="0" borderId="134" xfId="0" applyFont="1" applyFill="1" applyBorder="1" applyAlignment="1">
      <alignment horizontal="center" vertical="center" wrapText="1"/>
    </xf>
    <xf numFmtId="0" fontId="11" fillId="0" borderId="134" xfId="0" applyFont="1" applyFill="1" applyBorder="1" applyAlignment="1">
      <alignment horizontal="justify" vertical="center" wrapText="1"/>
    </xf>
    <xf numFmtId="0" fontId="13" fillId="0" borderId="135" xfId="0" applyFont="1" applyFill="1" applyBorder="1" applyAlignment="1">
      <alignment vertical="center" wrapText="1"/>
    </xf>
    <xf numFmtId="0" fontId="44" fillId="0" borderId="150" xfId="0" applyFont="1" applyFill="1" applyBorder="1" applyAlignment="1">
      <alignment horizontal="left" vertical="top" wrapText="1"/>
    </xf>
    <xf numFmtId="0" fontId="43" fillId="12" borderId="115" xfId="0" applyFont="1" applyFill="1" applyBorder="1" applyAlignment="1">
      <alignment horizontal="center" vertical="center"/>
    </xf>
    <xf numFmtId="0" fontId="43" fillId="12" borderId="115" xfId="0" applyFont="1" applyFill="1" applyBorder="1" applyAlignment="1">
      <alignment horizontal="center" vertical="center"/>
    </xf>
    <xf numFmtId="0" fontId="43" fillId="12" borderId="115" xfId="0" applyFont="1" applyFill="1" applyBorder="1" applyAlignment="1">
      <alignment horizontal="center" vertical="center" wrapText="1"/>
    </xf>
    <xf numFmtId="0" fontId="0" fillId="0" borderId="115" xfId="0" applyBorder="1" applyAlignment="1">
      <alignment horizontal="center" vertical="center"/>
    </xf>
    <xf numFmtId="0" fontId="0" fillId="0" borderId="115" xfId="0" applyBorder="1" applyAlignment="1">
      <alignment horizontal="left" vertical="center" wrapText="1"/>
    </xf>
    <xf numFmtId="0" fontId="0" fillId="0" borderId="115" xfId="0" applyBorder="1" applyAlignment="1">
      <alignment horizontal="left" vertical="center"/>
    </xf>
    <xf numFmtId="0" fontId="2" fillId="0" borderId="80" xfId="0" applyFont="1" applyFill="1" applyBorder="1"/>
    <xf numFmtId="0" fontId="2" fillId="0" borderId="73" xfId="0" applyFont="1" applyFill="1" applyBorder="1" applyAlignment="1">
      <alignment horizontal="justify" vertical="center"/>
    </xf>
    <xf numFmtId="0" fontId="2" fillId="0" borderId="72" xfId="0" applyFont="1" applyFill="1" applyBorder="1"/>
    <xf numFmtId="0" fontId="2" fillId="0" borderId="73" xfId="0" applyFont="1" applyFill="1" applyBorder="1"/>
    <xf numFmtId="10" fontId="49" fillId="0" borderId="24" xfId="0" applyNumberFormat="1" applyFont="1" applyFill="1" applyBorder="1" applyAlignment="1">
      <alignment horizontal="center" vertical="center" wrapText="1"/>
    </xf>
    <xf numFmtId="168" fontId="49" fillId="0" borderId="61" xfId="0" applyNumberFormat="1" applyFont="1" applyFill="1" applyBorder="1" applyAlignment="1">
      <alignment horizontal="center" vertical="center" wrapText="1"/>
    </xf>
    <xf numFmtId="0" fontId="42" fillId="0" borderId="54" xfId="0" applyFont="1" applyFill="1" applyBorder="1" applyAlignment="1">
      <alignment horizontal="justify" vertical="center" wrapText="1"/>
    </xf>
    <xf numFmtId="168" fontId="49" fillId="0" borderId="79" xfId="0" applyNumberFormat="1" applyFont="1" applyFill="1" applyBorder="1" applyAlignment="1">
      <alignment horizontal="center" vertical="center" wrapText="1"/>
    </xf>
    <xf numFmtId="10" fontId="49" fillId="0" borderId="98" xfId="0" applyNumberFormat="1" applyFont="1" applyFill="1" applyBorder="1" applyAlignment="1">
      <alignment horizontal="center" vertical="center" wrapText="1"/>
    </xf>
    <xf numFmtId="10" fontId="16" fillId="0" borderId="41" xfId="0" applyNumberFormat="1" applyFont="1" applyFill="1" applyBorder="1" applyAlignment="1">
      <alignment horizontal="center" vertical="center" wrapText="1"/>
    </xf>
    <xf numFmtId="10" fontId="16" fillId="0" borderId="43" xfId="0" applyNumberFormat="1" applyFont="1" applyFill="1" applyBorder="1" applyAlignment="1">
      <alignment horizontal="center" vertical="center" wrapText="1"/>
    </xf>
    <xf numFmtId="10" fontId="16" fillId="0" borderId="67" xfId="0" applyNumberFormat="1" applyFont="1" applyFill="1" applyBorder="1" applyAlignment="1">
      <alignment horizontal="center" vertical="center"/>
    </xf>
    <xf numFmtId="10" fontId="16" fillId="0" borderId="70" xfId="0" applyNumberFormat="1" applyFont="1" applyFill="1" applyBorder="1" applyAlignment="1">
      <alignment horizontal="center" vertical="center" wrapText="1"/>
    </xf>
    <xf numFmtId="10" fontId="21" fillId="0" borderId="43" xfId="0" applyNumberFormat="1" applyFont="1" applyFill="1" applyBorder="1" applyAlignment="1">
      <alignment horizontal="center" vertical="center"/>
    </xf>
    <xf numFmtId="10" fontId="16" fillId="0" borderId="43" xfId="0" applyNumberFormat="1" applyFont="1" applyFill="1" applyBorder="1" applyAlignment="1">
      <alignment horizontal="center" vertical="center"/>
    </xf>
    <xf numFmtId="10" fontId="21" fillId="0" borderId="57" xfId="0" applyNumberFormat="1" applyFont="1" applyFill="1" applyBorder="1" applyAlignment="1">
      <alignment horizontal="center" vertical="center"/>
    </xf>
    <xf numFmtId="10" fontId="16" fillId="0" borderId="67" xfId="0" applyNumberFormat="1"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2" xfId="0" applyFont="1" applyFill="1" applyBorder="1" applyAlignment="1">
      <alignment horizontal="justify" vertical="center" wrapText="1"/>
    </xf>
    <xf numFmtId="0" fontId="22" fillId="0" borderId="24" xfId="0" applyFont="1" applyFill="1" applyBorder="1" applyAlignment="1">
      <alignment horizontal="center" vertical="center" wrapText="1"/>
    </xf>
    <xf numFmtId="0" fontId="2" fillId="0" borderId="87" xfId="0" applyFont="1" applyFill="1" applyBorder="1"/>
    <xf numFmtId="0" fontId="7" fillId="0" borderId="70" xfId="0" applyFont="1" applyFill="1" applyBorder="1" applyAlignment="1">
      <alignment horizontal="justify" vertical="center" wrapText="1"/>
    </xf>
    <xf numFmtId="0" fontId="2" fillId="0" borderId="96" xfId="0" applyFont="1" applyFill="1" applyBorder="1"/>
    <xf numFmtId="0" fontId="2" fillId="0" borderId="66" xfId="0" applyFont="1" applyFill="1" applyBorder="1" applyAlignment="1">
      <alignment horizontal="justify" vertical="center"/>
    </xf>
    <xf numFmtId="0" fontId="7" fillId="0" borderId="97" xfId="0" applyFont="1" applyFill="1" applyBorder="1" applyAlignment="1">
      <alignment horizontal="center" vertical="center" wrapText="1"/>
    </xf>
    <xf numFmtId="0" fontId="2" fillId="0" borderId="104" xfId="0" applyFont="1" applyFill="1" applyBorder="1" applyAlignment="1">
      <alignment horizontal="justify" vertical="center"/>
    </xf>
    <xf numFmtId="0" fontId="2" fillId="0" borderId="104" xfId="0" applyFont="1" applyFill="1" applyBorder="1"/>
    <xf numFmtId="0" fontId="0" fillId="0" borderId="93" xfId="0" applyBorder="1" applyAlignment="1">
      <alignment horizontal="center"/>
    </xf>
    <xf numFmtId="0" fontId="15" fillId="3" borderId="64" xfId="0" applyFont="1" applyFill="1" applyBorder="1" applyAlignment="1">
      <alignment horizontal="center" vertical="center"/>
    </xf>
    <xf numFmtId="0" fontId="6" fillId="3" borderId="40" xfId="0" applyFont="1" applyFill="1" applyBorder="1" applyAlignment="1">
      <alignment horizontal="left" vertical="center"/>
    </xf>
    <xf numFmtId="0" fontId="6" fillId="3" borderId="40"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4" fillId="0" borderId="40" xfId="0" applyFont="1" applyBorder="1" applyAlignment="1">
      <alignment horizontal="center" vertical="center" wrapText="1"/>
    </xf>
    <xf numFmtId="0" fontId="22" fillId="3" borderId="93" xfId="0" applyFont="1" applyFill="1" applyBorder="1" applyAlignment="1">
      <alignment horizontal="center" vertical="center" wrapText="1"/>
    </xf>
    <xf numFmtId="0" fontId="22" fillId="3" borderId="93" xfId="0" applyFont="1" applyFill="1" applyBorder="1" applyAlignment="1">
      <alignment horizontal="center" vertical="center" wrapText="1"/>
    </xf>
    <xf numFmtId="0" fontId="2" fillId="0" borderId="47" xfId="0" applyFont="1" applyBorder="1"/>
    <xf numFmtId="0" fontId="22" fillId="3" borderId="108"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0" fillId="8" borderId="88" xfId="0" applyFill="1" applyBorder="1"/>
    <xf numFmtId="4" fontId="0" fillId="8" borderId="88" xfId="0" applyNumberFormat="1" applyFill="1" applyBorder="1"/>
    <xf numFmtId="0" fontId="15" fillId="8" borderId="88" xfId="0" applyFont="1" applyFill="1" applyBorder="1"/>
    <xf numFmtId="0" fontId="28" fillId="8" borderId="88" xfId="0" applyFont="1" applyFill="1" applyBorder="1"/>
    <xf numFmtId="0" fontId="29" fillId="8" borderId="88" xfId="0" applyFont="1" applyFill="1" applyBorder="1" applyAlignment="1">
      <alignment horizontal="center"/>
    </xf>
    <xf numFmtId="3" fontId="26" fillId="0" borderId="60" xfId="0" applyNumberFormat="1" applyFont="1" applyFill="1" applyBorder="1" applyAlignment="1">
      <alignment horizontal="center" vertical="center"/>
    </xf>
    <xf numFmtId="0" fontId="26" fillId="0" borderId="52" xfId="0" applyFont="1" applyFill="1" applyBorder="1" applyAlignment="1">
      <alignment horizontal="center" vertical="center" wrapText="1"/>
    </xf>
    <xf numFmtId="0" fontId="26" fillId="0" borderId="52" xfId="0" applyFont="1" applyFill="1" applyBorder="1" applyAlignment="1">
      <alignment vertical="center" wrapText="1"/>
    </xf>
    <xf numFmtId="0" fontId="2" fillId="0" borderId="103" xfId="0" applyFont="1" applyFill="1" applyBorder="1"/>
    <xf numFmtId="0" fontId="2" fillId="0" borderId="110" xfId="0" applyFont="1" applyFill="1" applyBorder="1"/>
    <xf numFmtId="0" fontId="42" fillId="0" borderId="88" xfId="0" applyFont="1" applyFill="1" applyBorder="1" applyAlignment="1">
      <alignment vertical="center" wrapText="1"/>
    </xf>
    <xf numFmtId="0" fontId="27" fillId="3" borderId="55" xfId="0" applyFont="1" applyFill="1" applyBorder="1" applyAlignment="1">
      <alignment horizontal="left" vertical="center" wrapText="1"/>
    </xf>
    <xf numFmtId="0" fontId="27" fillId="4" borderId="56" xfId="0" applyFont="1" applyFill="1" applyBorder="1" applyAlignment="1">
      <alignment horizontal="left" vertical="center" wrapText="1"/>
    </xf>
    <xf numFmtId="0" fontId="27" fillId="3" borderId="56" xfId="0" applyFont="1" applyFill="1" applyBorder="1" applyAlignment="1">
      <alignment horizontal="left" vertical="center" wrapText="1"/>
    </xf>
    <xf numFmtId="0" fontId="27" fillId="4" borderId="91" xfId="0" applyFont="1" applyFill="1" applyBorder="1" applyAlignment="1">
      <alignment horizontal="left" vertical="center" wrapText="1"/>
    </xf>
    <xf numFmtId="10" fontId="16" fillId="3" borderId="107" xfId="0" applyNumberFormat="1" applyFont="1" applyFill="1" applyBorder="1" applyAlignment="1">
      <alignment horizontal="center" vertical="center" wrapText="1"/>
    </xf>
    <xf numFmtId="1" fontId="42" fillId="0" borderId="115" xfId="0" applyNumberFormat="1" applyFont="1" applyFill="1" applyBorder="1" applyAlignment="1">
      <alignment horizontal="center" vertical="center"/>
    </xf>
    <xf numFmtId="2" fontId="42" fillId="0" borderId="115" xfId="0" applyNumberFormat="1" applyFont="1" applyFill="1" applyBorder="1" applyAlignment="1">
      <alignment horizontal="center" vertical="center"/>
    </xf>
    <xf numFmtId="2" fontId="42" fillId="0" borderId="115" xfId="0" applyNumberFormat="1" applyFont="1" applyFill="1" applyBorder="1" applyAlignment="1">
      <alignment horizontal="center" vertical="center" wrapText="1"/>
    </xf>
    <xf numFmtId="0" fontId="42" fillId="0" borderId="115" xfId="0" applyFont="1" applyFill="1" applyBorder="1" applyAlignment="1">
      <alignment vertical="center" wrapText="1"/>
    </xf>
    <xf numFmtId="0" fontId="42" fillId="0" borderId="115" xfId="0" applyFont="1" applyFill="1" applyBorder="1" applyAlignment="1">
      <alignment horizontal="center" vertical="center" wrapText="1"/>
    </xf>
    <xf numFmtId="3" fontId="42" fillId="0" borderId="115" xfId="0" applyNumberFormat="1" applyFont="1" applyFill="1" applyBorder="1" applyAlignment="1">
      <alignment vertical="center" wrapText="1"/>
    </xf>
    <xf numFmtId="3" fontId="42" fillId="0" borderId="115" xfId="0" applyNumberFormat="1" applyFont="1" applyFill="1" applyBorder="1" applyAlignment="1">
      <alignment horizontal="center" vertical="center" wrapText="1"/>
    </xf>
    <xf numFmtId="3" fontId="42" fillId="0" borderId="115" xfId="0" applyNumberFormat="1" applyFont="1" applyFill="1" applyBorder="1" applyAlignment="1">
      <alignment horizontal="center" vertical="center"/>
    </xf>
    <xf numFmtId="170" fontId="42" fillId="0" borderId="115" xfId="0" applyNumberFormat="1" applyFont="1" applyFill="1" applyBorder="1" applyAlignment="1">
      <alignment horizontal="center" vertical="center"/>
    </xf>
    <xf numFmtId="0" fontId="40" fillId="0" borderId="115" xfId="0" applyFont="1" applyFill="1" applyBorder="1"/>
    <xf numFmtId="0" fontId="42" fillId="0" borderId="115" xfId="0" applyFont="1" applyFill="1" applyBorder="1" applyAlignment="1">
      <alignment horizontal="center" vertical="center"/>
    </xf>
    <xf numFmtId="166" fontId="42" fillId="0" borderId="115" xfId="0" applyNumberFormat="1" applyFont="1" applyFill="1" applyBorder="1" applyAlignment="1">
      <alignment horizontal="center" vertical="center"/>
    </xf>
    <xf numFmtId="4" fontId="42" fillId="0" borderId="115" xfId="0" applyNumberFormat="1" applyFont="1" applyFill="1" applyBorder="1" applyAlignment="1">
      <alignment horizontal="center" vertical="center"/>
    </xf>
    <xf numFmtId="164" fontId="42" fillId="0" borderId="115" xfId="0" applyNumberFormat="1" applyFont="1" applyFill="1" applyBorder="1" applyAlignment="1">
      <alignment horizontal="center" vertical="center"/>
    </xf>
    <xf numFmtId="10" fontId="42" fillId="0" borderId="115" xfId="0" applyNumberFormat="1" applyFont="1" applyFill="1" applyBorder="1" applyAlignment="1">
      <alignment horizontal="center" vertical="center"/>
    </xf>
    <xf numFmtId="168" fontId="42" fillId="0" borderId="115" xfId="0" applyNumberFormat="1" applyFont="1" applyFill="1" applyBorder="1" applyAlignment="1">
      <alignment horizontal="center" vertical="center"/>
    </xf>
    <xf numFmtId="10" fontId="42" fillId="0" borderId="115" xfId="0" applyNumberFormat="1" applyFont="1" applyFill="1" applyBorder="1" applyAlignment="1">
      <alignment horizontal="center" vertical="center" wrapText="1"/>
    </xf>
    <xf numFmtId="3" fontId="42" fillId="0" borderId="115" xfId="0" applyNumberFormat="1" applyFont="1" applyFill="1" applyBorder="1" applyAlignment="1">
      <alignment horizontal="center" vertical="center" wrapText="1"/>
    </xf>
    <xf numFmtId="4" fontId="42" fillId="0" borderId="115" xfId="0" applyNumberFormat="1" applyFont="1" applyFill="1" applyBorder="1" applyAlignment="1">
      <alignment horizontal="center" vertical="center" wrapText="1"/>
    </xf>
    <xf numFmtId="1" fontId="42" fillId="0" borderId="131" xfId="0" applyNumberFormat="1" applyFont="1" applyFill="1" applyBorder="1" applyAlignment="1">
      <alignment horizontal="center" vertical="center"/>
    </xf>
    <xf numFmtId="1" fontId="42" fillId="0" borderId="139" xfId="0" applyNumberFormat="1" applyFont="1" applyFill="1" applyBorder="1" applyAlignment="1">
      <alignment horizontal="center" vertical="center"/>
    </xf>
    <xf numFmtId="2" fontId="42" fillId="0" borderId="139" xfId="0" applyNumberFormat="1" applyFont="1" applyFill="1" applyBorder="1" applyAlignment="1">
      <alignment horizontal="center" vertical="center"/>
    </xf>
    <xf numFmtId="165" fontId="42" fillId="0" borderId="139" xfId="0" applyNumberFormat="1" applyFont="1" applyFill="1" applyBorder="1" applyAlignment="1">
      <alignment horizontal="center" vertical="center"/>
    </xf>
    <xf numFmtId="2" fontId="42" fillId="0" borderId="139" xfId="0" applyNumberFormat="1" applyFont="1" applyFill="1" applyBorder="1" applyAlignment="1">
      <alignment horizontal="center" vertical="center" wrapText="1"/>
    </xf>
    <xf numFmtId="0" fontId="42" fillId="0" borderId="139" xfId="0" applyFont="1" applyFill="1" applyBorder="1" applyAlignment="1">
      <alignment horizontal="center" vertical="center" wrapText="1"/>
    </xf>
    <xf numFmtId="0" fontId="42" fillId="0" borderId="139" xfId="0" applyFont="1" applyFill="1" applyBorder="1" applyAlignment="1">
      <alignment vertical="center" wrapText="1"/>
    </xf>
    <xf numFmtId="0" fontId="42" fillId="0" borderId="139" xfId="0" applyFont="1" applyFill="1" applyBorder="1" applyAlignment="1">
      <alignment horizontal="center" vertical="center" wrapText="1"/>
    </xf>
    <xf numFmtId="3" fontId="42" fillId="0" borderId="139" xfId="0" applyNumberFormat="1" applyFont="1" applyFill="1" applyBorder="1" applyAlignment="1">
      <alignment vertical="center" wrapText="1"/>
    </xf>
    <xf numFmtId="3" fontId="42" fillId="0" borderId="139" xfId="0" applyNumberFormat="1" applyFont="1" applyFill="1" applyBorder="1" applyAlignment="1">
      <alignment horizontal="center" vertical="center" wrapText="1"/>
    </xf>
    <xf numFmtId="0" fontId="40" fillId="0" borderId="140" xfId="0" applyFont="1" applyFill="1" applyBorder="1" applyAlignment="1">
      <alignment horizontal="center"/>
    </xf>
    <xf numFmtId="3" fontId="42" fillId="0" borderId="132" xfId="0" applyNumberFormat="1" applyFont="1" applyFill="1" applyBorder="1" applyAlignment="1">
      <alignment horizontal="center" vertical="center"/>
    </xf>
    <xf numFmtId="0" fontId="40" fillId="0" borderId="141" xfId="0" applyFont="1" applyFill="1" applyBorder="1"/>
    <xf numFmtId="2" fontId="42" fillId="0" borderId="132" xfId="0" applyNumberFormat="1" applyFont="1" applyFill="1" applyBorder="1" applyAlignment="1">
      <alignment horizontal="center" vertical="center"/>
    </xf>
    <xf numFmtId="1" fontId="42" fillId="0" borderId="132" xfId="0" applyNumberFormat="1" applyFont="1" applyFill="1" applyBorder="1" applyAlignment="1">
      <alignment horizontal="center" vertical="center"/>
    </xf>
    <xf numFmtId="0" fontId="40" fillId="0" borderId="141" xfId="0" applyFont="1" applyFill="1" applyBorder="1" applyAlignment="1">
      <alignment horizontal="center"/>
    </xf>
    <xf numFmtId="4" fontId="42" fillId="0" borderId="132" xfId="0" applyNumberFormat="1" applyFont="1" applyFill="1" applyBorder="1" applyAlignment="1">
      <alignment horizontal="center" vertical="center"/>
    </xf>
    <xf numFmtId="10" fontId="42" fillId="0" borderId="132" xfId="0" applyNumberFormat="1" applyFont="1" applyFill="1" applyBorder="1" applyAlignment="1">
      <alignment horizontal="center" vertical="center"/>
    </xf>
    <xf numFmtId="0" fontId="22" fillId="17" borderId="47" xfId="0" applyFont="1" applyFill="1" applyBorder="1" applyAlignment="1">
      <alignment horizontal="center" vertical="center" wrapText="1"/>
    </xf>
    <xf numFmtId="0" fontId="2" fillId="14" borderId="47" xfId="0" applyFont="1" applyFill="1" applyBorder="1" applyAlignment="1">
      <alignment horizontal="center"/>
    </xf>
    <xf numFmtId="0" fontId="22" fillId="17" borderId="59" xfId="0" applyFont="1" applyFill="1" applyBorder="1" applyAlignment="1">
      <alignment horizontal="center" vertical="center" wrapText="1"/>
    </xf>
    <xf numFmtId="0" fontId="2" fillId="14" borderId="75" xfId="0" applyFont="1" applyFill="1" applyBorder="1" applyAlignment="1">
      <alignment horizontal="center"/>
    </xf>
    <xf numFmtId="0" fontId="2" fillId="10" borderId="110" xfId="0" applyFont="1" applyFill="1" applyBorder="1"/>
    <xf numFmtId="171" fontId="42" fillId="10" borderId="115" xfId="0" applyNumberFormat="1" applyFont="1" applyFill="1" applyBorder="1" applyAlignment="1">
      <alignment horizontal="center" vertical="center" wrapText="1"/>
    </xf>
    <xf numFmtId="0" fontId="42" fillId="10" borderId="115" xfId="0" applyFont="1" applyFill="1" applyBorder="1" applyAlignment="1">
      <alignment vertical="center" wrapText="1"/>
    </xf>
    <xf numFmtId="0" fontId="42" fillId="10" borderId="141" xfId="0" applyFont="1" applyFill="1" applyBorder="1" applyAlignment="1">
      <alignment vertical="center" wrapText="1"/>
    </xf>
    <xf numFmtId="166" fontId="42" fillId="10" borderId="132" xfId="0" applyNumberFormat="1" applyFont="1" applyFill="1" applyBorder="1" applyAlignment="1">
      <alignment horizontal="center" vertical="center"/>
    </xf>
    <xf numFmtId="3" fontId="42" fillId="10" borderId="115" xfId="0" applyNumberFormat="1" applyFont="1" applyFill="1" applyBorder="1" applyAlignment="1">
      <alignment horizontal="center" vertical="center"/>
    </xf>
    <xf numFmtId="166" fontId="42" fillId="10" borderId="115" xfId="0" applyNumberFormat="1" applyFont="1" applyFill="1" applyBorder="1" applyAlignment="1">
      <alignment horizontal="center" vertical="center"/>
    </xf>
    <xf numFmtId="0" fontId="40" fillId="10" borderId="115" xfId="0" applyFont="1" applyFill="1" applyBorder="1"/>
    <xf numFmtId="3" fontId="42" fillId="10" borderId="133" xfId="0" applyNumberFormat="1" applyFont="1" applyFill="1" applyBorder="1" applyAlignment="1">
      <alignment horizontal="center" vertical="center"/>
    </xf>
    <xf numFmtId="3" fontId="42" fillId="10" borderId="123" xfId="0" applyNumberFormat="1" applyFont="1" applyFill="1" applyBorder="1" applyAlignment="1">
      <alignment horizontal="center" vertical="center"/>
    </xf>
    <xf numFmtId="171" fontId="42" fillId="10" borderId="123" xfId="0" applyNumberFormat="1" applyFont="1" applyFill="1" applyBorder="1" applyAlignment="1">
      <alignment horizontal="center" vertical="center" wrapText="1"/>
    </xf>
    <xf numFmtId="0" fontId="40" fillId="10" borderId="123" xfId="0" applyFont="1" applyFill="1" applyBorder="1"/>
    <xf numFmtId="0" fontId="42" fillId="10" borderId="123" xfId="0" applyFont="1" applyFill="1" applyBorder="1" applyAlignment="1">
      <alignment vertical="center" wrapText="1"/>
    </xf>
    <xf numFmtId="0" fontId="42" fillId="10" borderId="142" xfId="0" applyFont="1" applyFill="1" applyBorder="1" applyAlignment="1">
      <alignment vertical="center" wrapText="1"/>
    </xf>
    <xf numFmtId="0" fontId="6" fillId="2" borderId="101" xfId="0" applyFont="1" applyFill="1" applyBorder="1" applyAlignment="1">
      <alignment horizontal="left" vertical="center"/>
    </xf>
    <xf numFmtId="0" fontId="2" fillId="0" borderId="101" xfId="0" applyFont="1" applyBorder="1" applyAlignment="1">
      <alignment horizontal="left"/>
    </xf>
    <xf numFmtId="0" fontId="2" fillId="0" borderId="31" xfId="0" applyFont="1" applyBorder="1" applyAlignment="1">
      <alignment horizontal="left"/>
    </xf>
    <xf numFmtId="0" fontId="6" fillId="2" borderId="101" xfId="0" applyFont="1" applyFill="1" applyBorder="1" applyAlignment="1">
      <alignment horizontal="left" vertical="center" wrapText="1"/>
    </xf>
    <xf numFmtId="0" fontId="9" fillId="8" borderId="101" xfId="0" applyFont="1" applyFill="1" applyBorder="1" applyAlignment="1">
      <alignment horizontal="left" vertical="center" wrapText="1"/>
    </xf>
    <xf numFmtId="0" fontId="27" fillId="4" borderId="114" xfId="0" applyFont="1" applyFill="1" applyBorder="1" applyAlignment="1">
      <alignment horizontal="left" vertical="center" wrapText="1"/>
    </xf>
    <xf numFmtId="3" fontId="42" fillId="0" borderId="161" xfId="0" applyNumberFormat="1" applyFont="1" applyFill="1" applyBorder="1" applyAlignment="1">
      <alignment horizontal="center" vertical="center"/>
    </xf>
    <xf numFmtId="3" fontId="42" fillId="0" borderId="127" xfId="0" applyNumberFormat="1" applyFont="1" applyFill="1" applyBorder="1" applyAlignment="1">
      <alignment horizontal="center" vertical="center"/>
    </xf>
    <xf numFmtId="3" fontId="42" fillId="0" borderId="127" xfId="0" applyNumberFormat="1" applyFont="1" applyFill="1" applyBorder="1" applyAlignment="1">
      <alignment horizontal="center" vertical="center" wrapText="1"/>
    </xf>
    <xf numFmtId="0" fontId="40" fillId="0" borderId="127" xfId="0" applyFont="1" applyFill="1" applyBorder="1"/>
    <xf numFmtId="0" fontId="40" fillId="0" borderId="162" xfId="0" applyFont="1" applyFill="1" applyBorder="1"/>
    <xf numFmtId="0" fontId="23" fillId="3" borderId="144" xfId="0" applyFont="1" applyFill="1" applyBorder="1" applyAlignment="1">
      <alignment horizontal="center" vertical="center" wrapText="1"/>
    </xf>
    <xf numFmtId="0" fontId="2" fillId="10" borderId="163" xfId="0" applyFont="1" applyFill="1" applyBorder="1"/>
    <xf numFmtId="0" fontId="2" fillId="10" borderId="164" xfId="0" applyFont="1" applyFill="1" applyBorder="1"/>
    <xf numFmtId="0" fontId="25" fillId="3" borderId="165" xfId="0" applyFont="1" applyFill="1" applyBorder="1" applyAlignment="1">
      <alignment horizontal="left" vertical="center" wrapText="1"/>
    </xf>
    <xf numFmtId="3" fontId="42" fillId="10" borderId="131" xfId="0" applyNumberFormat="1" applyFont="1" applyFill="1" applyBorder="1" applyAlignment="1">
      <alignment horizontal="center" vertical="center" wrapText="1"/>
    </xf>
    <xf numFmtId="3" fontId="42" fillId="10" borderId="139" xfId="0" applyNumberFormat="1" applyFont="1" applyFill="1" applyBorder="1" applyAlignment="1">
      <alignment horizontal="center" vertical="center" wrapText="1"/>
    </xf>
    <xf numFmtId="171" fontId="42" fillId="10" borderId="139" xfId="0" applyNumberFormat="1" applyFont="1" applyFill="1" applyBorder="1" applyAlignment="1">
      <alignment horizontal="center" vertical="center" wrapText="1"/>
    </xf>
    <xf numFmtId="171" fontId="42" fillId="10" borderId="139" xfId="0" applyNumberFormat="1" applyFont="1" applyFill="1" applyBorder="1" applyAlignment="1">
      <alignment horizontal="center" vertical="center" wrapText="1"/>
    </xf>
    <xf numFmtId="0" fontId="42" fillId="10" borderId="139" xfId="0" applyFont="1" applyFill="1" applyBorder="1" applyAlignment="1">
      <alignment vertical="center" wrapText="1"/>
    </xf>
    <xf numFmtId="0" fontId="42" fillId="10" borderId="140" xfId="0" applyFont="1" applyFill="1" applyBorder="1" applyAlignment="1">
      <alignment vertical="center" wrapText="1"/>
    </xf>
    <xf numFmtId="0" fontId="2" fillId="10" borderId="146" xfId="0" applyFont="1" applyFill="1" applyBorder="1"/>
    <xf numFmtId="0" fontId="0" fillId="10" borderId="88" xfId="0" applyFill="1" applyBorder="1"/>
    <xf numFmtId="0" fontId="2" fillId="10" borderId="166" xfId="0" applyFont="1" applyFill="1" applyBorder="1"/>
    <xf numFmtId="0" fontId="2" fillId="10" borderId="167" xfId="0" applyFont="1" applyFill="1" applyBorder="1"/>
    <xf numFmtId="0" fontId="2" fillId="10" borderId="168" xfId="0" applyFont="1" applyFill="1" applyBorder="1"/>
    <xf numFmtId="0" fontId="25" fillId="3" borderId="122" xfId="0" applyFont="1" applyFill="1" applyBorder="1" applyAlignment="1">
      <alignment horizontal="left" vertical="center" wrapText="1"/>
    </xf>
    <xf numFmtId="0" fontId="0" fillId="0" borderId="73" xfId="0" applyFill="1" applyBorder="1" applyAlignment="1">
      <alignment horizontal="center" vertical="center"/>
    </xf>
    <xf numFmtId="10" fontId="0" fillId="0" borderId="73" xfId="0" applyNumberFormat="1" applyFill="1" applyBorder="1" applyAlignment="1">
      <alignment horizontal="center" vertical="center"/>
    </xf>
    <xf numFmtId="0" fontId="16" fillId="0" borderId="58" xfId="3" applyFont="1" applyFill="1" applyBorder="1" applyAlignment="1">
      <alignment horizontal="justify" vertical="center" wrapText="1"/>
    </xf>
    <xf numFmtId="0" fontId="0" fillId="0" borderId="43" xfId="0" applyFill="1" applyBorder="1" applyAlignment="1">
      <alignment horizontal="center" vertical="center"/>
    </xf>
    <xf numFmtId="2" fontId="0" fillId="0" borderId="43" xfId="0" applyNumberFormat="1" applyFill="1" applyBorder="1" applyAlignment="1">
      <alignment horizontal="center" vertical="center"/>
    </xf>
    <xf numFmtId="10" fontId="0" fillId="0" borderId="43" xfId="0" applyNumberFormat="1" applyFill="1" applyBorder="1" applyAlignment="1">
      <alignment horizontal="center" vertical="center" wrapText="1"/>
    </xf>
    <xf numFmtId="10" fontId="0" fillId="0" borderId="43" xfId="0" applyNumberFormat="1" applyFill="1" applyBorder="1" applyAlignment="1">
      <alignment horizontal="center" vertical="center"/>
    </xf>
    <xf numFmtId="0" fontId="0" fillId="0" borderId="118" xfId="0" applyFill="1" applyBorder="1" applyAlignment="1">
      <alignment horizontal="center" vertical="center"/>
    </xf>
    <xf numFmtId="2" fontId="0" fillId="0" borderId="118" xfId="0" applyNumberFormat="1" applyFill="1" applyBorder="1" applyAlignment="1">
      <alignment horizontal="center" vertical="center"/>
    </xf>
    <xf numFmtId="0" fontId="16" fillId="0" borderId="117" xfId="3" applyFont="1" applyFill="1" applyBorder="1" applyAlignment="1">
      <alignment horizontal="justify" vertical="center" wrapText="1"/>
    </xf>
    <xf numFmtId="0" fontId="6" fillId="0" borderId="13" xfId="0" applyFont="1" applyFill="1" applyBorder="1" applyAlignment="1">
      <alignment horizontal="center"/>
    </xf>
    <xf numFmtId="0" fontId="2" fillId="0" borderId="14" xfId="0" applyFont="1" applyFill="1" applyBorder="1"/>
    <xf numFmtId="0" fontId="2" fillId="0" borderId="15" xfId="0" applyFont="1" applyFill="1" applyBorder="1"/>
    <xf numFmtId="0" fontId="0" fillId="0" borderId="43" xfId="0" applyFill="1" applyBorder="1"/>
    <xf numFmtId="44" fontId="0" fillId="0" borderId="43" xfId="4" applyFont="1" applyFill="1" applyBorder="1" applyAlignment="1">
      <alignment horizontal="center"/>
    </xf>
    <xf numFmtId="10" fontId="0" fillId="0" borderId="58" xfId="1" applyNumberFormat="1" applyFont="1" applyFill="1" applyBorder="1" applyAlignment="1">
      <alignment horizontal="center" vertical="center"/>
    </xf>
    <xf numFmtId="9" fontId="0" fillId="0" borderId="58" xfId="1" applyFont="1" applyFill="1" applyBorder="1" applyAlignment="1">
      <alignment horizontal="center" vertical="center"/>
    </xf>
    <xf numFmtId="3" fontId="0" fillId="0" borderId="43" xfId="0" applyNumberFormat="1" applyFill="1" applyBorder="1"/>
    <xf numFmtId="9" fontId="0" fillId="0" borderId="58" xfId="1" applyFont="1" applyFill="1" applyBorder="1"/>
    <xf numFmtId="10" fontId="0" fillId="0" borderId="58" xfId="1" applyNumberFormat="1" applyFont="1" applyFill="1" applyBorder="1" applyAlignment="1">
      <alignment horizontal="center"/>
    </xf>
    <xf numFmtId="3" fontId="0" fillId="0" borderId="67" xfId="0" applyNumberFormat="1" applyFill="1" applyBorder="1"/>
    <xf numFmtId="3" fontId="0" fillId="0" borderId="70" xfId="0" applyNumberFormat="1" applyFill="1" applyBorder="1" applyAlignment="1">
      <alignment horizontal="center" vertical="center"/>
    </xf>
    <xf numFmtId="3" fontId="0" fillId="0" borderId="104" xfId="0" applyNumberFormat="1" applyFill="1" applyBorder="1" applyAlignment="1">
      <alignment horizontal="center" vertical="center"/>
    </xf>
    <xf numFmtId="0" fontId="34" fillId="0" borderId="78" xfId="0" applyFont="1" applyFill="1" applyBorder="1" applyAlignment="1">
      <alignment wrapText="1"/>
    </xf>
    <xf numFmtId="3" fontId="0" fillId="0" borderId="120" xfId="0" applyNumberFormat="1" applyFill="1" applyBorder="1" applyAlignment="1">
      <alignment horizontal="center" vertical="center"/>
    </xf>
    <xf numFmtId="0" fontId="34" fillId="0" borderId="58" xfId="0" applyFont="1" applyFill="1" applyBorder="1" applyAlignment="1">
      <alignment wrapText="1"/>
    </xf>
    <xf numFmtId="3" fontId="0" fillId="0" borderId="115" xfId="0" applyNumberFormat="1" applyFill="1" applyBorder="1" applyAlignment="1">
      <alignment horizontal="center" vertical="center"/>
    </xf>
    <xf numFmtId="3" fontId="0" fillId="0" borderId="127" xfId="0" applyNumberFormat="1" applyFill="1" applyBorder="1" applyAlignment="1">
      <alignment horizontal="center" vertical="center"/>
    </xf>
    <xf numFmtId="0" fontId="34" fillId="0" borderId="82" xfId="0" applyFont="1" applyFill="1" applyBorder="1" applyAlignment="1">
      <alignment wrapText="1"/>
    </xf>
    <xf numFmtId="0" fontId="34" fillId="0" borderId="115" xfId="0" applyFont="1" applyFill="1" applyBorder="1" applyAlignment="1">
      <alignment wrapText="1"/>
    </xf>
    <xf numFmtId="0" fontId="34" fillId="0" borderId="115" xfId="0" applyFont="1" applyFill="1" applyBorder="1" applyAlignment="1">
      <alignment horizontal="center" vertical="center" wrapText="1"/>
    </xf>
    <xf numFmtId="0" fontId="34" fillId="0" borderId="115" xfId="0" applyFont="1" applyFill="1" applyBorder="1" applyAlignment="1">
      <alignment horizontal="justify" vertical="center" wrapText="1"/>
    </xf>
    <xf numFmtId="0" fontId="34" fillId="0" borderId="78" xfId="0" applyFont="1" applyFill="1" applyBorder="1" applyAlignment="1">
      <alignment horizontal="justify" vertical="center" wrapText="1"/>
    </xf>
    <xf numFmtId="0" fontId="34" fillId="0" borderId="58" xfId="0" applyFont="1" applyFill="1" applyBorder="1" applyAlignment="1">
      <alignment horizontal="justify" vertical="center" wrapText="1"/>
    </xf>
    <xf numFmtId="0" fontId="34" fillId="0" borderId="117" xfId="0" applyFont="1" applyFill="1" applyBorder="1" applyAlignment="1">
      <alignment horizontal="justify" vertical="center" wrapText="1"/>
    </xf>
    <xf numFmtId="0" fontId="22" fillId="18" borderId="70" xfId="0" applyFont="1" applyFill="1" applyBorder="1" applyAlignment="1">
      <alignment horizontal="center" vertical="center" wrapText="1"/>
    </xf>
    <xf numFmtId="2" fontId="0" fillId="0" borderId="41" xfId="0" applyNumberFormat="1" applyFill="1" applyBorder="1" applyAlignment="1">
      <alignment horizontal="center" vertical="center" wrapText="1"/>
    </xf>
    <xf numFmtId="2" fontId="0" fillId="0" borderId="43" xfId="0" applyNumberFormat="1" applyFill="1" applyBorder="1" applyAlignment="1">
      <alignment horizontal="center" vertical="center" wrapText="1"/>
    </xf>
    <xf numFmtId="0" fontId="0" fillId="0" borderId="43" xfId="0" applyFill="1" applyBorder="1" applyAlignment="1">
      <alignment horizontal="center" vertical="center" wrapText="1"/>
    </xf>
    <xf numFmtId="0" fontId="0" fillId="0" borderId="67" xfId="0" applyFill="1" applyBorder="1" applyAlignment="1">
      <alignment horizontal="center" vertical="center" wrapText="1"/>
    </xf>
    <xf numFmtId="0" fontId="22" fillId="19" borderId="43" xfId="0" applyFont="1" applyFill="1" applyBorder="1" applyAlignment="1">
      <alignment horizontal="center" vertical="center" wrapText="1"/>
    </xf>
    <xf numFmtId="10" fontId="0" fillId="0" borderId="118" xfId="0" applyNumberFormat="1" applyFill="1" applyBorder="1" applyAlignment="1">
      <alignment horizontal="center" vertical="center"/>
    </xf>
    <xf numFmtId="0" fontId="25" fillId="0" borderId="88" xfId="0" applyFont="1" applyFill="1" applyBorder="1" applyAlignment="1">
      <alignment horizontal="left" vertical="center" wrapText="1"/>
    </xf>
    <xf numFmtId="3" fontId="42" fillId="0" borderId="88" xfId="0" applyNumberFormat="1" applyFont="1" applyFill="1" applyBorder="1" applyAlignment="1">
      <alignment horizontal="center" vertical="center"/>
    </xf>
    <xf numFmtId="171" fontId="42" fillId="0" borderId="88" xfId="0" applyNumberFormat="1" applyFont="1" applyFill="1" applyBorder="1" applyAlignment="1">
      <alignment horizontal="center" vertical="center" wrapText="1"/>
    </xf>
    <xf numFmtId="0" fontId="40" fillId="0" borderId="88" xfId="0" applyFont="1" applyFill="1" applyBorder="1"/>
    <xf numFmtId="0" fontId="42" fillId="0" borderId="100" xfId="0" applyFont="1" applyFill="1" applyBorder="1" applyAlignment="1">
      <alignment horizontal="justify" vertical="center" wrapText="1"/>
    </xf>
    <xf numFmtId="0" fontId="2" fillId="0" borderId="77" xfId="0" applyFont="1" applyFill="1" applyBorder="1" applyAlignment="1">
      <alignment horizontal="justify" vertical="center"/>
    </xf>
    <xf numFmtId="10" fontId="16" fillId="0" borderId="70" xfId="0" applyNumberFormat="1" applyFont="1" applyFill="1" applyBorder="1" applyAlignment="1">
      <alignment horizontal="center" vertical="center"/>
    </xf>
    <xf numFmtId="0" fontId="7" fillId="0" borderId="169" xfId="0" applyFont="1" applyFill="1" applyBorder="1" applyAlignment="1">
      <alignment horizontal="center" vertical="center" wrapText="1"/>
    </xf>
    <xf numFmtId="0" fontId="7" fillId="0" borderId="170" xfId="0" applyFont="1" applyFill="1" applyBorder="1" applyAlignment="1">
      <alignment horizontal="center" vertical="center" wrapText="1"/>
    </xf>
    <xf numFmtId="0" fontId="7" fillId="0" borderId="171" xfId="0" applyFont="1" applyFill="1" applyBorder="1" applyAlignment="1">
      <alignment horizontal="justify" vertical="top" wrapText="1"/>
    </xf>
    <xf numFmtId="0" fontId="22" fillId="0" borderId="171" xfId="0" applyFont="1" applyFill="1" applyBorder="1" applyAlignment="1">
      <alignment horizontal="center" vertical="center" wrapText="1"/>
    </xf>
    <xf numFmtId="0" fontId="22" fillId="0" borderId="164" xfId="0" applyFont="1" applyBorder="1" applyAlignment="1">
      <alignment horizontal="center" vertical="center" wrapText="1"/>
    </xf>
    <xf numFmtId="168" fontId="16" fillId="3" borderId="172" xfId="0" applyNumberFormat="1" applyFont="1" applyFill="1" applyBorder="1" applyAlignment="1">
      <alignment vertical="center"/>
    </xf>
    <xf numFmtId="10" fontId="16" fillId="0" borderId="172" xfId="0" applyNumberFormat="1" applyFont="1" applyFill="1" applyBorder="1" applyAlignment="1">
      <alignment horizontal="center" vertical="center" wrapText="1"/>
    </xf>
    <xf numFmtId="10" fontId="16" fillId="3" borderId="172" xfId="0" applyNumberFormat="1" applyFont="1" applyFill="1" applyBorder="1" applyAlignment="1">
      <alignment vertical="center"/>
    </xf>
    <xf numFmtId="10" fontId="49" fillId="0" borderId="171" xfId="0" applyNumberFormat="1" applyFont="1" applyFill="1" applyBorder="1" applyAlignment="1">
      <alignment horizontal="center" vertical="center" wrapText="1"/>
    </xf>
    <xf numFmtId="168" fontId="49" fillId="0" borderId="173" xfId="0" applyNumberFormat="1" applyFont="1" applyFill="1" applyBorder="1" applyAlignment="1">
      <alignment horizontal="center" vertical="center" wrapText="1"/>
    </xf>
    <xf numFmtId="0" fontId="2" fillId="0" borderId="174" xfId="0" applyFont="1" applyFill="1" applyBorder="1"/>
    <xf numFmtId="0" fontId="2" fillId="0" borderId="105" xfId="0" applyFont="1" applyFill="1" applyBorder="1"/>
    <xf numFmtId="0" fontId="2" fillId="0" borderId="104" xfId="0" applyFont="1" applyFill="1" applyBorder="1" applyAlignment="1">
      <alignment horizontal="justify" vertical="top"/>
    </xf>
    <xf numFmtId="0" fontId="2" fillId="0" borderId="175" xfId="0" applyFont="1" applyFill="1" applyBorder="1"/>
    <xf numFmtId="0" fontId="7" fillId="0" borderId="70" xfId="0" applyFont="1" applyFill="1" applyBorder="1" applyAlignment="1">
      <alignment horizontal="justify" vertical="top" wrapText="1"/>
    </xf>
    <xf numFmtId="0" fontId="22" fillId="0" borderId="70" xfId="0" applyFont="1" applyFill="1" applyBorder="1" applyAlignment="1">
      <alignment horizontal="center" vertical="center" wrapText="1"/>
    </xf>
    <xf numFmtId="0" fontId="22" fillId="0" borderId="100" xfId="0" applyFont="1" applyBorder="1" applyAlignment="1">
      <alignment horizontal="center" vertical="center" wrapText="1"/>
    </xf>
    <xf numFmtId="168" fontId="49" fillId="0" borderId="176" xfId="0" applyNumberFormat="1" applyFont="1" applyFill="1" applyBorder="1" applyAlignment="1">
      <alignment horizontal="center" vertical="center" wrapText="1"/>
    </xf>
    <xf numFmtId="0" fontId="2" fillId="0" borderId="177" xfId="0" applyFont="1" applyFill="1" applyBorder="1"/>
    <xf numFmtId="0" fontId="2" fillId="0" borderId="178" xfId="0" applyFont="1" applyFill="1" applyBorder="1"/>
    <xf numFmtId="0" fontId="2" fillId="0" borderId="179" xfId="0" applyFont="1" applyFill="1" applyBorder="1" applyAlignment="1">
      <alignment horizontal="justify" vertical="top"/>
    </xf>
    <xf numFmtId="0" fontId="2" fillId="0" borderId="179" xfId="0" applyFont="1" applyFill="1" applyBorder="1"/>
    <xf numFmtId="0" fontId="2" fillId="0" borderId="168" xfId="0" applyFont="1" applyBorder="1"/>
    <xf numFmtId="168" fontId="16" fillId="4" borderId="118" xfId="0" applyNumberFormat="1" applyFont="1" applyFill="1" applyBorder="1" applyAlignment="1">
      <alignment vertical="center"/>
    </xf>
    <xf numFmtId="10" fontId="16" fillId="0" borderId="118" xfId="0" applyNumberFormat="1" applyFont="1" applyFill="1" applyBorder="1" applyAlignment="1">
      <alignment horizontal="center" vertical="center"/>
    </xf>
    <xf numFmtId="10" fontId="16" fillId="0" borderId="118" xfId="0" applyNumberFormat="1" applyFont="1" applyFill="1" applyBorder="1" applyAlignment="1">
      <alignment horizontal="center" vertical="center" wrapText="1"/>
    </xf>
    <xf numFmtId="0" fontId="2" fillId="0" borderId="180" xfId="0" applyFont="1" applyFill="1" applyBorder="1"/>
    <xf numFmtId="0" fontId="7" fillId="0" borderId="171" xfId="0" applyFont="1" applyFill="1" applyBorder="1" applyAlignment="1">
      <alignment horizontal="center" vertical="center" wrapText="1"/>
    </xf>
    <xf numFmtId="0" fontId="7" fillId="0" borderId="171" xfId="0" applyFont="1" applyFill="1" applyBorder="1" applyAlignment="1">
      <alignment horizontal="justify" vertical="center" wrapText="1"/>
    </xf>
    <xf numFmtId="0" fontId="22" fillId="0" borderId="171" xfId="0" applyFont="1" applyBorder="1" applyAlignment="1">
      <alignment horizontal="center" vertical="center" wrapText="1"/>
    </xf>
    <xf numFmtId="10" fontId="49" fillId="0" borderId="170" xfId="0" applyNumberFormat="1" applyFont="1" applyFill="1" applyBorder="1" applyAlignment="1">
      <alignment horizontal="center" vertical="center" wrapText="1"/>
    </xf>
    <xf numFmtId="9" fontId="49" fillId="0" borderId="140" xfId="0" applyNumberFormat="1" applyFont="1" applyFill="1" applyBorder="1" applyAlignment="1">
      <alignment horizontal="center" vertical="center" wrapText="1"/>
    </xf>
    <xf numFmtId="0" fontId="7" fillId="0" borderId="177" xfId="0" applyFont="1" applyFill="1" applyBorder="1" applyAlignment="1">
      <alignment horizontal="center" vertical="center" wrapText="1"/>
    </xf>
    <xf numFmtId="0" fontId="7" fillId="0" borderId="179" xfId="0" applyFont="1" applyFill="1" applyBorder="1" applyAlignment="1">
      <alignment horizontal="center" vertical="center" wrapText="1"/>
    </xf>
    <xf numFmtId="0" fontId="2" fillId="0" borderId="179" xfId="0" applyFont="1" applyFill="1" applyBorder="1" applyAlignment="1">
      <alignment horizontal="justify" vertical="center"/>
    </xf>
    <xf numFmtId="0" fontId="2" fillId="0" borderId="179" xfId="0" applyFont="1" applyBorder="1"/>
    <xf numFmtId="10" fontId="16" fillId="0" borderId="118" xfId="1" applyNumberFormat="1" applyFont="1" applyFill="1" applyBorder="1" applyAlignment="1">
      <alignment horizontal="center" vertical="center"/>
    </xf>
    <xf numFmtId="10" fontId="16" fillId="3" borderId="118" xfId="0" applyNumberFormat="1" applyFont="1" applyFill="1" applyBorder="1" applyAlignment="1">
      <alignment vertical="center"/>
    </xf>
    <xf numFmtId="10" fontId="49" fillId="0" borderId="178" xfId="0" applyNumberFormat="1" applyFont="1" applyFill="1" applyBorder="1" applyAlignment="1">
      <alignment horizontal="center" vertical="center" wrapText="1"/>
    </xf>
    <xf numFmtId="0" fontId="2" fillId="0" borderId="142" xfId="0" applyFont="1" applyFill="1" applyBorder="1"/>
    <xf numFmtId="10" fontId="21" fillId="0" borderId="172" xfId="0" applyNumberFormat="1" applyFont="1" applyFill="1" applyBorder="1" applyAlignment="1">
      <alignment horizontal="center" vertical="center"/>
    </xf>
    <xf numFmtId="0" fontId="2" fillId="0" borderId="181" xfId="0" applyFont="1" applyFill="1" applyBorder="1"/>
    <xf numFmtId="0" fontId="22" fillId="0" borderId="52" xfId="0" applyFont="1" applyFill="1" applyBorder="1" applyAlignment="1">
      <alignment horizontal="center" vertical="center" wrapText="1"/>
    </xf>
    <xf numFmtId="0" fontId="22" fillId="0" borderId="70" xfId="0" applyFont="1" applyBorder="1" applyAlignment="1">
      <alignment horizontal="center" vertical="center" wrapText="1"/>
    </xf>
    <xf numFmtId="10" fontId="16" fillId="4" borderId="118" xfId="0" applyNumberFormat="1" applyFont="1" applyFill="1" applyBorder="1" applyAlignment="1">
      <alignment vertical="center"/>
    </xf>
    <xf numFmtId="0" fontId="2" fillId="14" borderId="5" xfId="0" applyFont="1" applyFill="1" applyBorder="1"/>
    <xf numFmtId="0" fontId="2" fillId="14" borderId="76" xfId="0" applyFont="1" applyFill="1" applyBorder="1"/>
    <xf numFmtId="0" fontId="7" fillId="3" borderId="107" xfId="0" applyFont="1" applyFill="1" applyBorder="1" applyAlignment="1">
      <alignment horizontal="center" vertical="center" wrapText="1"/>
    </xf>
  </cellXfs>
  <cellStyles count="5">
    <cellStyle name="Hipervínculo" xfId="2" builtinId="8"/>
    <cellStyle name="Moneda" xfId="4" builtinId="4"/>
    <cellStyle name="Normal" xfId="0" builtinId="0"/>
    <cellStyle name="Normal 6" xfId="3" xr:uid="{00000000-0005-0000-0000-000003000000}"/>
    <cellStyle name="Porcentaje" xfId="1" builtinId="5"/>
  </cellStyles>
  <dxfs count="0"/>
  <tableStyles count="0" defaultTableStyle="TableStyleMedium2" defaultPivotStyle="PivotStyleLight16"/>
  <colors>
    <mruColors>
      <color rgb="FFFF00FF"/>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514350</xdr:colOff>
      <xdr:row>1</xdr:row>
      <xdr:rowOff>609600</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46425</xdr:colOff>
      <xdr:row>0</xdr:row>
      <xdr:rowOff>0</xdr:rowOff>
    </xdr:from>
    <xdr:ext cx="2474900" cy="9842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6425" y="0"/>
          <a:ext cx="2474900" cy="9842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054679" cy="182880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2054679" cy="1828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47625</xdr:rowOff>
    </xdr:from>
    <xdr:ext cx="3238500" cy="1114425"/>
    <xdr:pic>
      <xdr:nvPicPr>
        <xdr:cNvPr id="2" name="image2.png">
          <a:extLst>
            <a:ext uri="{FF2B5EF4-FFF2-40B4-BE49-F238E27FC236}">
              <a16:creationId xmlns:a16="http://schemas.microsoft.com/office/drawing/2014/main" id="{ED717C22-5F91-44B6-8523-8E6619776C19}"/>
            </a:ext>
          </a:extLst>
        </xdr:cNvPr>
        <xdr:cNvPicPr preferRelativeResize="0"/>
      </xdr:nvPicPr>
      <xdr:blipFill>
        <a:blip xmlns:r="http://schemas.openxmlformats.org/officeDocument/2006/relationships" r:embed="rId1" cstate="print"/>
        <a:stretch>
          <a:fillRect/>
        </a:stretch>
      </xdr:blipFill>
      <xdr:spPr>
        <a:xfrm>
          <a:off x="76200" y="47625"/>
          <a:ext cx="3238500" cy="11144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3-PA-7804-MAR-2023_AF_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DNP"/>
    </sheetNames>
    <sheetDataSet>
      <sheetData sheetId="0"/>
      <sheetData sheetId="1">
        <row r="10">
          <cell r="B10">
            <v>1</v>
          </cell>
          <cell r="C10" t="str">
            <v>Actualizar 24 servicios de información que permitan la implementación de un modelo para la gestión de sistemas de información</v>
          </cell>
          <cell r="DI10">
            <v>5.9999999999999991</v>
          </cell>
          <cell r="DM10">
            <v>0.54</v>
          </cell>
        </row>
        <row r="11">
          <cell r="DI11">
            <v>1575104800</v>
          </cell>
          <cell r="DM11">
            <v>1242424984</v>
          </cell>
        </row>
        <row r="13">
          <cell r="DI13">
            <v>0</v>
          </cell>
          <cell r="DM13">
            <v>0</v>
          </cell>
        </row>
        <row r="14">
          <cell r="DI14">
            <v>218537035</v>
          </cell>
          <cell r="DM14">
            <v>198274234</v>
          </cell>
        </row>
        <row r="17">
          <cell r="B17">
            <v>2</v>
          </cell>
          <cell r="C17" t="str">
            <v>Implementar 15 servicios de información que permitan la implementación de un modelo para la gestión de información</v>
          </cell>
          <cell r="DI17">
            <v>5</v>
          </cell>
          <cell r="DM17">
            <v>0.64999999999999991</v>
          </cell>
        </row>
        <row r="18">
          <cell r="DI18">
            <v>282317900</v>
          </cell>
          <cell r="DM18">
            <v>258338000</v>
          </cell>
        </row>
        <row r="20">
          <cell r="DI20">
            <v>0</v>
          </cell>
          <cell r="DM20">
            <v>0</v>
          </cell>
        </row>
        <row r="21">
          <cell r="DI21">
            <v>15657699</v>
          </cell>
          <cell r="DM21">
            <v>13306232</v>
          </cell>
        </row>
        <row r="24">
          <cell r="B24">
            <v>3</v>
          </cell>
          <cell r="C24" t="str">
            <v>Elaborar 15 documentos de planeación para la implementación del gobierno de TI de la entidad</v>
          </cell>
          <cell r="DI24">
            <v>3</v>
          </cell>
          <cell r="DM24">
            <v>0.39</v>
          </cell>
        </row>
        <row r="25">
          <cell r="DI25">
            <v>166980000</v>
          </cell>
          <cell r="DM25">
            <v>144210000</v>
          </cell>
        </row>
        <row r="27">
          <cell r="DI27">
            <v>0</v>
          </cell>
          <cell r="DM27">
            <v>0</v>
          </cell>
        </row>
        <row r="28">
          <cell r="DI28">
            <v>6154666</v>
          </cell>
          <cell r="DM28">
            <v>6154666</v>
          </cell>
        </row>
        <row r="31">
          <cell r="B31">
            <v>4</v>
          </cell>
          <cell r="C31" t="str">
            <v>Mejorar 38% de servicios tecnológicos en la SDA en el marco del Mintic</v>
          </cell>
          <cell r="DI31">
            <v>9.0000000000000024E-2</v>
          </cell>
          <cell r="DM31">
            <v>1.54E-2</v>
          </cell>
        </row>
        <row r="32">
          <cell r="DI32">
            <v>3860449300</v>
          </cell>
          <cell r="DM32">
            <v>272818161</v>
          </cell>
        </row>
        <row r="34">
          <cell r="DI34">
            <v>3.5999999999999995E-3</v>
          </cell>
          <cell r="DM34">
            <v>2.3999999999999998E-3</v>
          </cell>
        </row>
        <row r="35">
          <cell r="DI35">
            <v>1093310785</v>
          </cell>
          <cell r="DM35">
            <v>135647409</v>
          </cell>
        </row>
        <row r="38">
          <cell r="B38">
            <v>5</v>
          </cell>
          <cell r="C38" t="str">
            <v>Elaborar 13 documentos para la planeación estratégica en TI</v>
          </cell>
          <cell r="DI38">
            <v>3.0000000000000004</v>
          </cell>
          <cell r="DM38">
            <v>0.3</v>
          </cell>
        </row>
        <row r="39">
          <cell r="DI39">
            <v>115148000</v>
          </cell>
          <cell r="DM39">
            <v>104680000</v>
          </cell>
        </row>
        <row r="41">
          <cell r="DI41">
            <v>0</v>
          </cell>
          <cell r="DM41">
            <v>0</v>
          </cell>
        </row>
        <row r="42">
          <cell r="DI42">
            <v>14647933</v>
          </cell>
          <cell r="DM42">
            <v>14647933</v>
          </cell>
        </row>
      </sheetData>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u/0/folders/1HLahekRv563MCJWR96GdD-vDlaCC4g5f" TargetMode="External"/><Relationship Id="rId7" Type="http://schemas.openxmlformats.org/officeDocument/2006/relationships/comments" Target="../comments2.xml"/><Relationship Id="rId2" Type="http://schemas.openxmlformats.org/officeDocument/2006/relationships/hyperlink" Target="https://drive.google.com/drive/folders/1NQtYR55WwcqLfQTi_M8sv9rX5sseCkmu?usp=share_link" TargetMode="External"/><Relationship Id="rId1" Type="http://schemas.openxmlformats.org/officeDocument/2006/relationships/hyperlink" Target="https://drive.google.com/drive/folders/14k--XzibHFysyGmoxwXLZjjhCjtV0QD7?usp=shar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G993"/>
  <sheetViews>
    <sheetView tabSelected="1" topLeftCell="A2" zoomScale="44" zoomScaleNormal="44" workbookViewId="0">
      <selection activeCell="I13" sqref="I1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customWidth="1"/>
    <col min="10" max="12" width="15.42578125" hidden="1" customWidth="1"/>
    <col min="13" max="13" width="15.85546875" hidden="1" customWidth="1"/>
    <col min="14" max="14" width="15.42578125" hidden="1" customWidth="1"/>
    <col min="15" max="15" width="17.5703125" hidden="1" customWidth="1"/>
    <col min="16" max="16" width="15.85546875" hidden="1" customWidth="1"/>
    <col min="17" max="17" width="19.140625" hidden="1" customWidth="1"/>
    <col min="18" max="18" width="16.28515625" hidden="1" customWidth="1"/>
    <col min="19" max="19" width="16.7109375" hidden="1" customWidth="1"/>
    <col min="20" max="20" width="17.140625" hidden="1" customWidth="1"/>
    <col min="21" max="21" width="13.140625" hidden="1" customWidth="1"/>
    <col min="22" max="22" width="13" hidden="1" customWidth="1"/>
    <col min="23" max="23" width="16.140625" hidden="1" customWidth="1"/>
    <col min="24" max="27" width="17.140625" hidden="1" customWidth="1"/>
    <col min="28" max="29" width="21.42578125" customWidth="1"/>
    <col min="30" max="30" width="14.7109375" hidden="1" customWidth="1"/>
    <col min="31" max="54" width="12" hidden="1" customWidth="1"/>
    <col min="55" max="57" width="16" hidden="1" customWidth="1"/>
    <col min="58" max="59" width="22.85546875" customWidth="1"/>
    <col min="60" max="60" width="16.28515625" hidden="1" customWidth="1"/>
    <col min="61" max="71" width="12.7109375" hidden="1" customWidth="1"/>
    <col min="72" max="72" width="13.140625" hidden="1" customWidth="1"/>
    <col min="73" max="83" width="12.7109375" hidden="1" customWidth="1"/>
    <col min="84" max="87" width="16.140625" hidden="1" customWidth="1"/>
    <col min="88" max="89" width="21.28515625" customWidth="1"/>
    <col min="90" max="90" width="15.42578125" customWidth="1"/>
    <col min="91" max="98" width="12.7109375" customWidth="1"/>
    <col min="99" max="114" width="12.7109375" hidden="1" customWidth="1"/>
    <col min="115" max="119" width="20.5703125" customWidth="1"/>
    <col min="120" max="120" width="23.140625" customWidth="1"/>
    <col min="121" max="144" width="12.7109375" hidden="1" customWidth="1"/>
    <col min="145" max="145" width="13.5703125" hidden="1" customWidth="1"/>
    <col min="146" max="146" width="12.5703125" hidden="1" customWidth="1"/>
    <col min="147" max="147" width="12.140625" hidden="1" customWidth="1"/>
    <col min="148" max="149" width="11.85546875" hidden="1" customWidth="1"/>
    <col min="150" max="154" width="22.85546875" customWidth="1"/>
    <col min="155" max="155" width="85.85546875" customWidth="1"/>
    <col min="156" max="156" width="17.5703125" customWidth="1"/>
    <col min="157" max="157" width="20.5703125" customWidth="1"/>
    <col min="158" max="158" width="71.28515625" customWidth="1"/>
    <col min="159" max="159" width="47.28515625" customWidth="1"/>
  </cols>
  <sheetData>
    <row r="1" spans="1:159" ht="21" customHeight="1" thickBot="1" x14ac:dyDescent="0.3">
      <c r="C1" s="1"/>
      <c r="D1" s="1"/>
      <c r="E1" s="1"/>
      <c r="F1" s="1"/>
      <c r="G1" s="1"/>
      <c r="H1" s="1"/>
      <c r="I1" s="2"/>
      <c r="J1" s="2"/>
      <c r="K1" s="2"/>
      <c r="L1" s="2"/>
      <c r="M1" s="2"/>
      <c r="N1" s="2"/>
      <c r="O1" s="2"/>
      <c r="P1" s="2"/>
      <c r="Q1" s="2"/>
      <c r="R1" s="2"/>
      <c r="S1" s="2"/>
      <c r="T1" s="2"/>
      <c r="U1" s="2"/>
      <c r="V1" s="2"/>
      <c r="W1" s="2"/>
      <c r="X1" s="2"/>
      <c r="Y1" s="2"/>
      <c r="Z1" s="2"/>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row>
    <row r="2" spans="1:159" ht="56.25" customHeight="1" x14ac:dyDescent="0.25">
      <c r="A2" s="221"/>
      <c r="B2" s="222"/>
      <c r="C2" s="222"/>
      <c r="D2" s="222"/>
      <c r="E2" s="222"/>
      <c r="F2" s="222"/>
      <c r="G2" s="227" t="s">
        <v>0</v>
      </c>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218"/>
      <c r="DK2" s="218"/>
      <c r="DL2" s="218"/>
      <c r="DM2" s="218"/>
      <c r="DN2" s="218"/>
      <c r="DO2" s="218"/>
      <c r="DP2" s="218"/>
      <c r="DQ2" s="218"/>
      <c r="DR2" s="218"/>
      <c r="DS2" s="218"/>
      <c r="DT2" s="218"/>
      <c r="DU2" s="218"/>
      <c r="DV2" s="218"/>
      <c r="DW2" s="218"/>
      <c r="DX2" s="218"/>
      <c r="DY2" s="218"/>
      <c r="DZ2" s="218"/>
      <c r="EA2" s="218"/>
      <c r="EB2" s="218"/>
      <c r="EC2" s="218"/>
      <c r="ED2" s="218"/>
      <c r="EE2" s="218"/>
      <c r="EF2" s="218"/>
      <c r="EG2" s="218"/>
      <c r="EH2" s="218"/>
      <c r="EI2" s="218"/>
      <c r="EJ2" s="218"/>
      <c r="EK2" s="218"/>
      <c r="EL2" s="218"/>
      <c r="EM2" s="218"/>
      <c r="EN2" s="218"/>
      <c r="EO2" s="218"/>
      <c r="EP2" s="218"/>
      <c r="EQ2" s="218"/>
      <c r="ER2" s="218"/>
      <c r="ES2" s="218"/>
      <c r="ET2" s="218"/>
      <c r="EU2" s="218"/>
      <c r="EV2" s="218"/>
      <c r="EW2" s="218"/>
      <c r="EX2" s="218"/>
      <c r="EY2" s="218"/>
      <c r="EZ2" s="218"/>
      <c r="FA2" s="218"/>
      <c r="FB2" s="218"/>
      <c r="FC2" s="228"/>
    </row>
    <row r="3" spans="1:159" ht="62.25" customHeight="1" thickBot="1" x14ac:dyDescent="0.3">
      <c r="A3" s="223"/>
      <c r="B3" s="224"/>
      <c r="C3" s="224"/>
      <c r="D3" s="224"/>
      <c r="E3" s="224"/>
      <c r="F3" s="224"/>
      <c r="G3" s="229" t="s">
        <v>684</v>
      </c>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1"/>
    </row>
    <row r="4" spans="1:159" ht="63" customHeight="1" thickBot="1" x14ac:dyDescent="0.3">
      <c r="A4" s="225"/>
      <c r="B4" s="226"/>
      <c r="C4" s="226"/>
      <c r="D4" s="226"/>
      <c r="E4" s="226"/>
      <c r="F4" s="226"/>
      <c r="G4" s="232" t="s">
        <v>1</v>
      </c>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16"/>
      <c r="CH4" s="216"/>
      <c r="CI4" s="216"/>
      <c r="CJ4" s="216"/>
      <c r="CK4" s="216"/>
      <c r="CL4" s="216"/>
      <c r="CM4" s="216"/>
      <c r="CN4" s="216"/>
      <c r="CO4" s="216"/>
      <c r="CP4" s="216"/>
      <c r="CQ4" s="216"/>
      <c r="CR4" s="216"/>
      <c r="CS4" s="216"/>
      <c r="CT4" s="216"/>
      <c r="CU4" s="216"/>
      <c r="CV4" s="216"/>
      <c r="CW4" s="216"/>
      <c r="CX4" s="216"/>
      <c r="CY4" s="216"/>
      <c r="CZ4" s="216"/>
      <c r="DA4" s="216"/>
      <c r="DB4" s="216"/>
      <c r="DC4" s="216"/>
      <c r="DD4" s="216"/>
      <c r="DE4" s="216"/>
      <c r="DF4" s="216"/>
      <c r="DG4" s="216"/>
      <c r="DH4" s="216"/>
      <c r="DI4" s="216"/>
      <c r="DJ4" s="216"/>
      <c r="DK4" s="216"/>
      <c r="DL4" s="216"/>
      <c r="DM4" s="216"/>
      <c r="DN4" s="216"/>
      <c r="DO4" s="216"/>
      <c r="DP4" s="216"/>
      <c r="DQ4" s="216"/>
      <c r="DR4" s="216"/>
      <c r="DS4" s="216"/>
      <c r="DT4" s="216"/>
      <c r="DU4" s="216"/>
      <c r="DV4" s="216"/>
      <c r="DW4" s="216"/>
      <c r="DX4" s="216"/>
      <c r="DY4" s="216"/>
      <c r="DZ4" s="216"/>
      <c r="EA4" s="216"/>
      <c r="EB4" s="216"/>
      <c r="EC4" s="216"/>
      <c r="ED4" s="216"/>
      <c r="EE4" s="216"/>
      <c r="EF4" s="216"/>
      <c r="EG4" s="216"/>
      <c r="EH4" s="216"/>
      <c r="EI4" s="216"/>
      <c r="EJ4" s="216"/>
      <c r="EK4" s="216"/>
      <c r="EL4" s="216"/>
      <c r="EM4" s="216"/>
      <c r="EN4" s="217"/>
      <c r="EO4" s="233" t="s">
        <v>2</v>
      </c>
      <c r="EP4" s="234"/>
      <c r="EQ4" s="234"/>
      <c r="ER4" s="234"/>
      <c r="ES4" s="234"/>
      <c r="ET4" s="234"/>
      <c r="EU4" s="234"/>
      <c r="EV4" s="234"/>
      <c r="EW4" s="234"/>
      <c r="EX4" s="234"/>
      <c r="EY4" s="234"/>
      <c r="EZ4" s="234"/>
      <c r="FA4" s="234"/>
      <c r="FB4" s="234"/>
      <c r="FC4" s="235"/>
    </row>
    <row r="5" spans="1:159" ht="41.25" customHeight="1" thickBot="1" x14ac:dyDescent="0.3">
      <c r="A5" s="236" t="s">
        <v>3</v>
      </c>
      <c r="B5" s="218"/>
      <c r="C5" s="218"/>
      <c r="D5" s="218"/>
      <c r="E5" s="218"/>
      <c r="F5" s="228"/>
      <c r="G5" s="237" t="s">
        <v>4</v>
      </c>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216"/>
      <c r="BQ5" s="216"/>
      <c r="BR5" s="216"/>
      <c r="BS5" s="216"/>
      <c r="BT5" s="216"/>
      <c r="BU5" s="216"/>
      <c r="BV5" s="216"/>
      <c r="BW5" s="216"/>
      <c r="BX5" s="216"/>
      <c r="BY5" s="216"/>
      <c r="BZ5" s="216"/>
      <c r="CA5" s="216"/>
      <c r="CB5" s="216"/>
      <c r="CC5" s="216"/>
      <c r="CD5" s="216"/>
      <c r="CE5" s="216"/>
      <c r="CF5" s="216"/>
      <c r="CG5" s="216"/>
      <c r="CH5" s="216"/>
      <c r="CI5" s="216"/>
      <c r="CJ5" s="216"/>
      <c r="CK5" s="216"/>
      <c r="CL5" s="216"/>
      <c r="CM5" s="216"/>
      <c r="CN5" s="216"/>
      <c r="CO5" s="216"/>
      <c r="CP5" s="216"/>
      <c r="CQ5" s="216"/>
      <c r="CR5" s="216"/>
      <c r="CS5" s="216"/>
      <c r="CT5" s="216"/>
      <c r="CU5" s="216"/>
      <c r="CV5" s="216"/>
      <c r="CW5" s="216"/>
      <c r="CX5" s="216"/>
      <c r="CY5" s="216"/>
      <c r="CZ5" s="216"/>
      <c r="DA5" s="216"/>
      <c r="DB5" s="216"/>
      <c r="DC5" s="216"/>
      <c r="DD5" s="216"/>
      <c r="DE5" s="216"/>
      <c r="DF5" s="216"/>
      <c r="DG5" s="216"/>
      <c r="DH5" s="216"/>
      <c r="DI5" s="216"/>
      <c r="DJ5" s="216"/>
      <c r="DK5" s="216"/>
      <c r="DL5" s="216"/>
      <c r="DM5" s="216"/>
      <c r="DN5" s="216"/>
      <c r="DO5" s="216"/>
      <c r="DP5" s="216"/>
      <c r="DQ5" s="216"/>
      <c r="DR5" s="216"/>
      <c r="DS5" s="216"/>
      <c r="DT5" s="216"/>
      <c r="DU5" s="216"/>
      <c r="DV5" s="216"/>
      <c r="DW5" s="216"/>
      <c r="DX5" s="216"/>
      <c r="DY5" s="216"/>
      <c r="DZ5" s="216"/>
      <c r="EA5" s="216"/>
      <c r="EB5" s="216"/>
      <c r="EC5" s="216"/>
      <c r="ED5" s="216"/>
      <c r="EE5" s="216"/>
      <c r="EF5" s="216"/>
      <c r="EG5" s="216"/>
      <c r="EH5" s="216"/>
      <c r="EI5" s="216"/>
      <c r="EJ5" s="216"/>
      <c r="EK5" s="216"/>
      <c r="EL5" s="216"/>
      <c r="EM5" s="216"/>
      <c r="EN5" s="216"/>
      <c r="EO5" s="216"/>
      <c r="EP5" s="216"/>
      <c r="EQ5" s="216"/>
      <c r="ER5" s="216"/>
      <c r="ES5" s="216"/>
      <c r="ET5" s="216"/>
      <c r="EU5" s="216"/>
      <c r="EV5" s="216"/>
      <c r="EW5" s="216"/>
      <c r="EX5" s="216"/>
      <c r="EY5" s="216"/>
      <c r="EZ5" s="216"/>
      <c r="FA5" s="216"/>
      <c r="FB5" s="216"/>
      <c r="FC5" s="217"/>
    </row>
    <row r="6" spans="1:159" ht="26.25" customHeight="1" thickBot="1" x14ac:dyDescent="0.3">
      <c r="A6" s="236" t="s">
        <v>5</v>
      </c>
      <c r="B6" s="218"/>
      <c r="C6" s="218"/>
      <c r="D6" s="218"/>
      <c r="E6" s="218"/>
      <c r="F6" s="228"/>
      <c r="G6" s="237" t="s">
        <v>6</v>
      </c>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c r="BB6" s="216"/>
      <c r="BC6" s="216"/>
      <c r="BD6" s="216"/>
      <c r="BE6" s="216"/>
      <c r="BF6" s="216"/>
      <c r="BG6" s="216"/>
      <c r="BH6" s="216"/>
      <c r="BI6" s="216"/>
      <c r="BJ6" s="216"/>
      <c r="BK6" s="216"/>
      <c r="BL6" s="216"/>
      <c r="BM6" s="216"/>
      <c r="BN6" s="216"/>
      <c r="BO6" s="216"/>
      <c r="BP6" s="216"/>
      <c r="BQ6" s="216"/>
      <c r="BR6" s="216"/>
      <c r="BS6" s="216"/>
      <c r="BT6" s="216"/>
      <c r="BU6" s="216"/>
      <c r="BV6" s="216"/>
      <c r="BW6" s="216"/>
      <c r="BX6" s="216"/>
      <c r="BY6" s="216"/>
      <c r="BZ6" s="216"/>
      <c r="CA6" s="216"/>
      <c r="CB6" s="216"/>
      <c r="CC6" s="216"/>
      <c r="CD6" s="216"/>
      <c r="CE6" s="216"/>
      <c r="CF6" s="216"/>
      <c r="CG6" s="216"/>
      <c r="CH6" s="216"/>
      <c r="CI6" s="216"/>
      <c r="CJ6" s="216"/>
      <c r="CK6" s="216"/>
      <c r="CL6" s="216"/>
      <c r="CM6" s="216"/>
      <c r="CN6" s="216"/>
      <c r="CO6" s="216"/>
      <c r="CP6" s="216"/>
      <c r="CQ6" s="216"/>
      <c r="CR6" s="216"/>
      <c r="CS6" s="216"/>
      <c r="CT6" s="216"/>
      <c r="CU6" s="216"/>
      <c r="CV6" s="216"/>
      <c r="CW6" s="216"/>
      <c r="CX6" s="216"/>
      <c r="CY6" s="216"/>
      <c r="CZ6" s="216"/>
      <c r="DA6" s="216"/>
      <c r="DB6" s="216"/>
      <c r="DC6" s="216"/>
      <c r="DD6" s="216"/>
      <c r="DE6" s="216"/>
      <c r="DF6" s="216"/>
      <c r="DG6" s="216"/>
      <c r="DH6" s="216"/>
      <c r="DI6" s="216"/>
      <c r="DJ6" s="216"/>
      <c r="DK6" s="216"/>
      <c r="DL6" s="216"/>
      <c r="DM6" s="216"/>
      <c r="DN6" s="216"/>
      <c r="DO6" s="216"/>
      <c r="DP6" s="216"/>
      <c r="DQ6" s="216"/>
      <c r="DR6" s="216"/>
      <c r="DS6" s="216"/>
      <c r="DT6" s="216"/>
      <c r="DU6" s="216"/>
      <c r="DV6" s="216"/>
      <c r="DW6" s="216"/>
      <c r="DX6" s="216"/>
      <c r="DY6" s="216"/>
      <c r="DZ6" s="216"/>
      <c r="EA6" s="216"/>
      <c r="EB6" s="216"/>
      <c r="EC6" s="216"/>
      <c r="ED6" s="216"/>
      <c r="EE6" s="216"/>
      <c r="EF6" s="216"/>
      <c r="EG6" s="216"/>
      <c r="EH6" s="216"/>
      <c r="EI6" s="216"/>
      <c r="EJ6" s="216"/>
      <c r="EK6" s="216"/>
      <c r="EL6" s="216"/>
      <c r="EM6" s="216"/>
      <c r="EN6" s="216"/>
      <c r="EO6" s="216"/>
      <c r="EP6" s="216"/>
      <c r="EQ6" s="216"/>
      <c r="ER6" s="216"/>
      <c r="ES6" s="216"/>
      <c r="ET6" s="216"/>
      <c r="EU6" s="216"/>
      <c r="EV6" s="216"/>
      <c r="EW6" s="216"/>
      <c r="EX6" s="216"/>
      <c r="EY6" s="216"/>
      <c r="EZ6" s="216"/>
      <c r="FA6" s="216"/>
      <c r="FB6" s="216"/>
      <c r="FC6" s="217"/>
    </row>
    <row r="7" spans="1:159" ht="30" customHeight="1" thickBot="1" x14ac:dyDescent="0.3">
      <c r="A7" s="466" t="s">
        <v>7</v>
      </c>
      <c r="B7" s="271"/>
      <c r="C7" s="271"/>
      <c r="D7" s="271"/>
      <c r="E7" s="271"/>
      <c r="F7" s="271"/>
      <c r="G7" s="469" t="s">
        <v>8</v>
      </c>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271"/>
      <c r="CO7" s="271"/>
      <c r="CP7" s="271"/>
      <c r="CQ7" s="271"/>
      <c r="CR7" s="271"/>
      <c r="CS7" s="271"/>
      <c r="CT7" s="271"/>
      <c r="CU7" s="271"/>
      <c r="CV7" s="271"/>
      <c r="CW7" s="271"/>
      <c r="CX7" s="271"/>
      <c r="CY7" s="271"/>
      <c r="CZ7" s="271"/>
      <c r="DA7" s="271"/>
      <c r="DB7" s="271"/>
      <c r="DC7" s="271"/>
      <c r="DD7" s="271"/>
      <c r="DE7" s="271"/>
      <c r="DF7" s="271"/>
      <c r="DG7" s="271"/>
      <c r="DH7" s="271"/>
      <c r="DI7" s="271"/>
      <c r="DJ7" s="271"/>
      <c r="DK7" s="271"/>
      <c r="DL7" s="271"/>
      <c r="DM7" s="271"/>
      <c r="DN7" s="271"/>
      <c r="DO7" s="271"/>
      <c r="DP7" s="271"/>
      <c r="DQ7" s="271"/>
      <c r="DR7" s="271"/>
      <c r="DS7" s="271"/>
      <c r="DT7" s="271"/>
      <c r="DU7" s="271"/>
      <c r="DV7" s="271"/>
      <c r="DW7" s="271"/>
      <c r="DX7" s="271"/>
      <c r="DY7" s="271"/>
      <c r="DZ7" s="271"/>
      <c r="EA7" s="271"/>
      <c r="EB7" s="271"/>
      <c r="EC7" s="271"/>
      <c r="ED7" s="271"/>
      <c r="EE7" s="271"/>
      <c r="EF7" s="271"/>
      <c r="EG7" s="271"/>
      <c r="EH7" s="271"/>
      <c r="EI7" s="271"/>
      <c r="EJ7" s="271"/>
      <c r="EK7" s="271"/>
      <c r="EL7" s="271"/>
      <c r="EM7" s="271"/>
      <c r="EN7" s="271"/>
      <c r="EO7" s="271"/>
      <c r="EP7" s="271"/>
      <c r="EQ7" s="271"/>
      <c r="ER7" s="271"/>
      <c r="ES7" s="271"/>
      <c r="ET7" s="271"/>
      <c r="EU7" s="271"/>
      <c r="EV7" s="271"/>
      <c r="EW7" s="271"/>
      <c r="EX7" s="271"/>
      <c r="EY7" s="271"/>
      <c r="EZ7" s="271"/>
      <c r="FA7" s="271"/>
      <c r="FB7" s="271"/>
      <c r="FC7" s="272"/>
    </row>
    <row r="8" spans="1:159" s="174" customFormat="1" ht="30" customHeight="1" thickBot="1" x14ac:dyDescent="0.3">
      <c r="A8" s="470" t="s">
        <v>9</v>
      </c>
      <c r="B8" s="471"/>
      <c r="C8" s="471"/>
      <c r="D8" s="471"/>
      <c r="E8" s="471"/>
      <c r="F8" s="471"/>
      <c r="G8" s="472" t="s">
        <v>10</v>
      </c>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3"/>
    </row>
    <row r="9" spans="1:159" s="468" customFormat="1" ht="30" customHeight="1" thickBot="1" x14ac:dyDescent="0.3">
      <c r="A9" s="467"/>
      <c r="B9" s="465"/>
      <c r="C9" s="465"/>
      <c r="D9" s="465"/>
      <c r="E9" s="465"/>
      <c r="F9" s="465"/>
      <c r="G9" s="467"/>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5"/>
      <c r="EU9" s="465"/>
      <c r="EV9" s="465"/>
      <c r="EW9" s="465"/>
      <c r="EX9" s="465"/>
      <c r="EY9" s="465"/>
      <c r="EZ9" s="465"/>
      <c r="FA9" s="465"/>
      <c r="FB9" s="465"/>
      <c r="FC9" s="465"/>
    </row>
    <row r="10" spans="1:159" s="481" customFormat="1" ht="36" customHeight="1" thickBot="1" x14ac:dyDescent="0.25">
      <c r="A10" s="474" t="s">
        <v>11</v>
      </c>
      <c r="B10" s="475"/>
      <c r="C10" s="475"/>
      <c r="D10" s="475"/>
      <c r="E10" s="475"/>
      <c r="F10" s="475"/>
      <c r="G10" s="475"/>
      <c r="H10" s="475"/>
      <c r="I10" s="476"/>
      <c r="J10" s="475" t="s">
        <v>12</v>
      </c>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6"/>
      <c r="ET10" s="443" t="s">
        <v>13</v>
      </c>
      <c r="EU10" s="443" t="s">
        <v>14</v>
      </c>
      <c r="EV10" s="477" t="s">
        <v>15</v>
      </c>
      <c r="EW10" s="445" t="s">
        <v>642</v>
      </c>
      <c r="EX10" s="477" t="s">
        <v>16</v>
      </c>
      <c r="EY10" s="478" t="s">
        <v>643</v>
      </c>
      <c r="EZ10" s="479" t="s">
        <v>644</v>
      </c>
      <c r="FA10" s="479" t="s">
        <v>645</v>
      </c>
      <c r="FB10" s="479" t="s">
        <v>646</v>
      </c>
      <c r="FC10" s="480" t="s">
        <v>647</v>
      </c>
    </row>
    <row r="11" spans="1:159" s="481" customFormat="1" ht="24.75" customHeight="1" thickBot="1" x14ac:dyDescent="0.25">
      <c r="A11" s="474" t="s">
        <v>21</v>
      </c>
      <c r="B11" s="475"/>
      <c r="C11" s="475"/>
      <c r="D11" s="475"/>
      <c r="E11" s="475"/>
      <c r="F11" s="475"/>
      <c r="G11" s="475"/>
      <c r="H11" s="475"/>
      <c r="I11" s="476"/>
      <c r="J11" s="482" t="s">
        <v>22</v>
      </c>
      <c r="K11" s="483"/>
      <c r="L11" s="483"/>
      <c r="M11" s="483"/>
      <c r="N11" s="483"/>
      <c r="O11" s="483"/>
      <c r="P11" s="483"/>
      <c r="Q11" s="483"/>
      <c r="R11" s="483"/>
      <c r="S11" s="483"/>
      <c r="T11" s="483"/>
      <c r="U11" s="483"/>
      <c r="V11" s="483"/>
      <c r="W11" s="483"/>
      <c r="X11" s="483"/>
      <c r="Y11" s="483"/>
      <c r="Z11" s="483"/>
      <c r="AA11" s="483"/>
      <c r="AB11" s="483"/>
      <c r="AC11" s="484"/>
      <c r="AD11" s="482" t="s">
        <v>23</v>
      </c>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4"/>
      <c r="BH11" s="482" t="s">
        <v>24</v>
      </c>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4"/>
      <c r="CL11" s="483" t="s">
        <v>25</v>
      </c>
      <c r="CM11" s="483"/>
      <c r="CN11" s="483"/>
      <c r="CO11" s="483"/>
      <c r="CP11" s="483"/>
      <c r="CQ11" s="483"/>
      <c r="CR11" s="483"/>
      <c r="CS11" s="483"/>
      <c r="CT11" s="483"/>
      <c r="CU11" s="483"/>
      <c r="CV11" s="483"/>
      <c r="CW11" s="483"/>
      <c r="CX11" s="483"/>
      <c r="CY11" s="483"/>
      <c r="CZ11" s="483"/>
      <c r="DA11" s="483"/>
      <c r="DB11" s="483"/>
      <c r="DC11" s="483"/>
      <c r="DD11" s="483"/>
      <c r="DE11" s="483"/>
      <c r="DF11" s="483"/>
      <c r="DG11" s="483"/>
      <c r="DH11" s="483"/>
      <c r="DI11" s="483"/>
      <c r="DJ11" s="483"/>
      <c r="DK11" s="483"/>
      <c r="DL11" s="483"/>
      <c r="DM11" s="483"/>
      <c r="DN11" s="483"/>
      <c r="DO11" s="483"/>
      <c r="DP11" s="482" t="s">
        <v>26</v>
      </c>
      <c r="DQ11" s="483"/>
      <c r="DR11" s="483"/>
      <c r="DS11" s="483"/>
      <c r="DT11" s="483"/>
      <c r="DU11" s="483"/>
      <c r="DV11" s="483"/>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3"/>
      <c r="ES11" s="483"/>
      <c r="ET11" s="452"/>
      <c r="EU11" s="452"/>
      <c r="EV11" s="485"/>
      <c r="EW11" s="454"/>
      <c r="EX11" s="485"/>
      <c r="EY11" s="486"/>
      <c r="EZ11" s="487"/>
      <c r="FA11" s="487"/>
      <c r="FB11" s="487"/>
      <c r="FC11" s="488"/>
    </row>
    <row r="12" spans="1:159" s="481" customFormat="1" ht="112.5" customHeight="1" thickBot="1" x14ac:dyDescent="0.25">
      <c r="A12" s="489" t="s">
        <v>27</v>
      </c>
      <c r="B12" s="489" t="s">
        <v>28</v>
      </c>
      <c r="C12" s="490" t="s">
        <v>29</v>
      </c>
      <c r="D12" s="490" t="s">
        <v>30</v>
      </c>
      <c r="E12" s="490" t="s">
        <v>31</v>
      </c>
      <c r="F12" s="490" t="s">
        <v>32</v>
      </c>
      <c r="G12" s="490" t="s">
        <v>33</v>
      </c>
      <c r="H12" s="490" t="s">
        <v>34</v>
      </c>
      <c r="I12" s="491" t="s">
        <v>35</v>
      </c>
      <c r="J12" s="492" t="s">
        <v>648</v>
      </c>
      <c r="K12" s="493" t="s">
        <v>649</v>
      </c>
      <c r="L12" s="494" t="s">
        <v>650</v>
      </c>
      <c r="M12" s="493" t="s">
        <v>651</v>
      </c>
      <c r="N12" s="494" t="s">
        <v>652</v>
      </c>
      <c r="O12" s="493" t="s">
        <v>653</v>
      </c>
      <c r="P12" s="494" t="s">
        <v>654</v>
      </c>
      <c r="Q12" s="493" t="s">
        <v>655</v>
      </c>
      <c r="R12" s="494" t="s">
        <v>656</v>
      </c>
      <c r="S12" s="493" t="s">
        <v>657</v>
      </c>
      <c r="T12" s="494" t="s">
        <v>658</v>
      </c>
      <c r="U12" s="493" t="s">
        <v>659</v>
      </c>
      <c r="V12" s="494" t="s">
        <v>660</v>
      </c>
      <c r="W12" s="493" t="s">
        <v>661</v>
      </c>
      <c r="X12" s="495" t="s">
        <v>662</v>
      </c>
      <c r="Y12" s="496" t="s">
        <v>51</v>
      </c>
      <c r="Z12" s="497" t="s">
        <v>52</v>
      </c>
      <c r="AA12" s="498" t="s">
        <v>53</v>
      </c>
      <c r="AB12" s="499" t="s">
        <v>54</v>
      </c>
      <c r="AC12" s="498" t="s">
        <v>55</v>
      </c>
      <c r="AD12" s="492" t="s">
        <v>648</v>
      </c>
      <c r="AE12" s="493" t="s">
        <v>663</v>
      </c>
      <c r="AF12" s="494" t="s">
        <v>664</v>
      </c>
      <c r="AG12" s="493" t="s">
        <v>665</v>
      </c>
      <c r="AH12" s="494" t="s">
        <v>666</v>
      </c>
      <c r="AI12" s="493" t="s">
        <v>667</v>
      </c>
      <c r="AJ12" s="494" t="s">
        <v>668</v>
      </c>
      <c r="AK12" s="493" t="s">
        <v>669</v>
      </c>
      <c r="AL12" s="494" t="s">
        <v>670</v>
      </c>
      <c r="AM12" s="493" t="s">
        <v>671</v>
      </c>
      <c r="AN12" s="494" t="s">
        <v>672</v>
      </c>
      <c r="AO12" s="493" t="s">
        <v>649</v>
      </c>
      <c r="AP12" s="494" t="s">
        <v>650</v>
      </c>
      <c r="AQ12" s="493" t="s">
        <v>651</v>
      </c>
      <c r="AR12" s="494" t="s">
        <v>652</v>
      </c>
      <c r="AS12" s="493" t="s">
        <v>653</v>
      </c>
      <c r="AT12" s="494" t="s">
        <v>654</v>
      </c>
      <c r="AU12" s="493" t="s">
        <v>655</v>
      </c>
      <c r="AV12" s="494" t="s">
        <v>656</v>
      </c>
      <c r="AW12" s="493" t="s">
        <v>657</v>
      </c>
      <c r="AX12" s="494" t="s">
        <v>658</v>
      </c>
      <c r="AY12" s="493" t="s">
        <v>659</v>
      </c>
      <c r="AZ12" s="494" t="s">
        <v>660</v>
      </c>
      <c r="BA12" s="493" t="s">
        <v>661</v>
      </c>
      <c r="BB12" s="495" t="s">
        <v>662</v>
      </c>
      <c r="BC12" s="496" t="s">
        <v>51</v>
      </c>
      <c r="BD12" s="500" t="s">
        <v>67</v>
      </c>
      <c r="BE12" s="498" t="s">
        <v>68</v>
      </c>
      <c r="BF12" s="499" t="s">
        <v>69</v>
      </c>
      <c r="BG12" s="498" t="s">
        <v>70</v>
      </c>
      <c r="BH12" s="492" t="s">
        <v>648</v>
      </c>
      <c r="BI12" s="493" t="s">
        <v>663</v>
      </c>
      <c r="BJ12" s="494" t="s">
        <v>664</v>
      </c>
      <c r="BK12" s="493" t="s">
        <v>665</v>
      </c>
      <c r="BL12" s="494" t="s">
        <v>666</v>
      </c>
      <c r="BM12" s="493" t="s">
        <v>667</v>
      </c>
      <c r="BN12" s="494" t="s">
        <v>668</v>
      </c>
      <c r="BO12" s="493" t="s">
        <v>669</v>
      </c>
      <c r="BP12" s="494" t="s">
        <v>670</v>
      </c>
      <c r="BQ12" s="493" t="s">
        <v>671</v>
      </c>
      <c r="BR12" s="494" t="s">
        <v>672</v>
      </c>
      <c r="BS12" s="493" t="s">
        <v>649</v>
      </c>
      <c r="BT12" s="494" t="s">
        <v>650</v>
      </c>
      <c r="BU12" s="493" t="s">
        <v>651</v>
      </c>
      <c r="BV12" s="494" t="s">
        <v>652</v>
      </c>
      <c r="BW12" s="493" t="s">
        <v>653</v>
      </c>
      <c r="BX12" s="494" t="s">
        <v>654</v>
      </c>
      <c r="BY12" s="493" t="s">
        <v>655</v>
      </c>
      <c r="BZ12" s="494" t="s">
        <v>656</v>
      </c>
      <c r="CA12" s="493" t="s">
        <v>657</v>
      </c>
      <c r="CB12" s="494" t="s">
        <v>658</v>
      </c>
      <c r="CC12" s="493" t="s">
        <v>659</v>
      </c>
      <c r="CD12" s="494" t="s">
        <v>660</v>
      </c>
      <c r="CE12" s="493" t="s">
        <v>661</v>
      </c>
      <c r="CF12" s="495" t="s">
        <v>662</v>
      </c>
      <c r="CG12" s="496" t="s">
        <v>51</v>
      </c>
      <c r="CH12" s="499" t="s">
        <v>116</v>
      </c>
      <c r="CI12" s="498" t="s">
        <v>117</v>
      </c>
      <c r="CJ12" s="499" t="s">
        <v>118</v>
      </c>
      <c r="CK12" s="498" t="s">
        <v>119</v>
      </c>
      <c r="CL12" s="501" t="s">
        <v>648</v>
      </c>
      <c r="CM12" s="493" t="s">
        <v>663</v>
      </c>
      <c r="CN12" s="494" t="s">
        <v>664</v>
      </c>
      <c r="CO12" s="493" t="s">
        <v>665</v>
      </c>
      <c r="CP12" s="494" t="s">
        <v>666</v>
      </c>
      <c r="CQ12" s="493" t="s">
        <v>667</v>
      </c>
      <c r="CR12" s="494" t="s">
        <v>668</v>
      </c>
      <c r="CS12" s="493" t="s">
        <v>669</v>
      </c>
      <c r="CT12" s="494" t="s">
        <v>670</v>
      </c>
      <c r="CU12" s="493" t="s">
        <v>671</v>
      </c>
      <c r="CV12" s="494" t="s">
        <v>672</v>
      </c>
      <c r="CW12" s="493" t="s">
        <v>649</v>
      </c>
      <c r="CX12" s="494" t="s">
        <v>650</v>
      </c>
      <c r="CY12" s="493" t="s">
        <v>651</v>
      </c>
      <c r="CZ12" s="494" t="s">
        <v>652</v>
      </c>
      <c r="DA12" s="493" t="s">
        <v>653</v>
      </c>
      <c r="DB12" s="494" t="s">
        <v>654</v>
      </c>
      <c r="DC12" s="493" t="s">
        <v>655</v>
      </c>
      <c r="DD12" s="494" t="s">
        <v>656</v>
      </c>
      <c r="DE12" s="493" t="s">
        <v>657</v>
      </c>
      <c r="DF12" s="494" t="s">
        <v>658</v>
      </c>
      <c r="DG12" s="493" t="s">
        <v>659</v>
      </c>
      <c r="DH12" s="494" t="s">
        <v>660</v>
      </c>
      <c r="DI12" s="493" t="s">
        <v>661</v>
      </c>
      <c r="DJ12" s="495" t="s">
        <v>662</v>
      </c>
      <c r="DK12" s="496" t="s">
        <v>51</v>
      </c>
      <c r="DL12" s="502" t="s">
        <v>121</v>
      </c>
      <c r="DM12" s="503" t="s">
        <v>122</v>
      </c>
      <c r="DN12" s="504" t="s">
        <v>123</v>
      </c>
      <c r="DO12" s="503" t="s">
        <v>124</v>
      </c>
      <c r="DP12" s="501" t="s">
        <v>648</v>
      </c>
      <c r="DQ12" s="493" t="s">
        <v>663</v>
      </c>
      <c r="DR12" s="494" t="s">
        <v>664</v>
      </c>
      <c r="DS12" s="493" t="s">
        <v>665</v>
      </c>
      <c r="DT12" s="494" t="s">
        <v>666</v>
      </c>
      <c r="DU12" s="493" t="s">
        <v>667</v>
      </c>
      <c r="DV12" s="494" t="s">
        <v>668</v>
      </c>
      <c r="DW12" s="493" t="s">
        <v>669</v>
      </c>
      <c r="DX12" s="494" t="s">
        <v>670</v>
      </c>
      <c r="DY12" s="493" t="s">
        <v>671</v>
      </c>
      <c r="DZ12" s="494" t="s">
        <v>672</v>
      </c>
      <c r="EA12" s="493" t="s">
        <v>649</v>
      </c>
      <c r="EB12" s="494" t="s">
        <v>650</v>
      </c>
      <c r="EC12" s="493" t="s">
        <v>651</v>
      </c>
      <c r="ED12" s="494" t="s">
        <v>652</v>
      </c>
      <c r="EE12" s="493" t="s">
        <v>653</v>
      </c>
      <c r="EF12" s="494" t="s">
        <v>654</v>
      </c>
      <c r="EG12" s="493" t="s">
        <v>655</v>
      </c>
      <c r="EH12" s="494" t="s">
        <v>656</v>
      </c>
      <c r="EI12" s="493" t="s">
        <v>657</v>
      </c>
      <c r="EJ12" s="494" t="s">
        <v>658</v>
      </c>
      <c r="EK12" s="493" t="s">
        <v>659</v>
      </c>
      <c r="EL12" s="494" t="s">
        <v>660</v>
      </c>
      <c r="EM12" s="493" t="s">
        <v>661</v>
      </c>
      <c r="EN12" s="495" t="s">
        <v>662</v>
      </c>
      <c r="EO12" s="496" t="s">
        <v>51</v>
      </c>
      <c r="EP12" s="502" t="s">
        <v>125</v>
      </c>
      <c r="EQ12" s="503" t="s">
        <v>126</v>
      </c>
      <c r="ER12" s="504" t="s">
        <v>127</v>
      </c>
      <c r="ES12" s="505" t="s">
        <v>128</v>
      </c>
      <c r="ET12" s="506"/>
      <c r="EU12" s="506"/>
      <c r="EV12" s="507"/>
      <c r="EW12" s="508"/>
      <c r="EX12" s="507"/>
      <c r="EY12" s="509"/>
      <c r="EZ12" s="510"/>
      <c r="FA12" s="510"/>
      <c r="FB12" s="510"/>
      <c r="FC12" s="511"/>
    </row>
    <row r="13" spans="1:159" ht="321" customHeight="1" thickBot="1" x14ac:dyDescent="0.3">
      <c r="A13" s="513">
        <v>5</v>
      </c>
      <c r="B13" s="514">
        <v>53</v>
      </c>
      <c r="C13" s="515">
        <v>457</v>
      </c>
      <c r="D13" s="516" t="s">
        <v>71</v>
      </c>
      <c r="E13" s="515">
        <v>492</v>
      </c>
      <c r="F13" s="514" t="s">
        <v>72</v>
      </c>
      <c r="G13" s="514" t="s">
        <v>73</v>
      </c>
      <c r="H13" s="517" t="s">
        <v>74</v>
      </c>
      <c r="I13" s="518">
        <v>1</v>
      </c>
      <c r="J13" s="519">
        <v>0.16</v>
      </c>
      <c r="K13" s="519"/>
      <c r="L13" s="519"/>
      <c r="M13" s="519">
        <v>0.16</v>
      </c>
      <c r="N13" s="520">
        <v>1.2800000000000001E-2</v>
      </c>
      <c r="O13" s="519">
        <v>0.16</v>
      </c>
      <c r="P13" s="520">
        <v>3.3500000000000002E-2</v>
      </c>
      <c r="Q13" s="519">
        <v>0.16</v>
      </c>
      <c r="R13" s="520">
        <v>6.25E-2</v>
      </c>
      <c r="S13" s="519">
        <v>0.16</v>
      </c>
      <c r="T13" s="520">
        <v>8.2600000000000007E-2</v>
      </c>
      <c r="U13" s="519">
        <v>0.16</v>
      </c>
      <c r="V13" s="520">
        <v>0.1091</v>
      </c>
      <c r="W13" s="519">
        <v>0.16</v>
      </c>
      <c r="X13" s="520">
        <v>0.14460000000000001</v>
      </c>
      <c r="Y13" s="521">
        <v>0.16</v>
      </c>
      <c r="Z13" s="521">
        <v>0.16</v>
      </c>
      <c r="AA13" s="521">
        <v>0.14460000000000001</v>
      </c>
      <c r="AB13" s="520">
        <v>0.16</v>
      </c>
      <c r="AC13" s="518">
        <v>0.14460000000000001</v>
      </c>
      <c r="AD13" s="522">
        <f>+AE13+AG13+AI13+AK13+AM13+AO13+AQ13+AS13+AU13+AW13+AY13+BA13</f>
        <v>0.19539999999999999</v>
      </c>
      <c r="AE13" s="520">
        <v>8.2000000000000007E-3</v>
      </c>
      <c r="AF13" s="520">
        <v>8.2000000000000007E-3</v>
      </c>
      <c r="AG13" s="520">
        <v>9.300000000000001E-3</v>
      </c>
      <c r="AH13" s="520">
        <v>9.300000000000001E-3</v>
      </c>
      <c r="AI13" s="520">
        <v>1.21E-2</v>
      </c>
      <c r="AJ13" s="520">
        <v>1.21E-2</v>
      </c>
      <c r="AK13" s="520">
        <v>1.38E-2</v>
      </c>
      <c r="AL13" s="520">
        <v>1.38E-2</v>
      </c>
      <c r="AM13" s="520">
        <v>2.4299999999999999E-2</v>
      </c>
      <c r="AN13" s="520">
        <v>2.4299999999999999E-2</v>
      </c>
      <c r="AO13" s="520">
        <v>2.5499999999999998E-2</v>
      </c>
      <c r="AP13" s="520">
        <v>2.5499999999999998E-2</v>
      </c>
      <c r="AQ13" s="520">
        <v>2.6100000000000002E-2</v>
      </c>
      <c r="AR13" s="520">
        <v>2.6100000000000002E-2</v>
      </c>
      <c r="AS13" s="520">
        <v>2.4E-2</v>
      </c>
      <c r="AT13" s="520">
        <v>2.4E-2</v>
      </c>
      <c r="AU13" s="520">
        <v>0.02</v>
      </c>
      <c r="AV13" s="520">
        <v>0.02</v>
      </c>
      <c r="AW13" s="520">
        <v>1.3299999999999999E-2</v>
      </c>
      <c r="AX13" s="520">
        <v>1.3299999999999999E-2</v>
      </c>
      <c r="AY13" s="520">
        <v>1.03E-2</v>
      </c>
      <c r="AZ13" s="520">
        <v>9.5999999999999992E-3</v>
      </c>
      <c r="BA13" s="521">
        <v>8.5000000000000006E-3</v>
      </c>
      <c r="BB13" s="518">
        <v>7.4999999999999997E-3</v>
      </c>
      <c r="BC13" s="520">
        <f>+AE13+AG13+AI13+AK13+AM13+AO13+AQ13+AS13+AU13+AW13+AY13+BA13</f>
        <v>0.19539999999999999</v>
      </c>
      <c r="BD13" s="523">
        <f t="shared" ref="BD13:BE13" si="0">+AE13+AG13+AI13+AK13+AM13+AO13+AQ13+AS13+AU13+AW13+AY13+BA13</f>
        <v>0.19539999999999999</v>
      </c>
      <c r="BE13" s="523">
        <f t="shared" si="0"/>
        <v>0.19369999999999998</v>
      </c>
      <c r="BF13" s="520">
        <f t="shared" ref="BF13:BG13" si="1">AE13+AG13+AI13+AK13+AM13+AO13+AQ13+AS13+AU13+AW13+AY13+BA13</f>
        <v>0.19539999999999999</v>
      </c>
      <c r="BG13" s="518">
        <f t="shared" si="1"/>
        <v>0.19369999999999998</v>
      </c>
      <c r="BH13" s="524">
        <f>+BI13+BK13+BM13+BO13+BQ13+BS13+BU13+BW13+BY13+CA13+CC13+CE13</f>
        <v>0.26169999999999999</v>
      </c>
      <c r="BI13" s="523">
        <v>7.9000000000000008E-3</v>
      </c>
      <c r="BJ13" s="520">
        <v>7.9000000000000008E-3</v>
      </c>
      <c r="BK13" s="523">
        <v>1.24E-2</v>
      </c>
      <c r="BL13" s="523">
        <v>1.24E-2</v>
      </c>
      <c r="BM13" s="523">
        <v>1.7000000000000001E-2</v>
      </c>
      <c r="BN13" s="523">
        <v>1.7000000000000001E-2</v>
      </c>
      <c r="BO13" s="523">
        <v>2.1299999999999999E-2</v>
      </c>
      <c r="BP13" s="523">
        <v>2.1299999999999999E-2</v>
      </c>
      <c r="BQ13" s="523">
        <v>2.5399999999999999E-2</v>
      </c>
      <c r="BR13" s="523">
        <v>2.5399999999999999E-2</v>
      </c>
      <c r="BS13" s="523">
        <v>2.6200000000000001E-2</v>
      </c>
      <c r="BT13" s="523">
        <v>2.6200000000000001E-2</v>
      </c>
      <c r="BU13" s="523">
        <v>2.52E-2</v>
      </c>
      <c r="BV13" s="523">
        <v>2.52E-2</v>
      </c>
      <c r="BW13" s="523">
        <v>2.6200000000000001E-2</v>
      </c>
      <c r="BX13" s="523">
        <v>2.6200000000000001E-2</v>
      </c>
      <c r="BY13" s="523">
        <v>2.7099999999999999E-2</v>
      </c>
      <c r="BZ13" s="523">
        <v>2.7099999999999999E-2</v>
      </c>
      <c r="CA13" s="523">
        <v>2.5100000000000001E-2</v>
      </c>
      <c r="CB13" s="523">
        <v>2.5100000000000001E-2</v>
      </c>
      <c r="CC13" s="523">
        <v>2.3800000000000002E-2</v>
      </c>
      <c r="CD13" s="523">
        <v>2.3800000000000002E-2</v>
      </c>
      <c r="CE13" s="523">
        <v>2.41E-2</v>
      </c>
      <c r="CF13" s="525">
        <v>4.1000000000000003E-3</v>
      </c>
      <c r="CG13" s="520">
        <f>+BI13+BK13+BM13+BO13+BQ13+BS13+BU13+BW13+BY13+CA13+CC13+CE13</f>
        <v>0.26169999999999999</v>
      </c>
      <c r="CH13" s="523">
        <f>+BI13+BK13+BM13+BO13+BQ13+BS13+BU13+BW13+BY13+CA13+CC13+CE13</f>
        <v>0.26169999999999999</v>
      </c>
      <c r="CI13" s="523">
        <f>+BJ13+BL13+BN13+BP13+BR13+BT13+BV13+BX13+BZ13+CB13+CD13+CF13</f>
        <v>0.24169999999999997</v>
      </c>
      <c r="CJ13" s="520">
        <f>+BI13+BK13+BM13+BO13+BQ13+BS13+BU13+BW13+BY13+CA13+CC13+CE13</f>
        <v>0.26169999999999999</v>
      </c>
      <c r="CK13" s="518">
        <f>BJ13+BL13+BN13+BP13+BR13+BT13+BV13+BX13+BZ13+CB13+CD13+CF13</f>
        <v>0.24169999999999997</v>
      </c>
      <c r="CL13" s="522">
        <v>0.27</v>
      </c>
      <c r="CM13" s="523">
        <v>6.7999999999999996E-3</v>
      </c>
      <c r="CN13" s="523">
        <v>6.7999999999999996E-3</v>
      </c>
      <c r="CO13" s="523">
        <v>1.11E-2</v>
      </c>
      <c r="CP13" s="523">
        <v>1.11E-2</v>
      </c>
      <c r="CQ13" s="523">
        <v>1.67E-2</v>
      </c>
      <c r="CR13" s="523">
        <v>1.67E-2</v>
      </c>
      <c r="CS13" s="523">
        <v>2.1899999999999999E-2</v>
      </c>
      <c r="CT13" s="523"/>
      <c r="CU13" s="523">
        <v>2.9600000000000001E-2</v>
      </c>
      <c r="CV13" s="523"/>
      <c r="CW13" s="523">
        <v>3.5799999999999998E-2</v>
      </c>
      <c r="CX13" s="523"/>
      <c r="CY13" s="523">
        <v>3.73E-2</v>
      </c>
      <c r="CZ13" s="523"/>
      <c r="DA13" s="523">
        <v>2.92E-2</v>
      </c>
      <c r="DB13" s="523"/>
      <c r="DC13" s="523">
        <v>2.4500000000000001E-2</v>
      </c>
      <c r="DD13" s="523"/>
      <c r="DE13" s="523">
        <v>2.07E-2</v>
      </c>
      <c r="DF13" s="523"/>
      <c r="DG13" s="523">
        <v>1.84E-2</v>
      </c>
      <c r="DH13" s="523"/>
      <c r="DI13" s="523">
        <v>1.7999999999999999E-2</v>
      </c>
      <c r="DJ13" s="526"/>
      <c r="DK13" s="527">
        <f>CM13+CO13+CQ13+CS13+CU13+CW13+CY13+DA13+DC13+DE13+DG13+DI13</f>
        <v>0.27</v>
      </c>
      <c r="DL13" s="527">
        <f>CM13+CO13+CQ13</f>
        <v>3.4599999999999999E-2</v>
      </c>
      <c r="DM13" s="527">
        <f>CN13+CP13+CR13+CT13+CV13+CX13+CZ13+DB13+DD13+DF13+DH13+DJ13</f>
        <v>3.4599999999999999E-2</v>
      </c>
      <c r="DN13" s="527">
        <f>+CM13+CO13+CQ13+CS13+CU13+CW13+CY13+DA13+DC13+DE13+DG13+DI13</f>
        <v>0.27</v>
      </c>
      <c r="DO13" s="527">
        <f>CN13+CP13+CR13+CT13+CV13+CX13+CZ13+DB13+DD13+DF13+DH13+DJ13</f>
        <v>3.4599999999999999E-2</v>
      </c>
      <c r="DP13" s="528">
        <v>0.15</v>
      </c>
      <c r="DQ13" s="529"/>
      <c r="DR13" s="529"/>
      <c r="DS13" s="529"/>
      <c r="DT13" s="529"/>
      <c r="DU13" s="529"/>
      <c r="DV13" s="529"/>
      <c r="DW13" s="529"/>
      <c r="DX13" s="529"/>
      <c r="DY13" s="529"/>
      <c r="DZ13" s="529"/>
      <c r="EA13" s="529"/>
      <c r="EB13" s="529"/>
      <c r="EC13" s="529"/>
      <c r="ED13" s="529"/>
      <c r="EE13" s="529"/>
      <c r="EF13" s="529"/>
      <c r="EG13" s="529"/>
      <c r="EH13" s="529"/>
      <c r="EI13" s="529"/>
      <c r="EJ13" s="529"/>
      <c r="EK13" s="529"/>
      <c r="EL13" s="529"/>
      <c r="EM13" s="529"/>
      <c r="EN13" s="530"/>
      <c r="EO13" s="531"/>
      <c r="EP13" s="531"/>
      <c r="EQ13" s="532"/>
      <c r="ER13" s="520"/>
      <c r="ES13" s="529"/>
      <c r="ET13" s="528">
        <f>CR13/CQ13</f>
        <v>1</v>
      </c>
      <c r="EU13" s="512">
        <f>+DM13/DL13</f>
        <v>1</v>
      </c>
      <c r="EV13" s="512">
        <f>+DO13/DN13</f>
        <v>0.12814814814814812</v>
      </c>
      <c r="EW13" s="512">
        <f>+(BG13+AC13+CK13+DM13)/(AB13+BF13+CJ13+DL13)</f>
        <v>0.9430719656283566</v>
      </c>
      <c r="EX13" s="512">
        <f>+(BG13+AC13+CK13+DO13)/I13</f>
        <v>0.61459999999999992</v>
      </c>
      <c r="EY13" s="536" t="s">
        <v>673</v>
      </c>
      <c r="EZ13" s="533" t="s">
        <v>142</v>
      </c>
      <c r="FA13" s="533" t="s">
        <v>142</v>
      </c>
      <c r="FB13" s="534" t="s">
        <v>618</v>
      </c>
      <c r="FC13" s="535" t="s">
        <v>619</v>
      </c>
    </row>
    <row r="14" spans="1:159" ht="10.5" customHeight="1" x14ac:dyDescent="0.25">
      <c r="A14" s="1"/>
      <c r="B14" s="1"/>
      <c r="C14" s="1"/>
      <c r="D14" s="1"/>
      <c r="E14" s="1"/>
      <c r="F14" s="1"/>
      <c r="G14" s="1"/>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1"/>
      <c r="EP14" s="1"/>
      <c r="EQ14" s="1"/>
      <c r="ER14" s="1"/>
      <c r="ES14" s="1"/>
      <c r="ET14" s="1"/>
      <c r="EU14" s="1"/>
      <c r="EV14" s="1"/>
      <c r="EW14" s="1"/>
      <c r="EX14" s="1"/>
      <c r="EY14" s="1"/>
      <c r="EZ14" s="1"/>
      <c r="FA14" s="1"/>
      <c r="FB14" s="1"/>
      <c r="FC14" s="1"/>
    </row>
    <row r="15" spans="1:159" x14ac:dyDescent="0.25">
      <c r="I15" s="3"/>
      <c r="J15" s="3"/>
      <c r="K15" s="3"/>
      <c r="L15" s="3"/>
      <c r="M15" s="3"/>
      <c r="N15" s="3"/>
      <c r="O15" s="3"/>
      <c r="P15" s="3"/>
      <c r="Q15" s="3"/>
      <c r="R15" s="3"/>
      <c r="S15" s="3"/>
      <c r="T15" s="3"/>
      <c r="U15" s="3"/>
      <c r="V15" s="3"/>
      <c r="W15" s="3"/>
      <c r="X15" s="3"/>
      <c r="Y15" s="3"/>
      <c r="Z15" s="3"/>
      <c r="AA15" s="3"/>
      <c r="AB15" s="3"/>
      <c r="AC15" s="3"/>
      <c r="AD15" s="7"/>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59"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4:144" x14ac:dyDescent="0.25">
      <c r="D17" s="8" t="s">
        <v>75</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7"/>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4:144" ht="15.75" customHeight="1" x14ac:dyDescent="0.25">
      <c r="D18" s="537" t="s">
        <v>76</v>
      </c>
      <c r="E18" s="538" t="s">
        <v>77</v>
      </c>
      <c r="F18" s="538"/>
      <c r="G18" s="538"/>
      <c r="H18" s="538"/>
      <c r="I18" s="538"/>
      <c r="J18" s="538"/>
      <c r="K18" s="538"/>
      <c r="L18" s="539" t="s">
        <v>78</v>
      </c>
      <c r="M18" s="539"/>
      <c r="N18" s="539"/>
      <c r="O18" s="539"/>
      <c r="P18" s="539"/>
      <c r="Q18" s="539"/>
      <c r="R18" s="539"/>
      <c r="S18" s="24"/>
      <c r="T18" s="24"/>
      <c r="U18" s="24"/>
      <c r="V18" s="24"/>
      <c r="W18" s="24"/>
      <c r="X18" s="24"/>
      <c r="Y18" s="24"/>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4:144" ht="15.75" customHeight="1" x14ac:dyDescent="0.25">
      <c r="D19" s="540">
        <v>13</v>
      </c>
      <c r="E19" s="541" t="s">
        <v>507</v>
      </c>
      <c r="F19" s="541"/>
      <c r="G19" s="541"/>
      <c r="H19" s="541"/>
      <c r="I19" s="541"/>
      <c r="J19" s="541"/>
      <c r="K19" s="541"/>
      <c r="L19" s="542" t="s">
        <v>508</v>
      </c>
      <c r="M19" s="542"/>
      <c r="N19" s="542"/>
      <c r="O19" s="542"/>
      <c r="P19" s="542"/>
      <c r="Q19" s="542"/>
      <c r="R19" s="542"/>
      <c r="S19" s="24"/>
      <c r="T19" s="24"/>
      <c r="U19" s="24"/>
      <c r="V19" s="24"/>
      <c r="W19" s="24"/>
      <c r="X19" s="24"/>
      <c r="Y19" s="24"/>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4:144" ht="15.75" customHeight="1" x14ac:dyDescent="0.25">
      <c r="D20" s="540">
        <v>14</v>
      </c>
      <c r="E20" s="541" t="s">
        <v>674</v>
      </c>
      <c r="F20" s="541"/>
      <c r="G20" s="541"/>
      <c r="H20" s="541"/>
      <c r="I20" s="541"/>
      <c r="J20" s="541"/>
      <c r="K20" s="541"/>
      <c r="L20" s="542" t="s">
        <v>675</v>
      </c>
      <c r="M20" s="542"/>
      <c r="N20" s="542"/>
      <c r="O20" s="542"/>
      <c r="P20" s="542"/>
      <c r="Q20" s="542"/>
      <c r="R20" s="542"/>
      <c r="S20" s="24"/>
      <c r="T20" s="24"/>
      <c r="U20" s="24"/>
      <c r="V20" s="24"/>
      <c r="W20" s="24"/>
      <c r="X20" s="24"/>
      <c r="Y20" s="24"/>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row>
    <row r="21" spans="4:144"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row>
    <row r="22" spans="4:144"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row>
    <row r="23" spans="4:144"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row>
    <row r="24" spans="4:144"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row>
    <row r="25" spans="4:144"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row>
    <row r="26" spans="4:144"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row>
    <row r="27" spans="4:144"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4:144"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row>
    <row r="29" spans="4:144"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row>
    <row r="30" spans="4:144"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row>
    <row r="31" spans="4:144"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row>
    <row r="32" spans="4:144"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row>
    <row r="33" spans="9:144"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row>
    <row r="34" spans="9:144"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row>
    <row r="35" spans="9:144"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row>
    <row r="36" spans="9:144"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row>
    <row r="37" spans="9:144"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row>
    <row r="38" spans="9:144"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row>
    <row r="39" spans="9:144"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row>
    <row r="40" spans="9:144"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row>
    <row r="41" spans="9:144"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row>
    <row r="42" spans="9:144"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row>
    <row r="43" spans="9:144"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row>
    <row r="44" spans="9:144"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row>
    <row r="45" spans="9:144"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row>
    <row r="46" spans="9:144"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row>
    <row r="47" spans="9:144"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row>
    <row r="48" spans="9:144"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row>
    <row r="49" spans="9:144"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row>
    <row r="50" spans="9:144"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row>
    <row r="51" spans="9:144"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row>
    <row r="52" spans="9:144"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row>
    <row r="53" spans="9:144"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row>
    <row r="54" spans="9:144"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row>
    <row r="55" spans="9:144"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row>
    <row r="56" spans="9:144"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row>
    <row r="57" spans="9:144"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row>
    <row r="58" spans="9:144"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row>
    <row r="59" spans="9:144"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row>
    <row r="60" spans="9:144"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row>
    <row r="61" spans="9:144"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row>
    <row r="62" spans="9:144"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row>
    <row r="63" spans="9:144"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row>
    <row r="64" spans="9:144"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row>
    <row r="65" spans="9:144"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row>
    <row r="66" spans="9:144"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row>
    <row r="67" spans="9:144"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row>
    <row r="68" spans="9:144"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row>
    <row r="69" spans="9:144"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row>
    <row r="70" spans="9:144"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row>
    <row r="71" spans="9:144"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row>
    <row r="72" spans="9:144"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row>
    <row r="73" spans="9:144"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row>
    <row r="74" spans="9:144"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row>
    <row r="75" spans="9:144"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row>
    <row r="76" spans="9:144"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row>
    <row r="77" spans="9:144"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row>
    <row r="78" spans="9:144"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row>
    <row r="79" spans="9:144"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row>
    <row r="80" spans="9:144"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row>
    <row r="81" spans="9:144"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row>
    <row r="82" spans="9:144"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row>
    <row r="83" spans="9:144"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row>
    <row r="84" spans="9:144"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row>
    <row r="85" spans="9:144"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row>
    <row r="86" spans="9:144"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9:144"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9:144"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9:144"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9:144"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9:144"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9:144"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9:144"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9:144"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9:144"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9:144"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row>
    <row r="97" spans="9:144"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9:144"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9:144"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9:144"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9:144"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9:144"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9:144"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9:144"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9:144"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row>
    <row r="106" spans="9:144"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row>
    <row r="107" spans="9:144"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row>
    <row r="108" spans="9:144"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row>
    <row r="109" spans="9:144"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row>
    <row r="110" spans="9:144"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row>
    <row r="111" spans="9:144"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row>
    <row r="112" spans="9:144"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row>
    <row r="113" spans="9:144"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row>
    <row r="114" spans="9:144"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row>
    <row r="115" spans="9:144"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row>
    <row r="116" spans="9:144"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row>
    <row r="117" spans="9:144"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row>
    <row r="118" spans="9:144"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row>
    <row r="119" spans="9:144"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row>
    <row r="120" spans="9:144"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row>
    <row r="121" spans="9:144"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row>
    <row r="122" spans="9:144"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row>
    <row r="123" spans="9:144"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row>
    <row r="124" spans="9:144"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9:144"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9:144"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9:144"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9:144"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row>
    <row r="129" spans="9:144"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row>
    <row r="130" spans="9:144"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row>
    <row r="131" spans="9:144"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row>
    <row r="132" spans="9:144"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row>
    <row r="133" spans="9:144"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row>
    <row r="134" spans="9:144"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row>
    <row r="135" spans="9:144"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row>
    <row r="136" spans="9:144"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row>
    <row r="137" spans="9:144"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row>
    <row r="138" spans="9:144"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row>
    <row r="139" spans="9:144"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row>
    <row r="140" spans="9:144"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row>
    <row r="141" spans="9:144"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row>
    <row r="142" spans="9:144"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row>
    <row r="143" spans="9:144"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row>
    <row r="144" spans="9:144"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row>
    <row r="145" spans="9:144"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row>
    <row r="146" spans="9:144"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row>
    <row r="147" spans="9:144"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row>
    <row r="148" spans="9:144"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row>
    <row r="149" spans="9:144"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row>
    <row r="150" spans="9:144"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row>
    <row r="151" spans="9:144"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row>
    <row r="152" spans="9:144"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row>
    <row r="153" spans="9:144"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row>
    <row r="154" spans="9:144"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row>
    <row r="155" spans="9:144"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row>
    <row r="156" spans="9:144"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row>
    <row r="157" spans="9:144"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row>
    <row r="158" spans="9:144"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row>
    <row r="159" spans="9:144"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row>
    <row r="160" spans="9:144"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row>
    <row r="161" spans="9:144"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row>
    <row r="162" spans="9:144"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row>
    <row r="163" spans="9:144"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row>
    <row r="164" spans="9:144"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row>
    <row r="165" spans="9:144"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row>
    <row r="166" spans="9:144"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row>
    <row r="167" spans="9:144"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row>
    <row r="168" spans="9:144"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row>
    <row r="169" spans="9:144"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row>
    <row r="170" spans="9:144"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row>
    <row r="171" spans="9:144"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row>
    <row r="172" spans="9:144"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row>
    <row r="173" spans="9:144"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row>
    <row r="174" spans="9:144"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row>
    <row r="175" spans="9:144"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row>
    <row r="176" spans="9:144"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row>
    <row r="177" spans="9:144"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row>
    <row r="178" spans="9:144"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row>
    <row r="179" spans="9:144"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row>
    <row r="180" spans="9:144"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row>
    <row r="181" spans="9:144"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row>
    <row r="182" spans="9:144"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row>
    <row r="183" spans="9:144"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row>
    <row r="184" spans="9:144"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row>
    <row r="185" spans="9:144"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row>
    <row r="186" spans="9:144"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row>
    <row r="187" spans="9:144"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row>
    <row r="188" spans="9:144"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row>
    <row r="189" spans="9:144"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row>
    <row r="190" spans="9:144"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row>
    <row r="191" spans="9:144"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row>
    <row r="192" spans="9:144"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row>
    <row r="193" spans="9:144"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row>
    <row r="194" spans="9:144"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row>
    <row r="195" spans="9:144"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row>
    <row r="196" spans="9:144"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row>
    <row r="197" spans="9:144"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row>
    <row r="198" spans="9:144"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row>
    <row r="199" spans="9:144"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row>
    <row r="200" spans="9:144"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row>
    <row r="201" spans="9:144"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row>
    <row r="202" spans="9:144"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row>
    <row r="203" spans="9:144"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row>
    <row r="204" spans="9:144"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row>
    <row r="205" spans="9:144"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row>
    <row r="206" spans="9:144"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row>
    <row r="207" spans="9:144"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row>
    <row r="208" spans="9:144"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row>
    <row r="209" spans="9:144"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row>
    <row r="210" spans="9:144"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row>
    <row r="211" spans="9:144"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row>
    <row r="212" spans="9:144"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row>
    <row r="213" spans="9:144"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row>
    <row r="214" spans="9:144"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row>
    <row r="215" spans="9:144"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row>
    <row r="216" spans="9:144"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row>
    <row r="217" spans="9:144"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row>
    <row r="218" spans="9:144"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row>
    <row r="219" spans="9:144"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row>
    <row r="220" spans="9:144"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row>
    <row r="221" spans="9:144"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row>
    <row r="222" spans="9:144"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row>
    <row r="223" spans="9:144" ht="15.75" customHeight="1" x14ac:dyDescent="0.2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row>
    <row r="224" spans="9:144" ht="15.75"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row>
    <row r="225" spans="9:144" ht="15.7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row>
    <row r="226" spans="9:144" ht="15.7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row>
    <row r="227" spans="9:144" ht="15.7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row>
    <row r="228" spans="9:144" ht="15.7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row>
    <row r="229" spans="9:144" ht="15.7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row>
    <row r="230" spans="9:144" ht="15.7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row>
    <row r="231" spans="9:144" ht="15.75" customHeight="1"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row>
    <row r="232" spans="9:144" ht="15.75" customHeight="1"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row>
    <row r="233" spans="9:144" ht="15.75" customHeight="1"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row>
    <row r="234" spans="9:144" ht="15.75" customHeight="1"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row>
    <row r="235" spans="9:144" ht="15.75" customHeight="1"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row>
    <row r="236" spans="9:144" ht="15.75" customHeight="1"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row>
    <row r="237" spans="9:144" ht="15.75" customHeight="1"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row>
    <row r="238" spans="9:144" ht="15.75" customHeight="1"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row>
    <row r="239" spans="9:144" ht="15.75" customHeight="1"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row>
    <row r="240" spans="9:144" ht="15.75" customHeight="1"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row>
    <row r="241" spans="9:144" ht="15.75" customHeight="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row>
    <row r="242" spans="9:144" ht="15.75" customHeight="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row>
    <row r="243" spans="9:144" ht="15.75" customHeight="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row>
    <row r="244" spans="9:144" ht="15.75" customHeight="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row>
    <row r="245" spans="9:144" ht="15.75" customHeight="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row>
    <row r="246" spans="9:144" ht="15.75" customHeight="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row>
    <row r="247" spans="9:144" ht="15.75" customHeight="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row>
    <row r="248" spans="9:144" ht="15.75" customHeight="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row>
    <row r="249" spans="9:144" ht="15.75" customHeight="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row>
    <row r="250" spans="9:144" ht="15.75" customHeight="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row>
    <row r="251" spans="9:144" ht="15.75" customHeight="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row>
    <row r="252" spans="9:144" ht="15.75" customHeight="1" x14ac:dyDescent="0.25">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row>
    <row r="253" spans="9:144" ht="15.75" customHeight="1" x14ac:dyDescent="0.25">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row>
    <row r="254" spans="9:144" ht="15.75" customHeight="1" x14ac:dyDescent="0.25">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row>
    <row r="255" spans="9:144" ht="15.75" customHeight="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row>
    <row r="256" spans="9:144" ht="15.75" customHeight="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row>
    <row r="257" spans="9:144" ht="15.75" customHeight="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row>
    <row r="258" spans="9:144" ht="15.75" customHeight="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row>
    <row r="259" spans="9:144" ht="15.75" customHeight="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row>
    <row r="260" spans="9:144" ht="15.75" customHeight="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row>
    <row r="261" spans="9:144" ht="15.75" customHeight="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row>
    <row r="262" spans="9:144" ht="15.75" customHeight="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row>
    <row r="263" spans="9:144" ht="15.75" customHeight="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row>
    <row r="264" spans="9:144" ht="15.75" customHeight="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row>
    <row r="265" spans="9:144" ht="15.75" customHeight="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row>
    <row r="266" spans="9:144" ht="15.75" customHeight="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row>
    <row r="267" spans="9:144" ht="15.75" customHeight="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row>
    <row r="268" spans="9:144" ht="15.75" customHeight="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row>
    <row r="269" spans="9:144" ht="15.75" customHeight="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row>
    <row r="270" spans="9:144" ht="15.75" customHeight="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row>
    <row r="271" spans="9:144" ht="15.75" customHeight="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row>
    <row r="272" spans="9:144" ht="15.75" customHeight="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row>
    <row r="273" spans="9:144" ht="15.75" customHeight="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row>
    <row r="274" spans="9:144" ht="15.75" customHeight="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row>
    <row r="275" spans="9:144" ht="15.75" customHeight="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row>
    <row r="276" spans="9:144" ht="15.75" customHeight="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row>
    <row r="277" spans="9:144" ht="15.75" customHeight="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row>
    <row r="278" spans="9:144" ht="15.75" customHeight="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row>
    <row r="279" spans="9:144" ht="15.75" customHeight="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row>
    <row r="280" spans="9:144" ht="15.75" customHeight="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row>
    <row r="281" spans="9:144" ht="15.75" customHeight="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row>
    <row r="282" spans="9:144" ht="15.75" customHeight="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row>
    <row r="283" spans="9:144" ht="15.75" customHeight="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row>
    <row r="284" spans="9:144" ht="15.75" customHeight="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row>
    <row r="285" spans="9:144" ht="15.75" customHeight="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row>
    <row r="286" spans="9:144" ht="15.75" customHeight="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row>
    <row r="287" spans="9:144" ht="15.75" customHeight="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row>
    <row r="288" spans="9:144" ht="15.75" customHeight="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row>
    <row r="289" spans="9:144" ht="15.75" customHeight="1"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row>
    <row r="290" spans="9:144" ht="15.75" customHeight="1"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row>
    <row r="291" spans="9:144" ht="15.75" customHeight="1"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row>
    <row r="292" spans="9:144" ht="15.75" customHeight="1"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row>
    <row r="293" spans="9:144" ht="15.75" customHeight="1"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row>
    <row r="294" spans="9:144" ht="15.75" customHeight="1"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row>
    <row r="295" spans="9:144" ht="15.75" customHeight="1"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row>
    <row r="296" spans="9:144" ht="15.75" customHeight="1"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row>
    <row r="297" spans="9:144" ht="15.75" customHeight="1"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row>
    <row r="298" spans="9:144" ht="15.75" customHeight="1"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row>
    <row r="299" spans="9:144" ht="15.75" customHeight="1"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row>
    <row r="300" spans="9:144" ht="15.75" customHeight="1" x14ac:dyDescent="0.25">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row>
    <row r="301" spans="9:144" ht="15.75" customHeight="1" x14ac:dyDescent="0.25">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row>
    <row r="302" spans="9:144" ht="15.75" customHeight="1" x14ac:dyDescent="0.25">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row>
    <row r="303" spans="9:144" ht="15.75" customHeight="1" x14ac:dyDescent="0.25">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row>
    <row r="304" spans="9:144" ht="15.75" customHeight="1" x14ac:dyDescent="0.25">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row>
    <row r="305" spans="9:144" ht="15.75" customHeight="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row>
    <row r="306" spans="9:144" ht="15.75" customHeight="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row>
    <row r="307" spans="9:144" ht="15.75" customHeight="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row>
    <row r="308" spans="9:144" ht="15.75" customHeight="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row>
    <row r="309" spans="9:144" ht="15.75" customHeight="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row>
    <row r="310" spans="9:144" ht="15.75" customHeight="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row>
    <row r="311" spans="9:144" ht="15.75" customHeight="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row>
    <row r="312" spans="9:144" ht="15.75" customHeight="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row>
    <row r="313" spans="9:144" ht="15.75" customHeight="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row>
    <row r="314" spans="9:144" ht="15.75" customHeight="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row>
    <row r="315" spans="9:144" ht="15.75" customHeight="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row>
    <row r="316" spans="9:144" ht="15.75" customHeight="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row>
    <row r="317" spans="9:144" ht="15.75" customHeight="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row>
    <row r="318" spans="9:144" ht="15.75" customHeight="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row>
    <row r="319" spans="9:144" ht="15.75" customHeight="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row>
    <row r="320" spans="9:144" ht="15.75" customHeight="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row>
    <row r="321" spans="9:144" ht="15.75" customHeight="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row>
    <row r="322" spans="9:144" ht="15.75" customHeight="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row>
    <row r="323" spans="9:144" ht="15.75" customHeight="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row>
    <row r="324" spans="9:144" ht="15.75" customHeight="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row>
    <row r="325" spans="9:144" ht="15.75" customHeight="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row>
    <row r="326" spans="9:144" ht="15.75" customHeight="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row>
    <row r="327" spans="9:144" ht="15.75" customHeight="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row>
    <row r="328" spans="9:144" ht="15.75" customHeight="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row>
    <row r="329" spans="9:144" ht="15.75" customHeight="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row>
    <row r="330" spans="9:144" ht="15.75" customHeight="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row>
    <row r="331" spans="9:144" ht="15.75" customHeight="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row>
    <row r="332" spans="9:144" ht="15.75" customHeight="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row>
    <row r="333" spans="9:144" ht="15.75" customHeight="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row>
    <row r="334" spans="9:144" ht="15.75" customHeight="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row>
    <row r="335" spans="9:144" ht="15.75" customHeight="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row>
    <row r="336" spans="9:144" ht="15.75" customHeight="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row>
    <row r="337" spans="9:144" ht="15.75" customHeight="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row>
    <row r="338" spans="9:144" ht="15.75" customHeight="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row>
    <row r="339" spans="9:144" ht="15.75" customHeight="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row>
    <row r="340" spans="9:144" ht="15.75" customHeight="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row>
    <row r="341" spans="9:144" ht="15.75" customHeight="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row>
    <row r="342" spans="9:144" ht="15.75" customHeight="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row>
    <row r="343" spans="9:144" ht="15.75" customHeight="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row>
    <row r="344" spans="9:144" ht="15.75" customHeight="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row>
    <row r="345" spans="9:144" ht="15.75" customHeight="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row>
    <row r="346" spans="9:144" ht="15.75" customHeight="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row>
    <row r="347" spans="9:144" ht="15.75" customHeight="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row>
    <row r="348" spans="9:144" ht="15.75" customHeight="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row>
    <row r="349" spans="9:144" ht="15.75" customHeight="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row>
    <row r="350" spans="9:144" ht="15.75" customHeight="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row>
    <row r="351" spans="9:144" ht="15.75" customHeight="1" x14ac:dyDescent="0.25">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row>
    <row r="352" spans="9:144" ht="15.75" customHeight="1" x14ac:dyDescent="0.25">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row>
    <row r="353" spans="9:144" ht="15.75" customHeight="1" x14ac:dyDescent="0.25">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row>
    <row r="354" spans="9:144" ht="15.75" customHeight="1" x14ac:dyDescent="0.25">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row>
    <row r="355" spans="9:144" ht="15.75" customHeight="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row>
    <row r="356" spans="9:144" ht="15.75" customHeight="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row>
    <row r="357" spans="9:144" ht="15.75" customHeight="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row>
    <row r="358" spans="9:144" ht="15.75" customHeight="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row>
    <row r="359" spans="9:144" ht="15.75" customHeight="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row>
    <row r="360" spans="9:144" ht="15.75" customHeight="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row>
    <row r="361" spans="9:144" ht="15.75" customHeight="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row>
    <row r="362" spans="9:144" ht="15.75" customHeight="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row>
    <row r="363" spans="9:144" ht="15.75" customHeight="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row>
    <row r="364" spans="9:144" ht="15.75" customHeight="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row>
    <row r="365" spans="9:144" ht="15.75" customHeight="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row>
    <row r="366" spans="9:144" ht="15.75" customHeight="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row>
    <row r="367" spans="9:144" ht="15.75" customHeight="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row>
    <row r="368" spans="9:144" ht="15.75" customHeight="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row>
    <row r="369" spans="9:144" ht="15.75" customHeight="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row>
    <row r="370" spans="9:144" ht="15.75" customHeight="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row>
    <row r="371" spans="9:144" ht="15.75" customHeight="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row>
    <row r="372" spans="9:144" ht="15.75" customHeight="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row>
    <row r="373" spans="9:144" ht="15.75" customHeight="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row>
    <row r="374" spans="9:144" ht="15.75" customHeight="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row>
    <row r="375" spans="9:144" ht="15.75" customHeight="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row>
    <row r="376" spans="9:144" ht="15.75" customHeight="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row>
    <row r="377" spans="9:144" ht="15.75" customHeight="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row>
    <row r="378" spans="9:144" ht="15.75" customHeight="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row>
    <row r="379" spans="9:144" ht="15.75" customHeight="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row>
    <row r="380" spans="9:144" ht="15.75" customHeight="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row>
    <row r="381" spans="9:144" ht="15.75" customHeight="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row>
    <row r="382" spans="9:144" ht="15.75" customHeight="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row>
    <row r="383" spans="9:144" ht="15.75" customHeight="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row>
    <row r="384" spans="9:144" ht="15.75" customHeight="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row>
    <row r="385" spans="9:144" ht="15.75" customHeight="1"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row>
    <row r="386" spans="9:144" ht="15.75" customHeight="1"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row>
    <row r="387" spans="9:144" ht="15.75" customHeight="1"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row>
    <row r="388" spans="9:144" ht="15.75" customHeight="1"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row>
    <row r="389" spans="9:144" ht="15.75" customHeight="1"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row>
    <row r="390" spans="9:144" ht="15.75" customHeight="1"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row>
    <row r="391" spans="9:144" ht="15.75" customHeight="1"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row>
    <row r="392" spans="9:144" ht="15.75" customHeight="1"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row>
    <row r="393" spans="9:144" ht="15.75" customHeight="1"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row>
    <row r="394" spans="9:144" ht="15.75" customHeight="1"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row>
    <row r="395" spans="9:144" ht="15.75" customHeight="1"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row>
    <row r="396" spans="9:144" ht="15.75" customHeight="1"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row>
    <row r="397" spans="9:144" ht="15.75" customHeight="1"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row>
    <row r="398" spans="9:144" ht="15.75" customHeight="1"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row>
    <row r="399" spans="9:144" ht="15.75" customHeight="1"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row>
    <row r="400" spans="9:144" ht="15.75" customHeight="1" x14ac:dyDescent="0.25">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row>
    <row r="401" spans="9:144" ht="15.75" customHeight="1" x14ac:dyDescent="0.25">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row>
    <row r="402" spans="9:144" ht="15.75" customHeight="1" x14ac:dyDescent="0.25">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row>
    <row r="403" spans="9:144" ht="15.75" customHeight="1" x14ac:dyDescent="0.25">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row>
    <row r="404" spans="9:144" ht="15.75" customHeight="1" x14ac:dyDescent="0.25">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row>
    <row r="405" spans="9:144" ht="15.75" customHeight="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row>
    <row r="406" spans="9:144" ht="15.75" customHeight="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row>
    <row r="407" spans="9:144" ht="15.75" customHeight="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row>
    <row r="408" spans="9:144" ht="15.75" customHeight="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row>
    <row r="409" spans="9:144" ht="15.75" customHeight="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row>
    <row r="410" spans="9:144" ht="15.75" customHeight="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row>
    <row r="411" spans="9:144" ht="15.75" customHeight="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row>
    <row r="412" spans="9:144" ht="15.75" customHeight="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row>
    <row r="413" spans="9:144" ht="15.75" customHeight="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row>
    <row r="414" spans="9:144" ht="15.75" customHeight="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row>
    <row r="415" spans="9:144" ht="15.75" customHeight="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row>
    <row r="416" spans="9:144" ht="15.75" customHeight="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row>
    <row r="417" spans="9:144" ht="15.75" customHeight="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row>
    <row r="418" spans="9:144" ht="15.75" customHeight="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row>
    <row r="419" spans="9:144" ht="15.75" customHeight="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row>
    <row r="420" spans="9:144" ht="15.75" customHeight="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row>
    <row r="421" spans="9:144" ht="15.75" customHeight="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row>
    <row r="422" spans="9:144" ht="15.75" customHeight="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row>
    <row r="423" spans="9:144" ht="15.75" customHeight="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row>
    <row r="424" spans="9:144" ht="15.75" customHeight="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row>
    <row r="425" spans="9:144" ht="15.75" customHeight="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row>
    <row r="426" spans="9:144" ht="15.75" customHeight="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row>
    <row r="427" spans="9:144" ht="15.75" customHeight="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row>
    <row r="428" spans="9:144" ht="15.75" customHeight="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row>
    <row r="429" spans="9:144" ht="15.75" customHeight="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row>
    <row r="430" spans="9:144" ht="15.75" customHeight="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row>
    <row r="431" spans="9:144" ht="15.75" customHeight="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row>
    <row r="432" spans="9:144" ht="15.75" customHeight="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row>
    <row r="433" spans="9:144" ht="15.75" customHeight="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row>
    <row r="434" spans="9:144" ht="15.75" customHeight="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row>
    <row r="435" spans="9:144" ht="15.75" customHeight="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row>
    <row r="436" spans="9:144" ht="15.75" customHeight="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row>
    <row r="437" spans="9:144" ht="15.75" customHeight="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row>
    <row r="438" spans="9:144" ht="15.75" customHeight="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row>
    <row r="439" spans="9:144" ht="15.75" customHeight="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row>
    <row r="440" spans="9:144" ht="15.75" customHeight="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row>
    <row r="441" spans="9:144" ht="15.75" customHeight="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row>
    <row r="442" spans="9:144" ht="15.75" customHeight="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row>
    <row r="443" spans="9:144" ht="15.75" customHeight="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row>
    <row r="444" spans="9:144" ht="15.75" customHeight="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row>
    <row r="445" spans="9:144" ht="15.75" customHeight="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row>
    <row r="446" spans="9:144" ht="15.75" customHeight="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row>
    <row r="447" spans="9:144" ht="15.75" customHeight="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row>
    <row r="448" spans="9:144" ht="15.75" customHeight="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row>
    <row r="449" spans="9:144" ht="15.75" customHeight="1"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row>
    <row r="450" spans="9:144" ht="15.75" customHeight="1" x14ac:dyDescent="0.25">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row>
    <row r="451" spans="9:144" ht="15.75" customHeight="1" x14ac:dyDescent="0.25">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row>
    <row r="452" spans="9:144" ht="15.75" customHeight="1" x14ac:dyDescent="0.25">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row>
    <row r="453" spans="9:144" ht="15.75" customHeight="1" x14ac:dyDescent="0.25">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row>
    <row r="454" spans="9:144" ht="15.75" customHeight="1" x14ac:dyDescent="0.25">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row>
    <row r="455" spans="9:144" ht="15.75" customHeight="1" x14ac:dyDescent="0.25">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row>
    <row r="456" spans="9:144" ht="15.75" customHeight="1" x14ac:dyDescent="0.25">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row>
    <row r="457" spans="9:144" ht="15.75" customHeight="1" x14ac:dyDescent="0.25">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row>
    <row r="458" spans="9:144" ht="15.75" customHeight="1" x14ac:dyDescent="0.25">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row>
    <row r="459" spans="9:144" ht="15.75" customHeight="1" x14ac:dyDescent="0.25">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row>
    <row r="460" spans="9:144" ht="15.75" customHeight="1" x14ac:dyDescent="0.25">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row>
    <row r="461" spans="9:144" ht="15.75" customHeight="1" x14ac:dyDescent="0.25">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row>
    <row r="462" spans="9:144" ht="15.75" customHeight="1" x14ac:dyDescent="0.25">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row>
    <row r="463" spans="9:144" ht="15.75" customHeight="1" x14ac:dyDescent="0.25">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row>
    <row r="464" spans="9:144" ht="15.75" customHeight="1" x14ac:dyDescent="0.25">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row>
    <row r="465" spans="9:144" ht="15.75" customHeight="1" x14ac:dyDescent="0.25">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row>
    <row r="466" spans="9:144" ht="15.75" customHeight="1" x14ac:dyDescent="0.25">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row>
    <row r="467" spans="9:144" ht="15.75" customHeight="1" x14ac:dyDescent="0.25">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row>
    <row r="468" spans="9:144" ht="15.75" customHeight="1" x14ac:dyDescent="0.25">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row>
    <row r="469" spans="9:144" ht="15.75" customHeight="1" x14ac:dyDescent="0.25">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row>
    <row r="470" spans="9:144" ht="15.75" customHeight="1" x14ac:dyDescent="0.25">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row>
    <row r="471" spans="9:144" ht="15.75" customHeight="1" x14ac:dyDescent="0.25">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row>
    <row r="472" spans="9:144" ht="15.75" customHeight="1" x14ac:dyDescent="0.25">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row>
    <row r="473" spans="9:144" ht="15.75" customHeight="1" x14ac:dyDescent="0.25">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row>
    <row r="474" spans="9:144" ht="15.75" customHeight="1" x14ac:dyDescent="0.25">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row>
    <row r="475" spans="9:144" ht="15.75" customHeight="1" x14ac:dyDescent="0.25">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row>
    <row r="476" spans="9:144" ht="15.75" customHeight="1" x14ac:dyDescent="0.25">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row>
    <row r="477" spans="9:144" ht="15.75" customHeight="1" x14ac:dyDescent="0.25">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row>
    <row r="478" spans="9:144" ht="15.75" customHeight="1" x14ac:dyDescent="0.25">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row>
    <row r="479" spans="9:144" ht="15.75" customHeight="1" x14ac:dyDescent="0.25">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row>
    <row r="480" spans="9:144" ht="15.75" customHeight="1" x14ac:dyDescent="0.25">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row>
    <row r="481" spans="9:144" ht="15.75" customHeight="1" x14ac:dyDescent="0.25">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row>
    <row r="482" spans="9:144" ht="15.75" customHeight="1" x14ac:dyDescent="0.25">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row>
    <row r="483" spans="9:144" ht="15.75" customHeight="1" x14ac:dyDescent="0.25">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row>
    <row r="484" spans="9:144" ht="15.75" customHeight="1" x14ac:dyDescent="0.25">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row>
    <row r="485" spans="9:144" ht="15.75" customHeight="1" x14ac:dyDescent="0.25">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row>
    <row r="486" spans="9:144" ht="15.75" customHeight="1" x14ac:dyDescent="0.25">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row>
    <row r="487" spans="9:144" ht="15.75" customHeight="1" x14ac:dyDescent="0.25">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row>
    <row r="488" spans="9:144" ht="15.75" customHeight="1" x14ac:dyDescent="0.25">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row>
    <row r="489" spans="9:144" ht="15.75" customHeight="1" x14ac:dyDescent="0.25">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row>
    <row r="490" spans="9:144" ht="15.75" customHeight="1" x14ac:dyDescent="0.25">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row>
    <row r="491" spans="9:144" ht="15.75" customHeight="1" x14ac:dyDescent="0.25">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row>
    <row r="492" spans="9:144" ht="15.75" customHeight="1" x14ac:dyDescent="0.25">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row>
    <row r="493" spans="9:144" ht="15.75" customHeight="1" x14ac:dyDescent="0.25">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row>
    <row r="494" spans="9:144" ht="15.75" customHeight="1" x14ac:dyDescent="0.25">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row>
    <row r="495" spans="9:144" ht="15.75" customHeight="1" x14ac:dyDescent="0.25">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row>
    <row r="496" spans="9:144" ht="15.75" customHeight="1" x14ac:dyDescent="0.25">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row>
    <row r="497" spans="9:144" ht="15.75" customHeight="1" x14ac:dyDescent="0.25">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row>
    <row r="498" spans="9:144" ht="15.75" customHeight="1" x14ac:dyDescent="0.25">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row>
    <row r="499" spans="9:144" ht="15.75" customHeight="1" x14ac:dyDescent="0.25">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row>
    <row r="500" spans="9:144" ht="15.75" customHeight="1" x14ac:dyDescent="0.25">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row>
    <row r="501" spans="9:144" ht="15.75" customHeight="1" x14ac:dyDescent="0.25">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row>
    <row r="502" spans="9:144" ht="15.75" customHeight="1" x14ac:dyDescent="0.25">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row>
    <row r="503" spans="9:144" ht="15.75" customHeight="1" x14ac:dyDescent="0.25">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row>
    <row r="504" spans="9:144" ht="15.75" customHeight="1" x14ac:dyDescent="0.25">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row>
    <row r="505" spans="9:144" ht="15.75" customHeight="1" x14ac:dyDescent="0.25">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row>
    <row r="506" spans="9:144" ht="15.75" customHeight="1" x14ac:dyDescent="0.25">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row>
    <row r="507" spans="9:144" ht="15.75" customHeight="1" x14ac:dyDescent="0.25">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row>
    <row r="508" spans="9:144" ht="15.75" customHeight="1" x14ac:dyDescent="0.25">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row>
    <row r="509" spans="9:144" ht="15.75" customHeight="1" x14ac:dyDescent="0.25">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row>
    <row r="510" spans="9:144" ht="15.75" customHeight="1" x14ac:dyDescent="0.25">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row>
    <row r="511" spans="9:144" ht="15.75" customHeight="1" x14ac:dyDescent="0.25">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row>
    <row r="512" spans="9:144" ht="15.75" customHeight="1" x14ac:dyDescent="0.25">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row>
    <row r="513" spans="9:144" ht="15.75" customHeight="1" x14ac:dyDescent="0.25">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row>
    <row r="514" spans="9:144" ht="15.75" customHeight="1" x14ac:dyDescent="0.25">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row>
    <row r="515" spans="9:144" ht="15.75" customHeight="1" x14ac:dyDescent="0.25">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row>
    <row r="516" spans="9:144" ht="15.75" customHeight="1" x14ac:dyDescent="0.25">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row>
    <row r="517" spans="9:144" ht="15.75" customHeight="1" x14ac:dyDescent="0.25">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row>
    <row r="518" spans="9:144" ht="15.75" customHeight="1" x14ac:dyDescent="0.25">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row>
    <row r="519" spans="9:144" ht="15.75" customHeight="1" x14ac:dyDescent="0.25">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row>
    <row r="520" spans="9:144" ht="15.75" customHeight="1" x14ac:dyDescent="0.25">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row>
    <row r="521" spans="9:144" ht="15.75" customHeight="1" x14ac:dyDescent="0.25">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row>
    <row r="522" spans="9:144" ht="15.75" customHeight="1" x14ac:dyDescent="0.25">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row>
    <row r="523" spans="9:144" ht="15.75" customHeight="1" x14ac:dyDescent="0.25">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row>
    <row r="524" spans="9:144" ht="15.75" customHeight="1" x14ac:dyDescent="0.25">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row>
    <row r="525" spans="9:144" ht="15.75" customHeight="1" x14ac:dyDescent="0.25">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row>
    <row r="526" spans="9:144" ht="15.75" customHeight="1" x14ac:dyDescent="0.25">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row>
    <row r="527" spans="9:144" ht="15.75" customHeight="1" x14ac:dyDescent="0.25">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row>
    <row r="528" spans="9:144" ht="15.75" customHeight="1" x14ac:dyDescent="0.25">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row>
    <row r="529" spans="9:144" ht="15.75" customHeight="1" x14ac:dyDescent="0.25">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row>
    <row r="530" spans="9:144" ht="15.75" customHeight="1" x14ac:dyDescent="0.25">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row>
    <row r="531" spans="9:144" ht="15.75" customHeight="1" x14ac:dyDescent="0.25">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row>
    <row r="532" spans="9:144" ht="15.75" customHeight="1" x14ac:dyDescent="0.25">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row>
    <row r="533" spans="9:144" ht="15.75" customHeight="1" x14ac:dyDescent="0.25">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row>
    <row r="534" spans="9:144" ht="15.75" customHeight="1" x14ac:dyDescent="0.25">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row>
    <row r="535" spans="9:144" ht="15.75" customHeight="1" x14ac:dyDescent="0.25">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row>
    <row r="536" spans="9:144" ht="15.75" customHeight="1" x14ac:dyDescent="0.25">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row>
    <row r="537" spans="9:144" ht="15.75" customHeight="1" x14ac:dyDescent="0.25">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row>
    <row r="538" spans="9:144" ht="15.75" customHeight="1" x14ac:dyDescent="0.25">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row>
    <row r="539" spans="9:144" ht="15.75" customHeight="1" x14ac:dyDescent="0.25">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row>
    <row r="540" spans="9:144" ht="15.75" customHeight="1" x14ac:dyDescent="0.25">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row>
    <row r="541" spans="9:144" ht="15.75" customHeight="1" x14ac:dyDescent="0.25">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row>
    <row r="542" spans="9:144" ht="15.75" customHeight="1" x14ac:dyDescent="0.25">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row>
    <row r="543" spans="9:144" ht="15.75" customHeight="1" x14ac:dyDescent="0.25">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row>
    <row r="544" spans="9:144" ht="15.75" customHeight="1" x14ac:dyDescent="0.25">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row>
    <row r="545" spans="9:144" ht="15.75" customHeight="1" x14ac:dyDescent="0.25">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row>
    <row r="546" spans="9:144" ht="15.75" customHeight="1" x14ac:dyDescent="0.25">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row>
    <row r="547" spans="9:144" ht="15.75" customHeight="1" x14ac:dyDescent="0.25">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row>
    <row r="548" spans="9:144" ht="15.75" customHeight="1" x14ac:dyDescent="0.25">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row>
    <row r="549" spans="9:144" ht="15.75" customHeight="1" x14ac:dyDescent="0.25">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row>
    <row r="550" spans="9:144" ht="15.75" customHeight="1" x14ac:dyDescent="0.25">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row>
    <row r="551" spans="9:144" ht="15.75" customHeight="1" x14ac:dyDescent="0.25">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row>
    <row r="552" spans="9:144" ht="15.75" customHeight="1" x14ac:dyDescent="0.25">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row>
    <row r="553" spans="9:144" ht="15.75" customHeight="1" x14ac:dyDescent="0.25">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row>
    <row r="554" spans="9:144" ht="15.75" customHeight="1" x14ac:dyDescent="0.25">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row>
    <row r="555" spans="9:144" ht="15.75" customHeight="1" x14ac:dyDescent="0.25">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row>
    <row r="556" spans="9:144" ht="15.75" customHeight="1" x14ac:dyDescent="0.25">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row>
    <row r="557" spans="9:144" ht="15.75" customHeight="1" x14ac:dyDescent="0.25">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row>
    <row r="558" spans="9:144" ht="15.75" customHeight="1" x14ac:dyDescent="0.25">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row>
    <row r="559" spans="9:144" ht="15.75" customHeight="1" x14ac:dyDescent="0.25">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row>
    <row r="560" spans="9:144" ht="15.75" customHeight="1" x14ac:dyDescent="0.25">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row>
    <row r="561" spans="9:144" ht="15.75" customHeight="1" x14ac:dyDescent="0.25">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row>
    <row r="562" spans="9:144" ht="15.75" customHeight="1" x14ac:dyDescent="0.25">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row>
    <row r="563" spans="9:144" ht="15.75" customHeight="1" x14ac:dyDescent="0.25">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row>
    <row r="564" spans="9:144" ht="15.75" customHeight="1" x14ac:dyDescent="0.25">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row>
    <row r="565" spans="9:144" ht="15.75" customHeight="1" x14ac:dyDescent="0.25">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row>
    <row r="566" spans="9:144" ht="15.75" customHeight="1" x14ac:dyDescent="0.25">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row>
    <row r="567" spans="9:144" ht="15.75" customHeight="1" x14ac:dyDescent="0.25">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row>
    <row r="568" spans="9:144" ht="15.75" customHeight="1" x14ac:dyDescent="0.25">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row>
    <row r="569" spans="9:144" ht="15.75" customHeight="1" x14ac:dyDescent="0.25">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row>
    <row r="570" spans="9:144" ht="15.75" customHeight="1" x14ac:dyDescent="0.25">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row>
    <row r="571" spans="9:144" ht="15.75" customHeight="1" x14ac:dyDescent="0.25">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row>
    <row r="572" spans="9:144" ht="15.75" customHeight="1" x14ac:dyDescent="0.25">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row>
    <row r="573" spans="9:144" ht="15.75" customHeight="1" x14ac:dyDescent="0.25">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row>
    <row r="574" spans="9:144" ht="15.75" customHeight="1" x14ac:dyDescent="0.25">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row>
    <row r="575" spans="9:144" ht="15.75" customHeight="1" x14ac:dyDescent="0.25">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row>
    <row r="576" spans="9:144" ht="15.75" customHeight="1" x14ac:dyDescent="0.25">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row>
    <row r="577" spans="9:144" ht="15.75" customHeight="1" x14ac:dyDescent="0.25">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row>
    <row r="578" spans="9:144" ht="15.75" customHeight="1" x14ac:dyDescent="0.25">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row>
    <row r="579" spans="9:144" ht="15.75" customHeight="1" x14ac:dyDescent="0.25">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row>
    <row r="580" spans="9:144" ht="15.75" customHeight="1" x14ac:dyDescent="0.25">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row>
    <row r="581" spans="9:144" ht="15.75" customHeight="1" x14ac:dyDescent="0.25">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row>
    <row r="582" spans="9:144" ht="15.75" customHeight="1" x14ac:dyDescent="0.25">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row>
    <row r="583" spans="9:144" ht="15.75" customHeight="1" x14ac:dyDescent="0.25">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row>
    <row r="584" spans="9:144" ht="15.75" customHeight="1" x14ac:dyDescent="0.25">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row>
    <row r="585" spans="9:144" ht="15.75" customHeight="1" x14ac:dyDescent="0.25">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row>
    <row r="586" spans="9:144" ht="15.75" customHeight="1" x14ac:dyDescent="0.25">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row>
    <row r="587" spans="9:144" ht="15.75" customHeight="1" x14ac:dyDescent="0.25">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row>
    <row r="588" spans="9:144" ht="15.75" customHeight="1" x14ac:dyDescent="0.25">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row>
    <row r="589" spans="9:144" ht="15.75" customHeight="1" x14ac:dyDescent="0.25">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row>
    <row r="590" spans="9:144" ht="15.75" customHeight="1" x14ac:dyDescent="0.25">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row>
    <row r="591" spans="9:144" ht="15.75" customHeight="1" x14ac:dyDescent="0.25">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row>
    <row r="592" spans="9:144" ht="15.75" customHeight="1" x14ac:dyDescent="0.25">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row>
    <row r="593" spans="9:144" ht="15.75" customHeight="1" x14ac:dyDescent="0.25">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row>
    <row r="594" spans="9:144" ht="15.75" customHeight="1" x14ac:dyDescent="0.25">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row>
    <row r="595" spans="9:144" ht="15.75" customHeight="1" x14ac:dyDescent="0.25">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row>
    <row r="596" spans="9:144" ht="15.75" customHeight="1" x14ac:dyDescent="0.25">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row>
    <row r="597" spans="9:144" ht="15.75" customHeight="1" x14ac:dyDescent="0.25">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row>
    <row r="598" spans="9:144" ht="15.75" customHeight="1" x14ac:dyDescent="0.25">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row>
    <row r="599" spans="9:144" ht="15.75" customHeight="1" x14ac:dyDescent="0.25">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row>
    <row r="600" spans="9:144" ht="15.75" customHeight="1" x14ac:dyDescent="0.25">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row>
    <row r="601" spans="9:144" ht="15.75" customHeight="1" x14ac:dyDescent="0.25">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row>
    <row r="602" spans="9:144" ht="15.75" customHeight="1" x14ac:dyDescent="0.25">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row>
    <row r="603" spans="9:144" ht="15.75" customHeight="1" x14ac:dyDescent="0.25">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row>
    <row r="604" spans="9:144" ht="15.75" customHeight="1" x14ac:dyDescent="0.25">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row>
    <row r="605" spans="9:144" ht="15.75" customHeight="1" x14ac:dyDescent="0.25">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row>
    <row r="606" spans="9:144" ht="15.75" customHeight="1" x14ac:dyDescent="0.25">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row>
    <row r="607" spans="9:144" ht="15.75" customHeight="1" x14ac:dyDescent="0.25">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row>
    <row r="608" spans="9:144" ht="15.75" customHeight="1" x14ac:dyDescent="0.25">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row>
    <row r="609" spans="9:144" ht="15.75" customHeight="1" x14ac:dyDescent="0.25">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row>
    <row r="610" spans="9:144" ht="15.75" customHeight="1" x14ac:dyDescent="0.25">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row>
    <row r="611" spans="9:144" ht="15.75" customHeight="1" x14ac:dyDescent="0.25">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row>
    <row r="612" spans="9:144" ht="15.75" customHeight="1" x14ac:dyDescent="0.25">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row>
    <row r="613" spans="9:144" ht="15.75" customHeight="1" x14ac:dyDescent="0.25">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row>
    <row r="614" spans="9:144" ht="15.75" customHeight="1" x14ac:dyDescent="0.25">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row>
    <row r="615" spans="9:144" ht="15.75" customHeight="1" x14ac:dyDescent="0.25">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row>
    <row r="616" spans="9:144" ht="15.75" customHeight="1" x14ac:dyDescent="0.25">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row>
    <row r="617" spans="9:144" ht="15.75" customHeight="1" x14ac:dyDescent="0.25">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row>
    <row r="618" spans="9:144" ht="15.75" customHeight="1" x14ac:dyDescent="0.25">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row>
    <row r="619" spans="9:144" ht="15.75" customHeight="1" x14ac:dyDescent="0.25">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row>
    <row r="620" spans="9:144" ht="15.75" customHeight="1" x14ac:dyDescent="0.25">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row>
    <row r="621" spans="9:144" ht="15.75" customHeight="1" x14ac:dyDescent="0.25">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row>
    <row r="622" spans="9:144" ht="15.75" customHeight="1" x14ac:dyDescent="0.25">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row>
    <row r="623" spans="9:144" ht="15.75" customHeight="1" x14ac:dyDescent="0.25">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row>
    <row r="624" spans="9:144" ht="15.75" customHeight="1" x14ac:dyDescent="0.25">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row>
    <row r="625" spans="9:144" ht="15.75" customHeight="1" x14ac:dyDescent="0.25">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row>
    <row r="626" spans="9:144" ht="15.75" customHeight="1" x14ac:dyDescent="0.25">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row>
    <row r="627" spans="9:144" ht="15.75" customHeight="1" x14ac:dyDescent="0.25">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row>
    <row r="628" spans="9:144" ht="15.75" customHeight="1" x14ac:dyDescent="0.25">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row>
    <row r="629" spans="9:144" ht="15.75" customHeight="1" x14ac:dyDescent="0.25">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row>
    <row r="630" spans="9:144" ht="15.75" customHeight="1" x14ac:dyDescent="0.25">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row>
    <row r="631" spans="9:144" ht="15.75" customHeight="1" x14ac:dyDescent="0.25">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row>
    <row r="632" spans="9:144" ht="15.75" customHeight="1" x14ac:dyDescent="0.25">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row>
    <row r="633" spans="9:144" ht="15.75" customHeight="1" x14ac:dyDescent="0.25">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row>
    <row r="634" spans="9:144" ht="15.75" customHeight="1" x14ac:dyDescent="0.25">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row>
    <row r="635" spans="9:144" ht="15.75" customHeight="1" x14ac:dyDescent="0.25">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row>
    <row r="636" spans="9:144" ht="15.75" customHeight="1" x14ac:dyDescent="0.25">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row>
    <row r="637" spans="9:144" ht="15.75" customHeight="1" x14ac:dyDescent="0.25">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row>
    <row r="638" spans="9:144" ht="15.75" customHeight="1" x14ac:dyDescent="0.25">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row>
    <row r="639" spans="9:144" ht="15.75" customHeight="1" x14ac:dyDescent="0.25">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row>
    <row r="640" spans="9:144" ht="15.75" customHeight="1" x14ac:dyDescent="0.25">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row>
    <row r="641" spans="9:144" ht="15.75" customHeight="1" x14ac:dyDescent="0.25">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row>
    <row r="642" spans="9:144" ht="15.75" customHeight="1" x14ac:dyDescent="0.25">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row>
    <row r="643" spans="9:144" ht="15.75" customHeight="1" x14ac:dyDescent="0.25">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row>
    <row r="644" spans="9:144" ht="15.75" customHeight="1" x14ac:dyDescent="0.25">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row>
    <row r="645" spans="9:144" ht="15.75" customHeight="1" x14ac:dyDescent="0.25">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row>
    <row r="646" spans="9:144" ht="15.75" customHeight="1" x14ac:dyDescent="0.25">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row>
    <row r="647" spans="9:144" ht="15.75" customHeight="1" x14ac:dyDescent="0.25">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row>
    <row r="648" spans="9:144" ht="15.75" customHeight="1" x14ac:dyDescent="0.25">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row>
    <row r="649" spans="9:144" ht="15.75" customHeight="1" x14ac:dyDescent="0.25">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row>
    <row r="650" spans="9:144" ht="15.75" customHeight="1" x14ac:dyDescent="0.25">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row>
    <row r="651" spans="9:144" ht="15.75" customHeight="1" x14ac:dyDescent="0.25">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row>
    <row r="652" spans="9:144" ht="15.75" customHeight="1" x14ac:dyDescent="0.25">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row>
    <row r="653" spans="9:144" ht="15.75" customHeight="1" x14ac:dyDescent="0.25">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row>
    <row r="654" spans="9:144" ht="15.75" customHeight="1" x14ac:dyDescent="0.25">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row>
    <row r="655" spans="9:144" ht="15.75" customHeight="1" x14ac:dyDescent="0.25">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row>
    <row r="656" spans="9:144" ht="15.75" customHeight="1" x14ac:dyDescent="0.25">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row>
    <row r="657" spans="9:144" ht="15.75" customHeight="1" x14ac:dyDescent="0.25">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row>
    <row r="658" spans="9:144" ht="15.75" customHeight="1" x14ac:dyDescent="0.25">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row>
    <row r="659" spans="9:144" ht="15.75" customHeight="1" x14ac:dyDescent="0.25">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row>
    <row r="660" spans="9:144" ht="15.75" customHeight="1" x14ac:dyDescent="0.25">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row>
    <row r="661" spans="9:144" ht="15.75" customHeight="1" x14ac:dyDescent="0.25">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row>
    <row r="662" spans="9:144" ht="15.75" customHeight="1" x14ac:dyDescent="0.25">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row>
    <row r="663" spans="9:144" ht="15.75" customHeight="1" x14ac:dyDescent="0.25">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row>
    <row r="664" spans="9:144" ht="15.75" customHeight="1" x14ac:dyDescent="0.25">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row>
    <row r="665" spans="9:144" ht="15.75" customHeight="1" x14ac:dyDescent="0.25">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row>
    <row r="666" spans="9:144" ht="15.75" customHeight="1" x14ac:dyDescent="0.25">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row>
    <row r="667" spans="9:144" ht="15.75" customHeight="1" x14ac:dyDescent="0.25">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row>
    <row r="668" spans="9:144" ht="15.75" customHeight="1" x14ac:dyDescent="0.25">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row>
    <row r="669" spans="9:144" ht="15.75" customHeight="1" x14ac:dyDescent="0.25">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row>
    <row r="670" spans="9:144" ht="15.75" customHeight="1" x14ac:dyDescent="0.25">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row>
    <row r="671" spans="9:144" ht="15.75" customHeight="1" x14ac:dyDescent="0.25">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row>
    <row r="672" spans="9:144" ht="15.75" customHeight="1" x14ac:dyDescent="0.25">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row>
    <row r="673" spans="9:144" ht="15.75" customHeight="1" x14ac:dyDescent="0.25">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row>
    <row r="674" spans="9:144" ht="15.75" customHeight="1" x14ac:dyDescent="0.25">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row>
    <row r="675" spans="9:144" ht="15.75" customHeight="1" x14ac:dyDescent="0.25">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row>
    <row r="676" spans="9:144" ht="15.75" customHeight="1" x14ac:dyDescent="0.25">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row>
    <row r="677" spans="9:144" ht="15.75" customHeight="1" x14ac:dyDescent="0.25">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row>
    <row r="678" spans="9:144" ht="15.75" customHeight="1" x14ac:dyDescent="0.25">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row>
    <row r="679" spans="9:144" ht="15.75" customHeight="1" x14ac:dyDescent="0.25">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row>
    <row r="680" spans="9:144" ht="15.75" customHeight="1" x14ac:dyDescent="0.25">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row>
    <row r="681" spans="9:144" ht="15.75" customHeight="1" x14ac:dyDescent="0.25">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row>
    <row r="682" spans="9:144" ht="15.75" customHeight="1" x14ac:dyDescent="0.25">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row>
    <row r="683" spans="9:144" ht="15.75" customHeight="1" x14ac:dyDescent="0.25">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row>
    <row r="684" spans="9:144" ht="15.75" customHeight="1" x14ac:dyDescent="0.25">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row>
    <row r="685" spans="9:144" ht="15.75" customHeight="1" x14ac:dyDescent="0.25">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row>
    <row r="686" spans="9:144" ht="15.75" customHeight="1" x14ac:dyDescent="0.25">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row>
    <row r="687" spans="9:144" ht="15.75" customHeight="1" x14ac:dyDescent="0.25">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row>
    <row r="688" spans="9:144" ht="15.75" customHeight="1" x14ac:dyDescent="0.25">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row>
    <row r="689" spans="9:144" ht="15.75" customHeight="1" x14ac:dyDescent="0.25">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row>
    <row r="690" spans="9:144" ht="15.75" customHeight="1" x14ac:dyDescent="0.25">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row>
    <row r="691" spans="9:144" ht="15.75" customHeight="1" x14ac:dyDescent="0.25">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row>
    <row r="692" spans="9:144" ht="15.75" customHeight="1" x14ac:dyDescent="0.25">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row>
    <row r="693" spans="9:144" ht="15.75" customHeight="1" x14ac:dyDescent="0.25">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row>
    <row r="694" spans="9:144" ht="15.75" customHeight="1" x14ac:dyDescent="0.25">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row>
    <row r="695" spans="9:144" ht="15.75" customHeight="1" x14ac:dyDescent="0.25">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row>
    <row r="696" spans="9:144" ht="15.75" customHeight="1" x14ac:dyDescent="0.25">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row>
    <row r="697" spans="9:144" ht="15.75" customHeight="1" x14ac:dyDescent="0.25">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row>
    <row r="698" spans="9:144" ht="15.75" customHeight="1" x14ac:dyDescent="0.25">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row>
    <row r="699" spans="9:144" ht="15.75" customHeight="1" x14ac:dyDescent="0.25">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row>
    <row r="700" spans="9:144" ht="15.75" customHeight="1" x14ac:dyDescent="0.25">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row>
    <row r="701" spans="9:144" ht="15.75" customHeight="1" x14ac:dyDescent="0.25">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row>
    <row r="702" spans="9:144" ht="15.75" customHeight="1" x14ac:dyDescent="0.25">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row>
    <row r="703" spans="9:144" ht="15.75" customHeight="1" x14ac:dyDescent="0.25">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row>
    <row r="704" spans="9:144" ht="15.75" customHeight="1" x14ac:dyDescent="0.25">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row>
    <row r="705" spans="9:144" ht="15.75" customHeight="1" x14ac:dyDescent="0.25">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row>
    <row r="706" spans="9:144" ht="15.75" customHeight="1" x14ac:dyDescent="0.25">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row>
    <row r="707" spans="9:144" ht="15.75" customHeight="1" x14ac:dyDescent="0.25">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row>
    <row r="708" spans="9:144" ht="15.75" customHeight="1" x14ac:dyDescent="0.25">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row>
    <row r="709" spans="9:144" ht="15.75" customHeight="1" x14ac:dyDescent="0.25">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row>
    <row r="710" spans="9:144" ht="15.75" customHeight="1" x14ac:dyDescent="0.25">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row>
    <row r="711" spans="9:144" ht="15.75" customHeight="1" x14ac:dyDescent="0.25">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row>
    <row r="712" spans="9:144" ht="15.75" customHeight="1" x14ac:dyDescent="0.25">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row>
    <row r="713" spans="9:144" ht="15.75" customHeight="1" x14ac:dyDescent="0.25">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row>
    <row r="714" spans="9:144" ht="15.75" customHeight="1" x14ac:dyDescent="0.25">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row>
    <row r="715" spans="9:144" ht="15.75" customHeight="1" x14ac:dyDescent="0.25">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row>
    <row r="716" spans="9:144" ht="15.75" customHeight="1" x14ac:dyDescent="0.25">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row>
    <row r="717" spans="9:144" ht="15.75" customHeight="1" x14ac:dyDescent="0.25">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row>
    <row r="718" spans="9:144" ht="15.75" customHeight="1" x14ac:dyDescent="0.25">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row>
    <row r="719" spans="9:144" ht="15.75" customHeight="1" x14ac:dyDescent="0.25">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row>
    <row r="720" spans="9:144" ht="15.75" customHeight="1" x14ac:dyDescent="0.25">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row>
    <row r="721" spans="9:144" ht="15.75" customHeight="1" x14ac:dyDescent="0.25">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row>
    <row r="722" spans="9:144" ht="15.75" customHeight="1" x14ac:dyDescent="0.25">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row>
    <row r="723" spans="9:144" ht="15.75" customHeight="1" x14ac:dyDescent="0.25">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row>
    <row r="724" spans="9:144" ht="15.75" customHeight="1" x14ac:dyDescent="0.25">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row>
    <row r="725" spans="9:144" ht="15.75" customHeight="1" x14ac:dyDescent="0.25">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row>
    <row r="726" spans="9:144" ht="15.75" customHeight="1" x14ac:dyDescent="0.25">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row>
    <row r="727" spans="9:144" ht="15.75" customHeight="1" x14ac:dyDescent="0.25">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row>
    <row r="728" spans="9:144" ht="15.75" customHeight="1" x14ac:dyDescent="0.25">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row>
    <row r="729" spans="9:144" ht="15.75" customHeight="1" x14ac:dyDescent="0.25">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row>
    <row r="730" spans="9:144" ht="15.75" customHeight="1" x14ac:dyDescent="0.25">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row>
    <row r="731" spans="9:144" ht="15.75" customHeight="1" x14ac:dyDescent="0.25">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row>
    <row r="732" spans="9:144" ht="15.75" customHeight="1" x14ac:dyDescent="0.25">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row>
    <row r="733" spans="9:144" ht="15.75" customHeight="1" x14ac:dyDescent="0.25">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row>
    <row r="734" spans="9:144" ht="15.75" customHeight="1" x14ac:dyDescent="0.25">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row>
    <row r="735" spans="9:144" ht="15.75" customHeight="1" x14ac:dyDescent="0.25">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row>
    <row r="736" spans="9:144" ht="15.75" customHeight="1" x14ac:dyDescent="0.25">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row>
    <row r="737" spans="9:144" ht="15.75" customHeight="1" x14ac:dyDescent="0.25">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row>
    <row r="738" spans="9:144" ht="15.75" customHeight="1" x14ac:dyDescent="0.25">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row>
    <row r="739" spans="9:144" ht="15.75" customHeight="1" x14ac:dyDescent="0.25">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row>
    <row r="740" spans="9:144" ht="15.75" customHeight="1" x14ac:dyDescent="0.25">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row>
    <row r="741" spans="9:144" ht="15.75" customHeight="1" x14ac:dyDescent="0.25">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row>
    <row r="742" spans="9:144" ht="15.75" customHeight="1" x14ac:dyDescent="0.25">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row>
    <row r="743" spans="9:144" ht="15.75" customHeight="1" x14ac:dyDescent="0.25">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row>
    <row r="744" spans="9:144" ht="15.75" customHeight="1" x14ac:dyDescent="0.25">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row>
    <row r="745" spans="9:144" ht="15.75" customHeight="1" x14ac:dyDescent="0.25">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row>
    <row r="746" spans="9:144" ht="15.75" customHeight="1" x14ac:dyDescent="0.25">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row>
    <row r="747" spans="9:144" ht="15.75" customHeight="1" x14ac:dyDescent="0.25">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row>
    <row r="748" spans="9:144" ht="15.75" customHeight="1" x14ac:dyDescent="0.25">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row>
    <row r="749" spans="9:144" ht="15.75" customHeight="1" x14ac:dyDescent="0.25">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row>
    <row r="750" spans="9:144" ht="15.75" customHeight="1" x14ac:dyDescent="0.25">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row>
    <row r="751" spans="9:144" ht="15.75" customHeight="1" x14ac:dyDescent="0.25">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row>
    <row r="752" spans="9:144" ht="15.75" customHeight="1" x14ac:dyDescent="0.25">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row>
    <row r="753" spans="9:144" ht="15.75" customHeight="1" x14ac:dyDescent="0.25">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row>
    <row r="754" spans="9:144" ht="15.75" customHeight="1" x14ac:dyDescent="0.25">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row>
    <row r="755" spans="9:144" ht="15.75" customHeight="1" x14ac:dyDescent="0.25">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row>
    <row r="756" spans="9:144" ht="15.75" customHeight="1" x14ac:dyDescent="0.25">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row>
    <row r="757" spans="9:144" ht="15.75" customHeight="1" x14ac:dyDescent="0.25">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row>
    <row r="758" spans="9:144" ht="15.75" customHeight="1" x14ac:dyDescent="0.25">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row>
    <row r="759" spans="9:144" ht="15.75" customHeight="1" x14ac:dyDescent="0.25">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row>
    <row r="760" spans="9:144" ht="15.75" customHeight="1" x14ac:dyDescent="0.25">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row>
    <row r="761" spans="9:144" ht="15.75" customHeight="1" x14ac:dyDescent="0.25">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row>
    <row r="762" spans="9:144" ht="15.75" customHeight="1" x14ac:dyDescent="0.25">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row>
    <row r="763" spans="9:144" ht="15.75" customHeight="1" x14ac:dyDescent="0.25">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row>
    <row r="764" spans="9:144" ht="15.75" customHeight="1" x14ac:dyDescent="0.25">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row>
    <row r="765" spans="9:144" ht="15.75" customHeight="1" x14ac:dyDescent="0.25">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row>
    <row r="766" spans="9:144" ht="15.75" customHeight="1" x14ac:dyDescent="0.25">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row>
    <row r="767" spans="9:144" ht="15.75" customHeight="1" x14ac:dyDescent="0.25">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row>
    <row r="768" spans="9:144" ht="15.75" customHeight="1" x14ac:dyDescent="0.25">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row>
    <row r="769" spans="9:144" ht="15.75" customHeight="1" x14ac:dyDescent="0.25">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row>
    <row r="770" spans="9:144" ht="15.75" customHeight="1" x14ac:dyDescent="0.25">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row>
    <row r="771" spans="9:144" ht="15.75" customHeight="1" x14ac:dyDescent="0.25">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row>
    <row r="772" spans="9:144" ht="15.75" customHeight="1" x14ac:dyDescent="0.25">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row>
    <row r="773" spans="9:144" ht="15.75" customHeight="1" x14ac:dyDescent="0.25">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row>
    <row r="774" spans="9:144" ht="15.75" customHeight="1" x14ac:dyDescent="0.25">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row>
    <row r="775" spans="9:144" ht="15.75" customHeight="1" x14ac:dyDescent="0.25">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row>
    <row r="776" spans="9:144" ht="15.75" customHeight="1" x14ac:dyDescent="0.25">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row>
    <row r="777" spans="9:144" ht="15.75" customHeight="1" x14ac:dyDescent="0.25">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row>
    <row r="778" spans="9:144" ht="15.75" customHeight="1" x14ac:dyDescent="0.25">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row>
    <row r="779" spans="9:144" ht="15.75" customHeight="1" x14ac:dyDescent="0.25">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row>
    <row r="780" spans="9:144" ht="15.75" customHeight="1" x14ac:dyDescent="0.25">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row>
    <row r="781" spans="9:144" ht="15.75" customHeight="1" x14ac:dyDescent="0.25">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row>
    <row r="782" spans="9:144" ht="15.75" customHeight="1" x14ac:dyDescent="0.25">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row>
    <row r="783" spans="9:144" ht="15.75" customHeight="1" x14ac:dyDescent="0.25">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row>
    <row r="784" spans="9:144" ht="15.75" customHeight="1" x14ac:dyDescent="0.25">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row>
    <row r="785" spans="9:144" ht="15.75" customHeight="1" x14ac:dyDescent="0.25">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row>
    <row r="786" spans="9:144" ht="15.75" customHeight="1" x14ac:dyDescent="0.25">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row>
    <row r="787" spans="9:144" ht="15.75" customHeight="1" x14ac:dyDescent="0.25">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row>
    <row r="788" spans="9:144" ht="15.75" customHeight="1" x14ac:dyDescent="0.25">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row>
    <row r="789" spans="9:144" ht="15.75" customHeight="1" x14ac:dyDescent="0.25">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row>
    <row r="790" spans="9:144" ht="15.75" customHeight="1" x14ac:dyDescent="0.25">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row>
    <row r="791" spans="9:144" ht="15.75" customHeight="1" x14ac:dyDescent="0.25">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row>
    <row r="792" spans="9:144" ht="15.75" customHeight="1" x14ac:dyDescent="0.25">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row>
    <row r="793" spans="9:144" ht="15.75" customHeight="1" x14ac:dyDescent="0.25">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row>
    <row r="794" spans="9:144" ht="15.75" customHeight="1" x14ac:dyDescent="0.25">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row>
    <row r="795" spans="9:144" ht="15.75" customHeight="1" x14ac:dyDescent="0.25">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row>
    <row r="796" spans="9:144" ht="15.75" customHeight="1" x14ac:dyDescent="0.25">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row>
    <row r="797" spans="9:144" ht="15.75" customHeight="1" x14ac:dyDescent="0.25">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row>
    <row r="798" spans="9:144" ht="15.75" customHeight="1" x14ac:dyDescent="0.25">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row>
    <row r="799" spans="9:144" ht="15.75" customHeight="1" x14ac:dyDescent="0.25">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row>
    <row r="800" spans="9:144" ht="15.75" customHeight="1" x14ac:dyDescent="0.25">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row>
    <row r="801" spans="9:144" ht="15.75" customHeight="1" x14ac:dyDescent="0.25">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row>
    <row r="802" spans="9:144" ht="15.75" customHeight="1" x14ac:dyDescent="0.25">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row>
    <row r="803" spans="9:144" ht="15.75" customHeight="1" x14ac:dyDescent="0.25">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row>
    <row r="804" spans="9:144" ht="15.75" customHeight="1" x14ac:dyDescent="0.25">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row>
    <row r="805" spans="9:144" ht="15.75" customHeight="1" x14ac:dyDescent="0.25">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row>
    <row r="806" spans="9:144" ht="15.75" customHeight="1" x14ac:dyDescent="0.25">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row>
    <row r="807" spans="9:144" ht="15.75" customHeight="1" x14ac:dyDescent="0.25">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row>
    <row r="808" spans="9:144" ht="15.75" customHeight="1" x14ac:dyDescent="0.25">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row>
    <row r="809" spans="9:144" ht="15.75" customHeight="1" x14ac:dyDescent="0.25">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row>
    <row r="810" spans="9:144" ht="15.75" customHeight="1" x14ac:dyDescent="0.25">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row>
    <row r="811" spans="9:144" ht="15.75" customHeight="1" x14ac:dyDescent="0.25">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row>
    <row r="812" spans="9:144" ht="15.75" customHeight="1" x14ac:dyDescent="0.25">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row>
    <row r="813" spans="9:144" ht="15.75" customHeight="1" x14ac:dyDescent="0.25">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row>
    <row r="814" spans="9:144" ht="15.75" customHeight="1" x14ac:dyDescent="0.25">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row>
    <row r="815" spans="9:144" ht="15.75" customHeight="1" x14ac:dyDescent="0.25">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row>
    <row r="816" spans="9:144" ht="15.75" customHeight="1" x14ac:dyDescent="0.25">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row>
    <row r="817" spans="9:144" ht="15.75" customHeight="1" x14ac:dyDescent="0.25">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row>
    <row r="818" spans="9:144" ht="15.75" customHeight="1" x14ac:dyDescent="0.25">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row>
    <row r="819" spans="9:144" ht="15.75" customHeight="1" x14ac:dyDescent="0.25">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row>
    <row r="820" spans="9:144" ht="15.75" customHeight="1" x14ac:dyDescent="0.25">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row>
    <row r="821" spans="9:144" ht="15.75" customHeight="1" x14ac:dyDescent="0.25">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row>
    <row r="822" spans="9:144" ht="15.75" customHeight="1" x14ac:dyDescent="0.25">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row>
    <row r="823" spans="9:144" ht="15.75" customHeight="1" x14ac:dyDescent="0.25">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row>
    <row r="824" spans="9:144" ht="15.75" customHeight="1" x14ac:dyDescent="0.25">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row>
    <row r="825" spans="9:144" ht="15.75" customHeight="1" x14ac:dyDescent="0.25">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row>
    <row r="826" spans="9:144" ht="15.75" customHeight="1" x14ac:dyDescent="0.25">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row>
    <row r="827" spans="9:144" ht="15.75" customHeight="1" x14ac:dyDescent="0.25">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row>
    <row r="828" spans="9:144" ht="15.75" customHeight="1" x14ac:dyDescent="0.25">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row>
    <row r="829" spans="9:144" ht="15.75" customHeight="1" x14ac:dyDescent="0.25">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row>
    <row r="830" spans="9:144" ht="15.75" customHeight="1" x14ac:dyDescent="0.25">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row>
    <row r="831" spans="9:144" ht="15.75" customHeight="1" x14ac:dyDescent="0.25">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row>
    <row r="832" spans="9:144" ht="15.75" customHeight="1" x14ac:dyDescent="0.25">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row>
    <row r="833" spans="9:144" ht="15.75" customHeight="1" x14ac:dyDescent="0.25">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row>
    <row r="834" spans="9:144" ht="15.75" customHeight="1" x14ac:dyDescent="0.25">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row>
    <row r="835" spans="9:144" ht="15.75" customHeight="1" x14ac:dyDescent="0.25">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row>
    <row r="836" spans="9:144" ht="15.75" customHeight="1" x14ac:dyDescent="0.25">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row>
    <row r="837" spans="9:144" ht="15.75" customHeight="1" x14ac:dyDescent="0.25">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row>
    <row r="838" spans="9:144" ht="15.75" customHeight="1" x14ac:dyDescent="0.25">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row>
    <row r="839" spans="9:144" ht="15.75" customHeight="1" x14ac:dyDescent="0.25">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row>
    <row r="840" spans="9:144" ht="15.75" customHeight="1" x14ac:dyDescent="0.25">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row>
    <row r="841" spans="9:144" ht="15.75" customHeight="1" x14ac:dyDescent="0.25">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row>
    <row r="842" spans="9:144" ht="15.75" customHeight="1" x14ac:dyDescent="0.25">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row>
    <row r="843" spans="9:144" ht="15.75" customHeight="1" x14ac:dyDescent="0.25">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row>
    <row r="844" spans="9:144" ht="15.75" customHeight="1" x14ac:dyDescent="0.25">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row>
    <row r="845" spans="9:144" ht="15.75" customHeight="1" x14ac:dyDescent="0.25">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row>
    <row r="846" spans="9:144" ht="15.75" customHeight="1" x14ac:dyDescent="0.25">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row>
    <row r="847" spans="9:144" ht="15.75" customHeight="1" x14ac:dyDescent="0.25">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row>
    <row r="848" spans="9:144" ht="15.75" customHeight="1" x14ac:dyDescent="0.25">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row>
    <row r="849" spans="9:144" ht="15.75" customHeight="1" x14ac:dyDescent="0.25">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row>
    <row r="850" spans="9:144" ht="15.75" customHeight="1" x14ac:dyDescent="0.25">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row>
    <row r="851" spans="9:144" ht="15.75" customHeight="1" x14ac:dyDescent="0.25">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row>
    <row r="852" spans="9:144" ht="15.75" customHeight="1" x14ac:dyDescent="0.25">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row>
    <row r="853" spans="9:144" ht="15.75" customHeight="1" x14ac:dyDescent="0.25">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row>
    <row r="854" spans="9:144" ht="15.75" customHeight="1" x14ac:dyDescent="0.25">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row>
    <row r="855" spans="9:144" ht="15.75" customHeight="1" x14ac:dyDescent="0.25">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row>
    <row r="856" spans="9:144" ht="15.75" customHeight="1" x14ac:dyDescent="0.25">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row>
    <row r="857" spans="9:144" ht="15.75" customHeight="1" x14ac:dyDescent="0.25">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row>
    <row r="858" spans="9:144" ht="15.75" customHeight="1" x14ac:dyDescent="0.25">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row>
    <row r="859" spans="9:144" ht="15.75" customHeight="1" x14ac:dyDescent="0.25">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row>
    <row r="860" spans="9:144" ht="15.75" customHeight="1" x14ac:dyDescent="0.25">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row>
    <row r="861" spans="9:144" ht="15.75" customHeight="1" x14ac:dyDescent="0.25">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row>
    <row r="862" spans="9:144" ht="15.75" customHeight="1" x14ac:dyDescent="0.25">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row>
    <row r="863" spans="9:144" ht="15.75" customHeight="1" x14ac:dyDescent="0.25">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row>
    <row r="864" spans="9:144" ht="15.75" customHeight="1" x14ac:dyDescent="0.25">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row>
    <row r="865" spans="9:144" ht="15.75" customHeight="1" x14ac:dyDescent="0.25">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row>
    <row r="866" spans="9:144" ht="15.75" customHeight="1" x14ac:dyDescent="0.25">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row>
    <row r="867" spans="9:144" ht="15.75" customHeight="1" x14ac:dyDescent="0.25">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row>
    <row r="868" spans="9:144" ht="15.75" customHeight="1" x14ac:dyDescent="0.25">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row>
    <row r="869" spans="9:144" ht="15.75" customHeight="1" x14ac:dyDescent="0.25">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row>
    <row r="870" spans="9:144" ht="15.75" customHeight="1" x14ac:dyDescent="0.25">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row>
    <row r="871" spans="9:144" ht="15.75" customHeight="1" x14ac:dyDescent="0.25">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row>
    <row r="872" spans="9:144" ht="15.75" customHeight="1" x14ac:dyDescent="0.25">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row>
    <row r="873" spans="9:144" ht="15.75" customHeight="1" x14ac:dyDescent="0.25">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row>
    <row r="874" spans="9:144" ht="15.75" customHeight="1" x14ac:dyDescent="0.25">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row>
    <row r="875" spans="9:144" ht="15.75" customHeight="1" x14ac:dyDescent="0.25">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row>
    <row r="876" spans="9:144" ht="15.75" customHeight="1" x14ac:dyDescent="0.25">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row>
    <row r="877" spans="9:144" ht="15.75" customHeight="1" x14ac:dyDescent="0.25">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row>
    <row r="878" spans="9:144" ht="15.75" customHeight="1" x14ac:dyDescent="0.2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row>
    <row r="879" spans="9:144" ht="15.75" customHeight="1" x14ac:dyDescent="0.25">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row>
    <row r="880" spans="9:144" ht="15.75" customHeight="1" x14ac:dyDescent="0.25">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row>
    <row r="881" spans="9:144" ht="15.75" customHeight="1" x14ac:dyDescent="0.25">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row>
    <row r="882" spans="9:144" ht="15.75" customHeight="1" x14ac:dyDescent="0.25">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row>
    <row r="883" spans="9:144" ht="15.75" customHeight="1" x14ac:dyDescent="0.25">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row>
    <row r="884" spans="9:144" ht="15.75" customHeight="1" x14ac:dyDescent="0.25">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row>
    <row r="885" spans="9:144" ht="15.75" customHeight="1" x14ac:dyDescent="0.25">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row>
    <row r="886" spans="9:144" ht="15.75" customHeight="1" x14ac:dyDescent="0.25">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row>
    <row r="887" spans="9:144" ht="15.75" customHeight="1" x14ac:dyDescent="0.25">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row>
    <row r="888" spans="9:144" ht="15.75" customHeight="1" x14ac:dyDescent="0.25">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row>
    <row r="889" spans="9:144" ht="15.75" customHeight="1" x14ac:dyDescent="0.25">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row>
    <row r="890" spans="9:144" ht="15.75" customHeight="1" x14ac:dyDescent="0.25">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row>
    <row r="891" spans="9:144" ht="15.75" customHeight="1" x14ac:dyDescent="0.25">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row>
    <row r="892" spans="9:144" ht="15.75" customHeight="1" x14ac:dyDescent="0.25">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row>
    <row r="893" spans="9:144" ht="15.75" customHeight="1" x14ac:dyDescent="0.25">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row>
    <row r="894" spans="9:144" ht="15.75" customHeight="1" x14ac:dyDescent="0.25">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row>
    <row r="895" spans="9:144" ht="15.75" customHeight="1" x14ac:dyDescent="0.25">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row>
    <row r="896" spans="9:144" ht="15.75" customHeight="1" x14ac:dyDescent="0.25">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row>
    <row r="897" spans="9:144" ht="15.75" customHeight="1" x14ac:dyDescent="0.25">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row>
    <row r="898" spans="9:144" ht="15.75" customHeight="1" x14ac:dyDescent="0.25">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row>
    <row r="899" spans="9:144" ht="15.75" customHeight="1" x14ac:dyDescent="0.25">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row>
    <row r="900" spans="9:144" ht="15.75" customHeight="1" x14ac:dyDescent="0.25">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row>
    <row r="901" spans="9:144" ht="15.75" customHeight="1" x14ac:dyDescent="0.25">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row>
    <row r="902" spans="9:144" ht="15.75" customHeight="1" x14ac:dyDescent="0.25">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row>
    <row r="903" spans="9:144" ht="15.75" customHeight="1" x14ac:dyDescent="0.25">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row>
    <row r="904" spans="9:144" ht="15.75" customHeight="1" x14ac:dyDescent="0.25">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row>
    <row r="905" spans="9:144" ht="15.75" customHeight="1" x14ac:dyDescent="0.25">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row>
    <row r="906" spans="9:144" ht="15.75" customHeight="1" x14ac:dyDescent="0.25">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row>
    <row r="907" spans="9:144" ht="15.75" customHeight="1" x14ac:dyDescent="0.25">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row>
    <row r="908" spans="9:144" ht="15.75" customHeight="1" x14ac:dyDescent="0.25">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row>
    <row r="909" spans="9:144" ht="15.75" customHeight="1" x14ac:dyDescent="0.25">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row>
    <row r="910" spans="9:144" ht="15.75" customHeight="1" x14ac:dyDescent="0.25">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row>
    <row r="911" spans="9:144" ht="15.75" customHeight="1" x14ac:dyDescent="0.25">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row>
    <row r="912" spans="9:144" ht="15.75" customHeight="1" x14ac:dyDescent="0.25">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row>
    <row r="913" spans="9:144" ht="15.75" customHeight="1" x14ac:dyDescent="0.25">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row>
    <row r="914" spans="9:144" ht="15.75" customHeight="1" x14ac:dyDescent="0.25">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row>
    <row r="915" spans="9:144" ht="15.75" customHeight="1" x14ac:dyDescent="0.25">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row>
    <row r="916" spans="9:144" ht="15.75" customHeight="1" x14ac:dyDescent="0.25">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row>
    <row r="917" spans="9:144" ht="15.75" customHeight="1" x14ac:dyDescent="0.25">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row>
    <row r="918" spans="9:144" ht="15.75" customHeight="1" x14ac:dyDescent="0.25">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row>
    <row r="919" spans="9:144" ht="15.75" customHeight="1" x14ac:dyDescent="0.25">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row>
    <row r="920" spans="9:144" ht="15.75" customHeight="1" x14ac:dyDescent="0.25">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row>
    <row r="921" spans="9:144" ht="15.75" customHeight="1" x14ac:dyDescent="0.25">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row>
    <row r="922" spans="9:144" ht="15.75" customHeight="1" x14ac:dyDescent="0.25">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row>
    <row r="923" spans="9:144" ht="15.75" customHeight="1" x14ac:dyDescent="0.25">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row>
    <row r="924" spans="9:144" ht="15.75" customHeight="1" x14ac:dyDescent="0.25">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row>
    <row r="925" spans="9:144" ht="15.75" customHeight="1" x14ac:dyDescent="0.25">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row>
    <row r="926" spans="9:144" ht="15.75" customHeight="1" x14ac:dyDescent="0.25">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row>
    <row r="927" spans="9:144" ht="15.75" customHeight="1" x14ac:dyDescent="0.25">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row>
    <row r="928" spans="9:144" ht="15.75" customHeight="1" x14ac:dyDescent="0.25">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row>
    <row r="929" spans="9:144" ht="15.75" customHeight="1" x14ac:dyDescent="0.25">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row>
    <row r="930" spans="9:144" ht="15.75" customHeight="1" x14ac:dyDescent="0.25">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row>
    <row r="931" spans="9:144" ht="15.75" customHeight="1" x14ac:dyDescent="0.25">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row>
    <row r="932" spans="9:144" ht="15.75" customHeight="1" x14ac:dyDescent="0.25">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row>
    <row r="933" spans="9:144" ht="15.75" customHeight="1" x14ac:dyDescent="0.25">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row>
    <row r="934" spans="9:144" ht="15.75" customHeight="1" x14ac:dyDescent="0.25">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row>
    <row r="935" spans="9:144" ht="15.75" customHeight="1" x14ac:dyDescent="0.25">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row>
    <row r="936" spans="9:144" ht="15.75" customHeight="1" x14ac:dyDescent="0.25">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row>
    <row r="937" spans="9:144" ht="15.75" customHeight="1" x14ac:dyDescent="0.25">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row>
    <row r="938" spans="9:144" ht="15.75" customHeight="1" x14ac:dyDescent="0.25">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row>
    <row r="939" spans="9:144" ht="15.75" customHeight="1" x14ac:dyDescent="0.25">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row>
    <row r="940" spans="9:144" ht="15.75" customHeight="1" x14ac:dyDescent="0.25">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row>
    <row r="941" spans="9:144" ht="15.75" customHeight="1" x14ac:dyDescent="0.25">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row>
    <row r="942" spans="9:144" ht="15.75" customHeight="1" x14ac:dyDescent="0.25">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row>
    <row r="943" spans="9:144" ht="15.75" customHeight="1" x14ac:dyDescent="0.25">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row>
    <row r="944" spans="9:144" ht="15.75" customHeight="1" x14ac:dyDescent="0.25">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row>
    <row r="945" spans="9:144" ht="15.75" customHeight="1" x14ac:dyDescent="0.25">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row>
    <row r="946" spans="9:144" ht="15.75" customHeight="1" x14ac:dyDescent="0.25">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row>
    <row r="947" spans="9:144" ht="15.75" customHeight="1" x14ac:dyDescent="0.25">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row>
    <row r="948" spans="9:144" ht="15.75" customHeight="1" x14ac:dyDescent="0.25">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row>
    <row r="949" spans="9:144" ht="15.75" customHeight="1" x14ac:dyDescent="0.25">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row>
    <row r="950" spans="9:144" ht="15.75" customHeight="1" x14ac:dyDescent="0.25">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row>
    <row r="951" spans="9:144" ht="15.75" customHeight="1" x14ac:dyDescent="0.25">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row>
    <row r="952" spans="9:144" ht="15.75" customHeight="1" x14ac:dyDescent="0.25">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row>
    <row r="953" spans="9:144" ht="15.75" customHeight="1" x14ac:dyDescent="0.25">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row>
    <row r="954" spans="9:144" ht="15.75" customHeight="1" x14ac:dyDescent="0.25">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row>
    <row r="955" spans="9:144" ht="15.75" customHeight="1" x14ac:dyDescent="0.25">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row>
    <row r="956" spans="9:144" ht="15.75" customHeight="1" x14ac:dyDescent="0.25">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row>
    <row r="957" spans="9:144" ht="15.75" customHeight="1" x14ac:dyDescent="0.25">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row>
    <row r="958" spans="9:144" ht="15.75" customHeight="1" x14ac:dyDescent="0.25">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row>
    <row r="959" spans="9:144" ht="15.75" customHeight="1" x14ac:dyDescent="0.25">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row>
    <row r="960" spans="9:144" ht="15.75" customHeight="1" x14ac:dyDescent="0.25">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row>
    <row r="961" spans="9:144" ht="15.75" customHeight="1" x14ac:dyDescent="0.25">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row>
    <row r="962" spans="9:144" ht="15.75" customHeight="1" x14ac:dyDescent="0.25">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row>
    <row r="963" spans="9:144" ht="15.75" customHeight="1" x14ac:dyDescent="0.25">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row>
    <row r="964" spans="9:144" ht="15.75" customHeight="1" x14ac:dyDescent="0.25">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row>
    <row r="965" spans="9:144" ht="15.75" customHeight="1" x14ac:dyDescent="0.25">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row>
    <row r="966" spans="9:144" ht="15.75" customHeight="1" x14ac:dyDescent="0.25">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row>
    <row r="967" spans="9:144" ht="15.75" customHeight="1" x14ac:dyDescent="0.25">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row>
    <row r="968" spans="9:144" ht="15.75" customHeight="1" x14ac:dyDescent="0.25">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row>
    <row r="969" spans="9:144" ht="15.75" customHeight="1" x14ac:dyDescent="0.25">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row>
    <row r="970" spans="9:144" ht="15.75" customHeight="1" x14ac:dyDescent="0.25">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row>
    <row r="971" spans="9:144" ht="15.75" customHeight="1" x14ac:dyDescent="0.25">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row>
    <row r="972" spans="9:144" ht="15.75" customHeight="1" x14ac:dyDescent="0.25">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row>
    <row r="973" spans="9:144" ht="15.75" customHeight="1" x14ac:dyDescent="0.25">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row>
    <row r="974" spans="9:144" ht="15.75" customHeight="1" x14ac:dyDescent="0.25">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row>
    <row r="975" spans="9:144" ht="15.75" customHeight="1" x14ac:dyDescent="0.25">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row>
    <row r="976" spans="9:144" ht="15.75" customHeight="1" x14ac:dyDescent="0.25">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row>
    <row r="977" spans="9:144" ht="15.75" customHeight="1" x14ac:dyDescent="0.25">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row>
    <row r="978" spans="9:144" ht="15.75" customHeight="1" x14ac:dyDescent="0.25">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row>
    <row r="979" spans="9:144" ht="15.75" customHeight="1" x14ac:dyDescent="0.25">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row>
    <row r="980" spans="9:144" ht="15.75" customHeight="1" x14ac:dyDescent="0.25">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row>
    <row r="981" spans="9:144" ht="15.75" customHeight="1" x14ac:dyDescent="0.25">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row>
    <row r="982" spans="9:144" ht="15.75" customHeight="1" x14ac:dyDescent="0.25">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row>
    <row r="983" spans="9:144" ht="15.75" customHeight="1" x14ac:dyDescent="0.2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row>
    <row r="984" spans="9:144" ht="15.75" customHeight="1" x14ac:dyDescent="0.2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row>
    <row r="985" spans="9:144" ht="15.75" customHeight="1" x14ac:dyDescent="0.25">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row>
    <row r="986" spans="9:144" ht="15.75" customHeight="1" x14ac:dyDescent="0.25">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row>
    <row r="987" spans="9:144" ht="15.75" customHeight="1" x14ac:dyDescent="0.25">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row>
    <row r="988" spans="9:144" ht="15.75" customHeight="1" x14ac:dyDescent="0.25">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row>
    <row r="989" spans="9:144" ht="15.75" customHeight="1" x14ac:dyDescent="0.25">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row>
    <row r="990" spans="9:144" ht="15.75" customHeight="1" x14ac:dyDescent="0.25">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row>
    <row r="991" spans="9:144" ht="15.75" customHeight="1" x14ac:dyDescent="0.25">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row>
    <row r="992" spans="9:144" ht="15.75" customHeight="1" x14ac:dyDescent="0.25">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row>
    <row r="993" spans="9:144" ht="15.75" customHeight="1" x14ac:dyDescent="0.25">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row>
  </sheetData>
  <mergeCells count="37">
    <mergeCell ref="E18:K18"/>
    <mergeCell ref="L18:R18"/>
    <mergeCell ref="E19:K19"/>
    <mergeCell ref="L19:R19"/>
    <mergeCell ref="E20:K20"/>
    <mergeCell ref="L20:R20"/>
    <mergeCell ref="FB10:FB12"/>
    <mergeCell ref="FC10:FC12"/>
    <mergeCell ref="A11:I11"/>
    <mergeCell ref="J11:AC11"/>
    <mergeCell ref="AD11:BG11"/>
    <mergeCell ref="BH11:CK11"/>
    <mergeCell ref="CL11:DO11"/>
    <mergeCell ref="DP11:ES11"/>
    <mergeCell ref="EW10:EW12"/>
    <mergeCell ref="EX10:EX12"/>
    <mergeCell ref="EY10:EY12"/>
    <mergeCell ref="EZ10:EZ12"/>
    <mergeCell ref="FA10:FA12"/>
    <mergeCell ref="A10:I10"/>
    <mergeCell ref="J10:ES10"/>
    <mergeCell ref="ET10:ET12"/>
    <mergeCell ref="EU10:EU12"/>
    <mergeCell ref="EV10:EV12"/>
    <mergeCell ref="A6:F6"/>
    <mergeCell ref="G6:FC6"/>
    <mergeCell ref="A7:F7"/>
    <mergeCell ref="G7:FC7"/>
    <mergeCell ref="A8:F8"/>
    <mergeCell ref="G8:FC8"/>
    <mergeCell ref="A2:F4"/>
    <mergeCell ref="G2:FC2"/>
    <mergeCell ref="G3:FC3"/>
    <mergeCell ref="G4:EN4"/>
    <mergeCell ref="EO4:FC4"/>
    <mergeCell ref="A5:F5"/>
    <mergeCell ref="G5:FC5"/>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995"/>
  <sheetViews>
    <sheetView zoomScale="51" zoomScaleNormal="51" workbookViewId="0">
      <selection activeCell="F2" sqref="F2:FA2"/>
    </sheetView>
  </sheetViews>
  <sheetFormatPr baseColWidth="10" defaultColWidth="14.42578125" defaultRowHeight="30.75" customHeight="1" x14ac:dyDescent="0.25"/>
  <cols>
    <col min="1" max="1" width="7.42578125" customWidth="1"/>
    <col min="2" max="2" width="7.28515625" customWidth="1"/>
    <col min="3" max="3" width="14" customWidth="1"/>
    <col min="4" max="4" width="7.7109375" customWidth="1"/>
    <col min="5" max="5" width="9.7109375" customWidth="1"/>
    <col min="6" max="6" width="20.28515625" customWidth="1"/>
    <col min="7" max="7" width="26.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1.285156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17.85546875" hidden="1" customWidth="1"/>
    <col min="53" max="53" width="22.42578125" hidden="1" customWidth="1"/>
    <col min="54" max="54" width="22.85546875" hidden="1" customWidth="1"/>
    <col min="55" max="55" width="22.42578125" hidden="1" customWidth="1"/>
    <col min="56" max="56" width="25.42578125" customWidth="1"/>
    <col min="57" max="57" width="28.28515625" customWidth="1"/>
    <col min="58" max="60" width="22.5703125" hidden="1" customWidth="1"/>
    <col min="61" max="63" width="18.28515625" hidden="1" customWidth="1"/>
    <col min="64" max="64" width="18.140625" hidden="1"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20" hidden="1" customWidth="1"/>
    <col min="82" max="82" width="21.85546875" hidden="1" customWidth="1"/>
    <col min="83" max="83" width="20.85546875" hidden="1" customWidth="1"/>
    <col min="84" max="84" width="22.5703125" hidden="1" customWidth="1"/>
    <col min="85" max="85" width="21.5703125" hidden="1" customWidth="1"/>
    <col min="86" max="86" width="21.85546875" customWidth="1"/>
    <col min="87" max="87" width="26.5703125" customWidth="1"/>
    <col min="88" max="88" width="24.5703125" customWidth="1"/>
    <col min="89" max="94" width="20.5703125" customWidth="1"/>
    <col min="95" max="95" width="20" hidden="1" customWidth="1"/>
    <col min="96" max="101" width="18.28515625" hidden="1" customWidth="1"/>
    <col min="102" max="102" width="15.7109375" hidden="1" customWidth="1"/>
    <col min="103" max="103" width="18.140625" hidden="1" customWidth="1"/>
    <col min="104" max="104" width="15.7109375" hidden="1" customWidth="1"/>
    <col min="105" max="105" width="18.85546875" hidden="1" customWidth="1"/>
    <col min="106" max="110" width="15.7109375" hidden="1" customWidth="1"/>
    <col min="111" max="111" width="16.140625" hidden="1" customWidth="1"/>
    <col min="112" max="112" width="11.7109375" hidden="1" customWidth="1"/>
    <col min="113" max="113" width="24.7109375" customWidth="1"/>
    <col min="114" max="114" width="23.42578125" customWidth="1"/>
    <col min="115" max="115" width="24.28515625" customWidth="1"/>
    <col min="116" max="116" width="23" customWidth="1"/>
    <col min="117" max="117" width="25.140625" customWidth="1"/>
    <col min="118" max="118" width="28.28515625"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10" hidden="1" customWidth="1"/>
    <col min="148" max="152" width="21" customWidth="1"/>
    <col min="153" max="153" width="73.7109375" customWidth="1"/>
    <col min="154" max="154" width="23" customWidth="1"/>
    <col min="155" max="155" width="25.140625" customWidth="1"/>
    <col min="156" max="156" width="35.5703125" customWidth="1"/>
    <col min="157" max="157" width="34" customWidth="1"/>
  </cols>
  <sheetData>
    <row r="1" spans="1:157" ht="30.75" customHeight="1" x14ac:dyDescent="0.25">
      <c r="A1" s="248"/>
      <c r="B1" s="222"/>
      <c r="C1" s="222"/>
      <c r="D1" s="222"/>
      <c r="E1" s="249"/>
      <c r="F1" s="251" t="s">
        <v>0</v>
      </c>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18"/>
      <c r="EV1" s="218"/>
      <c r="EW1" s="218"/>
      <c r="EX1" s="218"/>
      <c r="EY1" s="218"/>
      <c r="EZ1" s="218"/>
      <c r="FA1" s="219"/>
    </row>
    <row r="2" spans="1:157" ht="61.5" customHeight="1" thickBot="1" x14ac:dyDescent="0.3">
      <c r="A2" s="223"/>
      <c r="B2" s="224"/>
      <c r="C2" s="224"/>
      <c r="D2" s="224"/>
      <c r="E2" s="250"/>
      <c r="F2" s="252" t="s">
        <v>641</v>
      </c>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4"/>
    </row>
    <row r="3" spans="1:157" ht="30.75" customHeight="1" thickBot="1" x14ac:dyDescent="0.3">
      <c r="A3" s="225"/>
      <c r="B3" s="226"/>
      <c r="C3" s="226"/>
      <c r="D3" s="226"/>
      <c r="E3" s="241"/>
      <c r="F3" s="255" t="s">
        <v>1</v>
      </c>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7"/>
      <c r="EO3" s="255" t="s">
        <v>2</v>
      </c>
      <c r="EP3" s="216"/>
      <c r="EQ3" s="216"/>
      <c r="ER3" s="216"/>
      <c r="ES3" s="216"/>
      <c r="ET3" s="216"/>
      <c r="EU3" s="216"/>
      <c r="EV3" s="216"/>
      <c r="EW3" s="216"/>
      <c r="EX3" s="216"/>
      <c r="EY3" s="216"/>
      <c r="EZ3" s="216"/>
      <c r="FA3" s="217"/>
    </row>
    <row r="4" spans="1:157" ht="30.75" customHeight="1" thickBot="1" x14ac:dyDescent="0.3">
      <c r="A4" s="256" t="s">
        <v>3</v>
      </c>
      <c r="B4" s="216"/>
      <c r="C4" s="216"/>
      <c r="D4" s="216"/>
      <c r="E4" s="217"/>
      <c r="F4" s="237" t="s">
        <v>4</v>
      </c>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7"/>
      <c r="EU4" s="457"/>
      <c r="EV4" s="457"/>
      <c r="EW4" s="457"/>
      <c r="EX4" s="457"/>
      <c r="EY4" s="457"/>
      <c r="EZ4" s="457"/>
      <c r="FA4" s="458"/>
    </row>
    <row r="5" spans="1:157" ht="30.75" customHeight="1" thickBot="1" x14ac:dyDescent="0.3">
      <c r="A5" s="256" t="s">
        <v>5</v>
      </c>
      <c r="B5" s="216"/>
      <c r="C5" s="216"/>
      <c r="D5" s="216"/>
      <c r="E5" s="217"/>
      <c r="F5" s="237" t="s">
        <v>79</v>
      </c>
      <c r="G5" s="457"/>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AZ5" s="457"/>
      <c r="BA5" s="457"/>
      <c r="BB5" s="457"/>
      <c r="BC5" s="457"/>
      <c r="BD5" s="457"/>
      <c r="BE5" s="457"/>
      <c r="BF5" s="457"/>
      <c r="BG5" s="457"/>
      <c r="BH5" s="457"/>
      <c r="BI5" s="457"/>
      <c r="BJ5" s="457"/>
      <c r="BK5" s="457"/>
      <c r="BL5" s="457"/>
      <c r="BM5" s="457"/>
      <c r="BN5" s="457"/>
      <c r="BO5" s="457"/>
      <c r="BP5" s="457"/>
      <c r="BQ5" s="457"/>
      <c r="BR5" s="457"/>
      <c r="BS5" s="457"/>
      <c r="BT5" s="457"/>
      <c r="BU5" s="457"/>
      <c r="BV5" s="457"/>
      <c r="BW5" s="457"/>
      <c r="BX5" s="457"/>
      <c r="BY5" s="457"/>
      <c r="BZ5" s="457"/>
      <c r="CA5" s="457"/>
      <c r="CB5" s="457"/>
      <c r="CC5" s="457"/>
      <c r="CD5" s="457"/>
      <c r="CE5" s="457"/>
      <c r="CF5" s="457"/>
      <c r="CG5" s="457"/>
      <c r="CH5" s="457"/>
      <c r="CI5" s="457"/>
      <c r="CJ5" s="457"/>
      <c r="CK5" s="457"/>
      <c r="CL5" s="457"/>
      <c r="CM5" s="457"/>
      <c r="CN5" s="457"/>
      <c r="CO5" s="457"/>
      <c r="CP5" s="457"/>
      <c r="CQ5" s="457"/>
      <c r="CR5" s="457"/>
      <c r="CS5" s="457"/>
      <c r="CT5" s="457"/>
      <c r="CU5" s="457"/>
      <c r="CV5" s="457"/>
      <c r="CW5" s="457"/>
      <c r="CX5" s="457"/>
      <c r="CY5" s="457"/>
      <c r="CZ5" s="457"/>
      <c r="DA5" s="457"/>
      <c r="DB5" s="457"/>
      <c r="DC5" s="457"/>
      <c r="DD5" s="457"/>
      <c r="DE5" s="457"/>
      <c r="DF5" s="457"/>
      <c r="DG5" s="457"/>
      <c r="DH5" s="457"/>
      <c r="DI5" s="457"/>
      <c r="DJ5" s="457"/>
      <c r="DK5" s="457"/>
      <c r="DL5" s="457"/>
      <c r="DM5" s="457"/>
      <c r="DN5" s="457"/>
      <c r="DO5" s="457"/>
      <c r="DP5" s="457"/>
      <c r="DQ5" s="457"/>
      <c r="DR5" s="457"/>
      <c r="DS5" s="457"/>
      <c r="DT5" s="457"/>
      <c r="DU5" s="457"/>
      <c r="DV5" s="457"/>
      <c r="DW5" s="457"/>
      <c r="DX5" s="457"/>
      <c r="DY5" s="457"/>
      <c r="DZ5" s="457"/>
      <c r="EA5" s="457"/>
      <c r="EB5" s="457"/>
      <c r="EC5" s="457"/>
      <c r="ED5" s="457"/>
      <c r="EE5" s="457"/>
      <c r="EF5" s="457"/>
      <c r="EG5" s="457"/>
      <c r="EH5" s="457"/>
      <c r="EI5" s="457"/>
      <c r="EJ5" s="457"/>
      <c r="EK5" s="457"/>
      <c r="EL5" s="457"/>
      <c r="EM5" s="457"/>
      <c r="EN5" s="457"/>
      <c r="EO5" s="457"/>
      <c r="EP5" s="457"/>
      <c r="EQ5" s="457"/>
      <c r="ER5" s="457"/>
      <c r="ES5" s="457"/>
      <c r="ET5" s="457"/>
      <c r="EU5" s="457"/>
      <c r="EV5" s="457"/>
      <c r="EW5" s="457"/>
      <c r="EX5" s="457"/>
      <c r="EY5" s="457"/>
      <c r="EZ5" s="457"/>
      <c r="FA5" s="458"/>
    </row>
    <row r="6" spans="1:157" ht="30.75" customHeight="1" thickBot="1" x14ac:dyDescent="0.3">
      <c r="A6" s="1"/>
      <c r="B6" s="1"/>
      <c r="C6" s="1"/>
      <c r="D6" s="11"/>
      <c r="E6" s="11"/>
      <c r="F6" s="12"/>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
      <c r="EN6" s="1"/>
      <c r="EO6" s="1"/>
      <c r="EP6" s="1"/>
      <c r="EQ6" s="1"/>
      <c r="ER6" s="2"/>
      <c r="ES6" s="14"/>
      <c r="ET6" s="14"/>
      <c r="EU6" s="1"/>
      <c r="EV6" s="1"/>
      <c r="EW6" s="1"/>
      <c r="EX6" s="1"/>
      <c r="EY6" s="1"/>
      <c r="EZ6" s="1"/>
      <c r="FA6" s="1"/>
    </row>
    <row r="7" spans="1:157" s="214" customFormat="1" ht="30.75" customHeight="1" thickBot="1" x14ac:dyDescent="0.3">
      <c r="A7" s="439" t="s">
        <v>80</v>
      </c>
      <c r="B7" s="271"/>
      <c r="C7" s="271"/>
      <c r="D7" s="271"/>
      <c r="E7" s="271"/>
      <c r="F7" s="271"/>
      <c r="G7" s="272"/>
      <c r="H7" s="440" t="s">
        <v>81</v>
      </c>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441"/>
      <c r="DL7" s="441"/>
      <c r="DM7" s="441"/>
      <c r="DN7" s="441"/>
      <c r="DO7" s="441"/>
      <c r="DP7" s="441"/>
      <c r="DQ7" s="441"/>
      <c r="DR7" s="441"/>
      <c r="DS7" s="441"/>
      <c r="DT7" s="441"/>
      <c r="DU7" s="441"/>
      <c r="DV7" s="441"/>
      <c r="DW7" s="441"/>
      <c r="DX7" s="441"/>
      <c r="DY7" s="441"/>
      <c r="DZ7" s="441"/>
      <c r="EA7" s="441"/>
      <c r="EB7" s="441"/>
      <c r="EC7" s="441"/>
      <c r="ED7" s="441"/>
      <c r="EE7" s="441"/>
      <c r="EF7" s="441"/>
      <c r="EG7" s="441"/>
      <c r="EH7" s="441"/>
      <c r="EI7" s="441"/>
      <c r="EJ7" s="441"/>
      <c r="EK7" s="441"/>
      <c r="EL7" s="441"/>
      <c r="EM7" s="441"/>
      <c r="EN7" s="441"/>
      <c r="EO7" s="441"/>
      <c r="EP7" s="441"/>
      <c r="EQ7" s="442"/>
      <c r="ER7" s="443" t="s">
        <v>13</v>
      </c>
      <c r="ES7" s="443" t="s">
        <v>14</v>
      </c>
      <c r="ET7" s="444" t="s">
        <v>15</v>
      </c>
      <c r="EU7" s="445" t="s">
        <v>82</v>
      </c>
      <c r="EV7" s="446" t="s">
        <v>16</v>
      </c>
      <c r="EW7" s="447" t="s">
        <v>593</v>
      </c>
      <c r="EX7" s="447" t="s">
        <v>17</v>
      </c>
      <c r="EY7" s="447" t="s">
        <v>18</v>
      </c>
      <c r="EZ7" s="447" t="s">
        <v>19</v>
      </c>
      <c r="FA7" s="448" t="s">
        <v>20</v>
      </c>
    </row>
    <row r="8" spans="1:157" s="214" customFormat="1" ht="30.75" customHeight="1" thickBot="1" x14ac:dyDescent="0.3">
      <c r="A8" s="238"/>
      <c r="B8" s="247"/>
      <c r="C8" s="247"/>
      <c r="D8" s="247"/>
      <c r="E8" s="247"/>
      <c r="F8" s="247"/>
      <c r="G8" s="288"/>
      <c r="H8" s="449" t="s">
        <v>83</v>
      </c>
      <c r="I8" s="441"/>
      <c r="J8" s="441"/>
      <c r="K8" s="441"/>
      <c r="L8" s="441"/>
      <c r="M8" s="441"/>
      <c r="N8" s="441"/>
      <c r="O8" s="441"/>
      <c r="P8" s="441"/>
      <c r="Q8" s="441"/>
      <c r="R8" s="441"/>
      <c r="S8" s="441"/>
      <c r="T8" s="441"/>
      <c r="U8" s="441"/>
      <c r="V8" s="441"/>
      <c r="W8" s="441"/>
      <c r="X8" s="441"/>
      <c r="Y8" s="441"/>
      <c r="Z8" s="441"/>
      <c r="AA8" s="442"/>
      <c r="AB8" s="449" t="s">
        <v>84</v>
      </c>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c r="BD8" s="441"/>
      <c r="BE8" s="442"/>
      <c r="BF8" s="449" t="s">
        <v>24</v>
      </c>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CF8" s="441"/>
      <c r="CG8" s="441"/>
      <c r="CH8" s="441"/>
      <c r="CI8" s="442"/>
      <c r="CJ8" s="450" t="s">
        <v>25</v>
      </c>
      <c r="CK8" s="451"/>
      <c r="CL8" s="451"/>
      <c r="CM8" s="451"/>
      <c r="CN8" s="451"/>
      <c r="CO8" s="451"/>
      <c r="CP8" s="451"/>
      <c r="CQ8" s="451"/>
      <c r="CR8" s="451"/>
      <c r="CS8" s="451"/>
      <c r="CT8" s="451"/>
      <c r="CU8" s="451"/>
      <c r="CV8" s="451"/>
      <c r="CW8" s="451"/>
      <c r="CX8" s="451"/>
      <c r="CY8" s="451"/>
      <c r="CZ8" s="451"/>
      <c r="DA8" s="451"/>
      <c r="DB8" s="451"/>
      <c r="DC8" s="451"/>
      <c r="DD8" s="451"/>
      <c r="DE8" s="451"/>
      <c r="DF8" s="451"/>
      <c r="DG8" s="451"/>
      <c r="DH8" s="451"/>
      <c r="DI8" s="451"/>
      <c r="DJ8" s="451"/>
      <c r="DK8" s="451"/>
      <c r="DL8" s="451"/>
      <c r="DM8" s="451"/>
      <c r="DN8" s="450" t="s">
        <v>26</v>
      </c>
      <c r="DO8" s="451"/>
      <c r="DP8" s="451"/>
      <c r="DQ8" s="451"/>
      <c r="DR8" s="451"/>
      <c r="DS8" s="451"/>
      <c r="DT8" s="451"/>
      <c r="DU8" s="451"/>
      <c r="DV8" s="451"/>
      <c r="DW8" s="451"/>
      <c r="DX8" s="451"/>
      <c r="DY8" s="451"/>
      <c r="DZ8" s="451"/>
      <c r="EA8" s="451"/>
      <c r="EB8" s="451"/>
      <c r="EC8" s="451"/>
      <c r="ED8" s="451"/>
      <c r="EE8" s="451"/>
      <c r="EF8" s="451"/>
      <c r="EG8" s="451"/>
      <c r="EH8" s="451"/>
      <c r="EI8" s="451"/>
      <c r="EJ8" s="451"/>
      <c r="EK8" s="451"/>
      <c r="EL8" s="451"/>
      <c r="EM8" s="451"/>
      <c r="EN8" s="451"/>
      <c r="EO8" s="451"/>
      <c r="EP8" s="451"/>
      <c r="EQ8" s="276"/>
      <c r="ER8" s="452"/>
      <c r="ES8" s="452"/>
      <c r="ET8" s="453"/>
      <c r="EU8" s="454"/>
      <c r="EV8" s="455"/>
      <c r="EW8" s="456"/>
      <c r="EX8" s="275"/>
      <c r="EY8" s="275"/>
      <c r="EZ8" s="275"/>
      <c r="FA8" s="338"/>
    </row>
    <row r="9" spans="1:157" s="214" customFormat="1" ht="85.5" customHeight="1" thickBot="1" x14ac:dyDescent="0.3">
      <c r="A9" s="15" t="s">
        <v>85</v>
      </c>
      <c r="B9" s="16" t="s">
        <v>86</v>
      </c>
      <c r="C9" s="17" t="s">
        <v>87</v>
      </c>
      <c r="D9" s="17" t="s">
        <v>88</v>
      </c>
      <c r="E9" s="17" t="s">
        <v>89</v>
      </c>
      <c r="F9" s="17" t="s">
        <v>90</v>
      </c>
      <c r="G9" s="325" t="s">
        <v>91</v>
      </c>
      <c r="H9" s="326" t="s">
        <v>36</v>
      </c>
      <c r="I9" s="327" t="s">
        <v>37</v>
      </c>
      <c r="J9" s="328" t="s">
        <v>38</v>
      </c>
      <c r="K9" s="327" t="s">
        <v>39</v>
      </c>
      <c r="L9" s="328" t="s">
        <v>40</v>
      </c>
      <c r="M9" s="327" t="s">
        <v>41</v>
      </c>
      <c r="N9" s="328" t="s">
        <v>42</v>
      </c>
      <c r="O9" s="327" t="s">
        <v>43</v>
      </c>
      <c r="P9" s="328" t="s">
        <v>44</v>
      </c>
      <c r="Q9" s="327" t="s">
        <v>45</v>
      </c>
      <c r="R9" s="328" t="s">
        <v>46</v>
      </c>
      <c r="S9" s="327" t="s">
        <v>47</v>
      </c>
      <c r="T9" s="328" t="s">
        <v>48</v>
      </c>
      <c r="U9" s="327" t="s">
        <v>49</v>
      </c>
      <c r="V9" s="329" t="s">
        <v>50</v>
      </c>
      <c r="W9" s="4" t="s">
        <v>51</v>
      </c>
      <c r="X9" s="330" t="s">
        <v>52</v>
      </c>
      <c r="Y9" s="20" t="s">
        <v>53</v>
      </c>
      <c r="Z9" s="21" t="s">
        <v>54</v>
      </c>
      <c r="AA9" s="20" t="s">
        <v>55</v>
      </c>
      <c r="AB9" s="326" t="s">
        <v>36</v>
      </c>
      <c r="AC9" s="327" t="s">
        <v>57</v>
      </c>
      <c r="AD9" s="328" t="s">
        <v>58</v>
      </c>
      <c r="AE9" s="327" t="s">
        <v>59</v>
      </c>
      <c r="AF9" s="328" t="s">
        <v>60</v>
      </c>
      <c r="AG9" s="327" t="s">
        <v>61</v>
      </c>
      <c r="AH9" s="328" t="s">
        <v>62</v>
      </c>
      <c r="AI9" s="327" t="s">
        <v>63</v>
      </c>
      <c r="AJ9" s="328" t="s">
        <v>64</v>
      </c>
      <c r="AK9" s="327" t="s">
        <v>65</v>
      </c>
      <c r="AL9" s="328" t="s">
        <v>66</v>
      </c>
      <c r="AM9" s="327" t="s">
        <v>37</v>
      </c>
      <c r="AN9" s="328" t="s">
        <v>38</v>
      </c>
      <c r="AO9" s="327" t="s">
        <v>39</v>
      </c>
      <c r="AP9" s="328" t="s">
        <v>40</v>
      </c>
      <c r="AQ9" s="327" t="s">
        <v>41</v>
      </c>
      <c r="AR9" s="328" t="s">
        <v>42</v>
      </c>
      <c r="AS9" s="327" t="s">
        <v>43</v>
      </c>
      <c r="AT9" s="328" t="s">
        <v>44</v>
      </c>
      <c r="AU9" s="327" t="s">
        <v>45</v>
      </c>
      <c r="AV9" s="328" t="s">
        <v>46</v>
      </c>
      <c r="AW9" s="327" t="s">
        <v>47</v>
      </c>
      <c r="AX9" s="328" t="s">
        <v>48</v>
      </c>
      <c r="AY9" s="327" t="s">
        <v>49</v>
      </c>
      <c r="AZ9" s="329" t="s">
        <v>50</v>
      </c>
      <c r="BA9" s="4" t="s">
        <v>51</v>
      </c>
      <c r="BB9" s="315" t="s">
        <v>67</v>
      </c>
      <c r="BC9" s="331" t="s">
        <v>68</v>
      </c>
      <c r="BD9" s="332" t="s">
        <v>69</v>
      </c>
      <c r="BE9" s="331" t="s">
        <v>70</v>
      </c>
      <c r="BF9" s="326" t="s">
        <v>36</v>
      </c>
      <c r="BG9" s="18" t="s">
        <v>92</v>
      </c>
      <c r="BH9" s="19" t="s">
        <v>93</v>
      </c>
      <c r="BI9" s="18" t="s">
        <v>94</v>
      </c>
      <c r="BJ9" s="19" t="s">
        <v>95</v>
      </c>
      <c r="BK9" s="18" t="s">
        <v>96</v>
      </c>
      <c r="BL9" s="19" t="s">
        <v>97</v>
      </c>
      <c r="BM9" s="18" t="s">
        <v>98</v>
      </c>
      <c r="BN9" s="19" t="s">
        <v>99</v>
      </c>
      <c r="BO9" s="18" t="s">
        <v>100</v>
      </c>
      <c r="BP9" s="19" t="s">
        <v>101</v>
      </c>
      <c r="BQ9" s="18" t="s">
        <v>102</v>
      </c>
      <c r="BR9" s="19" t="s">
        <v>103</v>
      </c>
      <c r="BS9" s="18" t="s">
        <v>104</v>
      </c>
      <c r="BT9" s="19" t="s">
        <v>105</v>
      </c>
      <c r="BU9" s="18" t="s">
        <v>106</v>
      </c>
      <c r="BV9" s="19" t="s">
        <v>107</v>
      </c>
      <c r="BW9" s="18" t="s">
        <v>108</v>
      </c>
      <c r="BX9" s="19" t="s">
        <v>109</v>
      </c>
      <c r="BY9" s="18" t="s">
        <v>110</v>
      </c>
      <c r="BZ9" s="19" t="s">
        <v>111</v>
      </c>
      <c r="CA9" s="18" t="s">
        <v>112</v>
      </c>
      <c r="CB9" s="19" t="s">
        <v>113</v>
      </c>
      <c r="CC9" s="18" t="s">
        <v>114</v>
      </c>
      <c r="CD9" s="333" t="s">
        <v>115</v>
      </c>
      <c r="CE9" s="4" t="s">
        <v>51</v>
      </c>
      <c r="CF9" s="21" t="s">
        <v>116</v>
      </c>
      <c r="CG9" s="20" t="s">
        <v>117</v>
      </c>
      <c r="CH9" s="21" t="s">
        <v>118</v>
      </c>
      <c r="CI9" s="20" t="s">
        <v>119</v>
      </c>
      <c r="CJ9" s="326" t="s">
        <v>36</v>
      </c>
      <c r="CK9" s="18" t="s">
        <v>92</v>
      </c>
      <c r="CL9" s="19" t="s">
        <v>93</v>
      </c>
      <c r="CM9" s="18" t="s">
        <v>94</v>
      </c>
      <c r="CN9" s="19" t="s">
        <v>95</v>
      </c>
      <c r="CO9" s="18" t="s">
        <v>96</v>
      </c>
      <c r="CP9" s="19" t="s">
        <v>97</v>
      </c>
      <c r="CQ9" s="18" t="s">
        <v>120</v>
      </c>
      <c r="CR9" s="19" t="s">
        <v>99</v>
      </c>
      <c r="CS9" s="18" t="s">
        <v>100</v>
      </c>
      <c r="CT9" s="19" t="s">
        <v>101</v>
      </c>
      <c r="CU9" s="18" t="s">
        <v>102</v>
      </c>
      <c r="CV9" s="19" t="s">
        <v>103</v>
      </c>
      <c r="CW9" s="18" t="s">
        <v>104</v>
      </c>
      <c r="CX9" s="19" t="s">
        <v>105</v>
      </c>
      <c r="CY9" s="18" t="s">
        <v>106</v>
      </c>
      <c r="CZ9" s="19" t="s">
        <v>107</v>
      </c>
      <c r="DA9" s="18" t="s">
        <v>108</v>
      </c>
      <c r="DB9" s="19" t="s">
        <v>109</v>
      </c>
      <c r="DC9" s="18" t="s">
        <v>110</v>
      </c>
      <c r="DD9" s="19" t="s">
        <v>111</v>
      </c>
      <c r="DE9" s="18" t="s">
        <v>112</v>
      </c>
      <c r="DF9" s="19" t="s">
        <v>113</v>
      </c>
      <c r="DG9" s="18" t="s">
        <v>114</v>
      </c>
      <c r="DH9" s="19" t="s">
        <v>115</v>
      </c>
      <c r="DI9" s="334" t="s">
        <v>51</v>
      </c>
      <c r="DJ9" s="335" t="s">
        <v>121</v>
      </c>
      <c r="DK9" s="5" t="s">
        <v>122</v>
      </c>
      <c r="DL9" s="336" t="s">
        <v>123</v>
      </c>
      <c r="DM9" s="5" t="s">
        <v>124</v>
      </c>
      <c r="DN9" s="326" t="s">
        <v>36</v>
      </c>
      <c r="DO9" s="327" t="s">
        <v>57</v>
      </c>
      <c r="DP9" s="328" t="s">
        <v>58</v>
      </c>
      <c r="DQ9" s="327" t="s">
        <v>59</v>
      </c>
      <c r="DR9" s="328" t="s">
        <v>60</v>
      </c>
      <c r="DS9" s="327" t="s">
        <v>61</v>
      </c>
      <c r="DT9" s="328" t="s">
        <v>62</v>
      </c>
      <c r="DU9" s="327" t="s">
        <v>63</v>
      </c>
      <c r="DV9" s="328" t="s">
        <v>64</v>
      </c>
      <c r="DW9" s="327" t="s">
        <v>65</v>
      </c>
      <c r="DX9" s="328" t="s">
        <v>66</v>
      </c>
      <c r="DY9" s="327" t="s">
        <v>37</v>
      </c>
      <c r="DZ9" s="328" t="s">
        <v>38</v>
      </c>
      <c r="EA9" s="327" t="s">
        <v>39</v>
      </c>
      <c r="EB9" s="328" t="s">
        <v>40</v>
      </c>
      <c r="EC9" s="327" t="s">
        <v>41</v>
      </c>
      <c r="ED9" s="328" t="s">
        <v>42</v>
      </c>
      <c r="EE9" s="327" t="s">
        <v>43</v>
      </c>
      <c r="EF9" s="328" t="s">
        <v>44</v>
      </c>
      <c r="EG9" s="327" t="s">
        <v>45</v>
      </c>
      <c r="EH9" s="328" t="s">
        <v>46</v>
      </c>
      <c r="EI9" s="327" t="s">
        <v>47</v>
      </c>
      <c r="EJ9" s="328" t="s">
        <v>48</v>
      </c>
      <c r="EK9" s="327" t="s">
        <v>49</v>
      </c>
      <c r="EL9" s="328" t="s">
        <v>50</v>
      </c>
      <c r="EM9" s="334" t="s">
        <v>51</v>
      </c>
      <c r="EN9" s="335" t="s">
        <v>125</v>
      </c>
      <c r="EO9" s="5" t="s">
        <v>126</v>
      </c>
      <c r="EP9" s="336" t="s">
        <v>127</v>
      </c>
      <c r="EQ9" s="5" t="s">
        <v>128</v>
      </c>
      <c r="ER9" s="452"/>
      <c r="ES9" s="452"/>
      <c r="ET9" s="453"/>
      <c r="EU9" s="454"/>
      <c r="EV9" s="455"/>
      <c r="EW9" s="456"/>
      <c r="EX9" s="275"/>
      <c r="EY9" s="275"/>
      <c r="EZ9" s="275"/>
      <c r="FA9" s="338"/>
    </row>
    <row r="10" spans="1:157" ht="30.75" customHeight="1" x14ac:dyDescent="0.25">
      <c r="A10" s="376" t="s">
        <v>129</v>
      </c>
      <c r="B10" s="376">
        <v>1</v>
      </c>
      <c r="C10" s="377" t="s">
        <v>130</v>
      </c>
      <c r="D10" s="376" t="s">
        <v>74</v>
      </c>
      <c r="E10" s="376">
        <v>457</v>
      </c>
      <c r="F10" s="316" t="s">
        <v>131</v>
      </c>
      <c r="G10" s="344">
        <f>AA10+BE10+CI10+DL10+DN10</f>
        <v>24</v>
      </c>
      <c r="H10" s="345">
        <v>4</v>
      </c>
      <c r="I10" s="345"/>
      <c r="J10" s="345"/>
      <c r="K10" s="345">
        <v>4</v>
      </c>
      <c r="L10" s="344">
        <v>0.1</v>
      </c>
      <c r="M10" s="345">
        <v>4</v>
      </c>
      <c r="N10" s="346">
        <v>0.9</v>
      </c>
      <c r="O10" s="345">
        <v>4</v>
      </c>
      <c r="P10" s="346">
        <v>1.9</v>
      </c>
      <c r="Q10" s="345">
        <v>4</v>
      </c>
      <c r="R10" s="346">
        <v>2.65</v>
      </c>
      <c r="S10" s="345">
        <v>4</v>
      </c>
      <c r="T10" s="344">
        <v>3.5999999999999996</v>
      </c>
      <c r="U10" s="345">
        <v>4</v>
      </c>
      <c r="V10" s="347">
        <v>4</v>
      </c>
      <c r="W10" s="348">
        <v>4</v>
      </c>
      <c r="X10" s="348">
        <v>4</v>
      </c>
      <c r="Y10" s="348">
        <v>4</v>
      </c>
      <c r="Z10" s="348">
        <v>4</v>
      </c>
      <c r="AA10" s="348">
        <v>4</v>
      </c>
      <c r="AB10" s="344">
        <f>+AC10+AE10+AG10+AI10+AK10+AM10+AO10+AQ10+AS10+AU10+AW10+AY10</f>
        <v>3</v>
      </c>
      <c r="AC10" s="344">
        <v>0.13</v>
      </c>
      <c r="AD10" s="349">
        <v>0.13</v>
      </c>
      <c r="AE10" s="344">
        <v>0.15000000000000002</v>
      </c>
      <c r="AF10" s="349">
        <v>0.15000000000000002</v>
      </c>
      <c r="AG10" s="344">
        <v>0.15000000000000002</v>
      </c>
      <c r="AH10" s="344">
        <v>0.15000000000000002</v>
      </c>
      <c r="AI10" s="344">
        <v>0.24</v>
      </c>
      <c r="AJ10" s="344">
        <v>0.24</v>
      </c>
      <c r="AK10" s="344">
        <v>0.36</v>
      </c>
      <c r="AL10" s="344">
        <v>0.36</v>
      </c>
      <c r="AM10" s="344">
        <v>0.36</v>
      </c>
      <c r="AN10" s="344">
        <v>0.36</v>
      </c>
      <c r="AO10" s="344">
        <v>0.45</v>
      </c>
      <c r="AP10" s="344">
        <v>0.45</v>
      </c>
      <c r="AQ10" s="344">
        <v>0.36</v>
      </c>
      <c r="AR10" s="344">
        <v>0.36</v>
      </c>
      <c r="AS10" s="344">
        <v>0.3</v>
      </c>
      <c r="AT10" s="344">
        <v>0.3</v>
      </c>
      <c r="AU10" s="344">
        <v>0.23</v>
      </c>
      <c r="AV10" s="344">
        <v>0.23</v>
      </c>
      <c r="AW10" s="344">
        <v>0.14000000000000001</v>
      </c>
      <c r="AX10" s="344">
        <v>0.14000000000000001</v>
      </c>
      <c r="AY10" s="344">
        <v>0.13</v>
      </c>
      <c r="AZ10" s="344">
        <v>0.13</v>
      </c>
      <c r="BA10" s="350">
        <f>+AC10+AE10+AG10+AI10+AK10+AM10+AO10+AQ10+AS10+AU10+AW10+AY10</f>
        <v>3</v>
      </c>
      <c r="BB10" s="350">
        <f t="shared" ref="BB10:BC10" si="0">+AC10+AE10+AG10+AI10+AK10+AM10+AO10+AQ10+AS10+AU10+AW10+AY10</f>
        <v>3</v>
      </c>
      <c r="BC10" s="350">
        <f t="shared" si="0"/>
        <v>3</v>
      </c>
      <c r="BD10" s="350">
        <f t="shared" ref="BD10:BE10" si="1">AC10+AE10+AG10+AI10+AK10+AM10+AO10+AQ10+AS10+AU10+AW10+AY10</f>
        <v>3</v>
      </c>
      <c r="BE10" s="350">
        <f t="shared" si="1"/>
        <v>3</v>
      </c>
      <c r="BF10" s="344">
        <v>7</v>
      </c>
      <c r="BG10" s="344">
        <v>0.1</v>
      </c>
      <c r="BH10" s="344">
        <v>0.1</v>
      </c>
      <c r="BI10" s="344">
        <v>0.24</v>
      </c>
      <c r="BJ10" s="344">
        <v>0.24</v>
      </c>
      <c r="BK10" s="344">
        <v>0.38</v>
      </c>
      <c r="BL10" s="344">
        <v>0.38</v>
      </c>
      <c r="BM10" s="344">
        <v>0.56000000000000005</v>
      </c>
      <c r="BN10" s="344">
        <v>0.56000000000000005</v>
      </c>
      <c r="BO10" s="344">
        <v>0.7</v>
      </c>
      <c r="BP10" s="344">
        <v>0.7</v>
      </c>
      <c r="BQ10" s="344">
        <v>0.78</v>
      </c>
      <c r="BR10" s="344">
        <v>0.78</v>
      </c>
      <c r="BS10" s="344">
        <v>0.78</v>
      </c>
      <c r="BT10" s="344">
        <v>0.78</v>
      </c>
      <c r="BU10" s="344">
        <v>0.74</v>
      </c>
      <c r="BV10" s="344">
        <v>0.74</v>
      </c>
      <c r="BW10" s="344">
        <v>0.7</v>
      </c>
      <c r="BX10" s="344">
        <v>0.7</v>
      </c>
      <c r="BY10" s="344">
        <v>0.7</v>
      </c>
      <c r="BZ10" s="344">
        <v>0.7</v>
      </c>
      <c r="CA10" s="344">
        <v>0.66</v>
      </c>
      <c r="CB10" s="344">
        <v>0.66</v>
      </c>
      <c r="CC10" s="344">
        <v>0.66</v>
      </c>
      <c r="CD10" s="344">
        <v>0.66</v>
      </c>
      <c r="CE10" s="350">
        <f>+BG10+BI10+BK10+BM10+BO10+BQ10+BS10+BU10+BW10+BY10+CA10+CC10</f>
        <v>7.0000000000000009</v>
      </c>
      <c r="CF10" s="350">
        <f t="shared" ref="CF10:CG14" si="2">+BG10+BI10+BK10+BM10+BO10+BQ10+BS10+BU10+BW10+BY10+CA10+CC10</f>
        <v>7.0000000000000009</v>
      </c>
      <c r="CG10" s="350">
        <f t="shared" si="2"/>
        <v>7.0000000000000009</v>
      </c>
      <c r="CH10" s="350">
        <f t="shared" ref="CH10:CI14" si="3">BG10+BI10+BK10+BM10+BO10+BQ10+BS10+BU10+BW10+BY10+CA10+CC10</f>
        <v>7.0000000000000009</v>
      </c>
      <c r="CI10" s="350">
        <f t="shared" si="3"/>
        <v>7.0000000000000009</v>
      </c>
      <c r="CJ10" s="345">
        <v>6</v>
      </c>
      <c r="CK10" s="344">
        <v>0.12</v>
      </c>
      <c r="CL10" s="344">
        <v>0.12</v>
      </c>
      <c r="CM10" s="344">
        <v>0.12</v>
      </c>
      <c r="CN10" s="344">
        <v>0.12</v>
      </c>
      <c r="CO10" s="344">
        <v>0.3</v>
      </c>
      <c r="CP10" s="344">
        <v>0.3</v>
      </c>
      <c r="CQ10" s="344">
        <v>0.6</v>
      </c>
      <c r="CR10" s="344"/>
      <c r="CS10" s="344">
        <v>0.9</v>
      </c>
      <c r="CT10" s="344"/>
      <c r="CU10" s="344">
        <v>0.9</v>
      </c>
      <c r="CV10" s="344"/>
      <c r="CW10" s="344">
        <v>0.9</v>
      </c>
      <c r="CX10" s="344"/>
      <c r="CY10" s="344">
        <v>0.6</v>
      </c>
      <c r="CZ10" s="344"/>
      <c r="DA10" s="344">
        <v>0.6</v>
      </c>
      <c r="DB10" s="344"/>
      <c r="DC10" s="344">
        <v>0.36</v>
      </c>
      <c r="DD10" s="344"/>
      <c r="DE10" s="344">
        <v>0.3</v>
      </c>
      <c r="DF10" s="344"/>
      <c r="DG10" s="344">
        <v>0.3</v>
      </c>
      <c r="DH10" s="344"/>
      <c r="DI10" s="344">
        <f>+CK10+CM10+CO10+CQ10+CS10+CU10+CW10+CY10+DA10+DC10+DE10+DG10</f>
        <v>5.9999999999999991</v>
      </c>
      <c r="DJ10" s="344">
        <f>+CK10+CM10+CO10</f>
        <v>0.54</v>
      </c>
      <c r="DK10" s="344">
        <f>CL10+CN10+CP10+CR10+CT10+CV10+CX10+CX10+CX10+CZ10+DB10+DD10+DF10+DH10</f>
        <v>0.54</v>
      </c>
      <c r="DL10" s="344">
        <f>+CK10+CM10+CO10+CQ10+CS10+CU10+CW10+CY10+DA10+DC10+DE10+DG10</f>
        <v>5.9999999999999991</v>
      </c>
      <c r="DM10" s="344">
        <f>CL10+CN10+CP10+CR10+CT10+CV10+CX10+CX10+CX10+CZ10+DB10+DD10+DF10+DH10</f>
        <v>0.54</v>
      </c>
      <c r="DN10" s="345">
        <v>4</v>
      </c>
      <c r="DO10" s="341"/>
      <c r="DP10" s="341"/>
      <c r="DQ10" s="341"/>
      <c r="DR10" s="341"/>
      <c r="DS10" s="341"/>
      <c r="DT10" s="341"/>
      <c r="DU10" s="341"/>
      <c r="DV10" s="341"/>
      <c r="DW10" s="341"/>
      <c r="DX10" s="341"/>
      <c r="DY10" s="341"/>
      <c r="DZ10" s="341"/>
      <c r="EA10" s="341"/>
      <c r="EB10" s="341"/>
      <c r="EC10" s="341"/>
      <c r="ED10" s="341"/>
      <c r="EE10" s="341"/>
      <c r="EF10" s="341"/>
      <c r="EG10" s="341"/>
      <c r="EH10" s="341"/>
      <c r="EI10" s="341"/>
      <c r="EJ10" s="341"/>
      <c r="EK10" s="341"/>
      <c r="EL10" s="341"/>
      <c r="EM10" s="349"/>
      <c r="EN10" s="349"/>
      <c r="EO10" s="349"/>
      <c r="EP10" s="349"/>
      <c r="EQ10" s="349"/>
      <c r="ER10" s="351">
        <f>CP10/CO10</f>
        <v>1</v>
      </c>
      <c r="ES10" s="352">
        <f>+DK10/DJ10</f>
        <v>1</v>
      </c>
      <c r="ET10" s="352">
        <f t="shared" ref="ET10:ET44" si="4">+DM10/DL10</f>
        <v>9.0000000000000024E-2</v>
      </c>
      <c r="EU10" s="353">
        <f>(AA10+BE10+CI10+DK10)/(Z10+BD10+CH10+DJ10)</f>
        <v>1</v>
      </c>
      <c r="EV10" s="353">
        <f>(AA10+BE10+CI10+DM10)/G10</f>
        <v>0.60583333333333333</v>
      </c>
      <c r="EW10" s="354" t="s">
        <v>635</v>
      </c>
      <c r="EX10" s="355" t="s">
        <v>142</v>
      </c>
      <c r="EY10" s="355" t="s">
        <v>142</v>
      </c>
      <c r="EZ10" s="356" t="s">
        <v>639</v>
      </c>
      <c r="FA10" s="356" t="s">
        <v>596</v>
      </c>
    </row>
    <row r="11" spans="1:157" ht="30.75" customHeight="1" x14ac:dyDescent="0.25">
      <c r="A11" s="378"/>
      <c r="B11" s="378"/>
      <c r="C11" s="378"/>
      <c r="D11" s="378"/>
      <c r="E11" s="378"/>
      <c r="F11" s="317" t="s">
        <v>132</v>
      </c>
      <c r="G11" s="339">
        <f t="shared" ref="G11:G14" si="5">AA11+BE11+CI11+DL11+DN11</f>
        <v>5615590962</v>
      </c>
      <c r="H11" s="341">
        <v>355014000</v>
      </c>
      <c r="I11" s="341"/>
      <c r="J11" s="341"/>
      <c r="K11" s="341">
        <v>355014000</v>
      </c>
      <c r="L11" s="341">
        <v>85592000</v>
      </c>
      <c r="M11" s="341">
        <v>355014000</v>
      </c>
      <c r="N11" s="357">
        <v>233828000</v>
      </c>
      <c r="O11" s="341">
        <v>355014000</v>
      </c>
      <c r="P11" s="358">
        <v>233828000</v>
      </c>
      <c r="Q11" s="341">
        <v>364736000</v>
      </c>
      <c r="R11" s="357">
        <v>233828000</v>
      </c>
      <c r="S11" s="341">
        <v>364736000</v>
      </c>
      <c r="T11" s="341">
        <v>262868000</v>
      </c>
      <c r="U11" s="341">
        <v>364736000</v>
      </c>
      <c r="V11" s="341">
        <v>354700000</v>
      </c>
      <c r="W11" s="341">
        <v>355014000</v>
      </c>
      <c r="X11" s="341">
        <v>354700000</v>
      </c>
      <c r="Y11" s="341">
        <v>354700000</v>
      </c>
      <c r="Z11" s="339">
        <v>364736000</v>
      </c>
      <c r="AA11" s="339">
        <v>354700000</v>
      </c>
      <c r="AB11" s="339">
        <v>1279585000</v>
      </c>
      <c r="AC11" s="339">
        <v>0</v>
      </c>
      <c r="AD11" s="339">
        <v>0</v>
      </c>
      <c r="AE11" s="339">
        <v>393756000</v>
      </c>
      <c r="AF11" s="339">
        <v>393756000</v>
      </c>
      <c r="AG11" s="339">
        <v>593874725</v>
      </c>
      <c r="AH11" s="339">
        <v>593874725</v>
      </c>
      <c r="AI11" s="339">
        <v>0</v>
      </c>
      <c r="AJ11" s="339">
        <v>0</v>
      </c>
      <c r="AK11" s="339">
        <f>1002610725-AG11-AE11</f>
        <v>14980000</v>
      </c>
      <c r="AL11" s="339">
        <v>14980000</v>
      </c>
      <c r="AM11" s="339">
        <v>31425000</v>
      </c>
      <c r="AN11" s="339">
        <v>0</v>
      </c>
      <c r="AO11" s="339">
        <v>0</v>
      </c>
      <c r="AP11" s="339">
        <v>0</v>
      </c>
      <c r="AQ11" s="339">
        <v>25140000</v>
      </c>
      <c r="AR11" s="339">
        <v>25140000</v>
      </c>
      <c r="AS11" s="339">
        <v>0</v>
      </c>
      <c r="AT11" s="339">
        <v>25140000</v>
      </c>
      <c r="AU11" s="339">
        <v>4280000</v>
      </c>
      <c r="AV11" s="339">
        <v>0</v>
      </c>
      <c r="AW11" s="339">
        <v>71287000</v>
      </c>
      <c r="AX11" s="339">
        <v>0</v>
      </c>
      <c r="AY11" s="339">
        <v>59634017</v>
      </c>
      <c r="AZ11" s="339">
        <v>96468189</v>
      </c>
      <c r="BA11" s="339">
        <f t="shared" ref="BA11:BA16" si="6">AC11+AE11+AG11+AI11+AK11+AM11+AO11+AQ11+AS11+AU11+AW11+AY11</f>
        <v>1194376742</v>
      </c>
      <c r="BB11" s="339">
        <f t="shared" ref="BB11:BC11" si="7">+AC11+AE11+AG11+AI11+AK11+AM11+AO11+AQ11+AS11+AU11+AW11+AY11</f>
        <v>1194376742</v>
      </c>
      <c r="BC11" s="339">
        <f t="shared" si="7"/>
        <v>1149358914</v>
      </c>
      <c r="BD11" s="339">
        <f t="shared" ref="BD11" si="8">AC11+AE11+AG11+AI11+AK11+AM11+AO11+AQ11+AS11+AU11+AW11+AY11</f>
        <v>1194376742</v>
      </c>
      <c r="BE11" s="339">
        <f>AD11+AF11+AH11+AJ11+AL11+AN11+AP11+AR11+AT11+AV11+AX11+AZ11</f>
        <v>1149358914</v>
      </c>
      <c r="BF11" s="339">
        <v>1226257000</v>
      </c>
      <c r="BG11" s="339">
        <v>1180647506</v>
      </c>
      <c r="BH11" s="339">
        <v>1180647506</v>
      </c>
      <c r="BI11" s="339">
        <v>0</v>
      </c>
      <c r="BJ11" s="339"/>
      <c r="BK11" s="339"/>
      <c r="BL11" s="339"/>
      <c r="BM11" s="339"/>
      <c r="BN11" s="339">
        <v>0</v>
      </c>
      <c r="BO11" s="339"/>
      <c r="BP11" s="339"/>
      <c r="BQ11" s="339"/>
      <c r="BR11" s="339"/>
      <c r="BS11" s="339">
        <v>35546000</v>
      </c>
      <c r="BT11" s="339">
        <v>35546000</v>
      </c>
      <c r="BU11" s="339">
        <v>153144667</v>
      </c>
      <c r="BV11" s="339">
        <v>112910667</v>
      </c>
      <c r="BW11" s="339">
        <v>23840600</v>
      </c>
      <c r="BX11" s="339">
        <v>46014600</v>
      </c>
      <c r="BY11" s="339">
        <v>15813800</v>
      </c>
      <c r="BZ11" s="339">
        <v>-2577000</v>
      </c>
      <c r="CA11" s="339">
        <v>84136233</v>
      </c>
      <c r="CB11" s="339">
        <v>56686100</v>
      </c>
      <c r="CC11" s="339">
        <v>52413108.666666664</v>
      </c>
      <c r="CD11" s="339">
        <v>114307375</v>
      </c>
      <c r="CE11" s="339">
        <f>BG11+BI11+BK11+BM11+BO11+BQ11+BS11+BU11+BW11+BY11+CA11+CC11</f>
        <v>1545541914.6666667</v>
      </c>
      <c r="CF11" s="339">
        <f t="shared" si="2"/>
        <v>1545541914.6666667</v>
      </c>
      <c r="CG11" s="339">
        <f t="shared" si="2"/>
        <v>1543535248</v>
      </c>
      <c r="CH11" s="339">
        <f t="shared" si="3"/>
        <v>1545541914.6666667</v>
      </c>
      <c r="CI11" s="339">
        <f t="shared" si="3"/>
        <v>1543535248</v>
      </c>
      <c r="CJ11" s="339">
        <v>1580418000</v>
      </c>
      <c r="CK11" s="339"/>
      <c r="CL11" s="339"/>
      <c r="CM11" s="339">
        <v>1039261984</v>
      </c>
      <c r="CN11" s="339">
        <v>1039261984</v>
      </c>
      <c r="CO11" s="339">
        <v>203163000</v>
      </c>
      <c r="CP11" s="339">
        <v>203163000</v>
      </c>
      <c r="CQ11" s="339">
        <v>221644000</v>
      </c>
      <c r="CR11" s="339"/>
      <c r="CS11" s="339"/>
      <c r="CT11" s="339"/>
      <c r="CU11" s="339"/>
      <c r="CV11" s="339"/>
      <c r="CW11" s="339"/>
      <c r="CX11" s="339"/>
      <c r="CY11" s="339"/>
      <c r="CZ11" s="339"/>
      <c r="DA11" s="339"/>
      <c r="DB11" s="339"/>
      <c r="DC11" s="339"/>
      <c r="DD11" s="339"/>
      <c r="DE11" s="339"/>
      <c r="DF11" s="339"/>
      <c r="DG11" s="339">
        <v>111035816</v>
      </c>
      <c r="DH11" s="339"/>
      <c r="DI11" s="339">
        <f>+CK11+CM11+CO11+CQ11+CS11+CU11+CW11+CY11+DA11+DC11+DE11+DG11</f>
        <v>1575104800</v>
      </c>
      <c r="DJ11" s="339">
        <f>+CK11+CM11+CO11</f>
        <v>1242424984</v>
      </c>
      <c r="DK11" s="339">
        <f>CL11+CN11+CP11+CR11+CT11+CV11+CX11+CX11+CX11+CZ11+DB11+DD11+DF11+DH11</f>
        <v>1242424984</v>
      </c>
      <c r="DL11" s="339">
        <f>+CK11+CM11+CO11+CQ11+CS11+CU11+CW11+CY11+DA11+DC11+DE11+DG11</f>
        <v>1575104800</v>
      </c>
      <c r="DM11" s="339">
        <f t="shared" ref="DM11:DM42" si="9">CL11+CN11+CP11+CR11+CT11+CV11+CX11+CX11+CX11+CZ11+DB11+DD11+DF11+DH11</f>
        <v>1242424984</v>
      </c>
      <c r="DN11" s="339">
        <v>992892000</v>
      </c>
      <c r="DO11" s="357"/>
      <c r="DP11" s="357"/>
      <c r="DQ11" s="357"/>
      <c r="DR11" s="357"/>
      <c r="DS11" s="357"/>
      <c r="DT11" s="357"/>
      <c r="DU11" s="357"/>
      <c r="DV11" s="357"/>
      <c r="DW11" s="357"/>
      <c r="DX11" s="357"/>
      <c r="DY11" s="357"/>
      <c r="DZ11" s="357"/>
      <c r="EA11" s="357"/>
      <c r="EB11" s="357"/>
      <c r="EC11" s="357"/>
      <c r="ED11" s="357"/>
      <c r="EE11" s="357"/>
      <c r="EF11" s="357"/>
      <c r="EG11" s="357"/>
      <c r="EH11" s="357"/>
      <c r="EI11" s="357"/>
      <c r="EJ11" s="357"/>
      <c r="EK11" s="357"/>
      <c r="EL11" s="357"/>
      <c r="EM11" s="357"/>
      <c r="EN11" s="357"/>
      <c r="EO11" s="357"/>
      <c r="EP11" s="357"/>
      <c r="EQ11" s="357"/>
      <c r="ER11" s="351">
        <f>CP11/CO11</f>
        <v>1</v>
      </c>
      <c r="ES11" s="352">
        <f t="shared" ref="ES11:ES44" si="10">+DK11/DJ11</f>
        <v>1</v>
      </c>
      <c r="ET11" s="352">
        <f t="shared" si="4"/>
        <v>0.78878877392793167</v>
      </c>
      <c r="EU11" s="353">
        <f t="shared" ref="EU11:EU44" si="11">(AA11+BE11+CI11+DK11)/(Z11+BD11+CH11+DJ11)</f>
        <v>0.98687383269152251</v>
      </c>
      <c r="EV11" s="353">
        <f t="shared" ref="EV11:EV43" si="12">(AA11+BE11+CI11+DM11)/G11</f>
        <v>0.7639479397680532</v>
      </c>
      <c r="EW11" s="360"/>
      <c r="EX11" s="361"/>
      <c r="EY11" s="361"/>
      <c r="EZ11" s="360"/>
      <c r="FA11" s="360"/>
    </row>
    <row r="12" spans="1:157" ht="30.75" customHeight="1" x14ac:dyDescent="0.25">
      <c r="A12" s="378"/>
      <c r="B12" s="378"/>
      <c r="C12" s="378"/>
      <c r="D12" s="378"/>
      <c r="E12" s="378"/>
      <c r="F12" s="318" t="s">
        <v>133</v>
      </c>
      <c r="G12" s="339"/>
      <c r="H12" s="341"/>
      <c r="I12" s="341"/>
      <c r="J12" s="341"/>
      <c r="K12" s="341"/>
      <c r="L12" s="341"/>
      <c r="M12" s="341"/>
      <c r="N12" s="357"/>
      <c r="O12" s="341"/>
      <c r="P12" s="358"/>
      <c r="Q12" s="341"/>
      <c r="R12" s="357"/>
      <c r="S12" s="341"/>
      <c r="T12" s="341"/>
      <c r="U12" s="341"/>
      <c r="V12" s="341"/>
      <c r="W12" s="341"/>
      <c r="X12" s="341"/>
      <c r="Y12" s="341"/>
      <c r="Z12" s="339"/>
      <c r="AA12" s="339"/>
      <c r="AB12" s="339">
        <f t="shared" ref="AB12:AB14" si="13">+AC12+AE12+AG12+AI12+AK12+AM12+AO12+AQ12+AS12+AU12+AW12+AY12</f>
        <v>1194376742</v>
      </c>
      <c r="AC12" s="339">
        <v>0</v>
      </c>
      <c r="AD12" s="339">
        <v>0</v>
      </c>
      <c r="AE12" s="339">
        <v>0</v>
      </c>
      <c r="AF12" s="339">
        <v>0</v>
      </c>
      <c r="AG12" s="339">
        <v>16760400</v>
      </c>
      <c r="AH12" s="339">
        <v>16760400</v>
      </c>
      <c r="AI12" s="339">
        <v>88882756</v>
      </c>
      <c r="AJ12" s="339">
        <v>88882756</v>
      </c>
      <c r="AK12" s="339">
        <v>58365467</v>
      </c>
      <c r="AL12" s="339">
        <v>58365467</v>
      </c>
      <c r="AM12" s="339">
        <v>148440312</v>
      </c>
      <c r="AN12" s="339">
        <f>305007935-164008623</f>
        <v>140999312</v>
      </c>
      <c r="AO12" s="339">
        <v>103806656</v>
      </c>
      <c r="AP12" s="339">
        <v>98737856</v>
      </c>
      <c r="AQ12" s="339">
        <v>103806656</v>
      </c>
      <c r="AR12" s="339">
        <v>106884456</v>
      </c>
      <c r="AS12" s="339">
        <v>104644656</v>
      </c>
      <c r="AT12" s="339">
        <v>103806656</v>
      </c>
      <c r="AU12" s="339">
        <v>114910156</v>
      </c>
      <c r="AV12" s="339">
        <v>112316656</v>
      </c>
      <c r="AW12" s="339">
        <v>118516656</v>
      </c>
      <c r="AX12" s="339">
        <v>104459656</v>
      </c>
      <c r="AY12" s="339">
        <v>336243027</v>
      </c>
      <c r="AZ12" s="339">
        <v>112504423</v>
      </c>
      <c r="BA12" s="339">
        <f t="shared" si="6"/>
        <v>1194376742</v>
      </c>
      <c r="BB12" s="339">
        <f t="shared" ref="BB12:BC12" si="14">+AC12+AE12+AG12+AI12+AK12+AM12+AO12+AQ12+AS12+AU12+AW12+AY12</f>
        <v>1194376742</v>
      </c>
      <c r="BC12" s="339">
        <f t="shared" si="14"/>
        <v>943717638</v>
      </c>
      <c r="BD12" s="339">
        <f t="shared" ref="BD12:BE12" si="15">AC12+AE12+AG12+AI12+AK12+AM12+AO12+AQ12+AS12+AU12+AW12+AY12</f>
        <v>1194376742</v>
      </c>
      <c r="BE12" s="339">
        <f t="shared" si="15"/>
        <v>943717638</v>
      </c>
      <c r="BF12" s="339">
        <v>1226257000</v>
      </c>
      <c r="BG12" s="339"/>
      <c r="BH12" s="339"/>
      <c r="BI12" s="339">
        <v>43432455</v>
      </c>
      <c r="BJ12" s="339">
        <v>1608700</v>
      </c>
      <c r="BK12" s="339">
        <v>117389455</v>
      </c>
      <c r="BL12" s="339">
        <v>103771042</v>
      </c>
      <c r="BM12" s="339">
        <v>117389455</v>
      </c>
      <c r="BN12" s="339">
        <v>122876542</v>
      </c>
      <c r="BO12" s="339">
        <v>117389455</v>
      </c>
      <c r="BP12" s="339">
        <v>108298942</v>
      </c>
      <c r="BQ12" s="339">
        <v>116056455</v>
      </c>
      <c r="BR12" s="339">
        <v>121120942</v>
      </c>
      <c r="BS12" s="339">
        <v>116056455</v>
      </c>
      <c r="BT12" s="339">
        <v>114709942</v>
      </c>
      <c r="BU12" s="339">
        <v>121134455</v>
      </c>
      <c r="BV12" s="339">
        <v>115387009</v>
      </c>
      <c r="BW12" s="339">
        <v>150718455</v>
      </c>
      <c r="BX12" s="339">
        <v>135353602</v>
      </c>
      <c r="BY12" s="339">
        <v>151573255</v>
      </c>
      <c r="BZ12" s="339">
        <v>143158608</v>
      </c>
      <c r="CA12" s="339">
        <v>148141455</v>
      </c>
      <c r="CB12" s="339">
        <v>144568942</v>
      </c>
      <c r="CC12" s="339">
        <v>346260564.66666675</v>
      </c>
      <c r="CD12" s="339">
        <v>214143942</v>
      </c>
      <c r="CE12" s="339">
        <f>BG12+BI12+BK12+BM12+BO12+BQ12+BS12+BU12+BW12+BY12+CA12+CC12</f>
        <v>1545541914.6666667</v>
      </c>
      <c r="CF12" s="339">
        <f t="shared" si="2"/>
        <v>1545541914.6666667</v>
      </c>
      <c r="CG12" s="339">
        <f t="shared" si="2"/>
        <v>1324998213</v>
      </c>
      <c r="CH12" s="339">
        <f t="shared" si="3"/>
        <v>1545541914.6666667</v>
      </c>
      <c r="CI12" s="339">
        <f t="shared" si="3"/>
        <v>1324998213</v>
      </c>
      <c r="CJ12" s="339">
        <v>1580418000</v>
      </c>
      <c r="CK12" s="339"/>
      <c r="CL12" s="339"/>
      <c r="CM12" s="339"/>
      <c r="CN12" s="339"/>
      <c r="CO12" s="339">
        <v>22999933</v>
      </c>
      <c r="CP12" s="339">
        <v>22999933</v>
      </c>
      <c r="CQ12" s="339">
        <v>156138863</v>
      </c>
      <c r="CR12" s="339"/>
      <c r="CS12" s="339">
        <v>146086098</v>
      </c>
      <c r="CT12" s="339"/>
      <c r="CU12" s="339">
        <v>146086098</v>
      </c>
      <c r="CV12" s="339"/>
      <c r="CW12" s="339">
        <v>146086098</v>
      </c>
      <c r="CX12" s="339"/>
      <c r="CY12" s="339">
        <v>146086098</v>
      </c>
      <c r="CZ12" s="339"/>
      <c r="DA12" s="339">
        <v>146086098</v>
      </c>
      <c r="DB12" s="339"/>
      <c r="DC12" s="339">
        <v>146086098</v>
      </c>
      <c r="DD12" s="339"/>
      <c r="DE12" s="339">
        <v>146086098</v>
      </c>
      <c r="DF12" s="339"/>
      <c r="DG12" s="339">
        <v>373363318</v>
      </c>
      <c r="DH12" s="339"/>
      <c r="DI12" s="339">
        <f>+CK12+CM12+CO12+CQ12+CS12+CU12+CW12+CY12+DA12+DC12+DE12+DG12</f>
        <v>1575104800</v>
      </c>
      <c r="DJ12" s="339">
        <f>+CK12+CM12+CO12</f>
        <v>22999933</v>
      </c>
      <c r="DK12" s="339">
        <f>CL12+CN12+CP12+CR12+CT12+CV12+CX12+CX12+CX12+CZ12+DB12+DD12+DF12+DH12</f>
        <v>22999933</v>
      </c>
      <c r="DL12" s="339">
        <f>+CK12+CM12+CO12+CQ12+CS12+CU12+CW12+CY12+DA12+DC12+DE12+DG12</f>
        <v>1575104800</v>
      </c>
      <c r="DM12" s="339">
        <f t="shared" si="9"/>
        <v>22999933</v>
      </c>
      <c r="DN12" s="339"/>
      <c r="DO12" s="357"/>
      <c r="DP12" s="357"/>
      <c r="DQ12" s="357"/>
      <c r="DR12" s="357"/>
      <c r="DS12" s="357"/>
      <c r="DT12" s="357"/>
      <c r="DU12" s="357"/>
      <c r="DV12" s="357"/>
      <c r="DW12" s="357"/>
      <c r="DX12" s="357"/>
      <c r="DY12" s="357"/>
      <c r="DZ12" s="357"/>
      <c r="EA12" s="357"/>
      <c r="EB12" s="357"/>
      <c r="EC12" s="357"/>
      <c r="ED12" s="357"/>
      <c r="EE12" s="357"/>
      <c r="EF12" s="357"/>
      <c r="EG12" s="357"/>
      <c r="EH12" s="357"/>
      <c r="EI12" s="357"/>
      <c r="EJ12" s="357"/>
      <c r="EK12" s="357"/>
      <c r="EL12" s="357"/>
      <c r="EM12" s="357"/>
      <c r="EN12" s="357"/>
      <c r="EO12" s="357"/>
      <c r="EP12" s="357"/>
      <c r="EQ12" s="357"/>
      <c r="ER12" s="351">
        <f t="shared" ref="ER12:ER43" si="16">CP12/CO12</f>
        <v>1</v>
      </c>
      <c r="ES12" s="352">
        <f t="shared" si="10"/>
        <v>1</v>
      </c>
      <c r="ET12" s="352">
        <f t="shared" si="4"/>
        <v>1.4602160440371968E-2</v>
      </c>
      <c r="EU12" s="353">
        <f t="shared" si="11"/>
        <v>0.82945469061992327</v>
      </c>
      <c r="EV12" s="353">
        <f>IFERROR((AA12+BE12+CI12+DM12)/G12,0)</f>
        <v>0</v>
      </c>
      <c r="EW12" s="360"/>
      <c r="EX12" s="361"/>
      <c r="EY12" s="361"/>
      <c r="EZ12" s="360"/>
      <c r="FA12" s="360"/>
    </row>
    <row r="13" spans="1:157" ht="30.75" customHeight="1" x14ac:dyDescent="0.25">
      <c r="A13" s="378"/>
      <c r="B13" s="378"/>
      <c r="C13" s="378"/>
      <c r="D13" s="378"/>
      <c r="E13" s="378"/>
      <c r="F13" s="316" t="s">
        <v>134</v>
      </c>
      <c r="G13" s="344">
        <f t="shared" si="5"/>
        <v>0</v>
      </c>
      <c r="H13" s="362"/>
      <c r="I13" s="362"/>
      <c r="J13" s="362"/>
      <c r="K13" s="362"/>
      <c r="L13" s="363"/>
      <c r="M13" s="362"/>
      <c r="N13" s="363"/>
      <c r="O13" s="362"/>
      <c r="P13" s="363"/>
      <c r="Q13" s="362"/>
      <c r="R13" s="363"/>
      <c r="S13" s="362"/>
      <c r="T13" s="362"/>
      <c r="U13" s="362"/>
      <c r="V13" s="362"/>
      <c r="W13" s="362"/>
      <c r="X13" s="362"/>
      <c r="Y13" s="362"/>
      <c r="Z13" s="362"/>
      <c r="AA13" s="362"/>
      <c r="AB13" s="349">
        <f t="shared" si="13"/>
        <v>0</v>
      </c>
      <c r="AC13" s="364"/>
      <c r="AD13" s="349"/>
      <c r="AE13" s="364"/>
      <c r="AF13" s="349"/>
      <c r="AG13" s="364"/>
      <c r="AH13" s="362"/>
      <c r="AI13" s="364"/>
      <c r="AJ13" s="362"/>
      <c r="AK13" s="362"/>
      <c r="AL13" s="362"/>
      <c r="AM13" s="362"/>
      <c r="AN13" s="362"/>
      <c r="AO13" s="362"/>
      <c r="AP13" s="362"/>
      <c r="AQ13" s="362"/>
      <c r="AR13" s="362"/>
      <c r="AS13" s="362"/>
      <c r="AT13" s="362"/>
      <c r="AU13" s="362"/>
      <c r="AV13" s="362"/>
      <c r="AW13" s="362">
        <v>0</v>
      </c>
      <c r="AX13" s="362"/>
      <c r="AY13" s="362"/>
      <c r="AZ13" s="365"/>
      <c r="BA13" s="366">
        <f t="shared" si="6"/>
        <v>0</v>
      </c>
      <c r="BB13" s="350">
        <f t="shared" ref="BB13:BC13" si="17">+AC13+AE13+AG13+AI13+AK13+AM13+AO13+AQ13+AS13+AU13+AW13+AY13</f>
        <v>0</v>
      </c>
      <c r="BC13" s="359">
        <f t="shared" si="17"/>
        <v>0</v>
      </c>
      <c r="BD13" s="366">
        <f t="shared" ref="BD13:BE13" si="18">AC13+AE13+AG13+AI13+AK13+AM13+AO13+AQ13+AS13+AU13+AW13+AY13</f>
        <v>0</v>
      </c>
      <c r="BE13" s="359">
        <f t="shared" si="18"/>
        <v>0</v>
      </c>
      <c r="BF13" s="366"/>
      <c r="BG13" s="362"/>
      <c r="BH13" s="362"/>
      <c r="BI13" s="362"/>
      <c r="BJ13" s="362"/>
      <c r="BK13" s="362"/>
      <c r="BL13" s="362"/>
      <c r="BM13" s="362"/>
      <c r="BN13" s="362"/>
      <c r="BO13" s="362"/>
      <c r="BP13" s="362"/>
      <c r="BQ13" s="362"/>
      <c r="BR13" s="362"/>
      <c r="BS13" s="362"/>
      <c r="BT13" s="362"/>
      <c r="BU13" s="362"/>
      <c r="BV13" s="362"/>
      <c r="BW13" s="362"/>
      <c r="BX13" s="362"/>
      <c r="BY13" s="362"/>
      <c r="BZ13" s="362"/>
      <c r="CA13" s="362"/>
      <c r="CB13" s="362"/>
      <c r="CC13" s="365"/>
      <c r="CD13" s="362"/>
      <c r="CE13" s="359"/>
      <c r="CF13" s="359">
        <f t="shared" si="2"/>
        <v>0</v>
      </c>
      <c r="CG13" s="366">
        <f t="shared" si="2"/>
        <v>0</v>
      </c>
      <c r="CH13" s="359">
        <f t="shared" si="3"/>
        <v>0</v>
      </c>
      <c r="CI13" s="366">
        <f t="shared" si="3"/>
        <v>0</v>
      </c>
      <c r="CJ13" s="362"/>
      <c r="CK13" s="362"/>
      <c r="CL13" s="362"/>
      <c r="CM13" s="362"/>
      <c r="CN13" s="362"/>
      <c r="CO13" s="362"/>
      <c r="CP13" s="362"/>
      <c r="CQ13" s="362"/>
      <c r="CR13" s="362"/>
      <c r="CS13" s="362"/>
      <c r="CT13" s="362"/>
      <c r="CU13" s="362"/>
      <c r="CV13" s="362"/>
      <c r="CW13" s="362"/>
      <c r="CX13" s="362"/>
      <c r="CY13" s="362"/>
      <c r="CZ13" s="362"/>
      <c r="DA13" s="362"/>
      <c r="DB13" s="362"/>
      <c r="DC13" s="362"/>
      <c r="DD13" s="362"/>
      <c r="DE13" s="362"/>
      <c r="DF13" s="362"/>
      <c r="DG13" s="362"/>
      <c r="DH13" s="362"/>
      <c r="DI13" s="366">
        <f t="shared" ref="DI13:DI17" si="19">+CK13+CM13+CO13+CQ13+CS13+CU13+CW13+CY13+DA13+DC13+DE13+DG13</f>
        <v>0</v>
      </c>
      <c r="DJ13" s="366">
        <f>+CK13+CM13</f>
        <v>0</v>
      </c>
      <c r="DK13" s="350">
        <f>CL13+CN13+CP13+CR13+CT13+CV13+CX13+CX13+CX13+CZ13+DB13+DD13+DF13+DH13</f>
        <v>0</v>
      </c>
      <c r="DL13" s="366">
        <f>+CK13+CM13+CO13+CQ13+CS13+CU13+CW13+CY13+DA13+DC13+DE13+DG13</f>
        <v>0</v>
      </c>
      <c r="DM13" s="350">
        <f t="shared" si="9"/>
        <v>0</v>
      </c>
      <c r="DN13" s="362"/>
      <c r="DO13" s="362"/>
      <c r="DP13" s="362"/>
      <c r="DQ13" s="362"/>
      <c r="DR13" s="362"/>
      <c r="DS13" s="362"/>
      <c r="DT13" s="362"/>
      <c r="DU13" s="362"/>
      <c r="DV13" s="362"/>
      <c r="DW13" s="362"/>
      <c r="DX13" s="362"/>
      <c r="DY13" s="362"/>
      <c r="DZ13" s="362"/>
      <c r="EA13" s="362"/>
      <c r="EB13" s="362"/>
      <c r="EC13" s="362"/>
      <c r="ED13" s="362"/>
      <c r="EE13" s="362"/>
      <c r="EF13" s="362"/>
      <c r="EG13" s="362"/>
      <c r="EH13" s="362"/>
      <c r="EI13" s="362"/>
      <c r="EJ13" s="362"/>
      <c r="EK13" s="362"/>
      <c r="EL13" s="362"/>
      <c r="EM13" s="349"/>
      <c r="EN13" s="349"/>
      <c r="EO13" s="349"/>
      <c r="EP13" s="349"/>
      <c r="EQ13" s="349"/>
      <c r="ER13" s="351">
        <f>IFERROR(CP13/CO13,0)</f>
        <v>0</v>
      </c>
      <c r="ES13" s="352">
        <f>IFERROR(DK13/DJ13,0)</f>
        <v>0</v>
      </c>
      <c r="ET13" s="352">
        <f>IFERROR(DM13/DL13,0)</f>
        <v>0</v>
      </c>
      <c r="EU13" s="353">
        <f>IFERROR((AA13+BE13+CI13+DK13)/(Z13+BD13+CH13+DJ13),0)</f>
        <v>0</v>
      </c>
      <c r="EV13" s="353">
        <f>IFERROR((AA13+BE13+CI13+DM13)/G13,0)</f>
        <v>0</v>
      </c>
      <c r="EW13" s="360"/>
      <c r="EX13" s="361"/>
      <c r="EY13" s="361"/>
      <c r="EZ13" s="360"/>
      <c r="FA13" s="360"/>
    </row>
    <row r="14" spans="1:157" ht="30.75" customHeight="1" x14ac:dyDescent="0.25">
      <c r="A14" s="378"/>
      <c r="B14" s="378"/>
      <c r="C14" s="378"/>
      <c r="D14" s="378"/>
      <c r="E14" s="378"/>
      <c r="F14" s="317" t="s">
        <v>135</v>
      </c>
      <c r="G14" s="339">
        <f t="shared" si="5"/>
        <v>489432139</v>
      </c>
      <c r="H14" s="339"/>
      <c r="I14" s="339"/>
      <c r="J14" s="339"/>
      <c r="K14" s="339"/>
      <c r="L14" s="339"/>
      <c r="M14" s="339"/>
      <c r="N14" s="339"/>
      <c r="O14" s="339"/>
      <c r="P14" s="339"/>
      <c r="Q14" s="339"/>
      <c r="R14" s="339"/>
      <c r="S14" s="339"/>
      <c r="T14" s="339"/>
      <c r="U14" s="339"/>
      <c r="V14" s="339"/>
      <c r="W14" s="339"/>
      <c r="X14" s="339"/>
      <c r="Y14" s="339"/>
      <c r="Z14" s="339"/>
      <c r="AA14" s="339"/>
      <c r="AB14" s="339">
        <f t="shared" si="13"/>
        <v>111261701</v>
      </c>
      <c r="AC14" s="339">
        <v>22135533</v>
      </c>
      <c r="AD14" s="339">
        <v>22135533</v>
      </c>
      <c r="AE14" s="339">
        <v>50305801</v>
      </c>
      <c r="AF14" s="339">
        <v>50305801</v>
      </c>
      <c r="AG14" s="339">
        <v>38820367</v>
      </c>
      <c r="AH14" s="339">
        <v>38820367</v>
      </c>
      <c r="AI14" s="339">
        <v>0</v>
      </c>
      <c r="AJ14" s="339">
        <v>0</v>
      </c>
      <c r="AK14" s="339"/>
      <c r="AL14" s="339"/>
      <c r="AM14" s="339"/>
      <c r="AN14" s="339"/>
      <c r="AO14" s="339"/>
      <c r="AP14" s="339"/>
      <c r="AQ14" s="339"/>
      <c r="AR14" s="339"/>
      <c r="AS14" s="339"/>
      <c r="AT14" s="339"/>
      <c r="AU14" s="339"/>
      <c r="AV14" s="339"/>
      <c r="AW14" s="339"/>
      <c r="AX14" s="339"/>
      <c r="AY14" s="339"/>
      <c r="AZ14" s="339"/>
      <c r="BA14" s="339">
        <f t="shared" si="6"/>
        <v>111261701</v>
      </c>
      <c r="BB14" s="339">
        <f t="shared" ref="BB14:BC14" si="20">+AC14+AE14+AG14+AI14+AK14+AM14+AO14+AQ14+AS14+AU14+AW14+AY14</f>
        <v>111261701</v>
      </c>
      <c r="BC14" s="339">
        <f t="shared" si="20"/>
        <v>111261701</v>
      </c>
      <c r="BD14" s="339">
        <f t="shared" ref="BD14:BE14" si="21">AC14+AE14+AG14+AI14+AK14+AM14+AO14+AQ14+AS14+AU14+AW14+AY14</f>
        <v>111261701</v>
      </c>
      <c r="BE14" s="339">
        <f t="shared" si="21"/>
        <v>111261701</v>
      </c>
      <c r="BF14" s="339">
        <v>179192543</v>
      </c>
      <c r="BG14" s="339">
        <v>46384200</v>
      </c>
      <c r="BH14" s="339">
        <v>46384200</v>
      </c>
      <c r="BI14" s="339">
        <v>77962855</v>
      </c>
      <c r="BJ14" s="339">
        <v>60814736</v>
      </c>
      <c r="BK14" s="339">
        <v>7441000</v>
      </c>
      <c r="BL14" s="339">
        <v>17709800</v>
      </c>
      <c r="BM14" s="339">
        <v>7441000</v>
      </c>
      <c r="BN14" s="339">
        <v>7441000</v>
      </c>
      <c r="BO14" s="339">
        <f>7441000-19572733</f>
        <v>-12131733</v>
      </c>
      <c r="BP14" s="339">
        <v>7441000</v>
      </c>
      <c r="BQ14" s="339">
        <v>7441000</v>
      </c>
      <c r="BR14" s="339">
        <v>7441000</v>
      </c>
      <c r="BS14" s="339">
        <v>7441000</v>
      </c>
      <c r="BT14" s="339">
        <v>7441000</v>
      </c>
      <c r="BU14" s="339">
        <v>4960667</v>
      </c>
      <c r="BV14" s="339">
        <v>4960667</v>
      </c>
      <c r="BW14" s="339">
        <v>-6876000</v>
      </c>
      <c r="BX14" s="339"/>
      <c r="BY14" s="339"/>
      <c r="BZ14" s="339"/>
      <c r="CA14" s="339"/>
      <c r="CB14" s="339"/>
      <c r="CC14" s="339">
        <v>19569414</v>
      </c>
      <c r="CD14" s="339"/>
      <c r="CE14" s="339">
        <f>BG14+BI14+BK14+BM14+BO14+BQ14+BS14+BU14+BW14+BY14+CA14+CC14</f>
        <v>159633403</v>
      </c>
      <c r="CF14" s="339">
        <f t="shared" si="2"/>
        <v>159633403</v>
      </c>
      <c r="CG14" s="339">
        <f t="shared" si="2"/>
        <v>159633403</v>
      </c>
      <c r="CH14" s="339">
        <f t="shared" si="3"/>
        <v>159633403</v>
      </c>
      <c r="CI14" s="339">
        <f t="shared" si="3"/>
        <v>159633403</v>
      </c>
      <c r="CJ14" s="339">
        <v>218537035</v>
      </c>
      <c r="CK14" s="339">
        <v>68003943</v>
      </c>
      <c r="CL14" s="339">
        <v>68003943</v>
      </c>
      <c r="CM14" s="339">
        <v>99719258</v>
      </c>
      <c r="CN14" s="339">
        <v>99719258</v>
      </c>
      <c r="CO14" s="339">
        <v>30551033</v>
      </c>
      <c r="CP14" s="339">
        <v>30551033</v>
      </c>
      <c r="CQ14" s="339">
        <v>17912100</v>
      </c>
      <c r="CR14" s="339"/>
      <c r="CS14" s="339"/>
      <c r="CT14" s="339"/>
      <c r="CU14" s="339"/>
      <c r="CV14" s="339"/>
      <c r="CW14" s="339"/>
      <c r="CX14" s="339"/>
      <c r="CY14" s="339"/>
      <c r="CZ14" s="339"/>
      <c r="DA14" s="339"/>
      <c r="DB14" s="339"/>
      <c r="DC14" s="339"/>
      <c r="DD14" s="339"/>
      <c r="DE14" s="339"/>
      <c r="DF14" s="339"/>
      <c r="DG14" s="339">
        <v>2350701</v>
      </c>
      <c r="DH14" s="339"/>
      <c r="DI14" s="339">
        <f>+CK14+CM14+CO14+CQ14+CS14+CU14+CW14+CY14+DA14+DC14+DE14+DG14</f>
        <v>218537035</v>
      </c>
      <c r="DJ14" s="339">
        <f>+CK14+CM14+CO14</f>
        <v>198274234</v>
      </c>
      <c r="DK14" s="339">
        <f>CL14+CN14+CP14+CR14+CT14+CV14+CX14+CX14+CX14+CZ14+DB14+DD14+DF14+DH14</f>
        <v>198274234</v>
      </c>
      <c r="DL14" s="339">
        <f>+CK14+CM14+CO14+CQ14+CS14+CU14+CW14+CY14+DA14+DC14+DE14+DG14</f>
        <v>218537035</v>
      </c>
      <c r="DM14" s="339">
        <f>CL14+CN14+CP14+CR14+CT14+CV14+CX14+CX14+CX14+CZ14+DB14+DD14+DF14+DH14</f>
        <v>198274234</v>
      </c>
      <c r="DN14" s="339"/>
      <c r="DO14" s="362"/>
      <c r="DP14" s="362"/>
      <c r="DQ14" s="362"/>
      <c r="DR14" s="362"/>
      <c r="DS14" s="362"/>
      <c r="DT14" s="362"/>
      <c r="DU14" s="362"/>
      <c r="DV14" s="362"/>
      <c r="DW14" s="362"/>
      <c r="DX14" s="362"/>
      <c r="DY14" s="362"/>
      <c r="DZ14" s="362"/>
      <c r="EA14" s="362"/>
      <c r="EB14" s="362"/>
      <c r="EC14" s="362"/>
      <c r="ED14" s="362"/>
      <c r="EE14" s="362"/>
      <c r="EF14" s="362"/>
      <c r="EG14" s="362"/>
      <c r="EH14" s="362"/>
      <c r="EI14" s="362"/>
      <c r="EJ14" s="362"/>
      <c r="EK14" s="362"/>
      <c r="EL14" s="362"/>
      <c r="EM14" s="357"/>
      <c r="EN14" s="357"/>
      <c r="EO14" s="357"/>
      <c r="EP14" s="357"/>
      <c r="EQ14" s="357"/>
      <c r="ER14" s="351">
        <f t="shared" si="16"/>
        <v>1</v>
      </c>
      <c r="ES14" s="352">
        <f t="shared" si="10"/>
        <v>1</v>
      </c>
      <c r="ET14" s="352">
        <f t="shared" si="4"/>
        <v>0.90727978440816681</v>
      </c>
      <c r="EU14" s="353">
        <f t="shared" si="11"/>
        <v>1</v>
      </c>
      <c r="EV14" s="353">
        <f t="shared" si="12"/>
        <v>0.9585993657028723</v>
      </c>
      <c r="EW14" s="360"/>
      <c r="EX14" s="361"/>
      <c r="EY14" s="361"/>
      <c r="EZ14" s="360"/>
      <c r="FA14" s="360"/>
    </row>
    <row r="15" spans="1:157" ht="30.75" customHeight="1" thickBot="1" x14ac:dyDescent="0.3">
      <c r="A15" s="378"/>
      <c r="B15" s="378"/>
      <c r="C15" s="378"/>
      <c r="D15" s="378"/>
      <c r="E15" s="378"/>
      <c r="F15" s="316" t="s">
        <v>136</v>
      </c>
      <c r="G15" s="381">
        <f>G10+G13</f>
        <v>24</v>
      </c>
      <c r="H15" s="382">
        <f t="shared" ref="H15:H16" si="22">+H10+H13</f>
        <v>4</v>
      </c>
      <c r="I15" s="382"/>
      <c r="J15" s="382"/>
      <c r="K15" s="382">
        <v>4</v>
      </c>
      <c r="L15" s="383">
        <v>0.1</v>
      </c>
      <c r="M15" s="382">
        <v>4</v>
      </c>
      <c r="N15" s="383">
        <v>0.9</v>
      </c>
      <c r="O15" s="382">
        <v>4</v>
      </c>
      <c r="P15" s="383">
        <v>1.9</v>
      </c>
      <c r="Q15" s="382">
        <v>4</v>
      </c>
      <c r="R15" s="383">
        <v>2.65</v>
      </c>
      <c r="S15" s="382">
        <v>4</v>
      </c>
      <c r="T15" s="384">
        <v>3.5999999999999996</v>
      </c>
      <c r="U15" s="382">
        <v>4</v>
      </c>
      <c r="V15" s="382">
        <v>4</v>
      </c>
      <c r="W15" s="385">
        <v>4</v>
      </c>
      <c r="X15" s="385">
        <v>4</v>
      </c>
      <c r="Y15" s="385">
        <v>4</v>
      </c>
      <c r="Z15" s="385">
        <v>4</v>
      </c>
      <c r="AA15" s="385">
        <v>4</v>
      </c>
      <c r="AB15" s="384">
        <f t="shared" ref="AB15:AZ15" si="23">+AB10+AB13</f>
        <v>3</v>
      </c>
      <c r="AC15" s="384">
        <f t="shared" si="23"/>
        <v>0.13</v>
      </c>
      <c r="AD15" s="384">
        <f t="shared" si="23"/>
        <v>0.13</v>
      </c>
      <c r="AE15" s="384">
        <f t="shared" si="23"/>
        <v>0.15000000000000002</v>
      </c>
      <c r="AF15" s="384">
        <f t="shared" si="23"/>
        <v>0.15000000000000002</v>
      </c>
      <c r="AG15" s="384">
        <f t="shared" si="23"/>
        <v>0.15000000000000002</v>
      </c>
      <c r="AH15" s="384">
        <f t="shared" si="23"/>
        <v>0.15000000000000002</v>
      </c>
      <c r="AI15" s="384">
        <f t="shared" si="23"/>
        <v>0.24</v>
      </c>
      <c r="AJ15" s="384">
        <f t="shared" si="23"/>
        <v>0.24</v>
      </c>
      <c r="AK15" s="384">
        <f t="shared" si="23"/>
        <v>0.36</v>
      </c>
      <c r="AL15" s="384">
        <f t="shared" si="23"/>
        <v>0.36</v>
      </c>
      <c r="AM15" s="384">
        <f t="shared" si="23"/>
        <v>0.36</v>
      </c>
      <c r="AN15" s="384">
        <f t="shared" si="23"/>
        <v>0.36</v>
      </c>
      <c r="AO15" s="384">
        <f t="shared" si="23"/>
        <v>0.45</v>
      </c>
      <c r="AP15" s="384">
        <f t="shared" si="23"/>
        <v>0.45</v>
      </c>
      <c r="AQ15" s="384">
        <f t="shared" si="23"/>
        <v>0.36</v>
      </c>
      <c r="AR15" s="384">
        <f t="shared" si="23"/>
        <v>0.36</v>
      </c>
      <c r="AS15" s="384">
        <f t="shared" si="23"/>
        <v>0.3</v>
      </c>
      <c r="AT15" s="384">
        <f t="shared" si="23"/>
        <v>0.3</v>
      </c>
      <c r="AU15" s="384">
        <f t="shared" si="23"/>
        <v>0.23</v>
      </c>
      <c r="AV15" s="384">
        <f t="shared" si="23"/>
        <v>0.23</v>
      </c>
      <c r="AW15" s="384">
        <f t="shared" si="23"/>
        <v>0.14000000000000001</v>
      </c>
      <c r="AX15" s="384">
        <f t="shared" si="23"/>
        <v>0.14000000000000001</v>
      </c>
      <c r="AY15" s="384">
        <f t="shared" si="23"/>
        <v>0.13</v>
      </c>
      <c r="AZ15" s="384">
        <f t="shared" si="23"/>
        <v>0.13</v>
      </c>
      <c r="BA15" s="381">
        <f t="shared" si="6"/>
        <v>3</v>
      </c>
      <c r="BB15" s="381">
        <f t="shared" ref="BB15:BC15" si="24">+BB10+BB13</f>
        <v>3</v>
      </c>
      <c r="BC15" s="381">
        <f t="shared" si="24"/>
        <v>3</v>
      </c>
      <c r="BD15" s="381">
        <f t="shared" ref="BD15:BE15" si="25">BD10+BD13</f>
        <v>3</v>
      </c>
      <c r="BE15" s="381">
        <f t="shared" si="25"/>
        <v>3</v>
      </c>
      <c r="BF15" s="386">
        <f>+BG15+BI15+BK15+BM15+BO15+BQ15+BS15+BU15+BW15+BY15+CA15+CC15</f>
        <v>7.0000000000000009</v>
      </c>
      <c r="BG15" s="384">
        <f t="shared" ref="BG15:CD15" si="26">BG10+BG13</f>
        <v>0.1</v>
      </c>
      <c r="BH15" s="384">
        <f t="shared" si="26"/>
        <v>0.1</v>
      </c>
      <c r="BI15" s="384">
        <f t="shared" si="26"/>
        <v>0.24</v>
      </c>
      <c r="BJ15" s="384">
        <f t="shared" si="26"/>
        <v>0.24</v>
      </c>
      <c r="BK15" s="384">
        <f t="shared" si="26"/>
        <v>0.38</v>
      </c>
      <c r="BL15" s="384">
        <f t="shared" si="26"/>
        <v>0.38</v>
      </c>
      <c r="BM15" s="384">
        <f t="shared" si="26"/>
        <v>0.56000000000000005</v>
      </c>
      <c r="BN15" s="384">
        <f t="shared" si="26"/>
        <v>0.56000000000000005</v>
      </c>
      <c r="BO15" s="384">
        <f t="shared" si="26"/>
        <v>0.7</v>
      </c>
      <c r="BP15" s="384">
        <f t="shared" si="26"/>
        <v>0.7</v>
      </c>
      <c r="BQ15" s="384">
        <f t="shared" si="26"/>
        <v>0.78</v>
      </c>
      <c r="BR15" s="384">
        <f t="shared" si="26"/>
        <v>0.78</v>
      </c>
      <c r="BS15" s="384">
        <f t="shared" si="26"/>
        <v>0.78</v>
      </c>
      <c r="BT15" s="384">
        <f t="shared" si="26"/>
        <v>0.78</v>
      </c>
      <c r="BU15" s="384">
        <f t="shared" si="26"/>
        <v>0.74</v>
      </c>
      <c r="BV15" s="384">
        <f t="shared" si="26"/>
        <v>0.74</v>
      </c>
      <c r="BW15" s="384">
        <f t="shared" si="26"/>
        <v>0.7</v>
      </c>
      <c r="BX15" s="384">
        <f t="shared" si="26"/>
        <v>0.7</v>
      </c>
      <c r="BY15" s="384">
        <f t="shared" si="26"/>
        <v>0.7</v>
      </c>
      <c r="BZ15" s="384">
        <f t="shared" si="26"/>
        <v>0.7</v>
      </c>
      <c r="CA15" s="384">
        <f t="shared" si="26"/>
        <v>0.66</v>
      </c>
      <c r="CB15" s="384">
        <f t="shared" si="26"/>
        <v>0.66</v>
      </c>
      <c r="CC15" s="384">
        <f t="shared" si="26"/>
        <v>0.66</v>
      </c>
      <c r="CD15" s="386">
        <f t="shared" si="26"/>
        <v>0.66</v>
      </c>
      <c r="CE15" s="381">
        <f>BG15+BI15+BK15+BM15+BO15+BQ15+BS15+BU15+BW15+BY15+CA15+CC15</f>
        <v>7.0000000000000009</v>
      </c>
      <c r="CF15" s="381">
        <f>+CF10+CF13</f>
        <v>7.0000000000000009</v>
      </c>
      <c r="CG15" s="381">
        <f>+CG10+CG13</f>
        <v>7.0000000000000009</v>
      </c>
      <c r="CH15" s="381">
        <f>CH10+CH13</f>
        <v>7.0000000000000009</v>
      </c>
      <c r="CI15" s="381">
        <f>CI10+CI13</f>
        <v>7.0000000000000009</v>
      </c>
      <c r="CJ15" s="382">
        <f>+CJ10+CJ13</f>
        <v>6</v>
      </c>
      <c r="CK15" s="384">
        <f>CK10+CK13</f>
        <v>0.12</v>
      </c>
      <c r="CL15" s="384">
        <f>+CL10+CL13</f>
        <v>0.12</v>
      </c>
      <c r="CM15" s="384">
        <f>+CM10+CM13</f>
        <v>0.12</v>
      </c>
      <c r="CN15" s="384">
        <f>+CN10+CN13</f>
        <v>0.12</v>
      </c>
      <c r="CO15" s="384">
        <f>+CO10+CO13</f>
        <v>0.3</v>
      </c>
      <c r="CP15" s="384">
        <f t="shared" ref="CL15:DH16" si="27">+CP10+CP13</f>
        <v>0.3</v>
      </c>
      <c r="CQ15" s="384">
        <f t="shared" si="27"/>
        <v>0.6</v>
      </c>
      <c r="CR15" s="384">
        <f t="shared" si="27"/>
        <v>0</v>
      </c>
      <c r="CS15" s="384">
        <f t="shared" si="27"/>
        <v>0.9</v>
      </c>
      <c r="CT15" s="384">
        <f>+CT10+CT13</f>
        <v>0</v>
      </c>
      <c r="CU15" s="384">
        <f t="shared" si="27"/>
        <v>0.9</v>
      </c>
      <c r="CV15" s="384">
        <f t="shared" si="27"/>
        <v>0</v>
      </c>
      <c r="CW15" s="384">
        <f t="shared" si="27"/>
        <v>0.9</v>
      </c>
      <c r="CX15" s="384">
        <f t="shared" si="27"/>
        <v>0</v>
      </c>
      <c r="CY15" s="384">
        <f t="shared" si="27"/>
        <v>0.6</v>
      </c>
      <c r="CZ15" s="384">
        <f t="shared" si="27"/>
        <v>0</v>
      </c>
      <c r="DA15" s="384">
        <f t="shared" si="27"/>
        <v>0.6</v>
      </c>
      <c r="DB15" s="384">
        <f t="shared" si="27"/>
        <v>0</v>
      </c>
      <c r="DC15" s="384">
        <f t="shared" si="27"/>
        <v>0.36</v>
      </c>
      <c r="DD15" s="384">
        <f t="shared" si="27"/>
        <v>0</v>
      </c>
      <c r="DE15" s="384">
        <f t="shared" si="27"/>
        <v>0.3</v>
      </c>
      <c r="DF15" s="384">
        <f t="shared" si="27"/>
        <v>0</v>
      </c>
      <c r="DG15" s="384">
        <f>+DG10+DG13</f>
        <v>0.3</v>
      </c>
      <c r="DH15" s="384">
        <f>+DH10+DH13</f>
        <v>0</v>
      </c>
      <c r="DI15" s="382">
        <f>+CK15+CM15+CO15+CQ15+CS15+CU15+CW15+CY15+DA15+DC15+DE15+DG15</f>
        <v>5.9999999999999991</v>
      </c>
      <c r="DJ15" s="384">
        <f>DJ10+DJ13</f>
        <v>0.54</v>
      </c>
      <c r="DK15" s="384">
        <f>+DK10+DK13</f>
        <v>0.54</v>
      </c>
      <c r="DL15" s="382">
        <f>DL10+DL13</f>
        <v>5.9999999999999991</v>
      </c>
      <c r="DM15" s="384">
        <f>DM10+DM13</f>
        <v>0.54</v>
      </c>
      <c r="DN15" s="382">
        <v>4</v>
      </c>
      <c r="DO15" s="386"/>
      <c r="DP15" s="386"/>
      <c r="DQ15" s="386"/>
      <c r="DR15" s="386"/>
      <c r="DS15" s="386"/>
      <c r="DT15" s="386"/>
      <c r="DU15" s="386"/>
      <c r="DV15" s="386"/>
      <c r="DW15" s="386"/>
      <c r="DX15" s="386"/>
      <c r="DY15" s="386"/>
      <c r="DZ15" s="386"/>
      <c r="EA15" s="386"/>
      <c r="EB15" s="386"/>
      <c r="EC15" s="386"/>
      <c r="ED15" s="386"/>
      <c r="EE15" s="386"/>
      <c r="EF15" s="386"/>
      <c r="EG15" s="386"/>
      <c r="EH15" s="386"/>
      <c r="EI15" s="386"/>
      <c r="EJ15" s="386"/>
      <c r="EK15" s="386"/>
      <c r="EL15" s="386"/>
      <c r="EM15" s="387"/>
      <c r="EN15" s="387"/>
      <c r="EO15" s="387"/>
      <c r="EP15" s="387"/>
      <c r="EQ15" s="387">
        <f t="shared" ref="EQ15:EQ16" si="28">+EQ10+EQ13</f>
        <v>0</v>
      </c>
      <c r="ER15" s="388">
        <f t="shared" si="16"/>
        <v>1</v>
      </c>
      <c r="ES15" s="389">
        <f t="shared" si="10"/>
        <v>1</v>
      </c>
      <c r="ET15" s="389">
        <f t="shared" si="4"/>
        <v>9.0000000000000024E-2</v>
      </c>
      <c r="EU15" s="390">
        <f t="shared" si="11"/>
        <v>1</v>
      </c>
      <c r="EV15" s="390">
        <f t="shared" si="12"/>
        <v>0.60583333333333333</v>
      </c>
      <c r="EW15" s="360"/>
      <c r="EX15" s="361"/>
      <c r="EY15" s="361"/>
      <c r="EZ15" s="360"/>
      <c r="FA15" s="360"/>
    </row>
    <row r="16" spans="1:157" ht="30.75" customHeight="1" thickBot="1" x14ac:dyDescent="0.3">
      <c r="A16" s="379"/>
      <c r="B16" s="379"/>
      <c r="C16" s="379"/>
      <c r="D16" s="379"/>
      <c r="E16" s="379"/>
      <c r="F16" s="319" t="s">
        <v>137</v>
      </c>
      <c r="G16" s="400">
        <f>G11+G14</f>
        <v>6105023101</v>
      </c>
      <c r="H16" s="401">
        <f t="shared" ref="H16:BS16" si="29">H11+H14</f>
        <v>355014000</v>
      </c>
      <c r="I16" s="401">
        <f t="shared" si="29"/>
        <v>0</v>
      </c>
      <c r="J16" s="401">
        <f t="shared" si="29"/>
        <v>0</v>
      </c>
      <c r="K16" s="401">
        <f t="shared" si="29"/>
        <v>355014000</v>
      </c>
      <c r="L16" s="401">
        <f t="shared" si="29"/>
        <v>85592000</v>
      </c>
      <c r="M16" s="401">
        <f t="shared" si="29"/>
        <v>355014000</v>
      </c>
      <c r="N16" s="401">
        <f t="shared" si="29"/>
        <v>233828000</v>
      </c>
      <c r="O16" s="401">
        <f t="shared" si="29"/>
        <v>355014000</v>
      </c>
      <c r="P16" s="401">
        <f t="shared" si="29"/>
        <v>233828000</v>
      </c>
      <c r="Q16" s="401">
        <f t="shared" si="29"/>
        <v>364736000</v>
      </c>
      <c r="R16" s="401">
        <f t="shared" si="29"/>
        <v>233828000</v>
      </c>
      <c r="S16" s="401">
        <f t="shared" si="29"/>
        <v>364736000</v>
      </c>
      <c r="T16" s="401">
        <f t="shared" si="29"/>
        <v>262868000</v>
      </c>
      <c r="U16" s="401">
        <f t="shared" si="29"/>
        <v>364736000</v>
      </c>
      <c r="V16" s="401">
        <f t="shared" si="29"/>
        <v>354700000</v>
      </c>
      <c r="W16" s="401">
        <f t="shared" si="29"/>
        <v>355014000</v>
      </c>
      <c r="X16" s="401">
        <f t="shared" si="29"/>
        <v>354700000</v>
      </c>
      <c r="Y16" s="401">
        <f t="shared" si="29"/>
        <v>354700000</v>
      </c>
      <c r="Z16" s="401">
        <f t="shared" si="29"/>
        <v>364736000</v>
      </c>
      <c r="AA16" s="401">
        <f t="shared" si="29"/>
        <v>354700000</v>
      </c>
      <c r="AB16" s="401">
        <f t="shared" si="29"/>
        <v>1390846701</v>
      </c>
      <c r="AC16" s="401">
        <f t="shared" si="29"/>
        <v>22135533</v>
      </c>
      <c r="AD16" s="401">
        <f t="shared" si="29"/>
        <v>22135533</v>
      </c>
      <c r="AE16" s="401">
        <f t="shared" si="29"/>
        <v>444061801</v>
      </c>
      <c r="AF16" s="401">
        <f t="shared" si="29"/>
        <v>444061801</v>
      </c>
      <c r="AG16" s="401">
        <f t="shared" si="29"/>
        <v>632695092</v>
      </c>
      <c r="AH16" s="401">
        <f t="shared" si="29"/>
        <v>632695092</v>
      </c>
      <c r="AI16" s="401">
        <f t="shared" si="29"/>
        <v>0</v>
      </c>
      <c r="AJ16" s="401">
        <f t="shared" si="29"/>
        <v>0</v>
      </c>
      <c r="AK16" s="401">
        <f t="shared" si="29"/>
        <v>14980000</v>
      </c>
      <c r="AL16" s="401">
        <f t="shared" si="29"/>
        <v>14980000</v>
      </c>
      <c r="AM16" s="401">
        <f t="shared" si="29"/>
        <v>31425000</v>
      </c>
      <c r="AN16" s="401">
        <f t="shared" si="29"/>
        <v>0</v>
      </c>
      <c r="AO16" s="401">
        <f t="shared" si="29"/>
        <v>0</v>
      </c>
      <c r="AP16" s="401">
        <f t="shared" si="29"/>
        <v>0</v>
      </c>
      <c r="AQ16" s="401">
        <f t="shared" si="29"/>
        <v>25140000</v>
      </c>
      <c r="AR16" s="401">
        <f t="shared" si="29"/>
        <v>25140000</v>
      </c>
      <c r="AS16" s="401">
        <f t="shared" si="29"/>
        <v>0</v>
      </c>
      <c r="AT16" s="401">
        <f t="shared" si="29"/>
        <v>25140000</v>
      </c>
      <c r="AU16" s="401">
        <f t="shared" si="29"/>
        <v>4280000</v>
      </c>
      <c r="AV16" s="401">
        <f t="shared" si="29"/>
        <v>0</v>
      </c>
      <c r="AW16" s="401">
        <f t="shared" si="29"/>
        <v>71287000</v>
      </c>
      <c r="AX16" s="401">
        <f t="shared" si="29"/>
        <v>0</v>
      </c>
      <c r="AY16" s="401">
        <f t="shared" si="29"/>
        <v>59634017</v>
      </c>
      <c r="AZ16" s="401">
        <f t="shared" si="29"/>
        <v>96468189</v>
      </c>
      <c r="BA16" s="401">
        <f t="shared" si="29"/>
        <v>1305638443</v>
      </c>
      <c r="BB16" s="401">
        <f t="shared" si="29"/>
        <v>1305638443</v>
      </c>
      <c r="BC16" s="401">
        <f t="shared" si="29"/>
        <v>1260620615</v>
      </c>
      <c r="BD16" s="401">
        <f t="shared" si="29"/>
        <v>1305638443</v>
      </c>
      <c r="BE16" s="401">
        <f t="shared" si="29"/>
        <v>1260620615</v>
      </c>
      <c r="BF16" s="401">
        <f t="shared" si="29"/>
        <v>1405449543</v>
      </c>
      <c r="BG16" s="401">
        <f t="shared" si="29"/>
        <v>1227031706</v>
      </c>
      <c r="BH16" s="401">
        <f t="shared" si="29"/>
        <v>1227031706</v>
      </c>
      <c r="BI16" s="401">
        <f t="shared" si="29"/>
        <v>77962855</v>
      </c>
      <c r="BJ16" s="401">
        <f t="shared" si="29"/>
        <v>60814736</v>
      </c>
      <c r="BK16" s="401">
        <f t="shared" si="29"/>
        <v>7441000</v>
      </c>
      <c r="BL16" s="401">
        <f t="shared" si="29"/>
        <v>17709800</v>
      </c>
      <c r="BM16" s="401">
        <f t="shared" si="29"/>
        <v>7441000</v>
      </c>
      <c r="BN16" s="401">
        <f t="shared" si="29"/>
        <v>7441000</v>
      </c>
      <c r="BO16" s="401">
        <f t="shared" si="29"/>
        <v>-12131733</v>
      </c>
      <c r="BP16" s="401">
        <f t="shared" si="29"/>
        <v>7441000</v>
      </c>
      <c r="BQ16" s="401">
        <f t="shared" si="29"/>
        <v>7441000</v>
      </c>
      <c r="BR16" s="401">
        <f t="shared" si="29"/>
        <v>7441000</v>
      </c>
      <c r="BS16" s="401">
        <f t="shared" si="29"/>
        <v>42987000</v>
      </c>
      <c r="BT16" s="401">
        <f t="shared" ref="BT16:DN16" si="30">BT11+BT14</f>
        <v>42987000</v>
      </c>
      <c r="BU16" s="401">
        <f t="shared" si="30"/>
        <v>158105334</v>
      </c>
      <c r="BV16" s="401">
        <f t="shared" si="30"/>
        <v>117871334</v>
      </c>
      <c r="BW16" s="401">
        <f t="shared" si="30"/>
        <v>16964600</v>
      </c>
      <c r="BX16" s="401">
        <f t="shared" si="30"/>
        <v>46014600</v>
      </c>
      <c r="BY16" s="401">
        <f t="shared" si="30"/>
        <v>15813800</v>
      </c>
      <c r="BZ16" s="401">
        <f t="shared" si="30"/>
        <v>-2577000</v>
      </c>
      <c r="CA16" s="401">
        <f t="shared" si="30"/>
        <v>84136233</v>
      </c>
      <c r="CB16" s="401">
        <f t="shared" si="30"/>
        <v>56686100</v>
      </c>
      <c r="CC16" s="401">
        <f t="shared" si="30"/>
        <v>71982522.666666657</v>
      </c>
      <c r="CD16" s="401">
        <f t="shared" si="30"/>
        <v>114307375</v>
      </c>
      <c r="CE16" s="401">
        <f t="shared" si="30"/>
        <v>1705175317.6666667</v>
      </c>
      <c r="CF16" s="401">
        <f t="shared" si="30"/>
        <v>1705175317.6666667</v>
      </c>
      <c r="CG16" s="401">
        <f t="shared" si="30"/>
        <v>1703168651</v>
      </c>
      <c r="CH16" s="401">
        <f t="shared" si="30"/>
        <v>1705175317.6666667</v>
      </c>
      <c r="CI16" s="401">
        <f t="shared" si="30"/>
        <v>1703168651</v>
      </c>
      <c r="CJ16" s="401">
        <f t="shared" si="30"/>
        <v>1798955035</v>
      </c>
      <c r="CK16" s="401">
        <f t="shared" si="30"/>
        <v>68003943</v>
      </c>
      <c r="CL16" s="401">
        <f t="shared" si="30"/>
        <v>68003943</v>
      </c>
      <c r="CM16" s="401">
        <f t="shared" si="30"/>
        <v>1138981242</v>
      </c>
      <c r="CN16" s="401">
        <f t="shared" si="30"/>
        <v>1138981242</v>
      </c>
      <c r="CO16" s="401">
        <f t="shared" si="30"/>
        <v>233714033</v>
      </c>
      <c r="CP16" s="401">
        <f t="shared" si="30"/>
        <v>233714033</v>
      </c>
      <c r="CQ16" s="401">
        <f t="shared" si="30"/>
        <v>239556100</v>
      </c>
      <c r="CR16" s="401">
        <f t="shared" si="30"/>
        <v>0</v>
      </c>
      <c r="CS16" s="401">
        <f t="shared" si="30"/>
        <v>0</v>
      </c>
      <c r="CT16" s="401">
        <f t="shared" si="30"/>
        <v>0</v>
      </c>
      <c r="CU16" s="401">
        <f t="shared" si="30"/>
        <v>0</v>
      </c>
      <c r="CV16" s="401">
        <f t="shared" si="30"/>
        <v>0</v>
      </c>
      <c r="CW16" s="401">
        <f t="shared" si="30"/>
        <v>0</v>
      </c>
      <c r="CX16" s="401">
        <f t="shared" si="30"/>
        <v>0</v>
      </c>
      <c r="CY16" s="401">
        <f t="shared" si="30"/>
        <v>0</v>
      </c>
      <c r="CZ16" s="401">
        <f t="shared" si="30"/>
        <v>0</v>
      </c>
      <c r="DA16" s="401">
        <f t="shared" si="30"/>
        <v>0</v>
      </c>
      <c r="DB16" s="401">
        <f t="shared" si="30"/>
        <v>0</v>
      </c>
      <c r="DC16" s="401">
        <f t="shared" si="30"/>
        <v>0</v>
      </c>
      <c r="DD16" s="401">
        <f t="shared" si="30"/>
        <v>0</v>
      </c>
      <c r="DE16" s="401">
        <f t="shared" si="30"/>
        <v>0</v>
      </c>
      <c r="DF16" s="401">
        <f t="shared" si="30"/>
        <v>0</v>
      </c>
      <c r="DG16" s="401">
        <f t="shared" si="30"/>
        <v>113386517</v>
      </c>
      <c r="DH16" s="401">
        <f t="shared" si="30"/>
        <v>0</v>
      </c>
      <c r="DI16" s="401">
        <f t="shared" si="30"/>
        <v>1793641835</v>
      </c>
      <c r="DJ16" s="401">
        <f t="shared" si="30"/>
        <v>1440699218</v>
      </c>
      <c r="DK16" s="401">
        <f t="shared" si="30"/>
        <v>1440699218</v>
      </c>
      <c r="DL16" s="401">
        <f t="shared" si="30"/>
        <v>1793641835</v>
      </c>
      <c r="DM16" s="401">
        <f t="shared" si="30"/>
        <v>1440699218</v>
      </c>
      <c r="DN16" s="401">
        <f t="shared" si="30"/>
        <v>992892000</v>
      </c>
      <c r="DO16" s="402">
        <f t="shared" ref="DO16:EL16" si="31">+DO11+DO14</f>
        <v>0</v>
      </c>
      <c r="DP16" s="402">
        <f t="shared" si="31"/>
        <v>0</v>
      </c>
      <c r="DQ16" s="402">
        <f t="shared" si="31"/>
        <v>0</v>
      </c>
      <c r="DR16" s="402">
        <f t="shared" si="31"/>
        <v>0</v>
      </c>
      <c r="DS16" s="402">
        <f t="shared" si="31"/>
        <v>0</v>
      </c>
      <c r="DT16" s="402">
        <f t="shared" si="31"/>
        <v>0</v>
      </c>
      <c r="DU16" s="402">
        <f t="shared" si="31"/>
        <v>0</v>
      </c>
      <c r="DV16" s="402">
        <f t="shared" si="31"/>
        <v>0</v>
      </c>
      <c r="DW16" s="402">
        <f t="shared" si="31"/>
        <v>0</v>
      </c>
      <c r="DX16" s="402">
        <f t="shared" si="31"/>
        <v>0</v>
      </c>
      <c r="DY16" s="402">
        <f t="shared" si="31"/>
        <v>0</v>
      </c>
      <c r="DZ16" s="402">
        <f t="shared" si="31"/>
        <v>0</v>
      </c>
      <c r="EA16" s="402">
        <f t="shared" si="31"/>
        <v>0</v>
      </c>
      <c r="EB16" s="402">
        <f t="shared" si="31"/>
        <v>0</v>
      </c>
      <c r="EC16" s="402">
        <f t="shared" si="31"/>
        <v>0</v>
      </c>
      <c r="ED16" s="402">
        <f t="shared" si="31"/>
        <v>0</v>
      </c>
      <c r="EE16" s="402">
        <f t="shared" si="31"/>
        <v>0</v>
      </c>
      <c r="EF16" s="402">
        <f t="shared" si="31"/>
        <v>0</v>
      </c>
      <c r="EG16" s="402">
        <f t="shared" si="31"/>
        <v>0</v>
      </c>
      <c r="EH16" s="402">
        <f t="shared" si="31"/>
        <v>0</v>
      </c>
      <c r="EI16" s="402">
        <f t="shared" si="31"/>
        <v>0</v>
      </c>
      <c r="EJ16" s="402">
        <f t="shared" si="31"/>
        <v>0</v>
      </c>
      <c r="EK16" s="402">
        <f t="shared" si="31"/>
        <v>0</v>
      </c>
      <c r="EL16" s="402">
        <f t="shared" si="31"/>
        <v>0</v>
      </c>
      <c r="EM16" s="403"/>
      <c r="EN16" s="403"/>
      <c r="EO16" s="403"/>
      <c r="EP16" s="403"/>
      <c r="EQ16" s="403">
        <f t="shared" si="28"/>
        <v>0</v>
      </c>
      <c r="ER16" s="404">
        <f t="shared" si="16"/>
        <v>1</v>
      </c>
      <c r="ES16" s="405">
        <f t="shared" si="10"/>
        <v>1</v>
      </c>
      <c r="ET16" s="405">
        <f t="shared" si="4"/>
        <v>0.80322569973954694</v>
      </c>
      <c r="EU16" s="406">
        <f t="shared" si="11"/>
        <v>0.98815250313689895</v>
      </c>
      <c r="EV16" s="407">
        <f t="shared" si="12"/>
        <v>0.77955290344772765</v>
      </c>
      <c r="EW16" s="380"/>
      <c r="EX16" s="361"/>
      <c r="EY16" s="361"/>
      <c r="EZ16" s="360"/>
      <c r="FA16" s="360"/>
    </row>
    <row r="17" spans="1:157" ht="30.75" customHeight="1" x14ac:dyDescent="0.25">
      <c r="A17" s="376" t="s">
        <v>138</v>
      </c>
      <c r="B17" s="376">
        <v>2</v>
      </c>
      <c r="C17" s="377" t="s">
        <v>139</v>
      </c>
      <c r="D17" s="376" t="s">
        <v>74</v>
      </c>
      <c r="E17" s="376">
        <v>457</v>
      </c>
      <c r="F17" s="320" t="s">
        <v>131</v>
      </c>
      <c r="G17" s="391">
        <f t="shared" ref="G17:G21" si="32">AA17+BE17+CI17+DL17+DN17</f>
        <v>15</v>
      </c>
      <c r="H17" s="392">
        <v>2</v>
      </c>
      <c r="I17" s="392"/>
      <c r="J17" s="392"/>
      <c r="K17" s="392">
        <v>2</v>
      </c>
      <c r="L17" s="391">
        <v>0.1</v>
      </c>
      <c r="M17" s="392">
        <v>2</v>
      </c>
      <c r="N17" s="393">
        <v>0.5</v>
      </c>
      <c r="O17" s="392">
        <v>2</v>
      </c>
      <c r="P17" s="393">
        <v>1</v>
      </c>
      <c r="Q17" s="392">
        <v>2</v>
      </c>
      <c r="R17" s="393">
        <v>1.3</v>
      </c>
      <c r="S17" s="392">
        <v>2</v>
      </c>
      <c r="T17" s="391">
        <v>1.9</v>
      </c>
      <c r="U17" s="392">
        <v>2</v>
      </c>
      <c r="V17" s="392">
        <v>2</v>
      </c>
      <c r="W17" s="392">
        <v>2</v>
      </c>
      <c r="X17" s="392">
        <v>2</v>
      </c>
      <c r="Y17" s="392">
        <v>2</v>
      </c>
      <c r="Z17" s="392">
        <v>2</v>
      </c>
      <c r="AA17" s="392">
        <v>2</v>
      </c>
      <c r="AB17" s="391">
        <f>+AC17+AE17+AG17+AI17+AK17+AM17+AO17+AQ17+AS17+AU17+AW17+AY17</f>
        <v>2</v>
      </c>
      <c r="AC17" s="391">
        <v>0.06</v>
      </c>
      <c r="AD17" s="394">
        <v>0.06</v>
      </c>
      <c r="AE17" s="391">
        <v>0.1</v>
      </c>
      <c r="AF17" s="394">
        <v>0.1</v>
      </c>
      <c r="AG17" s="391">
        <v>0.1</v>
      </c>
      <c r="AH17" s="391">
        <v>0.1</v>
      </c>
      <c r="AI17" s="391">
        <v>9.9999999999999978E-2</v>
      </c>
      <c r="AJ17" s="391">
        <v>9.9999999999999978E-2</v>
      </c>
      <c r="AK17" s="391">
        <v>0.3</v>
      </c>
      <c r="AL17" s="391">
        <v>0.3</v>
      </c>
      <c r="AM17" s="391">
        <v>0.3</v>
      </c>
      <c r="AN17" s="391">
        <v>0.3</v>
      </c>
      <c r="AO17" s="391">
        <v>0.3</v>
      </c>
      <c r="AP17" s="391">
        <v>0.3</v>
      </c>
      <c r="AQ17" s="391">
        <v>0.3</v>
      </c>
      <c r="AR17" s="391">
        <v>0.3</v>
      </c>
      <c r="AS17" s="391">
        <v>0.2</v>
      </c>
      <c r="AT17" s="391">
        <v>0.2</v>
      </c>
      <c r="AU17" s="391">
        <v>0.08</v>
      </c>
      <c r="AV17" s="391">
        <v>0.08</v>
      </c>
      <c r="AW17" s="391">
        <v>0.08</v>
      </c>
      <c r="AX17" s="391">
        <v>0.08</v>
      </c>
      <c r="AY17" s="391">
        <v>0.08</v>
      </c>
      <c r="AZ17" s="392">
        <v>0.08</v>
      </c>
      <c r="BA17" s="395">
        <f>+AC17+AE17+AG17+AI17+AK17+AM17+AO17+AQ17+AS17+AU17+AW17+AY17</f>
        <v>2</v>
      </c>
      <c r="BB17" s="395">
        <f t="shared" ref="BB17:BC17" si="33">+AC17+AE17+AG17+AI17+AK17+AM17+AO17+AQ17+AS17+AU17+AW17+AY17</f>
        <v>2</v>
      </c>
      <c r="BC17" s="395">
        <f t="shared" si="33"/>
        <v>2</v>
      </c>
      <c r="BD17" s="395">
        <f t="shared" ref="BD17:BE17" si="34">AC17+AE17+AG17+AI17+AK17+AM17+AO17+AQ17+AS17+AU17+AW17+AY17</f>
        <v>2</v>
      </c>
      <c r="BE17" s="395">
        <f t="shared" si="34"/>
        <v>2</v>
      </c>
      <c r="BF17" s="391">
        <v>4</v>
      </c>
      <c r="BG17" s="391">
        <v>0.04</v>
      </c>
      <c r="BH17" s="391">
        <v>0.04</v>
      </c>
      <c r="BI17" s="391">
        <v>0.16</v>
      </c>
      <c r="BJ17" s="391">
        <v>0.16</v>
      </c>
      <c r="BK17" s="391">
        <v>0.24</v>
      </c>
      <c r="BL17" s="391">
        <v>0.24</v>
      </c>
      <c r="BM17" s="391">
        <v>0.36</v>
      </c>
      <c r="BN17" s="391">
        <v>0.36</v>
      </c>
      <c r="BO17" s="391">
        <v>0.44</v>
      </c>
      <c r="BP17" s="391">
        <v>0.44</v>
      </c>
      <c r="BQ17" s="391">
        <v>0.48</v>
      </c>
      <c r="BR17" s="391">
        <v>0.48</v>
      </c>
      <c r="BS17" s="391">
        <v>0.4</v>
      </c>
      <c r="BT17" s="391">
        <v>0.4</v>
      </c>
      <c r="BU17" s="391">
        <v>0.4</v>
      </c>
      <c r="BV17" s="391">
        <v>0.4</v>
      </c>
      <c r="BW17" s="391">
        <v>0.4</v>
      </c>
      <c r="BX17" s="391">
        <v>0.4</v>
      </c>
      <c r="BY17" s="391">
        <v>0.4</v>
      </c>
      <c r="BZ17" s="391">
        <v>0.4</v>
      </c>
      <c r="CA17" s="391">
        <v>0.36</v>
      </c>
      <c r="CB17" s="391">
        <v>0.36</v>
      </c>
      <c r="CC17" s="391">
        <v>0.32</v>
      </c>
      <c r="CD17" s="391">
        <v>0.32</v>
      </c>
      <c r="CE17" s="395">
        <f>+BG17+BI17+BK17+BM17+BO17+BQ17+BS17+BU17+BW17+BY17+CA17+CC17</f>
        <v>3.9999999999999996</v>
      </c>
      <c r="CF17" s="395">
        <f t="shared" ref="CF17:CG19" si="35">+BG17+BI17+BK17+BM17+BO17+BQ17+BS17+BU17+BW17+BY17+CA17+CC17</f>
        <v>3.9999999999999996</v>
      </c>
      <c r="CG17" s="395">
        <f t="shared" si="35"/>
        <v>3.9999999999999996</v>
      </c>
      <c r="CH17" s="395">
        <f t="shared" ref="CH17:CI21" si="36">BG17+BI17+BK17+BM17+BO17+BQ17+BS17+BU17+BW17+BY17+CA17+CC17</f>
        <v>3.9999999999999996</v>
      </c>
      <c r="CI17" s="395">
        <f t="shared" si="36"/>
        <v>3.9999999999999996</v>
      </c>
      <c r="CJ17" s="392">
        <v>5</v>
      </c>
      <c r="CK17" s="391">
        <v>0.15</v>
      </c>
      <c r="CL17" s="391">
        <v>0.15</v>
      </c>
      <c r="CM17" s="391">
        <v>0.2</v>
      </c>
      <c r="CN17" s="391">
        <v>0.2</v>
      </c>
      <c r="CO17" s="391">
        <v>0.3</v>
      </c>
      <c r="CP17" s="391">
        <v>0.3</v>
      </c>
      <c r="CQ17" s="391">
        <v>0.35</v>
      </c>
      <c r="CR17" s="391"/>
      <c r="CS17" s="391">
        <v>0.55000000000000004</v>
      </c>
      <c r="CT17" s="391"/>
      <c r="CU17" s="391">
        <v>0.8</v>
      </c>
      <c r="CV17" s="391"/>
      <c r="CW17" s="391">
        <v>0.85</v>
      </c>
      <c r="CX17" s="391"/>
      <c r="CY17" s="391">
        <v>0.6</v>
      </c>
      <c r="CZ17" s="391"/>
      <c r="DA17" s="391">
        <v>0.4</v>
      </c>
      <c r="DB17" s="391"/>
      <c r="DC17" s="391">
        <v>0.35</v>
      </c>
      <c r="DD17" s="391"/>
      <c r="DE17" s="391">
        <v>0.25</v>
      </c>
      <c r="DF17" s="391"/>
      <c r="DG17" s="391">
        <v>0.2</v>
      </c>
      <c r="DH17" s="391"/>
      <c r="DI17" s="392">
        <f t="shared" si="19"/>
        <v>5</v>
      </c>
      <c r="DJ17" s="391">
        <f>+CK17+CM17+CO17</f>
        <v>0.64999999999999991</v>
      </c>
      <c r="DK17" s="391">
        <f>CL17+CN17+CP17+CR17+CT17+CV17+CX17+CX17+CX17+CZ17+DB17+DD17+DF17+DH17</f>
        <v>0.64999999999999991</v>
      </c>
      <c r="DL17" s="391">
        <f>+CK17+CM17+CO17+CQ17+CS17+CU17+CW17+CY17+DA17+DC17+DE17+DG17</f>
        <v>5</v>
      </c>
      <c r="DM17" s="391">
        <f t="shared" si="9"/>
        <v>0.64999999999999991</v>
      </c>
      <c r="DN17" s="392">
        <v>2</v>
      </c>
      <c r="DO17" s="396"/>
      <c r="DP17" s="396"/>
      <c r="DQ17" s="396"/>
      <c r="DR17" s="396"/>
      <c r="DS17" s="396"/>
      <c r="DT17" s="396"/>
      <c r="DU17" s="396"/>
      <c r="DV17" s="396"/>
      <c r="DW17" s="396"/>
      <c r="DX17" s="396"/>
      <c r="DY17" s="396"/>
      <c r="DZ17" s="396"/>
      <c r="EA17" s="396"/>
      <c r="EB17" s="396"/>
      <c r="EC17" s="396"/>
      <c r="ED17" s="396"/>
      <c r="EE17" s="396"/>
      <c r="EF17" s="396"/>
      <c r="EG17" s="396"/>
      <c r="EH17" s="396"/>
      <c r="EI17" s="396"/>
      <c r="EJ17" s="396"/>
      <c r="EK17" s="396"/>
      <c r="EL17" s="396"/>
      <c r="EM17" s="394"/>
      <c r="EN17" s="394"/>
      <c r="EO17" s="394"/>
      <c r="EP17" s="394"/>
      <c r="EQ17" s="394"/>
      <c r="ER17" s="397">
        <f t="shared" si="16"/>
        <v>1</v>
      </c>
      <c r="ES17" s="398">
        <f t="shared" si="10"/>
        <v>1</v>
      </c>
      <c r="ET17" s="398">
        <f t="shared" si="4"/>
        <v>0.12999999999999998</v>
      </c>
      <c r="EU17" s="399">
        <f t="shared" si="11"/>
        <v>1</v>
      </c>
      <c r="EV17" s="399">
        <f t="shared" si="12"/>
        <v>0.57666666666666666</v>
      </c>
      <c r="EW17" s="354" t="s">
        <v>620</v>
      </c>
      <c r="EX17" s="355" t="s">
        <v>142</v>
      </c>
      <c r="EY17" s="355" t="s">
        <v>142</v>
      </c>
      <c r="EZ17" s="354" t="s">
        <v>608</v>
      </c>
      <c r="FA17" s="368" t="s">
        <v>599</v>
      </c>
    </row>
    <row r="18" spans="1:157" ht="30.75" customHeight="1" x14ac:dyDescent="0.25">
      <c r="A18" s="378"/>
      <c r="B18" s="378"/>
      <c r="C18" s="378"/>
      <c r="D18" s="378"/>
      <c r="E18" s="378"/>
      <c r="F18" s="317" t="s">
        <v>132</v>
      </c>
      <c r="G18" s="339">
        <f t="shared" si="32"/>
        <v>1965160832.3333333</v>
      </c>
      <c r="H18" s="341">
        <v>183030000</v>
      </c>
      <c r="I18" s="341"/>
      <c r="J18" s="341"/>
      <c r="K18" s="341">
        <v>183030000</v>
      </c>
      <c r="L18" s="341">
        <v>16888000</v>
      </c>
      <c r="M18" s="341">
        <v>183030000</v>
      </c>
      <c r="N18" s="357">
        <v>105132000</v>
      </c>
      <c r="O18" s="341">
        <v>183030000</v>
      </c>
      <c r="P18" s="357">
        <v>105132000</v>
      </c>
      <c r="Q18" s="341">
        <v>183030000</v>
      </c>
      <c r="R18" s="357">
        <v>105132000</v>
      </c>
      <c r="S18" s="341">
        <v>183030000</v>
      </c>
      <c r="T18" s="341">
        <v>105132000</v>
      </c>
      <c r="U18" s="341">
        <v>183030000</v>
      </c>
      <c r="V18" s="341">
        <v>139406000</v>
      </c>
      <c r="W18" s="341">
        <v>183030000</v>
      </c>
      <c r="X18" s="341">
        <v>139406000</v>
      </c>
      <c r="Y18" s="341">
        <v>139406000</v>
      </c>
      <c r="Z18" s="339">
        <v>183030000</v>
      </c>
      <c r="AA18" s="339">
        <v>139406000</v>
      </c>
      <c r="AB18" s="339">
        <v>389090000</v>
      </c>
      <c r="AC18" s="339">
        <v>0</v>
      </c>
      <c r="AD18" s="339">
        <v>0</v>
      </c>
      <c r="AE18" s="339">
        <v>0</v>
      </c>
      <c r="AF18" s="339">
        <v>0</v>
      </c>
      <c r="AG18" s="339">
        <v>157932000</v>
      </c>
      <c r="AH18" s="339">
        <v>157932000</v>
      </c>
      <c r="AI18" s="339">
        <v>0</v>
      </c>
      <c r="AJ18" s="339">
        <v>0</v>
      </c>
      <c r="AK18" s="339">
        <f>236167000-AH18</f>
        <v>78235000</v>
      </c>
      <c r="AL18" s="339">
        <v>78235000</v>
      </c>
      <c r="AM18" s="339">
        <v>0</v>
      </c>
      <c r="AN18" s="339">
        <v>0</v>
      </c>
      <c r="AO18" s="339">
        <v>0</v>
      </c>
      <c r="AP18" s="339"/>
      <c r="AQ18" s="339">
        <v>0</v>
      </c>
      <c r="AR18" s="339"/>
      <c r="AS18" s="339">
        <v>0</v>
      </c>
      <c r="AT18" s="339">
        <v>0</v>
      </c>
      <c r="AU18" s="339">
        <v>0</v>
      </c>
      <c r="AV18" s="339">
        <v>0</v>
      </c>
      <c r="AW18" s="339">
        <v>10658500</v>
      </c>
      <c r="AX18" s="339">
        <v>0</v>
      </c>
      <c r="AY18" s="339">
        <v>20609667</v>
      </c>
      <c r="AZ18" s="339">
        <v>11157833</v>
      </c>
      <c r="BA18" s="339">
        <f t="shared" ref="BA18:BA23" si="37">AC18+AE18+AG18+AI18+AK18+AM18+AO18+AQ18+AS18+AU18+AW18+AY18</f>
        <v>267435167</v>
      </c>
      <c r="BB18" s="339">
        <f t="shared" ref="BB18:BC18" si="38">+AC18+AE18+AG18+AI18+AK18+AM18+AO18+AQ18+AS18+AU18+AW18+AY18</f>
        <v>267435167</v>
      </c>
      <c r="BC18" s="339">
        <f t="shared" si="38"/>
        <v>247324833</v>
      </c>
      <c r="BD18" s="339">
        <f t="shared" ref="BD18:BE18" si="39">AC18+AE18+AG18+AI18+AK18+AM18+AO18+AQ18+AS18+AU18+AW18+AY18</f>
        <v>267435167</v>
      </c>
      <c r="BE18" s="339">
        <f t="shared" si="39"/>
        <v>247324833</v>
      </c>
      <c r="BF18" s="339">
        <v>281130000</v>
      </c>
      <c r="BG18" s="339">
        <v>280168000</v>
      </c>
      <c r="BH18" s="339">
        <v>280168000</v>
      </c>
      <c r="BI18" s="339"/>
      <c r="BJ18" s="339"/>
      <c r="BK18" s="339"/>
      <c r="BL18" s="339"/>
      <c r="BM18" s="339"/>
      <c r="BN18" s="339"/>
      <c r="BO18" s="339"/>
      <c r="BP18" s="339"/>
      <c r="BQ18" s="339"/>
      <c r="BR18" s="339"/>
      <c r="BS18" s="339"/>
      <c r="BT18" s="339"/>
      <c r="BU18" s="339"/>
      <c r="BV18" s="339"/>
      <c r="BW18" s="339"/>
      <c r="BX18" s="339"/>
      <c r="BY18" s="339">
        <v>5603033</v>
      </c>
      <c r="BZ18" s="339">
        <v>0</v>
      </c>
      <c r="CA18" s="339">
        <v>45291066.333333328</v>
      </c>
      <c r="CB18" s="339">
        <v>31447399.333333336</v>
      </c>
      <c r="CC18" s="339"/>
      <c r="CD18" s="339">
        <v>19446700</v>
      </c>
      <c r="CE18" s="339">
        <f t="shared" ref="CE18:CE23" si="40">BG18+BI18+BK18+BM18+BO18+BQ18+BS18+BU18+BW18+BY18+CA18+CC18</f>
        <v>331062099.33333331</v>
      </c>
      <c r="CF18" s="339">
        <f t="shared" si="35"/>
        <v>331062099.33333331</v>
      </c>
      <c r="CG18" s="339">
        <f t="shared" si="35"/>
        <v>331062099.33333331</v>
      </c>
      <c r="CH18" s="339">
        <f t="shared" si="36"/>
        <v>331062099.33333331</v>
      </c>
      <c r="CI18" s="339">
        <f t="shared" si="36"/>
        <v>331062099.33333331</v>
      </c>
      <c r="CJ18" s="339">
        <v>282381000</v>
      </c>
      <c r="CK18" s="339"/>
      <c r="CL18" s="339"/>
      <c r="CM18" s="339">
        <v>199010000</v>
      </c>
      <c r="CN18" s="339">
        <v>199010000</v>
      </c>
      <c r="CO18" s="339">
        <v>59328000</v>
      </c>
      <c r="CP18" s="339">
        <v>59328000</v>
      </c>
      <c r="CQ18" s="339"/>
      <c r="CR18" s="339"/>
      <c r="CS18" s="339"/>
      <c r="CT18" s="339"/>
      <c r="CU18" s="339"/>
      <c r="CV18" s="339"/>
      <c r="CW18" s="339"/>
      <c r="CX18" s="339"/>
      <c r="CY18" s="339"/>
      <c r="CZ18" s="339"/>
      <c r="DA18" s="339"/>
      <c r="DB18" s="339"/>
      <c r="DC18" s="339"/>
      <c r="DD18" s="339"/>
      <c r="DE18" s="339"/>
      <c r="DF18" s="339"/>
      <c r="DG18" s="339">
        <v>23979900</v>
      </c>
      <c r="DH18" s="339"/>
      <c r="DI18" s="339">
        <f>+CK18+CM18+CO18+CQ18+CS18+CU18+CW18+CY18+DA18+DC18+DE18+DG18</f>
        <v>282317900</v>
      </c>
      <c r="DJ18" s="339">
        <f>+CK18+CM18+CO18</f>
        <v>258338000</v>
      </c>
      <c r="DK18" s="339">
        <f>CL18+CN18+CP18+CR18+CT18+CV18+CX18+CX18+CX18+CZ18+DB18+DD18+DF18+DH18</f>
        <v>258338000</v>
      </c>
      <c r="DL18" s="339">
        <f>+CK18+CM18+CO18+CQ18+CS18+CU18+CW18+CY18+DA18+DC18+DE18+DG18</f>
        <v>282317900</v>
      </c>
      <c r="DM18" s="339">
        <f t="shared" si="9"/>
        <v>258338000</v>
      </c>
      <c r="DN18" s="339">
        <v>965050000</v>
      </c>
      <c r="DO18" s="357"/>
      <c r="DP18" s="357"/>
      <c r="DQ18" s="357"/>
      <c r="DR18" s="357"/>
      <c r="DS18" s="357"/>
      <c r="DT18" s="357"/>
      <c r="DU18" s="357"/>
      <c r="DV18" s="357"/>
      <c r="DW18" s="357"/>
      <c r="DX18" s="357"/>
      <c r="DY18" s="357"/>
      <c r="DZ18" s="357"/>
      <c r="EA18" s="357"/>
      <c r="EB18" s="357"/>
      <c r="EC18" s="357"/>
      <c r="ED18" s="357"/>
      <c r="EE18" s="357"/>
      <c r="EF18" s="357"/>
      <c r="EG18" s="357"/>
      <c r="EH18" s="357"/>
      <c r="EI18" s="357"/>
      <c r="EJ18" s="357"/>
      <c r="EK18" s="357"/>
      <c r="EL18" s="357"/>
      <c r="EM18" s="357"/>
      <c r="EN18" s="357"/>
      <c r="EO18" s="357"/>
      <c r="EP18" s="357"/>
      <c r="EQ18" s="357"/>
      <c r="ER18" s="351">
        <f t="shared" si="16"/>
        <v>1</v>
      </c>
      <c r="ES18" s="352">
        <f t="shared" si="10"/>
        <v>1</v>
      </c>
      <c r="ET18" s="352">
        <f t="shared" si="4"/>
        <v>0.915060646172276</v>
      </c>
      <c r="EU18" s="353">
        <f t="shared" si="11"/>
        <v>0.93870904619717366</v>
      </c>
      <c r="EV18" s="353">
        <f t="shared" si="12"/>
        <v>0.49671808855172656</v>
      </c>
      <c r="EW18" s="360"/>
      <c r="EX18" s="361"/>
      <c r="EY18" s="361"/>
      <c r="EZ18" s="360"/>
      <c r="FA18" s="360"/>
    </row>
    <row r="19" spans="1:157" ht="30.75" customHeight="1" x14ac:dyDescent="0.25">
      <c r="A19" s="378"/>
      <c r="B19" s="378"/>
      <c r="C19" s="378"/>
      <c r="D19" s="378"/>
      <c r="E19" s="378"/>
      <c r="F19" s="318" t="s">
        <v>133</v>
      </c>
      <c r="G19" s="339"/>
      <c r="H19" s="341"/>
      <c r="I19" s="341"/>
      <c r="J19" s="341"/>
      <c r="K19" s="341"/>
      <c r="L19" s="341"/>
      <c r="M19" s="341"/>
      <c r="N19" s="357"/>
      <c r="O19" s="341"/>
      <c r="P19" s="357"/>
      <c r="Q19" s="341"/>
      <c r="R19" s="357"/>
      <c r="S19" s="341"/>
      <c r="T19" s="341"/>
      <c r="U19" s="341"/>
      <c r="V19" s="341"/>
      <c r="W19" s="341"/>
      <c r="X19" s="341"/>
      <c r="Y19" s="341"/>
      <c r="Z19" s="339"/>
      <c r="AA19" s="339"/>
      <c r="AB19" s="339">
        <f t="shared" ref="AB19:AB21" si="41">+AC19+AE19+AG19+AI19+AK19+AM19+AO19+AQ19+AS19+AU19+AW19+AY19</f>
        <v>267435167</v>
      </c>
      <c r="AC19" s="339">
        <v>0</v>
      </c>
      <c r="AD19" s="339">
        <v>0</v>
      </c>
      <c r="AE19" s="339">
        <v>0</v>
      </c>
      <c r="AF19" s="339">
        <v>0</v>
      </c>
      <c r="AG19" s="339">
        <v>0</v>
      </c>
      <c r="AH19" s="339">
        <v>0</v>
      </c>
      <c r="AI19" s="339">
        <v>6944667</v>
      </c>
      <c r="AJ19" s="339">
        <v>6944667</v>
      </c>
      <c r="AK19" s="339">
        <v>17548000</v>
      </c>
      <c r="AL19" s="339">
        <v>17548000</v>
      </c>
      <c r="AM19" s="339">
        <v>24595833</v>
      </c>
      <c r="AN19" s="339">
        <v>20615333</v>
      </c>
      <c r="AO19" s="339">
        <v>28113000</v>
      </c>
      <c r="AP19" s="339">
        <v>32093500</v>
      </c>
      <c r="AQ19" s="339">
        <v>34398000</v>
      </c>
      <c r="AR19" s="339">
        <v>28113000</v>
      </c>
      <c r="AS19" s="339">
        <v>28113000</v>
      </c>
      <c r="AT19" s="339">
        <v>28113000</v>
      </c>
      <c r="AU19" s="339">
        <v>21828000</v>
      </c>
      <c r="AV19" s="339">
        <v>28113000</v>
      </c>
      <c r="AW19" s="339">
        <v>28113000</v>
      </c>
      <c r="AX19" s="339">
        <v>28113000</v>
      </c>
      <c r="AY19" s="339">
        <v>77781667</v>
      </c>
      <c r="AZ19" s="339">
        <v>28113000</v>
      </c>
      <c r="BA19" s="339">
        <f t="shared" si="37"/>
        <v>267435167</v>
      </c>
      <c r="BB19" s="339">
        <f t="shared" ref="BB19:BC19" si="42">+AC19+AE19+AG19+AI19+AK19+AM19+AO19+AQ19+AS19+AU19+AW19+AY19</f>
        <v>267435167</v>
      </c>
      <c r="BC19" s="339">
        <f t="shared" si="42"/>
        <v>217766500</v>
      </c>
      <c r="BD19" s="339">
        <f t="shared" ref="BD19:BE19" si="43">AC19+AE19+AG19+AI19+AK19+AM19+AO19+AQ19+AS19+AU19+AW19+AY19</f>
        <v>267435167</v>
      </c>
      <c r="BE19" s="339">
        <f t="shared" si="43"/>
        <v>217766500</v>
      </c>
      <c r="BF19" s="339">
        <v>281130000</v>
      </c>
      <c r="BG19" s="339"/>
      <c r="BH19" s="339"/>
      <c r="BI19" s="339"/>
      <c r="BJ19" s="339">
        <v>1651767</v>
      </c>
      <c r="BK19" s="339">
        <v>28676000</v>
      </c>
      <c r="BL19" s="339">
        <v>26992633</v>
      </c>
      <c r="BM19" s="339">
        <v>28676000</v>
      </c>
      <c r="BN19" s="339">
        <v>28676000</v>
      </c>
      <c r="BO19" s="339">
        <v>28676000</v>
      </c>
      <c r="BP19" s="339">
        <v>28676000</v>
      </c>
      <c r="BQ19" s="339">
        <v>28676000</v>
      </c>
      <c r="BR19" s="339">
        <v>20082000</v>
      </c>
      <c r="BS19" s="339">
        <v>28676000</v>
      </c>
      <c r="BT19" s="339">
        <v>36833400</v>
      </c>
      <c r="BU19" s="339">
        <v>28676000</v>
      </c>
      <c r="BV19" s="339">
        <v>28676000</v>
      </c>
      <c r="BW19" s="339">
        <v>28676000</v>
      </c>
      <c r="BX19" s="339">
        <v>29112600</v>
      </c>
      <c r="BY19" s="339">
        <v>28676000</v>
      </c>
      <c r="BZ19" s="339">
        <v>28676000</v>
      </c>
      <c r="CA19" s="339">
        <v>30859000</v>
      </c>
      <c r="CB19" s="339">
        <v>28676000</v>
      </c>
      <c r="CC19" s="339">
        <v>70795099.333333343</v>
      </c>
      <c r="CD19" s="339">
        <v>57352000</v>
      </c>
      <c r="CE19" s="339">
        <f t="shared" si="40"/>
        <v>331062099.33333337</v>
      </c>
      <c r="CF19" s="339">
        <f t="shared" si="35"/>
        <v>331062099.33333337</v>
      </c>
      <c r="CG19" s="339">
        <f t="shared" si="35"/>
        <v>315404400</v>
      </c>
      <c r="CH19" s="339">
        <f t="shared" si="36"/>
        <v>331062099.33333337</v>
      </c>
      <c r="CI19" s="339">
        <f t="shared" si="36"/>
        <v>315404400</v>
      </c>
      <c r="CJ19" s="339">
        <v>282381000</v>
      </c>
      <c r="CK19" s="339"/>
      <c r="CL19" s="339"/>
      <c r="CM19" s="339"/>
      <c r="CN19" s="339"/>
      <c r="CO19" s="339">
        <v>5293633</v>
      </c>
      <c r="CP19" s="339">
        <v>5293633</v>
      </c>
      <c r="CQ19" s="339">
        <v>22379367</v>
      </c>
      <c r="CR19" s="339"/>
      <c r="CS19" s="339">
        <v>26493000</v>
      </c>
      <c r="CT19" s="339"/>
      <c r="CU19" s="339">
        <v>26493000</v>
      </c>
      <c r="CV19" s="339"/>
      <c r="CW19" s="339">
        <v>26493000</v>
      </c>
      <c r="CX19" s="339"/>
      <c r="CY19" s="339">
        <v>26493000</v>
      </c>
      <c r="CZ19" s="339"/>
      <c r="DA19" s="339">
        <v>26493000</v>
      </c>
      <c r="DB19" s="339"/>
      <c r="DC19" s="339">
        <v>26493000</v>
      </c>
      <c r="DD19" s="339"/>
      <c r="DE19" s="339">
        <v>26493000</v>
      </c>
      <c r="DF19" s="339"/>
      <c r="DG19" s="339">
        <v>69193900</v>
      </c>
      <c r="DH19" s="339"/>
      <c r="DI19" s="339">
        <f t="shared" ref="DI19" si="44">+CK19+CM19+CO19+CQ19+CS19+CU19+CW19+CY19+DA19+DC19+DE19+DG19</f>
        <v>282317900</v>
      </c>
      <c r="DJ19" s="339">
        <f>+CK19+CM19+CO19</f>
        <v>5293633</v>
      </c>
      <c r="DK19" s="339">
        <f>CL19+CN19+CP19+CR19+CT19+CV19+CX19+CX19+CX19+CZ19+DB19+DD19+DF19+DH19</f>
        <v>5293633</v>
      </c>
      <c r="DL19" s="339">
        <f>+CK19+CM19+CO19+CQ19+CS19+CU19+CW19+CY19+DA19+DC19+DE19+DG19</f>
        <v>282317900</v>
      </c>
      <c r="DM19" s="339">
        <f t="shared" si="9"/>
        <v>5293633</v>
      </c>
      <c r="DN19" s="339"/>
      <c r="DO19" s="357"/>
      <c r="DP19" s="357"/>
      <c r="DQ19" s="357"/>
      <c r="DR19" s="357"/>
      <c r="DS19" s="357"/>
      <c r="DT19" s="357"/>
      <c r="DU19" s="357"/>
      <c r="DV19" s="357"/>
      <c r="DW19" s="357"/>
      <c r="DX19" s="357"/>
      <c r="DY19" s="357"/>
      <c r="DZ19" s="357"/>
      <c r="EA19" s="357"/>
      <c r="EB19" s="357"/>
      <c r="EC19" s="357"/>
      <c r="ED19" s="357"/>
      <c r="EE19" s="357"/>
      <c r="EF19" s="357"/>
      <c r="EG19" s="357"/>
      <c r="EH19" s="357"/>
      <c r="EI19" s="357"/>
      <c r="EJ19" s="357"/>
      <c r="EK19" s="357"/>
      <c r="EL19" s="357"/>
      <c r="EM19" s="357"/>
      <c r="EN19" s="357"/>
      <c r="EO19" s="357"/>
      <c r="EP19" s="357"/>
      <c r="EQ19" s="357"/>
      <c r="ER19" s="351">
        <f t="shared" si="16"/>
        <v>1</v>
      </c>
      <c r="ES19" s="352">
        <f t="shared" si="10"/>
        <v>1</v>
      </c>
      <c r="ET19" s="352">
        <f t="shared" si="4"/>
        <v>1.8750610570566019E-2</v>
      </c>
      <c r="EU19" s="353">
        <f t="shared" si="11"/>
        <v>0.89180630843316366</v>
      </c>
      <c r="EV19" s="353">
        <f>IFERROR((AA19+BE19+CI19+DM19)/G19,0)</f>
        <v>0</v>
      </c>
      <c r="EW19" s="360"/>
      <c r="EX19" s="361"/>
      <c r="EY19" s="361"/>
      <c r="EZ19" s="360"/>
      <c r="FA19" s="360"/>
    </row>
    <row r="20" spans="1:157" ht="30.75" customHeight="1" x14ac:dyDescent="0.25">
      <c r="A20" s="378"/>
      <c r="B20" s="378"/>
      <c r="C20" s="378"/>
      <c r="D20" s="378"/>
      <c r="E20" s="378"/>
      <c r="F20" s="316" t="s">
        <v>134</v>
      </c>
      <c r="G20" s="344">
        <f t="shared" si="32"/>
        <v>0</v>
      </c>
      <c r="H20" s="362"/>
      <c r="I20" s="362"/>
      <c r="J20" s="362"/>
      <c r="K20" s="362"/>
      <c r="L20" s="363"/>
      <c r="M20" s="362"/>
      <c r="N20" s="363"/>
      <c r="O20" s="362"/>
      <c r="P20" s="363"/>
      <c r="Q20" s="362"/>
      <c r="R20" s="363"/>
      <c r="S20" s="362"/>
      <c r="T20" s="362"/>
      <c r="U20" s="362"/>
      <c r="V20" s="362"/>
      <c r="W20" s="362"/>
      <c r="X20" s="362"/>
      <c r="Y20" s="362"/>
      <c r="Z20" s="362"/>
      <c r="AA20" s="362"/>
      <c r="AB20" s="349">
        <f t="shared" si="41"/>
        <v>0</v>
      </c>
      <c r="AC20" s="364"/>
      <c r="AD20" s="349"/>
      <c r="AE20" s="364"/>
      <c r="AF20" s="349"/>
      <c r="AG20" s="364"/>
      <c r="AH20" s="362"/>
      <c r="AI20" s="364"/>
      <c r="AJ20" s="362"/>
      <c r="AK20" s="362"/>
      <c r="AL20" s="362"/>
      <c r="AM20" s="362"/>
      <c r="AN20" s="362"/>
      <c r="AO20" s="362"/>
      <c r="AP20" s="362"/>
      <c r="AQ20" s="362"/>
      <c r="AR20" s="362"/>
      <c r="AS20" s="362"/>
      <c r="AT20" s="362"/>
      <c r="AU20" s="362"/>
      <c r="AV20" s="362"/>
      <c r="AW20" s="362"/>
      <c r="AX20" s="362"/>
      <c r="AY20" s="362"/>
      <c r="AZ20" s="362"/>
      <c r="BA20" s="366">
        <f t="shared" si="37"/>
        <v>0</v>
      </c>
      <c r="BB20" s="350">
        <f t="shared" ref="BB20:BC20" si="45">+AC20+AE20+AG20+AI20+AK20+AM20+AO20+AQ20+AS20+AU20+AW20+AY20</f>
        <v>0</v>
      </c>
      <c r="BC20" s="366">
        <f t="shared" si="45"/>
        <v>0</v>
      </c>
      <c r="BD20" s="366">
        <f t="shared" ref="BD20:BE20" si="46">AC20+AE20+AG20+AI20+AK20+AM20+AO20+AQ20+AS20+AU20+AW20+AY20</f>
        <v>0</v>
      </c>
      <c r="BE20" s="366">
        <f t="shared" si="46"/>
        <v>0</v>
      </c>
      <c r="BF20" s="366"/>
      <c r="BG20" s="362"/>
      <c r="BH20" s="362"/>
      <c r="BI20" s="362"/>
      <c r="BJ20" s="362"/>
      <c r="BK20" s="362"/>
      <c r="BL20" s="362"/>
      <c r="BM20" s="362"/>
      <c r="BN20" s="362"/>
      <c r="BO20" s="362"/>
      <c r="BP20" s="362"/>
      <c r="BQ20" s="362"/>
      <c r="BR20" s="362"/>
      <c r="BS20" s="362"/>
      <c r="BT20" s="362"/>
      <c r="BU20" s="362"/>
      <c r="BV20" s="362"/>
      <c r="BW20" s="362"/>
      <c r="BX20" s="362"/>
      <c r="BY20" s="362"/>
      <c r="BZ20" s="362"/>
      <c r="CA20" s="362"/>
      <c r="CB20" s="362"/>
      <c r="CC20" s="362"/>
      <c r="CD20" s="362"/>
      <c r="CE20" s="366">
        <f t="shared" si="40"/>
        <v>0</v>
      </c>
      <c r="CF20" s="366">
        <f>+BG20+BI20+BK20+BM20+BO20+BQ20+BS20+BU20+BW20+BY20+CA20</f>
        <v>0</v>
      </c>
      <c r="CG20" s="366">
        <f>+BH20+BJ20+BL20+BN20+BP20+BR20+BT20+BV20+BX20+BZ20+CB20+CD20</f>
        <v>0</v>
      </c>
      <c r="CH20" s="366">
        <f t="shared" si="36"/>
        <v>0</v>
      </c>
      <c r="CI20" s="366">
        <f t="shared" si="36"/>
        <v>0</v>
      </c>
      <c r="CJ20" s="362"/>
      <c r="CK20" s="362"/>
      <c r="CL20" s="362"/>
      <c r="CM20" s="362"/>
      <c r="CN20" s="362"/>
      <c r="CO20" s="362"/>
      <c r="CP20" s="362"/>
      <c r="CQ20" s="362"/>
      <c r="CR20" s="362"/>
      <c r="CS20" s="362"/>
      <c r="CT20" s="362"/>
      <c r="CU20" s="362"/>
      <c r="CV20" s="362"/>
      <c r="CW20" s="362"/>
      <c r="CX20" s="362"/>
      <c r="CY20" s="362"/>
      <c r="CZ20" s="362"/>
      <c r="DA20" s="362"/>
      <c r="DB20" s="362"/>
      <c r="DC20" s="362"/>
      <c r="DD20" s="362"/>
      <c r="DE20" s="362"/>
      <c r="DF20" s="362"/>
      <c r="DG20" s="362"/>
      <c r="DH20" s="362"/>
      <c r="DI20" s="345">
        <f>+CK20+CM20+CO20+CQ20+CS20+CU20+CW20+CY20+DA20+DC20+DE20+DG20</f>
        <v>0</v>
      </c>
      <c r="DJ20" s="345">
        <f>+CK20+CM20+CO20</f>
        <v>0</v>
      </c>
      <c r="DK20" s="345">
        <f>CL20+CN20+CP20+CR20+CT20+CV20+CX20+CX20+CX20+CZ20+DB20+DD20+DF20+DH20</f>
        <v>0</v>
      </c>
      <c r="DL20" s="345">
        <f>+CK20+CM20+CO20+CQ20+CS20+CU20+CW20+CY20+DA20+DC20+DE20+DG20</f>
        <v>0</v>
      </c>
      <c r="DM20" s="344">
        <f>CL20+CN20+CP20+CR20+CT20+CV20+CX20+CX20+CX20+CZ20+DB20+DD20+DF20+DH20</f>
        <v>0</v>
      </c>
      <c r="DN20" s="362"/>
      <c r="DO20" s="362"/>
      <c r="DP20" s="362"/>
      <c r="DQ20" s="362"/>
      <c r="DR20" s="362"/>
      <c r="DS20" s="362"/>
      <c r="DT20" s="362"/>
      <c r="DU20" s="362"/>
      <c r="DV20" s="362"/>
      <c r="DW20" s="362"/>
      <c r="DX20" s="362"/>
      <c r="DY20" s="362"/>
      <c r="DZ20" s="362"/>
      <c r="EA20" s="362"/>
      <c r="EB20" s="362"/>
      <c r="EC20" s="362"/>
      <c r="ED20" s="362"/>
      <c r="EE20" s="362"/>
      <c r="EF20" s="362"/>
      <c r="EG20" s="362"/>
      <c r="EH20" s="362"/>
      <c r="EI20" s="362"/>
      <c r="EJ20" s="362"/>
      <c r="EK20" s="362"/>
      <c r="EL20" s="362"/>
      <c r="EM20" s="349"/>
      <c r="EN20" s="349"/>
      <c r="EO20" s="349"/>
      <c r="EP20" s="349"/>
      <c r="EQ20" s="349"/>
      <c r="ER20" s="351">
        <f>IFERROR(CP20/CO20,0)</f>
        <v>0</v>
      </c>
      <c r="ES20" s="352">
        <f>IFERROR(DK20/DJ20,0)</f>
        <v>0</v>
      </c>
      <c r="ET20" s="352">
        <f>IFERROR(DM20/DL20,0)</f>
        <v>0</v>
      </c>
      <c r="EU20" s="353">
        <f>IFERROR((AA20+BE20+CI20+DK20)/(Z20+BD20+CH20+DJ20),0)</f>
        <v>0</v>
      </c>
      <c r="EV20" s="353">
        <f>IFERROR((AA20+BE20+CI20+DM20)/G20,0)</f>
        <v>0</v>
      </c>
      <c r="EW20" s="360"/>
      <c r="EX20" s="361"/>
      <c r="EY20" s="361"/>
      <c r="EZ20" s="360"/>
      <c r="FA20" s="360"/>
    </row>
    <row r="21" spans="1:157" ht="30.75" customHeight="1" x14ac:dyDescent="0.25">
      <c r="A21" s="378"/>
      <c r="B21" s="378"/>
      <c r="C21" s="378"/>
      <c r="D21" s="378"/>
      <c r="E21" s="378"/>
      <c r="F21" s="317" t="s">
        <v>135</v>
      </c>
      <c r="G21" s="339">
        <f t="shared" si="32"/>
        <v>82967332</v>
      </c>
      <c r="H21" s="339"/>
      <c r="I21" s="339"/>
      <c r="J21" s="339"/>
      <c r="K21" s="339"/>
      <c r="L21" s="339"/>
      <c r="M21" s="339"/>
      <c r="N21" s="339"/>
      <c r="O21" s="339"/>
      <c r="P21" s="339"/>
      <c r="Q21" s="339"/>
      <c r="R21" s="339"/>
      <c r="S21" s="339"/>
      <c r="T21" s="339"/>
      <c r="U21" s="339"/>
      <c r="V21" s="339"/>
      <c r="W21" s="339"/>
      <c r="X21" s="339"/>
      <c r="Y21" s="339"/>
      <c r="Z21" s="339"/>
      <c r="AA21" s="339"/>
      <c r="AB21" s="339">
        <f t="shared" si="41"/>
        <v>37751300</v>
      </c>
      <c r="AC21" s="339">
        <v>4222000</v>
      </c>
      <c r="AD21" s="339">
        <v>4222000</v>
      </c>
      <c r="AE21" s="339">
        <v>10782200</v>
      </c>
      <c r="AF21" s="339">
        <v>10782200</v>
      </c>
      <c r="AG21" s="339">
        <v>13601100</v>
      </c>
      <c r="AH21" s="339">
        <v>13601100</v>
      </c>
      <c r="AI21" s="339">
        <v>0</v>
      </c>
      <c r="AJ21" s="339">
        <v>0</v>
      </c>
      <c r="AK21" s="339">
        <v>9146000</v>
      </c>
      <c r="AL21" s="339">
        <v>9146000</v>
      </c>
      <c r="AM21" s="339"/>
      <c r="AN21" s="339"/>
      <c r="AO21" s="339"/>
      <c r="AP21" s="339"/>
      <c r="AQ21" s="339"/>
      <c r="AR21" s="339"/>
      <c r="AS21" s="339"/>
      <c r="AT21" s="339"/>
      <c r="AU21" s="339"/>
      <c r="AV21" s="339"/>
      <c r="AW21" s="339"/>
      <c r="AX21" s="339"/>
      <c r="AY21" s="339">
        <v>0</v>
      </c>
      <c r="AZ21" s="339"/>
      <c r="BA21" s="339">
        <f t="shared" si="37"/>
        <v>37751300</v>
      </c>
      <c r="BB21" s="339">
        <f t="shared" ref="BB21:BC21" si="47">+AC21+AE21+AG21+AI21+AK21+AM21+AO21+AQ21+AS21+AU21+AW21+AY21</f>
        <v>37751300</v>
      </c>
      <c r="BC21" s="339">
        <f t="shared" si="47"/>
        <v>37751300</v>
      </c>
      <c r="BD21" s="339">
        <f t="shared" ref="BD21:BE21" si="48">AC21+AE21+AG21+AI21+AK21+AM21+AO21+AQ21+AS21+AU21+AW21+AY21</f>
        <v>37751300</v>
      </c>
      <c r="BE21" s="339">
        <f t="shared" si="48"/>
        <v>37751300</v>
      </c>
      <c r="BF21" s="339">
        <f>+BG21+BI21+BK21+BM21+BO21+BQ21+BS21+BU21+BW21+BY21+CA21+CC21</f>
        <v>29558333</v>
      </c>
      <c r="BG21" s="339">
        <v>25332333</v>
      </c>
      <c r="BH21" s="339">
        <v>25332333</v>
      </c>
      <c r="BI21" s="339">
        <v>4226000</v>
      </c>
      <c r="BJ21" s="339">
        <v>4226000</v>
      </c>
      <c r="BK21" s="339"/>
      <c r="BL21" s="339"/>
      <c r="BM21" s="339"/>
      <c r="BN21" s="339"/>
      <c r="BO21" s="339"/>
      <c r="BP21" s="339">
        <v>0</v>
      </c>
      <c r="BQ21" s="339"/>
      <c r="BR21" s="339"/>
      <c r="BS21" s="339"/>
      <c r="BT21" s="339"/>
      <c r="BU21" s="339"/>
      <c r="BV21" s="339"/>
      <c r="BW21" s="339"/>
      <c r="BX21" s="339"/>
      <c r="BY21" s="339"/>
      <c r="BZ21" s="339"/>
      <c r="CA21" s="339"/>
      <c r="CB21" s="339"/>
      <c r="CC21" s="339"/>
      <c r="CD21" s="339"/>
      <c r="CE21" s="339">
        <f t="shared" si="40"/>
        <v>29558333</v>
      </c>
      <c r="CF21" s="339">
        <f>+BG21+BI21+BK21+BM21+BO21+BQ21+BS21+BU21+BW21+BY21+CA21+CC21</f>
        <v>29558333</v>
      </c>
      <c r="CG21" s="339">
        <f>+BH21+BJ21+BL21+BN21+BP21+BR21+BT21+BV21+BX21+BZ21+CB21+CD21</f>
        <v>29558333</v>
      </c>
      <c r="CH21" s="339">
        <f t="shared" si="36"/>
        <v>29558333</v>
      </c>
      <c r="CI21" s="339">
        <f t="shared" si="36"/>
        <v>29558333</v>
      </c>
      <c r="CJ21" s="339">
        <v>15657699</v>
      </c>
      <c r="CK21" s="339"/>
      <c r="CL21" s="339"/>
      <c r="CM21" s="339">
        <v>13306232</v>
      </c>
      <c r="CN21" s="339">
        <v>13306232</v>
      </c>
      <c r="CO21" s="339"/>
      <c r="CP21" s="339"/>
      <c r="CQ21" s="339">
        <v>2351467</v>
      </c>
      <c r="CR21" s="339"/>
      <c r="CS21" s="339"/>
      <c r="CT21" s="339"/>
      <c r="CU21" s="339"/>
      <c r="CV21" s="339"/>
      <c r="CW21" s="339"/>
      <c r="CX21" s="339"/>
      <c r="CY21" s="339"/>
      <c r="CZ21" s="339"/>
      <c r="DA21" s="339"/>
      <c r="DB21" s="339"/>
      <c r="DC21" s="339"/>
      <c r="DD21" s="339"/>
      <c r="DE21" s="339"/>
      <c r="DF21" s="339"/>
      <c r="DG21" s="339"/>
      <c r="DH21" s="339"/>
      <c r="DI21" s="339">
        <f t="shared" ref="DI21:DI43" si="49">+CK21+CM21+CO21+CQ21+CS21+CU21+CW21+CY21+DA21+DC21+DE21+DG21</f>
        <v>15657699</v>
      </c>
      <c r="DJ21" s="339">
        <f>+CK21+CM21+CO21</f>
        <v>13306232</v>
      </c>
      <c r="DK21" s="339">
        <f>CL21+CN21+CP21+CR21+CT21+CV21+CX21+CX21+CX21+CZ21+DB21+DD21+DF21+DH21</f>
        <v>13306232</v>
      </c>
      <c r="DL21" s="339">
        <f>+CK21+CM21+CO21+CQ21+CS21+CU21+CW21+CY21+DA21+DC21+DE21+DG21</f>
        <v>15657699</v>
      </c>
      <c r="DM21" s="339">
        <f>CL21+CN21+CP21+CR21+CT21+CV21+CX21+CX21+CX21+CZ21+DB21+DD21+DF21+DH21</f>
        <v>13306232</v>
      </c>
      <c r="DN21" s="339"/>
      <c r="DO21" s="362"/>
      <c r="DP21" s="362"/>
      <c r="DQ21" s="362"/>
      <c r="DR21" s="362"/>
      <c r="DS21" s="362"/>
      <c r="DT21" s="362"/>
      <c r="DU21" s="362"/>
      <c r="DV21" s="362"/>
      <c r="DW21" s="362"/>
      <c r="DX21" s="362"/>
      <c r="DY21" s="362"/>
      <c r="DZ21" s="362"/>
      <c r="EA21" s="362"/>
      <c r="EB21" s="362"/>
      <c r="EC21" s="362"/>
      <c r="ED21" s="362"/>
      <c r="EE21" s="362"/>
      <c r="EF21" s="362"/>
      <c r="EG21" s="362"/>
      <c r="EH21" s="362"/>
      <c r="EI21" s="362"/>
      <c r="EJ21" s="362"/>
      <c r="EK21" s="362"/>
      <c r="EL21" s="362"/>
      <c r="EM21" s="357"/>
      <c r="EN21" s="357"/>
      <c r="EO21" s="357"/>
      <c r="EP21" s="357"/>
      <c r="EQ21" s="357"/>
      <c r="ER21" s="351">
        <f>IFERROR(CP21/CO21,0)</f>
        <v>0</v>
      </c>
      <c r="ES21" s="352">
        <f t="shared" si="10"/>
        <v>1</v>
      </c>
      <c r="ET21" s="352">
        <f t="shared" si="4"/>
        <v>0.849820398259029</v>
      </c>
      <c r="EU21" s="353">
        <f t="shared" si="11"/>
        <v>1</v>
      </c>
      <c r="EV21" s="353">
        <f t="shared" si="12"/>
        <v>0.97165791711851113</v>
      </c>
      <c r="EW21" s="360"/>
      <c r="EX21" s="361"/>
      <c r="EY21" s="361"/>
      <c r="EZ21" s="360"/>
      <c r="FA21" s="360"/>
    </row>
    <row r="22" spans="1:157" ht="30.75" customHeight="1" thickBot="1" x14ac:dyDescent="0.3">
      <c r="A22" s="378"/>
      <c r="B22" s="378"/>
      <c r="C22" s="378"/>
      <c r="D22" s="378"/>
      <c r="E22" s="378"/>
      <c r="F22" s="316" t="s">
        <v>136</v>
      </c>
      <c r="G22" s="381">
        <f>G17+G20</f>
        <v>15</v>
      </c>
      <c r="H22" s="408">
        <f t="shared" ref="H22:H23" si="50">+H17+H20</f>
        <v>2</v>
      </c>
      <c r="I22" s="409"/>
      <c r="J22" s="409"/>
      <c r="K22" s="382">
        <v>2</v>
      </c>
      <c r="L22" s="383">
        <v>0.1</v>
      </c>
      <c r="M22" s="382">
        <v>2</v>
      </c>
      <c r="N22" s="410">
        <v>0.5</v>
      </c>
      <c r="O22" s="382">
        <v>2</v>
      </c>
      <c r="P22" s="410">
        <v>1</v>
      </c>
      <c r="Q22" s="382">
        <v>2</v>
      </c>
      <c r="R22" s="410">
        <v>1.3</v>
      </c>
      <c r="S22" s="382">
        <v>2</v>
      </c>
      <c r="T22" s="384">
        <v>1.9</v>
      </c>
      <c r="U22" s="382">
        <v>2</v>
      </c>
      <c r="V22" s="382">
        <v>2</v>
      </c>
      <c r="W22" s="385">
        <v>2</v>
      </c>
      <c r="X22" s="385">
        <v>2</v>
      </c>
      <c r="Y22" s="385">
        <v>2</v>
      </c>
      <c r="Z22" s="385">
        <v>2</v>
      </c>
      <c r="AA22" s="385">
        <v>2</v>
      </c>
      <c r="AB22" s="384">
        <f t="shared" ref="AB22:AZ22" si="51">+AB17+AB20</f>
        <v>2</v>
      </c>
      <c r="AC22" s="384">
        <f t="shared" si="51"/>
        <v>0.06</v>
      </c>
      <c r="AD22" s="384">
        <f t="shared" si="51"/>
        <v>0.06</v>
      </c>
      <c r="AE22" s="384">
        <f t="shared" si="51"/>
        <v>0.1</v>
      </c>
      <c r="AF22" s="384">
        <f t="shared" si="51"/>
        <v>0.1</v>
      </c>
      <c r="AG22" s="384">
        <f t="shared" si="51"/>
        <v>0.1</v>
      </c>
      <c r="AH22" s="384">
        <f t="shared" si="51"/>
        <v>0.1</v>
      </c>
      <c r="AI22" s="384">
        <f t="shared" si="51"/>
        <v>9.9999999999999978E-2</v>
      </c>
      <c r="AJ22" s="384">
        <f t="shared" si="51"/>
        <v>9.9999999999999978E-2</v>
      </c>
      <c r="AK22" s="384">
        <f t="shared" si="51"/>
        <v>0.3</v>
      </c>
      <c r="AL22" s="384">
        <f t="shared" si="51"/>
        <v>0.3</v>
      </c>
      <c r="AM22" s="384">
        <f t="shared" si="51"/>
        <v>0.3</v>
      </c>
      <c r="AN22" s="384">
        <f t="shared" si="51"/>
        <v>0.3</v>
      </c>
      <c r="AO22" s="384">
        <f t="shared" si="51"/>
        <v>0.3</v>
      </c>
      <c r="AP22" s="384">
        <f t="shared" si="51"/>
        <v>0.3</v>
      </c>
      <c r="AQ22" s="384">
        <f t="shared" si="51"/>
        <v>0.3</v>
      </c>
      <c r="AR22" s="384">
        <f t="shared" si="51"/>
        <v>0.3</v>
      </c>
      <c r="AS22" s="384">
        <f t="shared" si="51"/>
        <v>0.2</v>
      </c>
      <c r="AT22" s="384">
        <f t="shared" si="51"/>
        <v>0.2</v>
      </c>
      <c r="AU22" s="384">
        <f t="shared" si="51"/>
        <v>0.08</v>
      </c>
      <c r="AV22" s="384">
        <f t="shared" si="51"/>
        <v>0.08</v>
      </c>
      <c r="AW22" s="384">
        <f t="shared" si="51"/>
        <v>0.08</v>
      </c>
      <c r="AX22" s="384">
        <f t="shared" si="51"/>
        <v>0.08</v>
      </c>
      <c r="AY22" s="384">
        <f t="shared" si="51"/>
        <v>0.08</v>
      </c>
      <c r="AZ22" s="384">
        <f t="shared" si="51"/>
        <v>0.08</v>
      </c>
      <c r="BA22" s="381">
        <f t="shared" si="37"/>
        <v>2</v>
      </c>
      <c r="BB22" s="381">
        <f t="shared" ref="BB22:BC22" si="52">+BB17+BB20</f>
        <v>2</v>
      </c>
      <c r="BC22" s="381">
        <f t="shared" si="52"/>
        <v>2</v>
      </c>
      <c r="BD22" s="381">
        <f t="shared" ref="BD22:BE22" si="53">BD17+BD20</f>
        <v>2</v>
      </c>
      <c r="BE22" s="381">
        <f t="shared" si="53"/>
        <v>2</v>
      </c>
      <c r="BF22" s="384">
        <f>+BG22+BI22+BK22+BM22+BO22+BQ22+BS22+BU22+BW22+BY22+CA22+CC22</f>
        <v>3.9999999999999996</v>
      </c>
      <c r="BG22" s="384">
        <f t="shared" ref="BG22:CD22" si="54">BG17+BG20</f>
        <v>0.04</v>
      </c>
      <c r="BH22" s="384">
        <f t="shared" si="54"/>
        <v>0.04</v>
      </c>
      <c r="BI22" s="384">
        <f t="shared" si="54"/>
        <v>0.16</v>
      </c>
      <c r="BJ22" s="384">
        <f t="shared" si="54"/>
        <v>0.16</v>
      </c>
      <c r="BK22" s="384">
        <f t="shared" si="54"/>
        <v>0.24</v>
      </c>
      <c r="BL22" s="384">
        <f t="shared" si="54"/>
        <v>0.24</v>
      </c>
      <c r="BM22" s="384">
        <f t="shared" si="54"/>
        <v>0.36</v>
      </c>
      <c r="BN22" s="384">
        <f t="shared" si="54"/>
        <v>0.36</v>
      </c>
      <c r="BO22" s="384">
        <f t="shared" si="54"/>
        <v>0.44</v>
      </c>
      <c r="BP22" s="384">
        <f t="shared" si="54"/>
        <v>0.44</v>
      </c>
      <c r="BQ22" s="384">
        <f t="shared" si="54"/>
        <v>0.48</v>
      </c>
      <c r="BR22" s="384">
        <f t="shared" si="54"/>
        <v>0.48</v>
      </c>
      <c r="BS22" s="384">
        <f t="shared" si="54"/>
        <v>0.4</v>
      </c>
      <c r="BT22" s="384">
        <f>BT17+BT20</f>
        <v>0.4</v>
      </c>
      <c r="BU22" s="384">
        <f t="shared" si="54"/>
        <v>0.4</v>
      </c>
      <c r="BV22" s="384">
        <f t="shared" si="54"/>
        <v>0.4</v>
      </c>
      <c r="BW22" s="384">
        <f t="shared" si="54"/>
        <v>0.4</v>
      </c>
      <c r="BX22" s="384">
        <f t="shared" si="54"/>
        <v>0.4</v>
      </c>
      <c r="BY22" s="384">
        <f t="shared" si="54"/>
        <v>0.4</v>
      </c>
      <c r="BZ22" s="384">
        <f t="shared" si="54"/>
        <v>0.4</v>
      </c>
      <c r="CA22" s="384">
        <f t="shared" si="54"/>
        <v>0.36</v>
      </c>
      <c r="CB22" s="384">
        <f t="shared" si="54"/>
        <v>0.36</v>
      </c>
      <c r="CC22" s="384">
        <f t="shared" si="54"/>
        <v>0.32</v>
      </c>
      <c r="CD22" s="384">
        <f t="shared" si="54"/>
        <v>0.32</v>
      </c>
      <c r="CE22" s="381">
        <f t="shared" si="40"/>
        <v>3.9999999999999996</v>
      </c>
      <c r="CF22" s="381">
        <f>+CF17+CF20</f>
        <v>3.9999999999999996</v>
      </c>
      <c r="CG22" s="381">
        <f>+CG17+CG20</f>
        <v>3.9999999999999996</v>
      </c>
      <c r="CH22" s="381">
        <f t="shared" ref="CH22:CW23" si="55">CH17+CH20</f>
        <v>3.9999999999999996</v>
      </c>
      <c r="CI22" s="381">
        <f>CI17+CI20</f>
        <v>3.9999999999999996</v>
      </c>
      <c r="CJ22" s="382">
        <f>+CJ17+CJ20</f>
        <v>5</v>
      </c>
      <c r="CK22" s="384">
        <f t="shared" ref="CK22:DH23" si="56">+CK17+CK20</f>
        <v>0.15</v>
      </c>
      <c r="CL22" s="384">
        <f>+CL17+CL20</f>
        <v>0.15</v>
      </c>
      <c r="CM22" s="384">
        <f t="shared" si="56"/>
        <v>0.2</v>
      </c>
      <c r="CN22" s="384">
        <f t="shared" si="56"/>
        <v>0.2</v>
      </c>
      <c r="CO22" s="384">
        <f t="shared" si="56"/>
        <v>0.3</v>
      </c>
      <c r="CP22" s="384">
        <f t="shared" si="56"/>
        <v>0.3</v>
      </c>
      <c r="CQ22" s="384">
        <f t="shared" si="56"/>
        <v>0.35</v>
      </c>
      <c r="CR22" s="384">
        <f t="shared" si="56"/>
        <v>0</v>
      </c>
      <c r="CS22" s="384">
        <f t="shared" si="56"/>
        <v>0.55000000000000004</v>
      </c>
      <c r="CT22" s="384">
        <f t="shared" si="56"/>
        <v>0</v>
      </c>
      <c r="CU22" s="384">
        <f t="shared" si="56"/>
        <v>0.8</v>
      </c>
      <c r="CV22" s="384">
        <f t="shared" si="56"/>
        <v>0</v>
      </c>
      <c r="CW22" s="384">
        <f t="shared" si="56"/>
        <v>0.85</v>
      </c>
      <c r="CX22" s="384">
        <f t="shared" si="56"/>
        <v>0</v>
      </c>
      <c r="CY22" s="384">
        <f t="shared" si="56"/>
        <v>0.6</v>
      </c>
      <c r="CZ22" s="384">
        <f t="shared" si="56"/>
        <v>0</v>
      </c>
      <c r="DA22" s="384">
        <f t="shared" si="56"/>
        <v>0.4</v>
      </c>
      <c r="DB22" s="384">
        <f t="shared" si="56"/>
        <v>0</v>
      </c>
      <c r="DC22" s="384">
        <f t="shared" si="56"/>
        <v>0.35</v>
      </c>
      <c r="DD22" s="384">
        <f t="shared" si="56"/>
        <v>0</v>
      </c>
      <c r="DE22" s="384">
        <f t="shared" si="56"/>
        <v>0.25</v>
      </c>
      <c r="DF22" s="384">
        <f t="shared" si="56"/>
        <v>0</v>
      </c>
      <c r="DG22" s="384">
        <f t="shared" si="56"/>
        <v>0.2</v>
      </c>
      <c r="DH22" s="384">
        <f t="shared" si="56"/>
        <v>0</v>
      </c>
      <c r="DI22" s="382">
        <f t="shared" si="49"/>
        <v>5</v>
      </c>
      <c r="DJ22" s="384">
        <f>DJ17+DJ20</f>
        <v>0.64999999999999991</v>
      </c>
      <c r="DK22" s="384">
        <f>DK17+DK20</f>
        <v>0.64999999999999991</v>
      </c>
      <c r="DL22" s="382">
        <f t="shared" ref="DL22:DN23" si="57">DL17+DL20</f>
        <v>5</v>
      </c>
      <c r="DM22" s="384">
        <f>DM17+DM20</f>
        <v>0.64999999999999991</v>
      </c>
      <c r="DN22" s="382">
        <f t="shared" ref="DN22:DN23" si="58">+DN17+DN20</f>
        <v>2</v>
      </c>
      <c r="DO22" s="386"/>
      <c r="DP22" s="386"/>
      <c r="DQ22" s="386"/>
      <c r="DR22" s="386"/>
      <c r="DS22" s="386"/>
      <c r="DT22" s="386"/>
      <c r="DU22" s="386"/>
      <c r="DV22" s="386"/>
      <c r="DW22" s="386"/>
      <c r="DX22" s="386"/>
      <c r="DY22" s="386"/>
      <c r="DZ22" s="386"/>
      <c r="EA22" s="386"/>
      <c r="EB22" s="386"/>
      <c r="EC22" s="386"/>
      <c r="ED22" s="386"/>
      <c r="EE22" s="386"/>
      <c r="EF22" s="386"/>
      <c r="EG22" s="386"/>
      <c r="EH22" s="386"/>
      <c r="EI22" s="386"/>
      <c r="EJ22" s="386"/>
      <c r="EK22" s="386"/>
      <c r="EL22" s="386"/>
      <c r="EM22" s="387"/>
      <c r="EN22" s="387"/>
      <c r="EO22" s="387"/>
      <c r="EP22" s="387"/>
      <c r="EQ22" s="387">
        <f t="shared" ref="EQ22:EQ23" si="59">+EQ17+EQ20</f>
        <v>0</v>
      </c>
      <c r="ER22" s="388">
        <f t="shared" si="16"/>
        <v>1</v>
      </c>
      <c r="ES22" s="389">
        <f t="shared" si="10"/>
        <v>1</v>
      </c>
      <c r="ET22" s="389">
        <f t="shared" si="4"/>
        <v>0.12999999999999998</v>
      </c>
      <c r="EU22" s="390">
        <f t="shared" si="11"/>
        <v>1</v>
      </c>
      <c r="EV22" s="390">
        <f t="shared" si="12"/>
        <v>0.57666666666666666</v>
      </c>
      <c r="EW22" s="360"/>
      <c r="EX22" s="361"/>
      <c r="EY22" s="361"/>
      <c r="EZ22" s="360"/>
      <c r="FA22" s="360"/>
    </row>
    <row r="23" spans="1:157" ht="30.75" customHeight="1" thickBot="1" x14ac:dyDescent="0.3">
      <c r="A23" s="379"/>
      <c r="B23" s="379"/>
      <c r="C23" s="379"/>
      <c r="D23" s="379"/>
      <c r="E23" s="379"/>
      <c r="F23" s="319" t="s">
        <v>137</v>
      </c>
      <c r="G23" s="400">
        <f>G18+G21</f>
        <v>2048128164.3333333</v>
      </c>
      <c r="H23" s="401">
        <f t="shared" ref="H23:BS23" si="60">H18+H21</f>
        <v>183030000</v>
      </c>
      <c r="I23" s="401">
        <f t="shared" si="60"/>
        <v>0</v>
      </c>
      <c r="J23" s="401">
        <f t="shared" si="60"/>
        <v>0</v>
      </c>
      <c r="K23" s="401">
        <f t="shared" si="60"/>
        <v>183030000</v>
      </c>
      <c r="L23" s="401">
        <f t="shared" si="60"/>
        <v>16888000</v>
      </c>
      <c r="M23" s="401">
        <f t="shared" si="60"/>
        <v>183030000</v>
      </c>
      <c r="N23" s="401">
        <f t="shared" si="60"/>
        <v>105132000</v>
      </c>
      <c r="O23" s="401">
        <f t="shared" si="60"/>
        <v>183030000</v>
      </c>
      <c r="P23" s="401">
        <f t="shared" si="60"/>
        <v>105132000</v>
      </c>
      <c r="Q23" s="401">
        <f t="shared" si="60"/>
        <v>183030000</v>
      </c>
      <c r="R23" s="401">
        <f t="shared" si="60"/>
        <v>105132000</v>
      </c>
      <c r="S23" s="401">
        <f t="shared" si="60"/>
        <v>183030000</v>
      </c>
      <c r="T23" s="401">
        <f t="shared" si="60"/>
        <v>105132000</v>
      </c>
      <c r="U23" s="401">
        <f t="shared" si="60"/>
        <v>183030000</v>
      </c>
      <c r="V23" s="401">
        <f t="shared" si="60"/>
        <v>139406000</v>
      </c>
      <c r="W23" s="401">
        <f t="shared" si="60"/>
        <v>183030000</v>
      </c>
      <c r="X23" s="401">
        <f t="shared" si="60"/>
        <v>139406000</v>
      </c>
      <c r="Y23" s="401">
        <f t="shared" si="60"/>
        <v>139406000</v>
      </c>
      <c r="Z23" s="401">
        <f t="shared" si="60"/>
        <v>183030000</v>
      </c>
      <c r="AA23" s="401">
        <f t="shared" si="60"/>
        <v>139406000</v>
      </c>
      <c r="AB23" s="401">
        <f t="shared" si="60"/>
        <v>426841300</v>
      </c>
      <c r="AC23" s="401">
        <f t="shared" si="60"/>
        <v>4222000</v>
      </c>
      <c r="AD23" s="401">
        <f t="shared" si="60"/>
        <v>4222000</v>
      </c>
      <c r="AE23" s="401">
        <f t="shared" si="60"/>
        <v>10782200</v>
      </c>
      <c r="AF23" s="401">
        <f t="shared" si="60"/>
        <v>10782200</v>
      </c>
      <c r="AG23" s="401">
        <f t="shared" si="60"/>
        <v>171533100</v>
      </c>
      <c r="AH23" s="401">
        <f t="shared" si="60"/>
        <v>171533100</v>
      </c>
      <c r="AI23" s="401">
        <f t="shared" si="60"/>
        <v>0</v>
      </c>
      <c r="AJ23" s="401">
        <f t="shared" si="60"/>
        <v>0</v>
      </c>
      <c r="AK23" s="401">
        <f t="shared" si="60"/>
        <v>87381000</v>
      </c>
      <c r="AL23" s="401">
        <f t="shared" si="60"/>
        <v>87381000</v>
      </c>
      <c r="AM23" s="401">
        <f t="shared" si="60"/>
        <v>0</v>
      </c>
      <c r="AN23" s="401">
        <f t="shared" si="60"/>
        <v>0</v>
      </c>
      <c r="AO23" s="401">
        <f t="shared" si="60"/>
        <v>0</v>
      </c>
      <c r="AP23" s="401">
        <f t="shared" si="60"/>
        <v>0</v>
      </c>
      <c r="AQ23" s="401">
        <f t="shared" si="60"/>
        <v>0</v>
      </c>
      <c r="AR23" s="401">
        <f t="shared" si="60"/>
        <v>0</v>
      </c>
      <c r="AS23" s="401">
        <f t="shared" si="60"/>
        <v>0</v>
      </c>
      <c r="AT23" s="401">
        <f t="shared" si="60"/>
        <v>0</v>
      </c>
      <c r="AU23" s="401">
        <f t="shared" si="60"/>
        <v>0</v>
      </c>
      <c r="AV23" s="401">
        <f t="shared" si="60"/>
        <v>0</v>
      </c>
      <c r="AW23" s="401">
        <f t="shared" si="60"/>
        <v>10658500</v>
      </c>
      <c r="AX23" s="401">
        <f t="shared" si="60"/>
        <v>0</v>
      </c>
      <c r="AY23" s="401">
        <f t="shared" si="60"/>
        <v>20609667</v>
      </c>
      <c r="AZ23" s="401">
        <f t="shared" si="60"/>
        <v>11157833</v>
      </c>
      <c r="BA23" s="401">
        <f t="shared" si="60"/>
        <v>305186467</v>
      </c>
      <c r="BB23" s="401">
        <f t="shared" si="60"/>
        <v>305186467</v>
      </c>
      <c r="BC23" s="401">
        <f t="shared" si="60"/>
        <v>285076133</v>
      </c>
      <c r="BD23" s="401">
        <f t="shared" si="60"/>
        <v>305186467</v>
      </c>
      <c r="BE23" s="401">
        <f t="shared" si="60"/>
        <v>285076133</v>
      </c>
      <c r="BF23" s="401">
        <f t="shared" si="60"/>
        <v>310688333</v>
      </c>
      <c r="BG23" s="401">
        <f t="shared" si="60"/>
        <v>305500333</v>
      </c>
      <c r="BH23" s="401">
        <f t="shared" si="60"/>
        <v>305500333</v>
      </c>
      <c r="BI23" s="401">
        <f t="shared" si="60"/>
        <v>4226000</v>
      </c>
      <c r="BJ23" s="401">
        <f t="shared" si="60"/>
        <v>4226000</v>
      </c>
      <c r="BK23" s="401">
        <f t="shared" si="60"/>
        <v>0</v>
      </c>
      <c r="BL23" s="401">
        <f t="shared" si="60"/>
        <v>0</v>
      </c>
      <c r="BM23" s="401">
        <f t="shared" si="60"/>
        <v>0</v>
      </c>
      <c r="BN23" s="401">
        <f t="shared" si="60"/>
        <v>0</v>
      </c>
      <c r="BO23" s="401">
        <f t="shared" si="60"/>
        <v>0</v>
      </c>
      <c r="BP23" s="401">
        <f t="shared" si="60"/>
        <v>0</v>
      </c>
      <c r="BQ23" s="401">
        <f t="shared" si="60"/>
        <v>0</v>
      </c>
      <c r="BR23" s="401">
        <f t="shared" si="60"/>
        <v>0</v>
      </c>
      <c r="BS23" s="401">
        <f t="shared" si="60"/>
        <v>0</v>
      </c>
      <c r="BT23" s="401">
        <f t="shared" ref="BT23:DN23" si="61">BT18+BT21</f>
        <v>0</v>
      </c>
      <c r="BU23" s="401">
        <f t="shared" si="61"/>
        <v>0</v>
      </c>
      <c r="BV23" s="401">
        <f t="shared" si="61"/>
        <v>0</v>
      </c>
      <c r="BW23" s="401">
        <f t="shared" si="61"/>
        <v>0</v>
      </c>
      <c r="BX23" s="401">
        <f t="shared" si="61"/>
        <v>0</v>
      </c>
      <c r="BY23" s="401">
        <f t="shared" si="61"/>
        <v>5603033</v>
      </c>
      <c r="BZ23" s="401">
        <f t="shared" si="61"/>
        <v>0</v>
      </c>
      <c r="CA23" s="401">
        <f t="shared" si="61"/>
        <v>45291066.333333328</v>
      </c>
      <c r="CB23" s="401">
        <f t="shared" si="61"/>
        <v>31447399.333333336</v>
      </c>
      <c r="CC23" s="401">
        <f t="shared" si="61"/>
        <v>0</v>
      </c>
      <c r="CD23" s="401">
        <f t="shared" si="61"/>
        <v>19446700</v>
      </c>
      <c r="CE23" s="401">
        <f t="shared" si="61"/>
        <v>360620432.33333331</v>
      </c>
      <c r="CF23" s="401">
        <f t="shared" si="61"/>
        <v>360620432.33333331</v>
      </c>
      <c r="CG23" s="401">
        <f t="shared" si="61"/>
        <v>360620432.33333331</v>
      </c>
      <c r="CH23" s="401">
        <f t="shared" si="55"/>
        <v>360620432.33333331</v>
      </c>
      <c r="CI23" s="401">
        <f t="shared" si="55"/>
        <v>360620432.33333331</v>
      </c>
      <c r="CJ23" s="401">
        <f t="shared" si="55"/>
        <v>298038699</v>
      </c>
      <c r="CK23" s="401">
        <f t="shared" si="55"/>
        <v>0</v>
      </c>
      <c r="CL23" s="401">
        <f t="shared" si="55"/>
        <v>0</v>
      </c>
      <c r="CM23" s="401">
        <f t="shared" si="55"/>
        <v>212316232</v>
      </c>
      <c r="CN23" s="401">
        <f t="shared" si="55"/>
        <v>212316232</v>
      </c>
      <c r="CO23" s="401">
        <f t="shared" si="55"/>
        <v>59328000</v>
      </c>
      <c r="CP23" s="401">
        <f t="shared" si="55"/>
        <v>59328000</v>
      </c>
      <c r="CQ23" s="401">
        <f t="shared" si="55"/>
        <v>2351467</v>
      </c>
      <c r="CR23" s="401">
        <f t="shared" si="55"/>
        <v>0</v>
      </c>
      <c r="CS23" s="401">
        <f t="shared" si="55"/>
        <v>0</v>
      </c>
      <c r="CT23" s="401">
        <f t="shared" si="55"/>
        <v>0</v>
      </c>
      <c r="CU23" s="401">
        <f t="shared" si="55"/>
        <v>0</v>
      </c>
      <c r="CV23" s="401">
        <f t="shared" si="55"/>
        <v>0</v>
      </c>
      <c r="CW23" s="401">
        <f t="shared" si="55"/>
        <v>0</v>
      </c>
      <c r="CX23" s="401">
        <f t="shared" ref="CX23:DN23" si="62">CX18+CX21</f>
        <v>0</v>
      </c>
      <c r="CY23" s="401">
        <f t="shared" si="62"/>
        <v>0</v>
      </c>
      <c r="CZ23" s="401">
        <f t="shared" si="62"/>
        <v>0</v>
      </c>
      <c r="DA23" s="401">
        <f t="shared" si="62"/>
        <v>0</v>
      </c>
      <c r="DB23" s="401">
        <f t="shared" si="62"/>
        <v>0</v>
      </c>
      <c r="DC23" s="401">
        <f t="shared" si="62"/>
        <v>0</v>
      </c>
      <c r="DD23" s="401">
        <f t="shared" si="62"/>
        <v>0</v>
      </c>
      <c r="DE23" s="401">
        <f t="shared" si="62"/>
        <v>0</v>
      </c>
      <c r="DF23" s="401">
        <f t="shared" si="62"/>
        <v>0</v>
      </c>
      <c r="DG23" s="401">
        <f t="shared" si="62"/>
        <v>23979900</v>
      </c>
      <c r="DH23" s="401">
        <f t="shared" si="62"/>
        <v>0</v>
      </c>
      <c r="DI23" s="401">
        <f t="shared" si="62"/>
        <v>297975599</v>
      </c>
      <c r="DJ23" s="401">
        <f t="shared" si="62"/>
        <v>271644232</v>
      </c>
      <c r="DK23" s="401">
        <f t="shared" si="62"/>
        <v>271644232</v>
      </c>
      <c r="DL23" s="401">
        <f t="shared" si="57"/>
        <v>297975599</v>
      </c>
      <c r="DM23" s="401">
        <f t="shared" si="57"/>
        <v>271644232</v>
      </c>
      <c r="DN23" s="401">
        <f t="shared" si="57"/>
        <v>965050000</v>
      </c>
      <c r="DO23" s="402">
        <f t="shared" ref="DO23:EL23" si="63">+DO18+DO21</f>
        <v>0</v>
      </c>
      <c r="DP23" s="402">
        <f t="shared" si="63"/>
        <v>0</v>
      </c>
      <c r="DQ23" s="402">
        <f t="shared" si="63"/>
        <v>0</v>
      </c>
      <c r="DR23" s="402">
        <f t="shared" si="63"/>
        <v>0</v>
      </c>
      <c r="DS23" s="402">
        <f t="shared" si="63"/>
        <v>0</v>
      </c>
      <c r="DT23" s="402">
        <f t="shared" si="63"/>
        <v>0</v>
      </c>
      <c r="DU23" s="402">
        <f t="shared" si="63"/>
        <v>0</v>
      </c>
      <c r="DV23" s="402">
        <f t="shared" si="63"/>
        <v>0</v>
      </c>
      <c r="DW23" s="402">
        <f t="shared" si="63"/>
        <v>0</v>
      </c>
      <c r="DX23" s="402">
        <f t="shared" si="63"/>
        <v>0</v>
      </c>
      <c r="DY23" s="402">
        <f t="shared" si="63"/>
        <v>0</v>
      </c>
      <c r="DZ23" s="402">
        <f t="shared" si="63"/>
        <v>0</v>
      </c>
      <c r="EA23" s="402">
        <f t="shared" si="63"/>
        <v>0</v>
      </c>
      <c r="EB23" s="402">
        <f t="shared" si="63"/>
        <v>0</v>
      </c>
      <c r="EC23" s="402">
        <f t="shared" si="63"/>
        <v>0</v>
      </c>
      <c r="ED23" s="402">
        <f t="shared" si="63"/>
        <v>0</v>
      </c>
      <c r="EE23" s="402">
        <f t="shared" si="63"/>
        <v>0</v>
      </c>
      <c r="EF23" s="402">
        <f t="shared" si="63"/>
        <v>0</v>
      </c>
      <c r="EG23" s="402">
        <f t="shared" si="63"/>
        <v>0</v>
      </c>
      <c r="EH23" s="402">
        <f t="shared" si="63"/>
        <v>0</v>
      </c>
      <c r="EI23" s="402">
        <f t="shared" si="63"/>
        <v>0</v>
      </c>
      <c r="EJ23" s="402">
        <f t="shared" si="63"/>
        <v>0</v>
      </c>
      <c r="EK23" s="402">
        <f t="shared" si="63"/>
        <v>0</v>
      </c>
      <c r="EL23" s="402">
        <f t="shared" si="63"/>
        <v>0</v>
      </c>
      <c r="EM23" s="403"/>
      <c r="EN23" s="403"/>
      <c r="EO23" s="403"/>
      <c r="EP23" s="403"/>
      <c r="EQ23" s="403">
        <f t="shared" si="59"/>
        <v>0</v>
      </c>
      <c r="ER23" s="404">
        <f t="shared" si="16"/>
        <v>1</v>
      </c>
      <c r="ES23" s="405">
        <f t="shared" si="10"/>
        <v>1</v>
      </c>
      <c r="ET23" s="405">
        <f t="shared" si="4"/>
        <v>0.91163247229515598</v>
      </c>
      <c r="EU23" s="406">
        <f t="shared" si="11"/>
        <v>0.94311877976547598</v>
      </c>
      <c r="EV23" s="407">
        <f t="shared" si="12"/>
        <v>0.51595735839964141</v>
      </c>
      <c r="EW23" s="380"/>
      <c r="EX23" s="361"/>
      <c r="EY23" s="361"/>
      <c r="EZ23" s="360"/>
      <c r="FA23" s="360"/>
    </row>
    <row r="24" spans="1:157" ht="30.75" customHeight="1" x14ac:dyDescent="0.25">
      <c r="A24" s="376" t="s">
        <v>140</v>
      </c>
      <c r="B24" s="376">
        <v>3</v>
      </c>
      <c r="C24" s="377" t="s">
        <v>141</v>
      </c>
      <c r="D24" s="376" t="s">
        <v>74</v>
      </c>
      <c r="E24" s="376">
        <v>457</v>
      </c>
      <c r="F24" s="321" t="s">
        <v>131</v>
      </c>
      <c r="G24" s="391">
        <f t="shared" ref="G24:G28" si="64">AA24+BE24+CI24+DL24+DN24</f>
        <v>14.81</v>
      </c>
      <c r="H24" s="392">
        <v>3</v>
      </c>
      <c r="I24" s="392"/>
      <c r="J24" s="392"/>
      <c r="K24" s="392">
        <v>3</v>
      </c>
      <c r="L24" s="411">
        <v>0.12</v>
      </c>
      <c r="M24" s="392">
        <v>3</v>
      </c>
      <c r="N24" s="412">
        <v>0.43</v>
      </c>
      <c r="O24" s="392">
        <v>3</v>
      </c>
      <c r="P24" s="412">
        <v>1.03</v>
      </c>
      <c r="Q24" s="392">
        <v>3</v>
      </c>
      <c r="R24" s="412">
        <v>1.59</v>
      </c>
      <c r="S24" s="392">
        <v>3</v>
      </c>
      <c r="T24" s="391">
        <v>2.2600000000000002</v>
      </c>
      <c r="U24" s="392">
        <v>3</v>
      </c>
      <c r="V24" s="391">
        <v>2.8100000000000005</v>
      </c>
      <c r="W24" s="391">
        <v>3</v>
      </c>
      <c r="X24" s="391">
        <v>2.8100000000000005</v>
      </c>
      <c r="Y24" s="391">
        <v>2.8100000000000005</v>
      </c>
      <c r="Z24" s="391">
        <v>3</v>
      </c>
      <c r="AA24" s="391">
        <v>2.8100000000000005</v>
      </c>
      <c r="AB24" s="391">
        <f>+AC24+AE24+AG24+AI24+AK24+AM24+AO24+AQ24+AS24+AU24+AW24+AY24</f>
        <v>4.0000000000000009</v>
      </c>
      <c r="AC24" s="391">
        <v>0.08</v>
      </c>
      <c r="AD24" s="394">
        <v>0.08</v>
      </c>
      <c r="AE24" s="391">
        <v>0.13</v>
      </c>
      <c r="AF24" s="394">
        <v>0.13</v>
      </c>
      <c r="AG24" s="391">
        <v>0.34</v>
      </c>
      <c r="AH24" s="391">
        <v>0.34</v>
      </c>
      <c r="AI24" s="391">
        <v>0.4</v>
      </c>
      <c r="AJ24" s="391">
        <v>0.4</v>
      </c>
      <c r="AK24" s="391">
        <v>0.42</v>
      </c>
      <c r="AL24" s="391">
        <v>0.42</v>
      </c>
      <c r="AM24" s="391">
        <v>0.55000000000000004</v>
      </c>
      <c r="AN24" s="391">
        <v>0.55000000000000004</v>
      </c>
      <c r="AO24" s="391">
        <v>0.49</v>
      </c>
      <c r="AP24" s="391">
        <v>0.49</v>
      </c>
      <c r="AQ24" s="391">
        <v>0.39</v>
      </c>
      <c r="AR24" s="391">
        <v>0.39</v>
      </c>
      <c r="AS24" s="391">
        <v>0.38</v>
      </c>
      <c r="AT24" s="391">
        <v>0.38</v>
      </c>
      <c r="AU24" s="391">
        <v>0.35</v>
      </c>
      <c r="AV24" s="391">
        <v>0.35</v>
      </c>
      <c r="AW24" s="391">
        <v>0.28000000000000003</v>
      </c>
      <c r="AX24" s="391">
        <v>0.28000000000000003</v>
      </c>
      <c r="AY24" s="391">
        <v>0.19</v>
      </c>
      <c r="AZ24" s="391">
        <v>0.19</v>
      </c>
      <c r="BA24" s="395">
        <f>+AC24+AE24+AG24+AI24+AK24+AM24+AO24+AQ24+AS24+AU24+AW24+AY24</f>
        <v>4.0000000000000009</v>
      </c>
      <c r="BB24" s="395">
        <f t="shared" ref="BB24:BC24" si="65">+AC24+AE24+AG24+AI24+AK24+AM24+AO24+AQ24+AS24+AU24+AW24+AY24</f>
        <v>4.0000000000000009</v>
      </c>
      <c r="BC24" s="395">
        <f t="shared" si="65"/>
        <v>4.0000000000000009</v>
      </c>
      <c r="BD24" s="395">
        <f t="shared" ref="BD24" si="66">AC24+AE24+AG24+AI24+AK24+AM24+AO24+AQ24+AS24+AU24+AW24+AY24</f>
        <v>4.0000000000000009</v>
      </c>
      <c r="BE24" s="395">
        <v>4</v>
      </c>
      <c r="BF24" s="391">
        <v>3</v>
      </c>
      <c r="BG24" s="391">
        <v>7.0000000000000007E-2</v>
      </c>
      <c r="BH24" s="391">
        <v>7.0000000000000007E-2</v>
      </c>
      <c r="BI24" s="391">
        <v>0.12</v>
      </c>
      <c r="BJ24" s="391">
        <v>0.12</v>
      </c>
      <c r="BK24" s="391">
        <v>0.2</v>
      </c>
      <c r="BL24" s="391">
        <v>0.2</v>
      </c>
      <c r="BM24" s="391">
        <v>0.22</v>
      </c>
      <c r="BN24" s="391">
        <v>0.22</v>
      </c>
      <c r="BO24" s="391">
        <v>0.28000000000000003</v>
      </c>
      <c r="BP24" s="391">
        <v>0.28000000000000003</v>
      </c>
      <c r="BQ24" s="391">
        <v>0.26</v>
      </c>
      <c r="BR24" s="391">
        <v>0.26</v>
      </c>
      <c r="BS24" s="391">
        <v>0.26</v>
      </c>
      <c r="BT24" s="391">
        <v>0.26</v>
      </c>
      <c r="BU24" s="391">
        <v>0.34</v>
      </c>
      <c r="BV24" s="391">
        <v>0.34</v>
      </c>
      <c r="BW24" s="391">
        <v>0.4</v>
      </c>
      <c r="BX24" s="391">
        <v>0.4</v>
      </c>
      <c r="BY24" s="391">
        <v>0.28999999999999998</v>
      </c>
      <c r="BZ24" s="391">
        <v>0.28999999999999998</v>
      </c>
      <c r="CA24" s="391">
        <v>0.26</v>
      </c>
      <c r="CB24" s="391">
        <v>0.26</v>
      </c>
      <c r="CC24" s="391">
        <v>0.3</v>
      </c>
      <c r="CD24" s="391">
        <v>0.3</v>
      </c>
      <c r="CE24" s="413">
        <f>+BG24+BI24+BK24+BM24+BO24+BQ24+BS24+BU24+BW24+BY24+CA24+CC24</f>
        <v>3</v>
      </c>
      <c r="CF24" s="395">
        <f t="shared" ref="CF24:CG28" si="67">+BG24+BI24+BK24+BM24+BO24+BQ24+BS24+BU24+BW24+BY24+CA24+CC24</f>
        <v>3</v>
      </c>
      <c r="CG24" s="395">
        <f t="shared" si="67"/>
        <v>3</v>
      </c>
      <c r="CH24" s="413">
        <f t="shared" ref="CH24:CI28" si="68">BG24+BI24+BK24+BM24+BO24+BQ24+BS24+BU24+BW24+BY24+CA24+CC24</f>
        <v>3</v>
      </c>
      <c r="CI24" s="395">
        <f t="shared" si="68"/>
        <v>3</v>
      </c>
      <c r="CJ24" s="392">
        <v>3</v>
      </c>
      <c r="CK24" s="391">
        <v>0.09</v>
      </c>
      <c r="CL24" s="391">
        <v>0.09</v>
      </c>
      <c r="CM24" s="391">
        <v>0.12</v>
      </c>
      <c r="CN24" s="391">
        <v>0.12</v>
      </c>
      <c r="CO24" s="391">
        <v>0.18</v>
      </c>
      <c r="CP24" s="391">
        <v>0.18</v>
      </c>
      <c r="CQ24" s="391">
        <v>0.2</v>
      </c>
      <c r="CR24" s="391"/>
      <c r="CS24" s="391">
        <v>0.24</v>
      </c>
      <c r="CT24" s="391"/>
      <c r="CU24" s="391">
        <v>0.28999999999999998</v>
      </c>
      <c r="CV24" s="391"/>
      <c r="CW24" s="391">
        <v>0.3</v>
      </c>
      <c r="CX24" s="391"/>
      <c r="CY24" s="391">
        <v>0.3</v>
      </c>
      <c r="CZ24" s="391"/>
      <c r="DA24" s="391">
        <v>0.28000000000000003</v>
      </c>
      <c r="DB24" s="391"/>
      <c r="DC24" s="391">
        <v>0.31</v>
      </c>
      <c r="DD24" s="391"/>
      <c r="DE24" s="391">
        <v>0.33</v>
      </c>
      <c r="DF24" s="391"/>
      <c r="DG24" s="391">
        <v>0.36</v>
      </c>
      <c r="DH24" s="391"/>
      <c r="DI24" s="392">
        <f t="shared" si="49"/>
        <v>3</v>
      </c>
      <c r="DJ24" s="391">
        <f>+CK24+CM24+CO24</f>
        <v>0.39</v>
      </c>
      <c r="DK24" s="391">
        <f>CL24+CN24+CP24+CR24+CT24+CV24+CX24+CX24+CX24+CZ24+DB24+DD24+DF24+DH24</f>
        <v>0.39</v>
      </c>
      <c r="DL24" s="391">
        <f>+CK24+CM24+CO24+CQ24+CS24+CU24+CW24+CY24+DA24+DC24+DE24+DG24</f>
        <v>3</v>
      </c>
      <c r="DM24" s="391">
        <f>CL24+CN24+CP24+CR24+CT24+CV24+CX24+CX24+CX24+CZ24+DB24+DD24+DF24+DH24</f>
        <v>0.39</v>
      </c>
      <c r="DN24" s="392">
        <v>2</v>
      </c>
      <c r="DO24" s="396"/>
      <c r="DP24" s="396"/>
      <c r="DQ24" s="396"/>
      <c r="DR24" s="396"/>
      <c r="DS24" s="396"/>
      <c r="DT24" s="396"/>
      <c r="DU24" s="396"/>
      <c r="DV24" s="396"/>
      <c r="DW24" s="396"/>
      <c r="DX24" s="396"/>
      <c r="DY24" s="396"/>
      <c r="DZ24" s="396"/>
      <c r="EA24" s="396"/>
      <c r="EB24" s="396"/>
      <c r="EC24" s="396"/>
      <c r="ED24" s="396"/>
      <c r="EE24" s="396"/>
      <c r="EF24" s="396"/>
      <c r="EG24" s="396"/>
      <c r="EH24" s="396"/>
      <c r="EI24" s="396"/>
      <c r="EJ24" s="396"/>
      <c r="EK24" s="396"/>
      <c r="EL24" s="396"/>
      <c r="EM24" s="394"/>
      <c r="EN24" s="394"/>
      <c r="EO24" s="394"/>
      <c r="EP24" s="394"/>
      <c r="EQ24" s="394"/>
      <c r="ER24" s="397">
        <f t="shared" si="16"/>
        <v>1</v>
      </c>
      <c r="ES24" s="398">
        <f t="shared" si="10"/>
        <v>1</v>
      </c>
      <c r="ET24" s="398">
        <f t="shared" si="4"/>
        <v>0.13</v>
      </c>
      <c r="EU24" s="399">
        <f t="shared" si="11"/>
        <v>0.98171318575553423</v>
      </c>
      <c r="EV24" s="399">
        <f t="shared" si="12"/>
        <v>0.6887238352464552</v>
      </c>
      <c r="EW24" s="354" t="s">
        <v>640</v>
      </c>
      <c r="EX24" s="355" t="s">
        <v>142</v>
      </c>
      <c r="EY24" s="355" t="s">
        <v>142</v>
      </c>
      <c r="EZ24" s="354" t="s">
        <v>597</v>
      </c>
      <c r="FA24" s="354" t="s">
        <v>598</v>
      </c>
    </row>
    <row r="25" spans="1:157" ht="30.75" customHeight="1" x14ac:dyDescent="0.25">
      <c r="A25" s="378"/>
      <c r="B25" s="378"/>
      <c r="C25" s="378"/>
      <c r="D25" s="378"/>
      <c r="E25" s="378"/>
      <c r="F25" s="317" t="s">
        <v>132</v>
      </c>
      <c r="G25" s="339">
        <f t="shared" si="64"/>
        <v>799585200</v>
      </c>
      <c r="H25" s="339">
        <v>63744000</v>
      </c>
      <c r="I25" s="339"/>
      <c r="J25" s="339"/>
      <c r="K25" s="339">
        <v>63744000</v>
      </c>
      <c r="L25" s="339">
        <v>0</v>
      </c>
      <c r="M25" s="339">
        <v>63744000</v>
      </c>
      <c r="N25" s="339">
        <v>29068000</v>
      </c>
      <c r="O25" s="339">
        <v>63744000</v>
      </c>
      <c r="P25" s="339">
        <v>29068000</v>
      </c>
      <c r="Q25" s="339">
        <v>54022000</v>
      </c>
      <c r="R25" s="339">
        <v>29068000</v>
      </c>
      <c r="S25" s="339">
        <v>54022000</v>
      </c>
      <c r="T25" s="339">
        <v>29068000</v>
      </c>
      <c r="U25" s="339">
        <v>54022000</v>
      </c>
      <c r="V25" s="339">
        <v>43602000</v>
      </c>
      <c r="W25" s="339">
        <v>63744000</v>
      </c>
      <c r="X25" s="339">
        <v>43602000</v>
      </c>
      <c r="Y25" s="339">
        <v>43602000</v>
      </c>
      <c r="Z25" s="339">
        <v>54022000</v>
      </c>
      <c r="AA25" s="339">
        <v>43602000</v>
      </c>
      <c r="AB25" s="339">
        <v>155507000</v>
      </c>
      <c r="AC25" s="339">
        <v>0</v>
      </c>
      <c r="AD25" s="339">
        <v>0</v>
      </c>
      <c r="AE25" s="339">
        <v>74410000</v>
      </c>
      <c r="AF25" s="339">
        <v>74410000</v>
      </c>
      <c r="AG25" s="339">
        <v>0</v>
      </c>
      <c r="AH25" s="339">
        <v>0</v>
      </c>
      <c r="AI25" s="339">
        <v>17120000</v>
      </c>
      <c r="AJ25" s="339">
        <v>17120000</v>
      </c>
      <c r="AK25" s="339">
        <f>122990000-AI25-AE25</f>
        <v>31460000</v>
      </c>
      <c r="AL25" s="339">
        <v>31460000</v>
      </c>
      <c r="AM25" s="339">
        <v>0</v>
      </c>
      <c r="AN25" s="339">
        <v>0</v>
      </c>
      <c r="AO25" s="339">
        <v>0</v>
      </c>
      <c r="AP25" s="339">
        <v>0</v>
      </c>
      <c r="AQ25" s="339">
        <v>0</v>
      </c>
      <c r="AR25" s="339">
        <v>0</v>
      </c>
      <c r="AS25" s="339">
        <v>0</v>
      </c>
      <c r="AT25" s="339">
        <v>0</v>
      </c>
      <c r="AU25" s="339">
        <v>0</v>
      </c>
      <c r="AV25" s="339">
        <v>0</v>
      </c>
      <c r="AW25" s="339">
        <v>3932667</v>
      </c>
      <c r="AX25" s="339">
        <v>0</v>
      </c>
      <c r="AY25" s="339">
        <v>2480333</v>
      </c>
      <c r="AZ25" s="339">
        <v>3932667</v>
      </c>
      <c r="BA25" s="339">
        <f t="shared" ref="BA25:BA30" si="69">AC25+AE25+AG25+AI25+AK25+AM25+AO25+AQ25+AS25+AU25+AW25+AY25</f>
        <v>129403000</v>
      </c>
      <c r="BB25" s="339">
        <f t="shared" ref="BB25:BC25" si="70">+AC25+AE25+AG25+AI25+AK25+AM25+AO25+AQ25+AS25+AU25+AW25+AY25</f>
        <v>129403000</v>
      </c>
      <c r="BC25" s="339">
        <f t="shared" si="70"/>
        <v>126922667</v>
      </c>
      <c r="BD25" s="339">
        <f t="shared" ref="BD25" si="71">AC25+AE25+AG25+AI25+AK25+AM25+AO25+AQ25+AS25+AU25+AW25+AY25</f>
        <v>129403000</v>
      </c>
      <c r="BE25" s="339">
        <f>AD25+AF25+AH25+AJ25+AL25+AN25+AP25+AR25+AT25+AV25+AX25+AZ25</f>
        <v>126922667</v>
      </c>
      <c r="BF25" s="339">
        <v>143810000</v>
      </c>
      <c r="BG25" s="339">
        <v>138088000</v>
      </c>
      <c r="BH25" s="339">
        <v>138088000</v>
      </c>
      <c r="BI25" s="339"/>
      <c r="BJ25" s="339"/>
      <c r="BK25" s="339"/>
      <c r="BL25" s="339"/>
      <c r="BM25" s="339"/>
      <c r="BN25" s="339"/>
      <c r="BO25" s="339"/>
      <c r="BP25" s="339"/>
      <c r="BQ25" s="339"/>
      <c r="BR25" s="339"/>
      <c r="BS25" s="339"/>
      <c r="BT25" s="339"/>
      <c r="BU25" s="339"/>
      <c r="BV25" s="339"/>
      <c r="BW25" s="339">
        <v>19987000</v>
      </c>
      <c r="BX25" s="339"/>
      <c r="BY25" s="339"/>
      <c r="BZ25" s="339">
        <v>19987000</v>
      </c>
      <c r="CA25" s="339">
        <v>12978167</v>
      </c>
      <c r="CB25" s="339">
        <v>3303533</v>
      </c>
      <c r="CC25" s="339"/>
      <c r="CD25" s="339"/>
      <c r="CE25" s="339">
        <f t="shared" ref="CE25:CE30" si="72">BG25+BI25+BK25+BM25+BO25+BQ25+BS25+BU25+BW25+BY25+CA25+CC25</f>
        <v>171053167</v>
      </c>
      <c r="CF25" s="339">
        <f t="shared" si="67"/>
        <v>171053167</v>
      </c>
      <c r="CG25" s="339">
        <f t="shared" si="67"/>
        <v>161378533</v>
      </c>
      <c r="CH25" s="339">
        <f t="shared" si="68"/>
        <v>171053167</v>
      </c>
      <c r="CI25" s="339">
        <f t="shared" si="68"/>
        <v>161378533</v>
      </c>
      <c r="CJ25" s="339">
        <v>166980000</v>
      </c>
      <c r="CK25" s="339"/>
      <c r="CL25" s="339"/>
      <c r="CM25" s="339">
        <v>75900000</v>
      </c>
      <c r="CN25" s="339">
        <v>75900000</v>
      </c>
      <c r="CO25" s="339">
        <v>68310000</v>
      </c>
      <c r="CP25" s="339">
        <v>68310000</v>
      </c>
      <c r="CQ25" s="339"/>
      <c r="CR25" s="339"/>
      <c r="CS25" s="339"/>
      <c r="CT25" s="339"/>
      <c r="CU25" s="339"/>
      <c r="CV25" s="339"/>
      <c r="CW25" s="339"/>
      <c r="CX25" s="339"/>
      <c r="CY25" s="339"/>
      <c r="CZ25" s="339"/>
      <c r="DA25" s="339"/>
      <c r="DB25" s="339"/>
      <c r="DC25" s="339"/>
      <c r="DD25" s="339"/>
      <c r="DE25" s="339"/>
      <c r="DF25" s="339"/>
      <c r="DG25" s="339">
        <v>22770000</v>
      </c>
      <c r="DH25" s="339"/>
      <c r="DI25" s="339">
        <f t="shared" si="49"/>
        <v>166980000</v>
      </c>
      <c r="DJ25" s="339">
        <f>+CK25+CM25+CO25</f>
        <v>144210000</v>
      </c>
      <c r="DK25" s="339">
        <f>CL25+CN25+CP25+CR25+CT25+CV25+CX25+CX25+CX25+CZ25+DB25+DD25+DF25+DH25</f>
        <v>144210000</v>
      </c>
      <c r="DL25" s="339">
        <f>+CK25+CM25+CO25+CQ25+CS25+CU25+CW25+CY25+DA25+DC25+DE25+DG25</f>
        <v>166980000</v>
      </c>
      <c r="DM25" s="339">
        <f t="shared" si="9"/>
        <v>144210000</v>
      </c>
      <c r="DN25" s="339">
        <v>300702000</v>
      </c>
      <c r="DO25" s="357"/>
      <c r="DP25" s="357"/>
      <c r="DQ25" s="357"/>
      <c r="DR25" s="357"/>
      <c r="DS25" s="357"/>
      <c r="DT25" s="357"/>
      <c r="DU25" s="357"/>
      <c r="DV25" s="357"/>
      <c r="DW25" s="357"/>
      <c r="DX25" s="357"/>
      <c r="DY25" s="357"/>
      <c r="DZ25" s="357"/>
      <c r="EA25" s="357"/>
      <c r="EB25" s="357"/>
      <c r="EC25" s="357"/>
      <c r="ED25" s="357"/>
      <c r="EE25" s="357"/>
      <c r="EF25" s="357"/>
      <c r="EG25" s="357"/>
      <c r="EH25" s="357"/>
      <c r="EI25" s="357"/>
      <c r="EJ25" s="357"/>
      <c r="EK25" s="357"/>
      <c r="EL25" s="357"/>
      <c r="EM25" s="357"/>
      <c r="EN25" s="357"/>
      <c r="EO25" s="357"/>
      <c r="EP25" s="357"/>
      <c r="EQ25" s="357"/>
      <c r="ER25" s="351">
        <f t="shared" si="16"/>
        <v>1</v>
      </c>
      <c r="ES25" s="352">
        <f t="shared" si="10"/>
        <v>1</v>
      </c>
      <c r="ET25" s="352">
        <f t="shared" si="4"/>
        <v>0.86363636363636365</v>
      </c>
      <c r="EU25" s="353">
        <f t="shared" si="11"/>
        <v>0.95473129604055751</v>
      </c>
      <c r="EV25" s="353">
        <f t="shared" si="12"/>
        <v>0.59545024094993249</v>
      </c>
      <c r="EW25" s="360"/>
      <c r="EX25" s="361"/>
      <c r="EY25" s="361"/>
      <c r="EZ25" s="360"/>
      <c r="FA25" s="360"/>
    </row>
    <row r="26" spans="1:157" ht="30.75" customHeight="1" x14ac:dyDescent="0.25">
      <c r="A26" s="378"/>
      <c r="B26" s="378"/>
      <c r="C26" s="378"/>
      <c r="D26" s="378"/>
      <c r="E26" s="378"/>
      <c r="F26" s="318" t="s">
        <v>133</v>
      </c>
      <c r="G26" s="339"/>
      <c r="H26" s="339"/>
      <c r="I26" s="339"/>
      <c r="J26" s="339"/>
      <c r="K26" s="339"/>
      <c r="L26" s="339"/>
      <c r="M26" s="339"/>
      <c r="N26" s="339"/>
      <c r="O26" s="339"/>
      <c r="P26" s="339"/>
      <c r="Q26" s="339"/>
      <c r="R26" s="339"/>
      <c r="S26" s="339"/>
      <c r="T26" s="339"/>
      <c r="U26" s="339"/>
      <c r="V26" s="339"/>
      <c r="W26" s="339"/>
      <c r="X26" s="339"/>
      <c r="Y26" s="339"/>
      <c r="Z26" s="339"/>
      <c r="AA26" s="339"/>
      <c r="AB26" s="339">
        <f t="shared" ref="AB26:AB28" si="73">+AC26+AE26+AG26+AI26+AK26+AM26+AO26+AQ26+AS26+AU26+AW26+AY26</f>
        <v>129403000</v>
      </c>
      <c r="AC26" s="339">
        <v>0</v>
      </c>
      <c r="AD26" s="339">
        <v>0</v>
      </c>
      <c r="AE26" s="339">
        <v>0</v>
      </c>
      <c r="AF26" s="339">
        <v>0</v>
      </c>
      <c r="AG26" s="339">
        <v>0</v>
      </c>
      <c r="AH26" s="339">
        <v>0</v>
      </c>
      <c r="AI26" s="339">
        <v>6944933</v>
      </c>
      <c r="AJ26" s="339">
        <v>6944933</v>
      </c>
      <c r="AK26" s="339">
        <v>7441000</v>
      </c>
      <c r="AL26" s="339">
        <v>7441000</v>
      </c>
      <c r="AM26" s="339">
        <v>9060333</v>
      </c>
      <c r="AN26" s="339">
        <v>9060333</v>
      </c>
      <c r="AO26" s="339">
        <v>14381000</v>
      </c>
      <c r="AP26" s="339">
        <v>14381000</v>
      </c>
      <c r="AQ26" s="339">
        <v>14381000</v>
      </c>
      <c r="AR26" s="339">
        <v>14381000</v>
      </c>
      <c r="AS26" s="339">
        <v>14381000</v>
      </c>
      <c r="AT26" s="339">
        <v>14381000</v>
      </c>
      <c r="AU26" s="339">
        <v>14381000</v>
      </c>
      <c r="AV26" s="339">
        <v>14381000</v>
      </c>
      <c r="AW26" s="339">
        <v>14381000</v>
      </c>
      <c r="AX26" s="339">
        <v>14381000</v>
      </c>
      <c r="AY26" s="339">
        <v>34051734</v>
      </c>
      <c r="AZ26" s="339">
        <v>14381000</v>
      </c>
      <c r="BA26" s="339">
        <f t="shared" si="69"/>
        <v>129403000</v>
      </c>
      <c r="BB26" s="339">
        <f t="shared" ref="BB26:BC26" si="74">+AC26+AE26+AG26+AI26+AK26+AM26+AO26+AQ26+AS26+AU26+AW26+AY26</f>
        <v>129403000</v>
      </c>
      <c r="BC26" s="339">
        <f t="shared" si="74"/>
        <v>109732266</v>
      </c>
      <c r="BD26" s="339">
        <f t="shared" ref="BD26:BE26" si="75">AC26+AE26+AG26+AI26+AK26+AM26+AO26+AQ26+AS26+AU26+AW26+AY26</f>
        <v>129403000</v>
      </c>
      <c r="BE26" s="339">
        <f t="shared" si="75"/>
        <v>109732266</v>
      </c>
      <c r="BF26" s="339">
        <v>143810000</v>
      </c>
      <c r="BG26" s="339"/>
      <c r="BH26" s="339"/>
      <c r="BI26" s="339"/>
      <c r="BJ26" s="339">
        <v>943867</v>
      </c>
      <c r="BK26" s="339">
        <v>14669000</v>
      </c>
      <c r="BL26" s="339">
        <v>14669000</v>
      </c>
      <c r="BM26" s="339">
        <v>14669000</v>
      </c>
      <c r="BN26" s="339">
        <v>14669000</v>
      </c>
      <c r="BO26" s="339">
        <v>14669000</v>
      </c>
      <c r="BP26" s="339">
        <v>14669000</v>
      </c>
      <c r="BQ26" s="339">
        <v>14669000</v>
      </c>
      <c r="BR26" s="339">
        <v>14669000</v>
      </c>
      <c r="BS26" s="339">
        <v>14669000</v>
      </c>
      <c r="BT26" s="339">
        <v>14669000</v>
      </c>
      <c r="BU26" s="339">
        <v>14669000</v>
      </c>
      <c r="BV26" s="339">
        <v>14669000</v>
      </c>
      <c r="BW26" s="339">
        <v>14669000</v>
      </c>
      <c r="BX26" s="339">
        <v>14669000</v>
      </c>
      <c r="BY26" s="339">
        <v>15934000</v>
      </c>
      <c r="BZ26" s="339">
        <v>14669000</v>
      </c>
      <c r="CA26" s="339">
        <v>21247000</v>
      </c>
      <c r="CB26" s="339">
        <v>14669000</v>
      </c>
      <c r="CC26" s="339">
        <v>31189167</v>
      </c>
      <c r="CD26" s="339">
        <v>22259000</v>
      </c>
      <c r="CE26" s="339">
        <f t="shared" si="72"/>
        <v>171053167</v>
      </c>
      <c r="CF26" s="339">
        <f t="shared" si="67"/>
        <v>171053167</v>
      </c>
      <c r="CG26" s="339">
        <f t="shared" si="67"/>
        <v>155223867</v>
      </c>
      <c r="CH26" s="339">
        <f t="shared" si="68"/>
        <v>171053167</v>
      </c>
      <c r="CI26" s="339">
        <f t="shared" si="68"/>
        <v>155223867</v>
      </c>
      <c r="CJ26" s="339">
        <v>166980000</v>
      </c>
      <c r="CK26" s="339"/>
      <c r="CL26" s="339"/>
      <c r="CM26" s="339"/>
      <c r="CN26" s="339"/>
      <c r="CO26" s="339">
        <v>3795000</v>
      </c>
      <c r="CP26" s="339">
        <v>3795000</v>
      </c>
      <c r="CQ26" s="339">
        <v>12144000</v>
      </c>
      <c r="CR26" s="339"/>
      <c r="CS26" s="339">
        <v>15180000</v>
      </c>
      <c r="CT26" s="339"/>
      <c r="CU26" s="339">
        <v>15180000</v>
      </c>
      <c r="CV26" s="339"/>
      <c r="CW26" s="339">
        <v>15180000</v>
      </c>
      <c r="CX26" s="339"/>
      <c r="CY26" s="339">
        <v>15180000</v>
      </c>
      <c r="CZ26" s="339"/>
      <c r="DA26" s="339">
        <v>15180000</v>
      </c>
      <c r="DB26" s="339"/>
      <c r="DC26" s="339">
        <v>15180000</v>
      </c>
      <c r="DD26" s="339"/>
      <c r="DE26" s="339">
        <v>15180000</v>
      </c>
      <c r="DF26" s="339"/>
      <c r="DG26" s="339">
        <v>44781000</v>
      </c>
      <c r="DH26" s="339"/>
      <c r="DI26" s="339">
        <f>+CK26+CM26+CO26+CQ26+CS26+CU26+CW26+CY26+DA26+DC26+DE26+DG26</f>
        <v>166980000</v>
      </c>
      <c r="DJ26" s="339">
        <f>+CK26+CM26+CO26</f>
        <v>3795000</v>
      </c>
      <c r="DK26" s="339">
        <f>CL26+CN26+CP26+CR26+CT26+CV26+CX26+CX26+CX26+CZ26+DB26+DD26+DF26+DH26</f>
        <v>3795000</v>
      </c>
      <c r="DL26" s="339">
        <f>+CK26+CM26+CO26+CQ26+CS26+CU26+CW26+CY26+DA26+DC26+DE26+DG26</f>
        <v>166980000</v>
      </c>
      <c r="DM26" s="339">
        <f>CL26+CN26+CO26+CR26+CT26+CV26+CX26+CX26+CX26+CZ26+DB26+DD26+DF26+DH26</f>
        <v>3795000</v>
      </c>
      <c r="DN26" s="339"/>
      <c r="DO26" s="357"/>
      <c r="DP26" s="357"/>
      <c r="DQ26" s="357"/>
      <c r="DR26" s="357"/>
      <c r="DS26" s="357"/>
      <c r="DT26" s="357"/>
      <c r="DU26" s="357"/>
      <c r="DV26" s="357"/>
      <c r="DW26" s="357"/>
      <c r="DX26" s="357"/>
      <c r="DY26" s="357"/>
      <c r="DZ26" s="357"/>
      <c r="EA26" s="357"/>
      <c r="EB26" s="357"/>
      <c r="EC26" s="357"/>
      <c r="ED26" s="357"/>
      <c r="EE26" s="357"/>
      <c r="EF26" s="357"/>
      <c r="EG26" s="357"/>
      <c r="EH26" s="357"/>
      <c r="EI26" s="357"/>
      <c r="EJ26" s="357"/>
      <c r="EK26" s="357"/>
      <c r="EL26" s="357"/>
      <c r="EM26" s="357"/>
      <c r="EN26" s="357"/>
      <c r="EO26" s="357"/>
      <c r="EP26" s="357"/>
      <c r="EQ26" s="357"/>
      <c r="ER26" s="351">
        <f t="shared" si="16"/>
        <v>1</v>
      </c>
      <c r="ES26" s="352">
        <f t="shared" si="10"/>
        <v>1</v>
      </c>
      <c r="ET26" s="352">
        <f t="shared" si="4"/>
        <v>2.2727272727272728E-2</v>
      </c>
      <c r="EU26" s="353">
        <f t="shared" si="11"/>
        <v>0.88331997425009057</v>
      </c>
      <c r="EV26" s="353">
        <f>IFERROR((AA26+BE26+CI26+DM26)/G26,0)</f>
        <v>0</v>
      </c>
      <c r="EW26" s="360"/>
      <c r="EX26" s="361"/>
      <c r="EY26" s="361"/>
      <c r="EZ26" s="360"/>
      <c r="FA26" s="360"/>
    </row>
    <row r="27" spans="1:157" ht="30.75" customHeight="1" x14ac:dyDescent="0.25">
      <c r="A27" s="378"/>
      <c r="B27" s="378"/>
      <c r="C27" s="378"/>
      <c r="D27" s="378"/>
      <c r="E27" s="378"/>
      <c r="F27" s="316" t="s">
        <v>134</v>
      </c>
      <c r="G27" s="344">
        <f t="shared" si="64"/>
        <v>0.19</v>
      </c>
      <c r="H27" s="362"/>
      <c r="I27" s="362"/>
      <c r="J27" s="362"/>
      <c r="K27" s="362"/>
      <c r="L27" s="363"/>
      <c r="M27" s="362"/>
      <c r="N27" s="363"/>
      <c r="O27" s="362"/>
      <c r="P27" s="363"/>
      <c r="Q27" s="362"/>
      <c r="R27" s="363"/>
      <c r="S27" s="362"/>
      <c r="T27" s="362"/>
      <c r="U27" s="362"/>
      <c r="V27" s="362"/>
      <c r="W27" s="362"/>
      <c r="X27" s="362"/>
      <c r="Y27" s="362"/>
      <c r="Z27" s="362"/>
      <c r="AA27" s="362"/>
      <c r="AB27" s="367">
        <f t="shared" si="73"/>
        <v>0.19</v>
      </c>
      <c r="AC27" s="367">
        <v>0.16</v>
      </c>
      <c r="AD27" s="367">
        <v>0.16</v>
      </c>
      <c r="AE27" s="367">
        <v>0.03</v>
      </c>
      <c r="AF27" s="367">
        <v>0.03</v>
      </c>
      <c r="AG27" s="367">
        <v>0</v>
      </c>
      <c r="AH27" s="367">
        <v>0</v>
      </c>
      <c r="AI27" s="367">
        <v>0</v>
      </c>
      <c r="AJ27" s="350">
        <v>0</v>
      </c>
      <c r="AK27" s="350">
        <v>0</v>
      </c>
      <c r="AL27" s="350">
        <v>0</v>
      </c>
      <c r="AM27" s="350">
        <v>0</v>
      </c>
      <c r="AN27" s="350">
        <v>0</v>
      </c>
      <c r="AO27" s="350">
        <v>0</v>
      </c>
      <c r="AP27" s="350">
        <v>0</v>
      </c>
      <c r="AQ27" s="350">
        <v>0</v>
      </c>
      <c r="AR27" s="350">
        <v>0</v>
      </c>
      <c r="AS27" s="350">
        <v>0</v>
      </c>
      <c r="AT27" s="350">
        <v>0</v>
      </c>
      <c r="AU27" s="350">
        <v>0</v>
      </c>
      <c r="AV27" s="350">
        <v>0</v>
      </c>
      <c r="AW27" s="350">
        <v>0</v>
      </c>
      <c r="AX27" s="350">
        <v>0</v>
      </c>
      <c r="AY27" s="350">
        <v>0</v>
      </c>
      <c r="AZ27" s="350">
        <v>0</v>
      </c>
      <c r="BA27" s="350">
        <f t="shared" si="69"/>
        <v>0.19</v>
      </c>
      <c r="BB27" s="350">
        <f t="shared" ref="BB27:BC27" si="76">+AC27+AE27+AG27+AI27+AK27+AM27+AO27+AQ27+AS27+AU27+AW27+AY27</f>
        <v>0.19</v>
      </c>
      <c r="BC27" s="350">
        <f t="shared" si="76"/>
        <v>0.19</v>
      </c>
      <c r="BD27" s="350">
        <f t="shared" ref="BD27:BE27" si="77">AC27+AE27+AG27+AI27+AK27+AM27+AO27+AQ27+AS27+AU27+AW27+AY27</f>
        <v>0.19</v>
      </c>
      <c r="BE27" s="350">
        <f t="shared" si="77"/>
        <v>0.19</v>
      </c>
      <c r="BF27" s="366"/>
      <c r="BG27" s="362"/>
      <c r="BH27" s="362"/>
      <c r="BI27" s="362"/>
      <c r="BJ27" s="362"/>
      <c r="BK27" s="362"/>
      <c r="BL27" s="362"/>
      <c r="BM27" s="362"/>
      <c r="BN27" s="362"/>
      <c r="BO27" s="362"/>
      <c r="BP27" s="362"/>
      <c r="BQ27" s="362"/>
      <c r="BR27" s="362"/>
      <c r="BS27" s="362"/>
      <c r="BT27" s="362"/>
      <c r="BU27" s="362"/>
      <c r="BV27" s="362"/>
      <c r="BW27" s="362"/>
      <c r="BX27" s="362"/>
      <c r="BY27" s="362"/>
      <c r="BZ27" s="362"/>
      <c r="CA27" s="362"/>
      <c r="CB27" s="362"/>
      <c r="CC27" s="362"/>
      <c r="CD27" s="362"/>
      <c r="CE27" s="366">
        <f t="shared" si="72"/>
        <v>0</v>
      </c>
      <c r="CF27" s="366">
        <f t="shared" si="67"/>
        <v>0</v>
      </c>
      <c r="CG27" s="366">
        <f t="shared" si="67"/>
        <v>0</v>
      </c>
      <c r="CH27" s="366">
        <f t="shared" si="68"/>
        <v>0</v>
      </c>
      <c r="CI27" s="366">
        <f t="shared" si="68"/>
        <v>0</v>
      </c>
      <c r="CJ27" s="362"/>
      <c r="CK27" s="362"/>
      <c r="CL27" s="362"/>
      <c r="CM27" s="362"/>
      <c r="CN27" s="362"/>
      <c r="CO27" s="362"/>
      <c r="CP27" s="362"/>
      <c r="CQ27" s="362"/>
      <c r="CR27" s="362"/>
      <c r="CS27" s="362"/>
      <c r="CT27" s="362"/>
      <c r="CU27" s="362"/>
      <c r="CV27" s="362"/>
      <c r="CW27" s="362"/>
      <c r="CX27" s="362"/>
      <c r="CY27" s="362"/>
      <c r="CZ27" s="362"/>
      <c r="DA27" s="362"/>
      <c r="DB27" s="362"/>
      <c r="DC27" s="362"/>
      <c r="DD27" s="362"/>
      <c r="DE27" s="362"/>
      <c r="DF27" s="362"/>
      <c r="DG27" s="362"/>
      <c r="DH27" s="362"/>
      <c r="DI27" s="345">
        <f t="shared" si="49"/>
        <v>0</v>
      </c>
      <c r="DJ27" s="345">
        <f>+CK27+CM27+CO27</f>
        <v>0</v>
      </c>
      <c r="DK27" s="345">
        <f>CL27+CN27+CP27+CR27+CT27+CV27+CX27+CX27+CX27+CZ27+DB27+DD27+DF27+DH27</f>
        <v>0</v>
      </c>
      <c r="DL27" s="345">
        <f>+CK27+CM27+CO27+CQ27+CS27+CU27+CW27+CY27+DA27+DC27+DE27+DG27</f>
        <v>0</v>
      </c>
      <c r="DM27" s="345">
        <f>CL27+CN27+CP27+CR27+CT27+CV27+CX27+CX27+CX27+CZ27+DB27+DD27+DF27+DH27</f>
        <v>0</v>
      </c>
      <c r="DN27" s="362"/>
      <c r="DO27" s="362"/>
      <c r="DP27" s="362"/>
      <c r="DQ27" s="362"/>
      <c r="DR27" s="362"/>
      <c r="DS27" s="362"/>
      <c r="DT27" s="362"/>
      <c r="DU27" s="362"/>
      <c r="DV27" s="362"/>
      <c r="DW27" s="362"/>
      <c r="DX27" s="362"/>
      <c r="DY27" s="362"/>
      <c r="DZ27" s="362"/>
      <c r="EA27" s="362"/>
      <c r="EB27" s="362"/>
      <c r="EC27" s="362"/>
      <c r="ED27" s="362"/>
      <c r="EE27" s="362"/>
      <c r="EF27" s="362"/>
      <c r="EG27" s="362"/>
      <c r="EH27" s="362"/>
      <c r="EI27" s="362"/>
      <c r="EJ27" s="362"/>
      <c r="EK27" s="362"/>
      <c r="EL27" s="362"/>
      <c r="EM27" s="349"/>
      <c r="EN27" s="349"/>
      <c r="EO27" s="349"/>
      <c r="EP27" s="349"/>
      <c r="EQ27" s="349"/>
      <c r="ER27" s="351">
        <f>IFERROR(CP27/CO27,0)</f>
        <v>0</v>
      </c>
      <c r="ES27" s="352">
        <f>IFERROR(DK27/DJ27,0)</f>
        <v>0</v>
      </c>
      <c r="ET27" s="352">
        <f>IFERROR(DM27/DL27,0)</f>
        <v>0</v>
      </c>
      <c r="EU27" s="353">
        <f t="shared" si="11"/>
        <v>1</v>
      </c>
      <c r="EV27" s="353">
        <f t="shared" si="12"/>
        <v>1</v>
      </c>
      <c r="EW27" s="360"/>
      <c r="EX27" s="361"/>
      <c r="EY27" s="361"/>
      <c r="EZ27" s="360"/>
      <c r="FA27" s="360"/>
    </row>
    <row r="28" spans="1:157" ht="30.75" customHeight="1" x14ac:dyDescent="0.25">
      <c r="A28" s="378"/>
      <c r="B28" s="378"/>
      <c r="C28" s="378"/>
      <c r="D28" s="378"/>
      <c r="E28" s="378"/>
      <c r="F28" s="317" t="s">
        <v>135</v>
      </c>
      <c r="G28" s="339">
        <f t="shared" si="64"/>
        <v>38351932</v>
      </c>
      <c r="H28" s="339"/>
      <c r="I28" s="339"/>
      <c r="J28" s="339"/>
      <c r="K28" s="339"/>
      <c r="L28" s="339"/>
      <c r="M28" s="339"/>
      <c r="N28" s="339"/>
      <c r="O28" s="339"/>
      <c r="P28" s="339"/>
      <c r="Q28" s="339"/>
      <c r="R28" s="339"/>
      <c r="S28" s="339"/>
      <c r="T28" s="339"/>
      <c r="U28" s="339"/>
      <c r="V28" s="339"/>
      <c r="W28" s="339"/>
      <c r="X28" s="339"/>
      <c r="Y28" s="339"/>
      <c r="Z28" s="339"/>
      <c r="AA28" s="339"/>
      <c r="AB28" s="339">
        <f t="shared" si="73"/>
        <v>15502933</v>
      </c>
      <c r="AC28" s="339">
        <v>7267000</v>
      </c>
      <c r="AD28" s="339">
        <v>7267000</v>
      </c>
      <c r="AE28" s="339">
        <v>8235933</v>
      </c>
      <c r="AF28" s="339">
        <v>8235933</v>
      </c>
      <c r="AG28" s="339">
        <v>0</v>
      </c>
      <c r="AH28" s="339">
        <v>0</v>
      </c>
      <c r="AI28" s="339">
        <v>0</v>
      </c>
      <c r="AJ28" s="339">
        <v>0</v>
      </c>
      <c r="AK28" s="339"/>
      <c r="AL28" s="339"/>
      <c r="AM28" s="339"/>
      <c r="AN28" s="339"/>
      <c r="AO28" s="339"/>
      <c r="AP28" s="339"/>
      <c r="AQ28" s="339"/>
      <c r="AR28" s="339"/>
      <c r="AS28" s="339"/>
      <c r="AT28" s="339"/>
      <c r="AU28" s="339"/>
      <c r="AV28" s="339"/>
      <c r="AW28" s="339"/>
      <c r="AX28" s="339"/>
      <c r="AY28" s="339"/>
      <c r="AZ28" s="339"/>
      <c r="BA28" s="339">
        <f t="shared" si="69"/>
        <v>15502933</v>
      </c>
      <c r="BB28" s="339">
        <f t="shared" ref="BB28:BC28" si="78">+AC28+AE28+AG28+AI28+AK28+AM28+AO28+AQ28+AS28+AU28+AW28+AY28</f>
        <v>15502933</v>
      </c>
      <c r="BC28" s="339">
        <f t="shared" si="78"/>
        <v>15502933</v>
      </c>
      <c r="BD28" s="339">
        <f t="shared" ref="BD28:BE28" si="79">AC28+AE28+AG28+AI28+AK28+AM28+AO28+AQ28+AS28+AU28+AW28+AY28</f>
        <v>15502933</v>
      </c>
      <c r="BE28" s="339">
        <f t="shared" si="79"/>
        <v>15502933</v>
      </c>
      <c r="BF28" s="339">
        <v>16694333</v>
      </c>
      <c r="BG28" s="339">
        <v>14381000</v>
      </c>
      <c r="BH28" s="339">
        <v>14381000</v>
      </c>
      <c r="BI28" s="339">
        <v>2313334</v>
      </c>
      <c r="BJ28" s="339">
        <v>2313333</v>
      </c>
      <c r="BK28" s="339"/>
      <c r="BL28" s="339"/>
      <c r="BM28" s="339"/>
      <c r="BN28" s="339"/>
      <c r="BO28" s="339"/>
      <c r="BP28" s="339">
        <v>0</v>
      </c>
      <c r="BQ28" s="339"/>
      <c r="BR28" s="339"/>
      <c r="BS28" s="339"/>
      <c r="BT28" s="339"/>
      <c r="BU28" s="339"/>
      <c r="BV28" s="339"/>
      <c r="BW28" s="339">
        <v>-1</v>
      </c>
      <c r="BX28" s="339"/>
      <c r="BY28" s="339"/>
      <c r="BZ28" s="339"/>
      <c r="CA28" s="339"/>
      <c r="CB28" s="339"/>
      <c r="CC28" s="339"/>
      <c r="CD28" s="339"/>
      <c r="CE28" s="339">
        <f t="shared" si="72"/>
        <v>16694333</v>
      </c>
      <c r="CF28" s="339">
        <f t="shared" si="67"/>
        <v>16694333</v>
      </c>
      <c r="CG28" s="339">
        <f t="shared" si="67"/>
        <v>16694333</v>
      </c>
      <c r="CH28" s="339">
        <f t="shared" si="68"/>
        <v>16694333</v>
      </c>
      <c r="CI28" s="339">
        <f t="shared" si="68"/>
        <v>16694333</v>
      </c>
      <c r="CJ28" s="339">
        <v>6154666</v>
      </c>
      <c r="CK28" s="339">
        <v>2359666</v>
      </c>
      <c r="CL28" s="339">
        <v>2359666</v>
      </c>
      <c r="CM28" s="339">
        <v>3795000</v>
      </c>
      <c r="CN28" s="339">
        <v>3795000</v>
      </c>
      <c r="CO28" s="339"/>
      <c r="CP28" s="339"/>
      <c r="CQ28" s="339"/>
      <c r="CR28" s="339"/>
      <c r="CS28" s="339"/>
      <c r="CT28" s="339"/>
      <c r="CU28" s="339"/>
      <c r="CV28" s="339"/>
      <c r="CW28" s="339"/>
      <c r="CX28" s="339"/>
      <c r="CY28" s="339"/>
      <c r="CZ28" s="339"/>
      <c r="DA28" s="339"/>
      <c r="DB28" s="339"/>
      <c r="DC28" s="339"/>
      <c r="DD28" s="339"/>
      <c r="DE28" s="339"/>
      <c r="DF28" s="339"/>
      <c r="DG28" s="339"/>
      <c r="DH28" s="339"/>
      <c r="DI28" s="339">
        <f t="shared" si="49"/>
        <v>6154666</v>
      </c>
      <c r="DJ28" s="339">
        <f>+CK28+CM28+CO28</f>
        <v>6154666</v>
      </c>
      <c r="DK28" s="339">
        <f>CL28+CN28+CP28+CR28+CT28+CV28+CX28+CX28+CX28+CZ28+DB28+DD28+DF28+DH28</f>
        <v>6154666</v>
      </c>
      <c r="DL28" s="339">
        <f>+CK28+CM28+CO28+CQ28+CS28+CU28+CW28+CY28+DA28+DC28+DE28+DG28</f>
        <v>6154666</v>
      </c>
      <c r="DM28" s="339">
        <f>CL28+CN28+CP28+CR28+CT28+CV28+CX28+CX28+CX28+CZ28+DB28+DD28+DF28+DH28</f>
        <v>6154666</v>
      </c>
      <c r="DN28" s="339"/>
      <c r="DO28" s="362"/>
      <c r="DP28" s="362"/>
      <c r="DQ28" s="362"/>
      <c r="DR28" s="362"/>
      <c r="DS28" s="362"/>
      <c r="DT28" s="362"/>
      <c r="DU28" s="362"/>
      <c r="DV28" s="362"/>
      <c r="DW28" s="362"/>
      <c r="DX28" s="362"/>
      <c r="DY28" s="362"/>
      <c r="DZ28" s="362"/>
      <c r="EA28" s="362"/>
      <c r="EB28" s="362"/>
      <c r="EC28" s="362"/>
      <c r="ED28" s="362"/>
      <c r="EE28" s="362"/>
      <c r="EF28" s="362"/>
      <c r="EG28" s="362"/>
      <c r="EH28" s="362"/>
      <c r="EI28" s="362"/>
      <c r="EJ28" s="362"/>
      <c r="EK28" s="362"/>
      <c r="EL28" s="362"/>
      <c r="EM28" s="357"/>
      <c r="EN28" s="357"/>
      <c r="EO28" s="357"/>
      <c r="EP28" s="357"/>
      <c r="EQ28" s="357"/>
      <c r="ER28" s="351">
        <f>IFERROR(CP28/CO28,0)</f>
        <v>0</v>
      </c>
      <c r="ES28" s="352">
        <f t="shared" si="10"/>
        <v>1</v>
      </c>
      <c r="ET28" s="352">
        <f t="shared" si="4"/>
        <v>1</v>
      </c>
      <c r="EU28" s="353">
        <f t="shared" si="11"/>
        <v>1</v>
      </c>
      <c r="EV28" s="353">
        <f t="shared" si="12"/>
        <v>1</v>
      </c>
      <c r="EW28" s="360"/>
      <c r="EX28" s="361"/>
      <c r="EY28" s="361"/>
      <c r="EZ28" s="360"/>
      <c r="FA28" s="360"/>
    </row>
    <row r="29" spans="1:157" ht="30.75" customHeight="1" thickBot="1" x14ac:dyDescent="0.3">
      <c r="A29" s="378"/>
      <c r="B29" s="378"/>
      <c r="C29" s="378"/>
      <c r="D29" s="378"/>
      <c r="E29" s="378"/>
      <c r="F29" s="316" t="s">
        <v>136</v>
      </c>
      <c r="G29" s="381">
        <f>G24+G27</f>
        <v>15</v>
      </c>
      <c r="H29" s="408">
        <f t="shared" ref="H29:H30" si="80">+H24+H27</f>
        <v>3</v>
      </c>
      <c r="I29" s="409"/>
      <c r="J29" s="409"/>
      <c r="K29" s="382">
        <v>3</v>
      </c>
      <c r="L29" s="410">
        <v>0.12</v>
      </c>
      <c r="M29" s="382">
        <v>3</v>
      </c>
      <c r="N29" s="410">
        <v>0.43</v>
      </c>
      <c r="O29" s="382">
        <v>3</v>
      </c>
      <c r="P29" s="410">
        <v>1.03</v>
      </c>
      <c r="Q29" s="382">
        <v>3</v>
      </c>
      <c r="R29" s="410">
        <v>1.59</v>
      </c>
      <c r="S29" s="382">
        <v>3</v>
      </c>
      <c r="T29" s="384">
        <v>2.2600000000000002</v>
      </c>
      <c r="U29" s="382">
        <v>3</v>
      </c>
      <c r="V29" s="384">
        <v>2.8100000000000005</v>
      </c>
      <c r="W29" s="385">
        <v>3</v>
      </c>
      <c r="X29" s="385">
        <v>2.8100000000000005</v>
      </c>
      <c r="Y29" s="385">
        <v>2.8100000000000005</v>
      </c>
      <c r="Z29" s="385">
        <v>3</v>
      </c>
      <c r="AA29" s="385">
        <v>2.8100000000000005</v>
      </c>
      <c r="AB29" s="384">
        <f t="shared" ref="AB29:AZ29" si="81">+AB24+AB27</f>
        <v>4.1900000000000013</v>
      </c>
      <c r="AC29" s="384">
        <f t="shared" si="81"/>
        <v>0.24</v>
      </c>
      <c r="AD29" s="384">
        <f t="shared" si="81"/>
        <v>0.24</v>
      </c>
      <c r="AE29" s="384">
        <f t="shared" si="81"/>
        <v>0.16</v>
      </c>
      <c r="AF29" s="384">
        <f t="shared" si="81"/>
        <v>0.16</v>
      </c>
      <c r="AG29" s="384">
        <f t="shared" si="81"/>
        <v>0.34</v>
      </c>
      <c r="AH29" s="384">
        <f t="shared" si="81"/>
        <v>0.34</v>
      </c>
      <c r="AI29" s="384">
        <f t="shared" si="81"/>
        <v>0.4</v>
      </c>
      <c r="AJ29" s="384">
        <f t="shared" si="81"/>
        <v>0.4</v>
      </c>
      <c r="AK29" s="384">
        <f t="shared" si="81"/>
        <v>0.42</v>
      </c>
      <c r="AL29" s="384">
        <f t="shared" si="81"/>
        <v>0.42</v>
      </c>
      <c r="AM29" s="384">
        <f t="shared" si="81"/>
        <v>0.55000000000000004</v>
      </c>
      <c r="AN29" s="384">
        <f t="shared" si="81"/>
        <v>0.55000000000000004</v>
      </c>
      <c r="AO29" s="384">
        <f t="shared" si="81"/>
        <v>0.49</v>
      </c>
      <c r="AP29" s="384">
        <f t="shared" si="81"/>
        <v>0.49</v>
      </c>
      <c r="AQ29" s="384">
        <f t="shared" si="81"/>
        <v>0.39</v>
      </c>
      <c r="AR29" s="384">
        <f t="shared" si="81"/>
        <v>0.39</v>
      </c>
      <c r="AS29" s="384">
        <f t="shared" si="81"/>
        <v>0.38</v>
      </c>
      <c r="AT29" s="384">
        <f t="shared" si="81"/>
        <v>0.38</v>
      </c>
      <c r="AU29" s="384">
        <f t="shared" si="81"/>
        <v>0.35</v>
      </c>
      <c r="AV29" s="384">
        <f t="shared" si="81"/>
        <v>0.35</v>
      </c>
      <c r="AW29" s="384">
        <f t="shared" si="81"/>
        <v>0.28000000000000003</v>
      </c>
      <c r="AX29" s="384">
        <f t="shared" si="81"/>
        <v>0.28000000000000003</v>
      </c>
      <c r="AY29" s="384">
        <f t="shared" si="81"/>
        <v>0.19</v>
      </c>
      <c r="AZ29" s="384">
        <f t="shared" si="81"/>
        <v>0.19</v>
      </c>
      <c r="BA29" s="381">
        <f t="shared" si="69"/>
        <v>4.1900000000000013</v>
      </c>
      <c r="BB29" s="381">
        <f t="shared" ref="BB29:BC29" si="82">+BB24+BB27</f>
        <v>4.1900000000000013</v>
      </c>
      <c r="BC29" s="381">
        <f t="shared" si="82"/>
        <v>4.1900000000000013</v>
      </c>
      <c r="BD29" s="381">
        <f t="shared" ref="BD29:BE29" si="83">BD24+BD27</f>
        <v>4.1900000000000013</v>
      </c>
      <c r="BE29" s="381">
        <f t="shared" si="83"/>
        <v>4.1900000000000004</v>
      </c>
      <c r="BF29" s="384">
        <f>+BG29+BI29+BK29+BM29+BO29+BQ29+BS29+BU29+BW29+BY29+CA29+CC29</f>
        <v>3</v>
      </c>
      <c r="BG29" s="384">
        <f t="shared" ref="BG29:CD29" si="84">BG24+BG27</f>
        <v>7.0000000000000007E-2</v>
      </c>
      <c r="BH29" s="384">
        <f t="shared" si="84"/>
        <v>7.0000000000000007E-2</v>
      </c>
      <c r="BI29" s="384">
        <f t="shared" si="84"/>
        <v>0.12</v>
      </c>
      <c r="BJ29" s="384">
        <f t="shared" si="84"/>
        <v>0.12</v>
      </c>
      <c r="BK29" s="384">
        <f t="shared" si="84"/>
        <v>0.2</v>
      </c>
      <c r="BL29" s="384">
        <f t="shared" si="84"/>
        <v>0.2</v>
      </c>
      <c r="BM29" s="384">
        <f t="shared" si="84"/>
        <v>0.22</v>
      </c>
      <c r="BN29" s="384">
        <f t="shared" si="84"/>
        <v>0.22</v>
      </c>
      <c r="BO29" s="384">
        <f t="shared" si="84"/>
        <v>0.28000000000000003</v>
      </c>
      <c r="BP29" s="384">
        <f>BP24+BP27</f>
        <v>0.28000000000000003</v>
      </c>
      <c r="BQ29" s="384">
        <f t="shared" si="84"/>
        <v>0.26</v>
      </c>
      <c r="BR29" s="384">
        <f t="shared" si="84"/>
        <v>0.26</v>
      </c>
      <c r="BS29" s="384">
        <f t="shared" si="84"/>
        <v>0.26</v>
      </c>
      <c r="BT29" s="384">
        <f t="shared" si="84"/>
        <v>0.26</v>
      </c>
      <c r="BU29" s="384">
        <f t="shared" si="84"/>
        <v>0.34</v>
      </c>
      <c r="BV29" s="384">
        <f t="shared" si="84"/>
        <v>0.34</v>
      </c>
      <c r="BW29" s="384">
        <f t="shared" si="84"/>
        <v>0.4</v>
      </c>
      <c r="BX29" s="384">
        <f t="shared" si="84"/>
        <v>0.4</v>
      </c>
      <c r="BY29" s="384">
        <f t="shared" si="84"/>
        <v>0.28999999999999998</v>
      </c>
      <c r="BZ29" s="384">
        <f t="shared" si="84"/>
        <v>0.28999999999999998</v>
      </c>
      <c r="CA29" s="384">
        <f t="shared" si="84"/>
        <v>0.26</v>
      </c>
      <c r="CB29" s="384">
        <f t="shared" si="84"/>
        <v>0.26</v>
      </c>
      <c r="CC29" s="384">
        <f t="shared" si="84"/>
        <v>0.3</v>
      </c>
      <c r="CD29" s="384">
        <f t="shared" si="84"/>
        <v>0.3</v>
      </c>
      <c r="CE29" s="414">
        <f t="shared" si="72"/>
        <v>3</v>
      </c>
      <c r="CF29" s="414">
        <f>+CF24+CF27</f>
        <v>3</v>
      </c>
      <c r="CG29" s="381">
        <f>+CG24+CG27</f>
        <v>3</v>
      </c>
      <c r="CH29" s="414">
        <f t="shared" ref="CH29:CW30" si="85">CH24+CH27</f>
        <v>3</v>
      </c>
      <c r="CI29" s="381">
        <f>CI24+CI27</f>
        <v>3</v>
      </c>
      <c r="CJ29" s="382">
        <f>+CJ24+CJ27</f>
        <v>3</v>
      </c>
      <c r="CK29" s="384">
        <f>+CK24+CK27</f>
        <v>0.09</v>
      </c>
      <c r="CL29" s="384">
        <f>+CL24+CL27</f>
        <v>0.09</v>
      </c>
      <c r="CM29" s="384">
        <f t="shared" ref="CM29:DH29" si="86">+CM24+CM27</f>
        <v>0.12</v>
      </c>
      <c r="CN29" s="384">
        <f t="shared" si="86"/>
        <v>0.12</v>
      </c>
      <c r="CO29" s="384">
        <f t="shared" si="86"/>
        <v>0.18</v>
      </c>
      <c r="CP29" s="384">
        <f t="shared" si="86"/>
        <v>0.18</v>
      </c>
      <c r="CQ29" s="384">
        <f t="shared" si="86"/>
        <v>0.2</v>
      </c>
      <c r="CR29" s="384">
        <f t="shared" si="86"/>
        <v>0</v>
      </c>
      <c r="CS29" s="384">
        <f t="shared" si="86"/>
        <v>0.24</v>
      </c>
      <c r="CT29" s="384">
        <f t="shared" si="86"/>
        <v>0</v>
      </c>
      <c r="CU29" s="384">
        <f t="shared" si="86"/>
        <v>0.28999999999999998</v>
      </c>
      <c r="CV29" s="384">
        <f t="shared" si="86"/>
        <v>0</v>
      </c>
      <c r="CW29" s="384">
        <f t="shared" si="86"/>
        <v>0.3</v>
      </c>
      <c r="CX29" s="384">
        <f t="shared" si="86"/>
        <v>0</v>
      </c>
      <c r="CY29" s="384">
        <f t="shared" si="86"/>
        <v>0.3</v>
      </c>
      <c r="CZ29" s="384">
        <f t="shared" si="86"/>
        <v>0</v>
      </c>
      <c r="DA29" s="384">
        <f t="shared" si="86"/>
        <v>0.28000000000000003</v>
      </c>
      <c r="DB29" s="384">
        <f t="shared" si="86"/>
        <v>0</v>
      </c>
      <c r="DC29" s="384">
        <f t="shared" si="86"/>
        <v>0.31</v>
      </c>
      <c r="DD29" s="384">
        <f t="shared" si="86"/>
        <v>0</v>
      </c>
      <c r="DE29" s="384">
        <f t="shared" si="86"/>
        <v>0.33</v>
      </c>
      <c r="DF29" s="384">
        <f t="shared" si="86"/>
        <v>0</v>
      </c>
      <c r="DG29" s="384">
        <f>+DG24+DG27</f>
        <v>0.36</v>
      </c>
      <c r="DH29" s="384">
        <f t="shared" si="86"/>
        <v>0</v>
      </c>
      <c r="DI29" s="382">
        <f t="shared" si="49"/>
        <v>3</v>
      </c>
      <c r="DJ29" s="384">
        <f>+DJ24+DJ27</f>
        <v>0.39</v>
      </c>
      <c r="DK29" s="384">
        <f>+DK24+DK27</f>
        <v>0.39</v>
      </c>
      <c r="DL29" s="382">
        <f>+DL24+DL27</f>
        <v>3</v>
      </c>
      <c r="DM29" s="384">
        <f>+DM24+DM27</f>
        <v>0.39</v>
      </c>
      <c r="DN29" s="382">
        <f t="shared" ref="DN29:DN30" si="87">+DN24+DN27</f>
        <v>2</v>
      </c>
      <c r="DO29" s="386"/>
      <c r="DP29" s="386"/>
      <c r="DQ29" s="386"/>
      <c r="DR29" s="386"/>
      <c r="DS29" s="386"/>
      <c r="DT29" s="386"/>
      <c r="DU29" s="386"/>
      <c r="DV29" s="386"/>
      <c r="DW29" s="386"/>
      <c r="DX29" s="386"/>
      <c r="DY29" s="386"/>
      <c r="DZ29" s="386"/>
      <c r="EA29" s="386"/>
      <c r="EB29" s="386"/>
      <c r="EC29" s="386"/>
      <c r="ED29" s="386"/>
      <c r="EE29" s="386"/>
      <c r="EF29" s="386"/>
      <c r="EG29" s="386"/>
      <c r="EH29" s="386"/>
      <c r="EI29" s="386"/>
      <c r="EJ29" s="386"/>
      <c r="EK29" s="386"/>
      <c r="EL29" s="386"/>
      <c r="EM29" s="387"/>
      <c r="EN29" s="387"/>
      <c r="EO29" s="387"/>
      <c r="EP29" s="387"/>
      <c r="EQ29" s="387">
        <f t="shared" ref="EQ29:EQ30" si="88">+EQ24+EQ27</f>
        <v>0</v>
      </c>
      <c r="ER29" s="388">
        <f t="shared" si="16"/>
        <v>1</v>
      </c>
      <c r="ES29" s="389">
        <f t="shared" si="10"/>
        <v>1</v>
      </c>
      <c r="ET29" s="389">
        <f t="shared" si="4"/>
        <v>0.13</v>
      </c>
      <c r="EU29" s="390">
        <f t="shared" si="11"/>
        <v>0.98204158790170115</v>
      </c>
      <c r="EV29" s="390">
        <f t="shared" si="12"/>
        <v>0.69266666666666665</v>
      </c>
      <c r="EW29" s="360"/>
      <c r="EX29" s="361"/>
      <c r="EY29" s="361"/>
      <c r="EZ29" s="360"/>
      <c r="FA29" s="360"/>
    </row>
    <row r="30" spans="1:157" ht="30.75" customHeight="1" thickBot="1" x14ac:dyDescent="0.3">
      <c r="A30" s="379"/>
      <c r="B30" s="379"/>
      <c r="C30" s="379"/>
      <c r="D30" s="379"/>
      <c r="E30" s="379"/>
      <c r="F30" s="319" t="s">
        <v>137</v>
      </c>
      <c r="G30" s="400">
        <f>G25+G28</f>
        <v>837937132</v>
      </c>
      <c r="H30" s="401">
        <f t="shared" ref="H30:BS30" si="89">H25+H28</f>
        <v>63744000</v>
      </c>
      <c r="I30" s="401">
        <f t="shared" si="89"/>
        <v>0</v>
      </c>
      <c r="J30" s="401">
        <f t="shared" si="89"/>
        <v>0</v>
      </c>
      <c r="K30" s="401">
        <f t="shared" si="89"/>
        <v>63744000</v>
      </c>
      <c r="L30" s="401">
        <f t="shared" si="89"/>
        <v>0</v>
      </c>
      <c r="M30" s="401">
        <f t="shared" si="89"/>
        <v>63744000</v>
      </c>
      <c r="N30" s="401">
        <f t="shared" si="89"/>
        <v>29068000</v>
      </c>
      <c r="O30" s="401">
        <f t="shared" si="89"/>
        <v>63744000</v>
      </c>
      <c r="P30" s="401">
        <f t="shared" si="89"/>
        <v>29068000</v>
      </c>
      <c r="Q30" s="401">
        <f t="shared" si="89"/>
        <v>54022000</v>
      </c>
      <c r="R30" s="401">
        <f t="shared" si="89"/>
        <v>29068000</v>
      </c>
      <c r="S30" s="401">
        <f t="shared" si="89"/>
        <v>54022000</v>
      </c>
      <c r="T30" s="401">
        <f t="shared" si="89"/>
        <v>29068000</v>
      </c>
      <c r="U30" s="401">
        <f t="shared" si="89"/>
        <v>54022000</v>
      </c>
      <c r="V30" s="401">
        <f t="shared" si="89"/>
        <v>43602000</v>
      </c>
      <c r="W30" s="401">
        <f t="shared" si="89"/>
        <v>63744000</v>
      </c>
      <c r="X30" s="401">
        <f t="shared" si="89"/>
        <v>43602000</v>
      </c>
      <c r="Y30" s="401">
        <f t="shared" si="89"/>
        <v>43602000</v>
      </c>
      <c r="Z30" s="401">
        <f t="shared" si="89"/>
        <v>54022000</v>
      </c>
      <c r="AA30" s="401">
        <f t="shared" si="89"/>
        <v>43602000</v>
      </c>
      <c r="AB30" s="401">
        <f t="shared" si="89"/>
        <v>171009933</v>
      </c>
      <c r="AC30" s="401">
        <f t="shared" si="89"/>
        <v>7267000</v>
      </c>
      <c r="AD30" s="401">
        <f t="shared" si="89"/>
        <v>7267000</v>
      </c>
      <c r="AE30" s="401">
        <f t="shared" si="89"/>
        <v>82645933</v>
      </c>
      <c r="AF30" s="401">
        <f t="shared" si="89"/>
        <v>82645933</v>
      </c>
      <c r="AG30" s="401">
        <f t="shared" si="89"/>
        <v>0</v>
      </c>
      <c r="AH30" s="401">
        <f t="shared" si="89"/>
        <v>0</v>
      </c>
      <c r="AI30" s="401">
        <f t="shared" si="89"/>
        <v>17120000</v>
      </c>
      <c r="AJ30" s="401">
        <f t="shared" si="89"/>
        <v>17120000</v>
      </c>
      <c r="AK30" s="401">
        <f t="shared" si="89"/>
        <v>31460000</v>
      </c>
      <c r="AL30" s="401">
        <f t="shared" si="89"/>
        <v>31460000</v>
      </c>
      <c r="AM30" s="401">
        <f t="shared" si="89"/>
        <v>0</v>
      </c>
      <c r="AN30" s="401">
        <f t="shared" si="89"/>
        <v>0</v>
      </c>
      <c r="AO30" s="401">
        <f t="shared" si="89"/>
        <v>0</v>
      </c>
      <c r="AP30" s="401">
        <f t="shared" si="89"/>
        <v>0</v>
      </c>
      <c r="AQ30" s="401">
        <f t="shared" si="89"/>
        <v>0</v>
      </c>
      <c r="AR30" s="401">
        <f t="shared" si="89"/>
        <v>0</v>
      </c>
      <c r="AS30" s="401">
        <f t="shared" si="89"/>
        <v>0</v>
      </c>
      <c r="AT30" s="401">
        <f t="shared" si="89"/>
        <v>0</v>
      </c>
      <c r="AU30" s="401">
        <f t="shared" si="89"/>
        <v>0</v>
      </c>
      <c r="AV30" s="401">
        <f t="shared" si="89"/>
        <v>0</v>
      </c>
      <c r="AW30" s="401">
        <f t="shared" si="89"/>
        <v>3932667</v>
      </c>
      <c r="AX30" s="401">
        <f t="shared" si="89"/>
        <v>0</v>
      </c>
      <c r="AY30" s="401">
        <f t="shared" si="89"/>
        <v>2480333</v>
      </c>
      <c r="AZ30" s="401">
        <f t="shared" si="89"/>
        <v>3932667</v>
      </c>
      <c r="BA30" s="401">
        <f t="shared" si="89"/>
        <v>144905933</v>
      </c>
      <c r="BB30" s="401">
        <f t="shared" si="89"/>
        <v>144905933</v>
      </c>
      <c r="BC30" s="401">
        <f t="shared" si="89"/>
        <v>142425600</v>
      </c>
      <c r="BD30" s="401">
        <f t="shared" si="89"/>
        <v>144905933</v>
      </c>
      <c r="BE30" s="401">
        <f t="shared" si="89"/>
        <v>142425600</v>
      </c>
      <c r="BF30" s="401">
        <f t="shared" si="89"/>
        <v>160504333</v>
      </c>
      <c r="BG30" s="401">
        <f t="shared" si="89"/>
        <v>152469000</v>
      </c>
      <c r="BH30" s="401">
        <f t="shared" si="89"/>
        <v>152469000</v>
      </c>
      <c r="BI30" s="401">
        <f t="shared" si="89"/>
        <v>2313334</v>
      </c>
      <c r="BJ30" s="401">
        <f t="shared" si="89"/>
        <v>2313333</v>
      </c>
      <c r="BK30" s="401">
        <f t="shared" si="89"/>
        <v>0</v>
      </c>
      <c r="BL30" s="401">
        <f t="shared" si="89"/>
        <v>0</v>
      </c>
      <c r="BM30" s="401">
        <f t="shared" si="89"/>
        <v>0</v>
      </c>
      <c r="BN30" s="401">
        <f t="shared" si="89"/>
        <v>0</v>
      </c>
      <c r="BO30" s="401">
        <f t="shared" si="89"/>
        <v>0</v>
      </c>
      <c r="BP30" s="401">
        <f t="shared" si="89"/>
        <v>0</v>
      </c>
      <c r="BQ30" s="401">
        <f t="shared" si="89"/>
        <v>0</v>
      </c>
      <c r="BR30" s="401">
        <f t="shared" si="89"/>
        <v>0</v>
      </c>
      <c r="BS30" s="401">
        <f t="shared" si="89"/>
        <v>0</v>
      </c>
      <c r="BT30" s="401">
        <f t="shared" ref="BT30:DN30" si="90">BT25+BT28</f>
        <v>0</v>
      </c>
      <c r="BU30" s="401">
        <f t="shared" si="90"/>
        <v>0</v>
      </c>
      <c r="BV30" s="401">
        <f t="shared" si="90"/>
        <v>0</v>
      </c>
      <c r="BW30" s="401">
        <f t="shared" si="90"/>
        <v>19986999</v>
      </c>
      <c r="BX30" s="401">
        <f t="shared" si="90"/>
        <v>0</v>
      </c>
      <c r="BY30" s="401">
        <f t="shared" si="90"/>
        <v>0</v>
      </c>
      <c r="BZ30" s="401">
        <f t="shared" si="90"/>
        <v>19987000</v>
      </c>
      <c r="CA30" s="401">
        <f t="shared" si="90"/>
        <v>12978167</v>
      </c>
      <c r="CB30" s="401">
        <f t="shared" si="90"/>
        <v>3303533</v>
      </c>
      <c r="CC30" s="401">
        <f t="shared" si="90"/>
        <v>0</v>
      </c>
      <c r="CD30" s="401">
        <f t="shared" si="90"/>
        <v>0</v>
      </c>
      <c r="CE30" s="401">
        <f t="shared" si="90"/>
        <v>187747500</v>
      </c>
      <c r="CF30" s="401">
        <f t="shared" si="90"/>
        <v>187747500</v>
      </c>
      <c r="CG30" s="401">
        <f t="shared" si="90"/>
        <v>178072866</v>
      </c>
      <c r="CH30" s="401">
        <f t="shared" si="85"/>
        <v>187747500</v>
      </c>
      <c r="CI30" s="401">
        <f t="shared" si="85"/>
        <v>178072866</v>
      </c>
      <c r="CJ30" s="401">
        <f t="shared" si="85"/>
        <v>173134666</v>
      </c>
      <c r="CK30" s="401">
        <f t="shared" si="85"/>
        <v>2359666</v>
      </c>
      <c r="CL30" s="401">
        <f t="shared" si="85"/>
        <v>2359666</v>
      </c>
      <c r="CM30" s="401">
        <f t="shared" si="85"/>
        <v>79695000</v>
      </c>
      <c r="CN30" s="401">
        <f t="shared" si="85"/>
        <v>79695000</v>
      </c>
      <c r="CO30" s="401">
        <f t="shared" si="85"/>
        <v>68310000</v>
      </c>
      <c r="CP30" s="401">
        <f t="shared" si="85"/>
        <v>68310000</v>
      </c>
      <c r="CQ30" s="401">
        <f t="shared" si="85"/>
        <v>0</v>
      </c>
      <c r="CR30" s="401">
        <f t="shared" si="85"/>
        <v>0</v>
      </c>
      <c r="CS30" s="401">
        <f t="shared" si="85"/>
        <v>0</v>
      </c>
      <c r="CT30" s="401">
        <f t="shared" si="85"/>
        <v>0</v>
      </c>
      <c r="CU30" s="401">
        <f t="shared" si="85"/>
        <v>0</v>
      </c>
      <c r="CV30" s="401">
        <f t="shared" si="85"/>
        <v>0</v>
      </c>
      <c r="CW30" s="401">
        <f t="shared" si="85"/>
        <v>0</v>
      </c>
      <c r="CX30" s="401">
        <f t="shared" ref="CX30:DN30" si="91">CX25+CX28</f>
        <v>0</v>
      </c>
      <c r="CY30" s="401">
        <f t="shared" si="91"/>
        <v>0</v>
      </c>
      <c r="CZ30" s="401">
        <f t="shared" si="91"/>
        <v>0</v>
      </c>
      <c r="DA30" s="401">
        <f t="shared" si="91"/>
        <v>0</v>
      </c>
      <c r="DB30" s="401">
        <f t="shared" si="91"/>
        <v>0</v>
      </c>
      <c r="DC30" s="401">
        <f t="shared" si="91"/>
        <v>0</v>
      </c>
      <c r="DD30" s="401">
        <f t="shared" si="91"/>
        <v>0</v>
      </c>
      <c r="DE30" s="401">
        <f t="shared" si="91"/>
        <v>0</v>
      </c>
      <c r="DF30" s="401">
        <f t="shared" si="91"/>
        <v>0</v>
      </c>
      <c r="DG30" s="401">
        <f t="shared" si="91"/>
        <v>22770000</v>
      </c>
      <c r="DH30" s="401">
        <f t="shared" si="91"/>
        <v>0</v>
      </c>
      <c r="DI30" s="401">
        <f t="shared" si="91"/>
        <v>173134666</v>
      </c>
      <c r="DJ30" s="401">
        <f t="shared" si="91"/>
        <v>150364666</v>
      </c>
      <c r="DK30" s="401">
        <f t="shared" si="91"/>
        <v>150364666</v>
      </c>
      <c r="DL30" s="401">
        <f t="shared" si="91"/>
        <v>173134666</v>
      </c>
      <c r="DM30" s="401">
        <f t="shared" si="91"/>
        <v>150364666</v>
      </c>
      <c r="DN30" s="401">
        <f t="shared" si="91"/>
        <v>300702000</v>
      </c>
      <c r="DO30" s="402">
        <f t="shared" ref="DO30:EL30" si="92">+DO25+DO28</f>
        <v>0</v>
      </c>
      <c r="DP30" s="402">
        <f t="shared" si="92"/>
        <v>0</v>
      </c>
      <c r="DQ30" s="402">
        <f t="shared" si="92"/>
        <v>0</v>
      </c>
      <c r="DR30" s="402">
        <f t="shared" si="92"/>
        <v>0</v>
      </c>
      <c r="DS30" s="402">
        <f t="shared" si="92"/>
        <v>0</v>
      </c>
      <c r="DT30" s="402">
        <f t="shared" si="92"/>
        <v>0</v>
      </c>
      <c r="DU30" s="402">
        <f t="shared" si="92"/>
        <v>0</v>
      </c>
      <c r="DV30" s="402">
        <f t="shared" si="92"/>
        <v>0</v>
      </c>
      <c r="DW30" s="402">
        <f t="shared" si="92"/>
        <v>0</v>
      </c>
      <c r="DX30" s="402">
        <f t="shared" si="92"/>
        <v>0</v>
      </c>
      <c r="DY30" s="402">
        <f t="shared" si="92"/>
        <v>0</v>
      </c>
      <c r="DZ30" s="402">
        <f t="shared" si="92"/>
        <v>0</v>
      </c>
      <c r="EA30" s="402">
        <f t="shared" si="92"/>
        <v>0</v>
      </c>
      <c r="EB30" s="402">
        <f t="shared" si="92"/>
        <v>0</v>
      </c>
      <c r="EC30" s="402">
        <f t="shared" si="92"/>
        <v>0</v>
      </c>
      <c r="ED30" s="402">
        <f t="shared" si="92"/>
        <v>0</v>
      </c>
      <c r="EE30" s="402">
        <f t="shared" si="92"/>
        <v>0</v>
      </c>
      <c r="EF30" s="402">
        <f t="shared" si="92"/>
        <v>0</v>
      </c>
      <c r="EG30" s="402">
        <f t="shared" si="92"/>
        <v>0</v>
      </c>
      <c r="EH30" s="402">
        <f t="shared" si="92"/>
        <v>0</v>
      </c>
      <c r="EI30" s="402">
        <f t="shared" si="92"/>
        <v>0</v>
      </c>
      <c r="EJ30" s="402">
        <f t="shared" si="92"/>
        <v>0</v>
      </c>
      <c r="EK30" s="402">
        <f t="shared" si="92"/>
        <v>0</v>
      </c>
      <c r="EL30" s="402">
        <f t="shared" si="92"/>
        <v>0</v>
      </c>
      <c r="EM30" s="403"/>
      <c r="EN30" s="403"/>
      <c r="EO30" s="403"/>
      <c r="EP30" s="403"/>
      <c r="EQ30" s="403">
        <f t="shared" si="88"/>
        <v>0</v>
      </c>
      <c r="ER30" s="404">
        <f t="shared" si="16"/>
        <v>1</v>
      </c>
      <c r="ES30" s="405">
        <f t="shared" si="10"/>
        <v>1</v>
      </c>
      <c r="ET30" s="405">
        <f t="shared" si="4"/>
        <v>0.86848387716876985</v>
      </c>
      <c r="EU30" s="406">
        <f t="shared" si="11"/>
        <v>0.95796409422306472</v>
      </c>
      <c r="EV30" s="407">
        <f t="shared" si="12"/>
        <v>0.61396626590835934</v>
      </c>
      <c r="EW30" s="380"/>
      <c r="EX30" s="361"/>
      <c r="EY30" s="361"/>
      <c r="EZ30" s="360"/>
      <c r="FA30" s="360"/>
    </row>
    <row r="31" spans="1:157" ht="30.75" customHeight="1" x14ac:dyDescent="0.25">
      <c r="A31" s="376" t="s">
        <v>143</v>
      </c>
      <c r="B31" s="376">
        <v>4</v>
      </c>
      <c r="C31" s="377" t="s">
        <v>144</v>
      </c>
      <c r="D31" s="376" t="s">
        <v>74</v>
      </c>
      <c r="E31" s="376">
        <v>457</v>
      </c>
      <c r="F31" s="321" t="s">
        <v>131</v>
      </c>
      <c r="G31" s="415">
        <f t="shared" ref="G31:G35" si="93">AA31+BE31+CI31+DL31+DN31</f>
        <v>0.35290000000000005</v>
      </c>
      <c r="H31" s="399">
        <v>0.05</v>
      </c>
      <c r="I31" s="399"/>
      <c r="J31" s="399"/>
      <c r="K31" s="399">
        <v>0.05</v>
      </c>
      <c r="L31" s="399">
        <v>1.8E-3</v>
      </c>
      <c r="M31" s="399">
        <v>0.05</v>
      </c>
      <c r="N31" s="416">
        <v>8.9999999999999993E-3</v>
      </c>
      <c r="O31" s="399">
        <v>0.05</v>
      </c>
      <c r="P31" s="416">
        <v>1.04E-2</v>
      </c>
      <c r="Q31" s="399">
        <v>0.05</v>
      </c>
      <c r="R31" s="416">
        <v>1.1899999999999999E-2</v>
      </c>
      <c r="S31" s="399">
        <v>0.05</v>
      </c>
      <c r="T31" s="399">
        <v>1.5399999999999999E-2</v>
      </c>
      <c r="U31" s="399">
        <v>0.05</v>
      </c>
      <c r="V31" s="399">
        <v>3.0700000000000002E-2</v>
      </c>
      <c r="W31" s="399">
        <v>0.05</v>
      </c>
      <c r="X31" s="399">
        <v>3.0700000000000002E-2</v>
      </c>
      <c r="Y31" s="399">
        <v>3.0700000000000002E-2</v>
      </c>
      <c r="Z31" s="399">
        <v>0.05</v>
      </c>
      <c r="AA31" s="399">
        <v>3.0700000000000002E-2</v>
      </c>
      <c r="AB31" s="399">
        <f>+AC31+AE31+AG31+AI31+AK31+AM31+AO31+AQ31+AS31+AU31+AW31+AY31</f>
        <v>6.9999999999999993E-2</v>
      </c>
      <c r="AC31" s="399">
        <v>4.1999999999999997E-3</v>
      </c>
      <c r="AD31" s="398">
        <v>4.1999999999999997E-3</v>
      </c>
      <c r="AE31" s="399">
        <v>1.1999999999999999E-3</v>
      </c>
      <c r="AF31" s="398">
        <v>1.1999999999999999E-3</v>
      </c>
      <c r="AG31" s="399">
        <v>6.1000000000000004E-3</v>
      </c>
      <c r="AH31" s="399">
        <v>6.1000000000000004E-3</v>
      </c>
      <c r="AI31" s="399">
        <v>5.4999999999999997E-3</v>
      </c>
      <c r="AJ31" s="399">
        <v>5.4999999999999997E-3</v>
      </c>
      <c r="AK31" s="399">
        <f>0.89%-0.25%</f>
        <v>6.3999999999999994E-3</v>
      </c>
      <c r="AL31" s="399">
        <v>6.4000000000000003E-3</v>
      </c>
      <c r="AM31" s="399">
        <f>0.89%-0.04%</f>
        <v>8.5000000000000006E-3</v>
      </c>
      <c r="AN31" s="399">
        <v>8.5000000000000006E-3</v>
      </c>
      <c r="AO31" s="399">
        <f>0.89%-0.56%</f>
        <v>3.2999999999999991E-3</v>
      </c>
      <c r="AP31" s="399">
        <f>0.89%-0.04%</f>
        <v>8.5000000000000006E-3</v>
      </c>
      <c r="AQ31" s="399">
        <f>0.89%-0.2%</f>
        <v>6.8999999999999999E-3</v>
      </c>
      <c r="AR31" s="399">
        <v>2.7000000000000001E-3</v>
      </c>
      <c r="AS31" s="399">
        <f>1.07%-0.14%</f>
        <v>9.300000000000001E-3</v>
      </c>
      <c r="AT31" s="399">
        <f>1.07%-0.11%</f>
        <v>9.6000000000000009E-3</v>
      </c>
      <c r="AU31" s="399">
        <f>0.89%-0.04%</f>
        <v>8.5000000000000006E-3</v>
      </c>
      <c r="AV31" s="399">
        <f>0.89%-0.17%</f>
        <v>7.1999999999999998E-3</v>
      </c>
      <c r="AW31" s="399">
        <f>0.63%-0.04%</f>
        <v>5.8999999999999999E-3</v>
      </c>
      <c r="AX31" s="399">
        <v>5.8999999999999999E-3</v>
      </c>
      <c r="AY31" s="399">
        <f>0.45%-0.03%</f>
        <v>4.2000000000000006E-3</v>
      </c>
      <c r="AZ31" s="399">
        <v>0</v>
      </c>
      <c r="BA31" s="417">
        <f>+AC31+AE31+AG31+AI31+AK31+AM31+AO31+AQ31+AS31+AU31+AW31+AY31</f>
        <v>6.9999999999999993E-2</v>
      </c>
      <c r="BB31" s="417">
        <f t="shared" ref="BB31:BC31" si="94">+AC31+AE31+AG31+AI31+AK31+AM31+AO31+AQ31+AS31+AU31+AW31+AY31</f>
        <v>6.9999999999999993E-2</v>
      </c>
      <c r="BC31" s="417">
        <f t="shared" si="94"/>
        <v>6.5799999999999997E-2</v>
      </c>
      <c r="BD31" s="417">
        <f t="shared" ref="BD31:BE31" si="95">AC31+AE31+AG31+AI31+AK31+AM31+AO31+AQ31+AS31+AU31+AW31+AY31</f>
        <v>6.9999999999999993E-2</v>
      </c>
      <c r="BE31" s="417">
        <f t="shared" si="95"/>
        <v>6.5799999999999997E-2</v>
      </c>
      <c r="BF31" s="399">
        <v>0.12</v>
      </c>
      <c r="BG31" s="399">
        <v>8.8000000000000005E-3</v>
      </c>
      <c r="BH31" s="399">
        <v>8.8000000000000005E-3</v>
      </c>
      <c r="BI31" s="399">
        <v>1.01E-2</v>
      </c>
      <c r="BJ31" s="399">
        <v>1.01E-2</v>
      </c>
      <c r="BK31" s="399">
        <v>1.01E-2</v>
      </c>
      <c r="BL31" s="399">
        <v>1.01E-2</v>
      </c>
      <c r="BM31" s="399">
        <v>1.01E-2</v>
      </c>
      <c r="BN31" s="399">
        <v>1.01E-2</v>
      </c>
      <c r="BO31" s="399">
        <v>1.0200000000000001E-2</v>
      </c>
      <c r="BP31" s="399">
        <v>1.0200000000000001E-2</v>
      </c>
      <c r="BQ31" s="399">
        <v>1.03E-2</v>
      </c>
      <c r="BR31" s="399">
        <v>1.03E-2</v>
      </c>
      <c r="BS31" s="399">
        <v>1.03E-2</v>
      </c>
      <c r="BT31" s="399">
        <v>1.03E-2</v>
      </c>
      <c r="BU31" s="399">
        <v>1.03E-2</v>
      </c>
      <c r="BV31" s="399">
        <v>1.03E-2</v>
      </c>
      <c r="BW31" s="399">
        <v>1.03E-2</v>
      </c>
      <c r="BX31" s="399">
        <v>1.03E-2</v>
      </c>
      <c r="BY31" s="399">
        <v>1.03E-2</v>
      </c>
      <c r="BZ31" s="399">
        <v>1.03E-2</v>
      </c>
      <c r="CA31" s="399">
        <v>1.03E-2</v>
      </c>
      <c r="CB31" s="399">
        <v>1.03E-2</v>
      </c>
      <c r="CC31" s="418">
        <v>8.8999999999999999E-3</v>
      </c>
      <c r="CD31" s="399">
        <v>5.3E-3</v>
      </c>
      <c r="CE31" s="417">
        <f>+BG31+BI31+BK31+BM31+BO31+BQ31+BS31+BU31+BW31+BY31+CA31+CC31</f>
        <v>0.12000000000000002</v>
      </c>
      <c r="CF31" s="417">
        <f t="shared" ref="CF31:CG35" si="96">+BG31+BI31+BK31+BM31+BO31+BQ31+BS31+BU31+BW31+BY31+CA31+CC31</f>
        <v>0.12000000000000002</v>
      </c>
      <c r="CG31" s="417">
        <f t="shared" si="96"/>
        <v>0.11640000000000002</v>
      </c>
      <c r="CH31" s="417">
        <f t="shared" ref="CH31:CI35" si="97">BG31+BI31+BK31+BM31+BO31+BQ31+BS31+BU31+BW31+BY31+CA31+CC31</f>
        <v>0.12000000000000002</v>
      </c>
      <c r="CI31" s="417">
        <v>0.1164</v>
      </c>
      <c r="CJ31" s="399">
        <v>0.09</v>
      </c>
      <c r="CK31" s="415">
        <v>1.8E-3</v>
      </c>
      <c r="CL31" s="415">
        <v>1.8E-3</v>
      </c>
      <c r="CM31" s="415">
        <v>5.8999999999999999E-3</v>
      </c>
      <c r="CN31" s="415">
        <v>5.8999999999999999E-3</v>
      </c>
      <c r="CO31" s="415">
        <v>7.7000000000000002E-3</v>
      </c>
      <c r="CP31" s="415">
        <v>7.7000000000000002E-3</v>
      </c>
      <c r="CQ31" s="415">
        <v>7.7000000000000002E-3</v>
      </c>
      <c r="CR31" s="415"/>
      <c r="CS31" s="415">
        <v>7.7000000000000002E-3</v>
      </c>
      <c r="CT31" s="415"/>
      <c r="CU31" s="415">
        <v>8.0999999999999996E-3</v>
      </c>
      <c r="CV31" s="415"/>
      <c r="CW31" s="415">
        <v>8.5000000000000006E-3</v>
      </c>
      <c r="CX31" s="415"/>
      <c r="CY31" s="415">
        <v>8.5000000000000006E-3</v>
      </c>
      <c r="CZ31" s="415"/>
      <c r="DA31" s="415">
        <v>8.5000000000000006E-3</v>
      </c>
      <c r="DB31" s="415"/>
      <c r="DC31" s="415">
        <v>8.5000000000000006E-3</v>
      </c>
      <c r="DD31" s="415"/>
      <c r="DE31" s="415">
        <v>8.5000000000000006E-3</v>
      </c>
      <c r="DF31" s="415"/>
      <c r="DG31" s="415">
        <v>8.6E-3</v>
      </c>
      <c r="DH31" s="415"/>
      <c r="DI31" s="419">
        <f>+CK31+CM31+CO31+CQ31+CS31+CU31+CW31+CY31+DA31+DC31+DE31+DG31</f>
        <v>9.0000000000000024E-2</v>
      </c>
      <c r="DJ31" s="415">
        <f>+CK31+CM31+CO31</f>
        <v>1.54E-2</v>
      </c>
      <c r="DK31" s="415">
        <f>CL31+CN31+CP31+CR31+CT31+CV31+CX31+CX31+CX31+CZ31+DB31+DD31+DF31+DH31</f>
        <v>1.54E-2</v>
      </c>
      <c r="DL31" s="419">
        <f>+CK31+CM31+CO31+CQ31+CS31+CU31+CW31+CY31+DA31+DC31+DE31+DG31</f>
        <v>9.0000000000000024E-2</v>
      </c>
      <c r="DM31" s="415">
        <f>CL31+CN31+CP31+CR31+CT31+CV31+CX31+CX31+CX31+CZ31+DB31+DD31+DF31+DH31</f>
        <v>1.54E-2</v>
      </c>
      <c r="DN31" s="399">
        <v>0.05</v>
      </c>
      <c r="DO31" s="399"/>
      <c r="DP31" s="399"/>
      <c r="DQ31" s="399"/>
      <c r="DR31" s="399"/>
      <c r="DS31" s="399"/>
      <c r="DT31" s="399"/>
      <c r="DU31" s="399"/>
      <c r="DV31" s="399"/>
      <c r="DW31" s="399"/>
      <c r="DX31" s="399"/>
      <c r="DY31" s="399"/>
      <c r="DZ31" s="399"/>
      <c r="EA31" s="399"/>
      <c r="EB31" s="399"/>
      <c r="EC31" s="399"/>
      <c r="ED31" s="399"/>
      <c r="EE31" s="399"/>
      <c r="EF31" s="399"/>
      <c r="EG31" s="399"/>
      <c r="EH31" s="399"/>
      <c r="EI31" s="399"/>
      <c r="EJ31" s="399"/>
      <c r="EK31" s="399"/>
      <c r="EL31" s="399"/>
      <c r="EM31" s="398"/>
      <c r="EN31" s="398"/>
      <c r="EO31" s="398"/>
      <c r="EP31" s="398"/>
      <c r="EQ31" s="394"/>
      <c r="ER31" s="397">
        <f t="shared" si="16"/>
        <v>1</v>
      </c>
      <c r="ES31" s="398">
        <f t="shared" si="10"/>
        <v>1</v>
      </c>
      <c r="ET31" s="398">
        <f t="shared" si="4"/>
        <v>0.17111111111111107</v>
      </c>
      <c r="EU31" s="399">
        <f t="shared" si="11"/>
        <v>0.89389193422083002</v>
      </c>
      <c r="EV31" s="399">
        <f t="shared" si="12"/>
        <v>0.64692547463870775</v>
      </c>
      <c r="EW31" s="354" t="s">
        <v>636</v>
      </c>
      <c r="EX31" s="355" t="s">
        <v>142</v>
      </c>
      <c r="EY31" s="355" t="s">
        <v>142</v>
      </c>
      <c r="EZ31" s="370" t="s">
        <v>609</v>
      </c>
      <c r="FA31" s="368" t="s">
        <v>607</v>
      </c>
    </row>
    <row r="32" spans="1:157" ht="30.75" customHeight="1" x14ac:dyDescent="0.25">
      <c r="A32" s="378"/>
      <c r="B32" s="378"/>
      <c r="C32" s="378"/>
      <c r="D32" s="378"/>
      <c r="E32" s="378"/>
      <c r="F32" s="317" t="s">
        <v>132</v>
      </c>
      <c r="G32" s="339">
        <f t="shared" si="93"/>
        <v>14230675175</v>
      </c>
      <c r="H32" s="341">
        <v>2763278000</v>
      </c>
      <c r="I32" s="341"/>
      <c r="J32" s="341"/>
      <c r="K32" s="341">
        <v>2763278000</v>
      </c>
      <c r="L32" s="341">
        <v>24552000</v>
      </c>
      <c r="M32" s="341">
        <v>2763278000</v>
      </c>
      <c r="N32" s="357">
        <v>93104000</v>
      </c>
      <c r="O32" s="341">
        <v>2763278000</v>
      </c>
      <c r="P32" s="357">
        <v>93104000</v>
      </c>
      <c r="Q32" s="341">
        <v>2763278000</v>
      </c>
      <c r="R32" s="357">
        <v>111604160</v>
      </c>
      <c r="S32" s="341">
        <v>2763278000</v>
      </c>
      <c r="T32" s="341">
        <v>154471350</v>
      </c>
      <c r="U32" s="341">
        <v>2763278000</v>
      </c>
      <c r="V32" s="341">
        <v>2695611598</v>
      </c>
      <c r="W32" s="341">
        <v>2763278000</v>
      </c>
      <c r="X32" s="341">
        <v>2695611598</v>
      </c>
      <c r="Y32" s="341">
        <v>2695611598</v>
      </c>
      <c r="Z32" s="339">
        <v>2763278000</v>
      </c>
      <c r="AA32" s="339">
        <v>2695611598</v>
      </c>
      <c r="AB32" s="339">
        <v>2615358000</v>
      </c>
      <c r="AC32" s="339">
        <v>0</v>
      </c>
      <c r="AD32" s="339">
        <v>0</v>
      </c>
      <c r="AE32" s="339">
        <v>106356300</v>
      </c>
      <c r="AF32" s="339">
        <v>106356300</v>
      </c>
      <c r="AG32" s="339">
        <v>129409150</v>
      </c>
      <c r="AH32" s="339">
        <v>129409150</v>
      </c>
      <c r="AI32" s="339">
        <v>2923150</v>
      </c>
      <c r="AJ32" s="339">
        <v>2923150</v>
      </c>
      <c r="AK32" s="339">
        <f>326870750-AI32-AG32-AE32</f>
        <v>88182150</v>
      </c>
      <c r="AL32" s="339">
        <v>88182150</v>
      </c>
      <c r="AM32" s="339">
        <v>424405219</v>
      </c>
      <c r="AN32" s="339">
        <f>1020480521+2923150</f>
        <v>1023403671</v>
      </c>
      <c r="AO32" s="339">
        <f>598998452+2923150</f>
        <v>601921602</v>
      </c>
      <c r="AP32" s="339">
        <v>30903150</v>
      </c>
      <c r="AQ32" s="339">
        <v>31852410</v>
      </c>
      <c r="AR32" s="339">
        <v>3703150</v>
      </c>
      <c r="AS32" s="339">
        <v>64813257</v>
      </c>
      <c r="AT32" s="339">
        <v>33479997</v>
      </c>
      <c r="AU32" s="339">
        <v>344652410</v>
      </c>
      <c r="AV32" s="339">
        <v>0</v>
      </c>
      <c r="AW32" s="339">
        <v>438862334</v>
      </c>
      <c r="AX32" s="339">
        <v>432841878</v>
      </c>
      <c r="AY32" s="339">
        <v>102361109</v>
      </c>
      <c r="AZ32" s="339">
        <v>385377837</v>
      </c>
      <c r="BA32" s="339">
        <f t="shared" ref="BA32:BA37" si="98">AC32+AE32+AG32+AI32+AK32+AM32+AO32+AQ32+AS32+AU32+AW32+AY32</f>
        <v>2335739091</v>
      </c>
      <c r="BB32" s="339">
        <f t="shared" ref="BB32:BC32" si="99">+AC32+AE32+AG32+AI32+AK32+AM32+AO32+AQ32+AS32+AU32+AW32+AY32</f>
        <v>2335739091</v>
      </c>
      <c r="BC32" s="339">
        <f t="shared" si="99"/>
        <v>2236580433</v>
      </c>
      <c r="BD32" s="339">
        <f t="shared" ref="BD32:BE32" si="100">AC32+AE32+AG32+AI32+AK32+AM32+AO32+AQ32+AS32+AU32+AW32+AY32</f>
        <v>2335739091</v>
      </c>
      <c r="BE32" s="339">
        <f t="shared" si="100"/>
        <v>2236580433</v>
      </c>
      <c r="BF32" s="339">
        <v>3655492000</v>
      </c>
      <c r="BG32" s="339">
        <v>254242646</v>
      </c>
      <c r="BH32" s="339">
        <v>254242646</v>
      </c>
      <c r="BI32" s="339">
        <v>714684000</v>
      </c>
      <c r="BJ32" s="339">
        <v>546748956</v>
      </c>
      <c r="BK32" s="339">
        <v>-52879044</v>
      </c>
      <c r="BL32" s="339"/>
      <c r="BM32" s="339"/>
      <c r="BN32" s="339">
        <v>9913477</v>
      </c>
      <c r="BO32" s="339">
        <v>0</v>
      </c>
      <c r="BP32" s="339">
        <v>2888724</v>
      </c>
      <c r="BQ32" s="339">
        <v>378848366</v>
      </c>
      <c r="BR32" s="339">
        <v>382160016</v>
      </c>
      <c r="BS32" s="339">
        <v>734745000</v>
      </c>
      <c r="BT32" s="339">
        <v>176010173</v>
      </c>
      <c r="BU32" s="339">
        <v>1057591943</v>
      </c>
      <c r="BV32" s="339">
        <v>508441811</v>
      </c>
      <c r="BW32" s="339">
        <v>79077972</v>
      </c>
      <c r="BX32" s="339">
        <v>127183300</v>
      </c>
      <c r="BY32" s="339">
        <v>18785069</v>
      </c>
      <c r="BZ32" s="339">
        <v>110939230</v>
      </c>
      <c r="CA32" s="339">
        <v>16518067</v>
      </c>
      <c r="CB32" s="339">
        <v>13277351</v>
      </c>
      <c r="CC32" s="339">
        <v>44005867</v>
      </c>
      <c r="CD32" s="339">
        <v>1057778160</v>
      </c>
      <c r="CE32" s="339">
        <f t="shared" ref="CE32:CE37" si="101">BG32+BI32+BK32+BM32+BO32+BQ32+BS32+BU32+BW32+BY32+CA32+CC32</f>
        <v>3245619886</v>
      </c>
      <c r="CF32" s="339">
        <f t="shared" si="96"/>
        <v>3245619886</v>
      </c>
      <c r="CG32" s="339">
        <f t="shared" si="96"/>
        <v>3189583844</v>
      </c>
      <c r="CH32" s="339">
        <f t="shared" si="97"/>
        <v>3245619886</v>
      </c>
      <c r="CI32" s="339">
        <f t="shared" si="97"/>
        <v>3189583844</v>
      </c>
      <c r="CJ32" s="339">
        <v>3855073000</v>
      </c>
      <c r="CK32" s="339"/>
      <c r="CL32" s="339"/>
      <c r="CM32" s="339">
        <v>276420000</v>
      </c>
      <c r="CN32" s="339">
        <v>211143460</v>
      </c>
      <c r="CO32" s="339">
        <v>57699000</v>
      </c>
      <c r="CP32" s="339">
        <v>61674701</v>
      </c>
      <c r="CQ32" s="339">
        <v>1453276621</v>
      </c>
      <c r="CR32" s="339"/>
      <c r="CS32" s="339">
        <v>90000000</v>
      </c>
      <c r="CT32" s="339"/>
      <c r="CU32" s="339">
        <v>1363951000</v>
      </c>
      <c r="CV32" s="339"/>
      <c r="CW32" s="339"/>
      <c r="CX32" s="339"/>
      <c r="CY32" s="339">
        <v>150000000</v>
      </c>
      <c r="CZ32" s="339"/>
      <c r="DA32" s="339">
        <v>463425000</v>
      </c>
      <c r="DB32" s="339"/>
      <c r="DC32" s="339"/>
      <c r="DD32" s="339"/>
      <c r="DE32" s="339"/>
      <c r="DF32" s="339"/>
      <c r="DG32" s="339">
        <v>5677679</v>
      </c>
      <c r="DH32" s="339"/>
      <c r="DI32" s="339">
        <f>+CK32+CM32+CO32+CQ32+CS32+CU32+CW32+CY32+DA32+DC32+DE32+DG32</f>
        <v>3860449300</v>
      </c>
      <c r="DJ32" s="339">
        <f>+CK32+CM32+CO32</f>
        <v>334119000</v>
      </c>
      <c r="DK32" s="339">
        <f>CL32+CN32+CP32+CR32+CT32+CV32+CX32+CX32+CX32+CZ32+DB32+DD32+DF32+DH32</f>
        <v>272818161</v>
      </c>
      <c r="DL32" s="339">
        <f>+CK32+CM32+CO32+CQ32+CS32+CU32+CW32+CY32+DA32+DC32+DE32+DG32</f>
        <v>3860449300</v>
      </c>
      <c r="DM32" s="339">
        <f>CL32+CN32+CP32+CR32+CT32+CV32+CX32+CX32+CX32+CZ32+DB32+DD32+DF32+DH32</f>
        <v>272818161</v>
      </c>
      <c r="DN32" s="339">
        <v>2248450000</v>
      </c>
      <c r="DO32" s="357"/>
      <c r="DP32" s="357"/>
      <c r="DQ32" s="357"/>
      <c r="DR32" s="357"/>
      <c r="DS32" s="357"/>
      <c r="DT32" s="357"/>
      <c r="DU32" s="357"/>
      <c r="DV32" s="357"/>
      <c r="DW32" s="357"/>
      <c r="DX32" s="357"/>
      <c r="DY32" s="357"/>
      <c r="DZ32" s="357"/>
      <c r="EA32" s="357"/>
      <c r="EB32" s="357"/>
      <c r="EC32" s="357"/>
      <c r="ED32" s="357"/>
      <c r="EE32" s="357"/>
      <c r="EF32" s="357"/>
      <c r="EG32" s="357"/>
      <c r="EH32" s="357"/>
      <c r="EI32" s="357"/>
      <c r="EJ32" s="357"/>
      <c r="EK32" s="357"/>
      <c r="EL32" s="357"/>
      <c r="EM32" s="357"/>
      <c r="EN32" s="357"/>
      <c r="EO32" s="357"/>
      <c r="EP32" s="357"/>
      <c r="EQ32" s="357"/>
      <c r="ER32" s="351">
        <f t="shared" si="16"/>
        <v>1.0689041577843637</v>
      </c>
      <c r="ES32" s="352">
        <f t="shared" si="10"/>
        <v>0.8165299219739075</v>
      </c>
      <c r="ET32" s="352">
        <f t="shared" si="4"/>
        <v>7.0670054130745869E-2</v>
      </c>
      <c r="EU32" s="353">
        <f t="shared" si="11"/>
        <v>0.96725775655484825</v>
      </c>
      <c r="EV32" s="353">
        <f t="shared" si="12"/>
        <v>0.58989429052160203</v>
      </c>
      <c r="EW32" s="360"/>
      <c r="EX32" s="361"/>
      <c r="EY32" s="361"/>
      <c r="EZ32" s="360"/>
      <c r="FA32" s="360"/>
    </row>
    <row r="33" spans="1:157" ht="30.75" customHeight="1" x14ac:dyDescent="0.25">
      <c r="A33" s="378"/>
      <c r="B33" s="378"/>
      <c r="C33" s="378"/>
      <c r="D33" s="378"/>
      <c r="E33" s="378"/>
      <c r="F33" s="318" t="s">
        <v>133</v>
      </c>
      <c r="G33" s="339"/>
      <c r="H33" s="341"/>
      <c r="I33" s="341"/>
      <c r="J33" s="341"/>
      <c r="K33" s="341"/>
      <c r="L33" s="341"/>
      <c r="M33" s="341"/>
      <c r="N33" s="357"/>
      <c r="O33" s="341"/>
      <c r="P33" s="357"/>
      <c r="Q33" s="341"/>
      <c r="R33" s="357"/>
      <c r="S33" s="341"/>
      <c r="T33" s="341"/>
      <c r="U33" s="341"/>
      <c r="V33" s="341"/>
      <c r="W33" s="341"/>
      <c r="X33" s="341"/>
      <c r="Y33" s="341"/>
      <c r="Z33" s="339"/>
      <c r="AA33" s="339"/>
      <c r="AB33" s="339">
        <f t="shared" ref="AB33:AB35" si="102">+AC33+AE33+AG33+AI33+AK33+AM33+AO33+AQ33+AS33+AU33+AW33+AY33</f>
        <v>2335739091</v>
      </c>
      <c r="AC33" s="339">
        <v>0</v>
      </c>
      <c r="AD33" s="339">
        <v>0</v>
      </c>
      <c r="AE33" s="339">
        <v>5846300</v>
      </c>
      <c r="AF33" s="339">
        <v>5846300</v>
      </c>
      <c r="AG33" s="339">
        <v>8795317</v>
      </c>
      <c r="AH33" s="339">
        <v>8795317</v>
      </c>
      <c r="AI33" s="339">
        <v>19863884</v>
      </c>
      <c r="AJ33" s="339">
        <v>19863884</v>
      </c>
      <c r="AK33" s="339">
        <v>27028150</v>
      </c>
      <c r="AL33" s="339">
        <v>27028150</v>
      </c>
      <c r="AM33" s="339">
        <v>27028150</v>
      </c>
      <c r="AN33" s="339">
        <v>27028150</v>
      </c>
      <c r="AO33" s="339">
        <v>112287150</v>
      </c>
      <c r="AP33" s="339">
        <v>435181823</v>
      </c>
      <c r="AQ33" s="339">
        <v>1049237931</v>
      </c>
      <c r="AR33" s="339">
        <v>619803602</v>
      </c>
      <c r="AS33" s="339">
        <v>55957410</v>
      </c>
      <c r="AT33" s="339">
        <v>27424150</v>
      </c>
      <c r="AU33" s="339">
        <v>48564437</v>
      </c>
      <c r="AV33" s="339">
        <v>149892423</v>
      </c>
      <c r="AW33" s="339">
        <v>42148774</v>
      </c>
      <c r="AX33" s="339">
        <v>42148774</v>
      </c>
      <c r="AY33" s="339">
        <v>938981588</v>
      </c>
      <c r="AZ33" s="339">
        <v>100485685</v>
      </c>
      <c r="BA33" s="339">
        <f t="shared" si="98"/>
        <v>2335739091</v>
      </c>
      <c r="BB33" s="339">
        <f t="shared" ref="BB33:BC33" si="103">+AC33+AE33+AG33+AI33+AK33+AM33+AO33+AQ33+AS33+AU33+AW33+AY33</f>
        <v>2335739091</v>
      </c>
      <c r="BC33" s="339">
        <f t="shared" si="103"/>
        <v>1463498258</v>
      </c>
      <c r="BD33" s="339">
        <f t="shared" ref="BD33:BE33" si="104">AC33+AE33+AG33+AI33+AK33+AM33+AO33+AQ33+AS33+AU33+AW33+AY33</f>
        <v>2335739091</v>
      </c>
      <c r="BE33" s="339">
        <f t="shared" si="104"/>
        <v>1463498258</v>
      </c>
      <c r="BF33" s="339">
        <v>3655492000</v>
      </c>
      <c r="BG33" s="339"/>
      <c r="BH33" s="339"/>
      <c r="BI33" s="339">
        <v>1761100</v>
      </c>
      <c r="BJ33" s="339">
        <v>3822167</v>
      </c>
      <c r="BK33" s="339">
        <v>600732692</v>
      </c>
      <c r="BL33" s="339">
        <v>39052179</v>
      </c>
      <c r="BM33" s="339">
        <v>40656890</v>
      </c>
      <c r="BN33" s="339">
        <v>586399433</v>
      </c>
      <c r="BO33" s="339">
        <v>40656890</v>
      </c>
      <c r="BP33" s="339">
        <v>32625724</v>
      </c>
      <c r="BQ33" s="339">
        <v>40656890</v>
      </c>
      <c r="BR33" s="339">
        <v>33048650</v>
      </c>
      <c r="BS33" s="339">
        <v>200656890</v>
      </c>
      <c r="BT33" s="339">
        <v>31667350</v>
      </c>
      <c r="BU33" s="339">
        <v>678250256</v>
      </c>
      <c r="BV33" s="339">
        <v>407468916</v>
      </c>
      <c r="BW33" s="339">
        <v>672026791</v>
      </c>
      <c r="BX33" s="339">
        <v>99017167</v>
      </c>
      <c r="BY33" s="339">
        <v>107264126</v>
      </c>
      <c r="BZ33" s="339">
        <v>653817914</v>
      </c>
      <c r="CA33" s="339">
        <v>84556890</v>
      </c>
      <c r="CB33" s="339">
        <v>132033580</v>
      </c>
      <c r="CC33" s="339">
        <v>778400471</v>
      </c>
      <c r="CD33" s="339">
        <v>77319979</v>
      </c>
      <c r="CE33" s="339">
        <f t="shared" si="101"/>
        <v>3245619886</v>
      </c>
      <c r="CF33" s="339">
        <f t="shared" si="96"/>
        <v>3245619886</v>
      </c>
      <c r="CG33" s="339">
        <f t="shared" si="96"/>
        <v>2096273059</v>
      </c>
      <c r="CH33" s="339">
        <f t="shared" si="97"/>
        <v>3245619886</v>
      </c>
      <c r="CI33" s="339">
        <f t="shared" si="97"/>
        <v>2096273059</v>
      </c>
      <c r="CJ33" s="339">
        <v>3855073000</v>
      </c>
      <c r="CK33" s="339"/>
      <c r="CL33" s="339"/>
      <c r="CM33" s="339">
        <v>7663460</v>
      </c>
      <c r="CN33" s="339">
        <v>7663460</v>
      </c>
      <c r="CO33" s="339">
        <v>19712001</v>
      </c>
      <c r="CP33" s="339">
        <v>19712001</v>
      </c>
      <c r="CQ33" s="339">
        <v>29425410</v>
      </c>
      <c r="CR33" s="339"/>
      <c r="CS33" s="339">
        <v>1127536864</v>
      </c>
      <c r="CT33" s="339"/>
      <c r="CU33" s="339">
        <v>149834196</v>
      </c>
      <c r="CV33" s="339"/>
      <c r="CW33" s="339">
        <v>549834196</v>
      </c>
      <c r="CX33" s="339"/>
      <c r="CY33" s="339">
        <v>49834196</v>
      </c>
      <c r="CZ33" s="339"/>
      <c r="DA33" s="339">
        <v>1036885196</v>
      </c>
      <c r="DB33" s="339"/>
      <c r="DC33" s="339">
        <v>103738363</v>
      </c>
      <c r="DD33" s="339"/>
      <c r="DE33" s="339">
        <v>100353030</v>
      </c>
      <c r="DF33" s="339"/>
      <c r="DG33" s="339">
        <v>685632388</v>
      </c>
      <c r="DH33" s="339"/>
      <c r="DI33" s="339">
        <f>+CK33+CM33+CO33+CQ33+CS33+CU33+CW33+CY33+DA33+DC33+DE33+DG33</f>
        <v>3860449300</v>
      </c>
      <c r="DJ33" s="339">
        <f>+CK33+CM33+CO33</f>
        <v>27375461</v>
      </c>
      <c r="DK33" s="339">
        <f>CL33+CN33+CP33+CR33+CT33+CV33+CX33+CX33+CX33+CZ33+DB33+DD33+DF33+DH33</f>
        <v>27375461</v>
      </c>
      <c r="DL33" s="339">
        <f>+CK33+CM33+CO33+CQ33+CS33+CU33+CW33+CY33+DA33+DC33+DE33+DG33</f>
        <v>3860449300</v>
      </c>
      <c r="DM33" s="339">
        <f>CL33+CN33+CP33+CR33+CT33+CV33+CX33+CX33+CX33+CZ33+DB33+DD33+DF33+DH33</f>
        <v>27375461</v>
      </c>
      <c r="DN33" s="339"/>
      <c r="DO33" s="357"/>
      <c r="DP33" s="357"/>
      <c r="DQ33" s="357"/>
      <c r="DR33" s="357"/>
      <c r="DS33" s="357"/>
      <c r="DT33" s="357"/>
      <c r="DU33" s="357"/>
      <c r="DV33" s="357"/>
      <c r="DW33" s="357"/>
      <c r="DX33" s="357"/>
      <c r="DY33" s="357"/>
      <c r="DZ33" s="357"/>
      <c r="EA33" s="357"/>
      <c r="EB33" s="357"/>
      <c r="EC33" s="357"/>
      <c r="ED33" s="357"/>
      <c r="EE33" s="357"/>
      <c r="EF33" s="357"/>
      <c r="EG33" s="357"/>
      <c r="EH33" s="357"/>
      <c r="EI33" s="357"/>
      <c r="EJ33" s="357"/>
      <c r="EK33" s="357"/>
      <c r="EL33" s="357"/>
      <c r="EM33" s="357"/>
      <c r="EN33" s="357"/>
      <c r="EO33" s="357"/>
      <c r="EP33" s="357"/>
      <c r="EQ33" s="357"/>
      <c r="ER33" s="351">
        <f>CP33/CO33</f>
        <v>1</v>
      </c>
      <c r="ES33" s="352">
        <f t="shared" si="10"/>
        <v>1</v>
      </c>
      <c r="ET33" s="352">
        <f t="shared" si="4"/>
        <v>7.0912629263127479E-3</v>
      </c>
      <c r="EU33" s="353">
        <f t="shared" si="11"/>
        <v>0.63956438259878257</v>
      </c>
      <c r="EV33" s="353">
        <f>IFERROR((AA33+BE33+CI33+DM33)/G33,0)</f>
        <v>0</v>
      </c>
      <c r="EW33" s="360"/>
      <c r="EX33" s="361"/>
      <c r="EY33" s="361"/>
      <c r="EZ33" s="360"/>
      <c r="FA33" s="360"/>
    </row>
    <row r="34" spans="1:157" ht="30.75" customHeight="1" x14ac:dyDescent="0.25">
      <c r="A34" s="378"/>
      <c r="B34" s="378"/>
      <c r="C34" s="378"/>
      <c r="D34" s="378"/>
      <c r="E34" s="378"/>
      <c r="F34" s="316" t="s">
        <v>134</v>
      </c>
      <c r="G34" s="340">
        <f t="shared" si="93"/>
        <v>2.7069212491802698E-2</v>
      </c>
      <c r="H34" s="362"/>
      <c r="I34" s="362"/>
      <c r="J34" s="362"/>
      <c r="K34" s="362"/>
      <c r="L34" s="363"/>
      <c r="M34" s="362"/>
      <c r="N34" s="363"/>
      <c r="O34" s="362"/>
      <c r="P34" s="363"/>
      <c r="Q34" s="362"/>
      <c r="R34" s="363"/>
      <c r="S34" s="362"/>
      <c r="T34" s="362"/>
      <c r="U34" s="362"/>
      <c r="V34" s="362"/>
      <c r="W34" s="362"/>
      <c r="X34" s="362"/>
      <c r="Y34" s="362"/>
      <c r="Z34" s="362"/>
      <c r="AA34" s="362"/>
      <c r="AB34" s="352">
        <f t="shared" si="102"/>
        <v>1.9300000000000005E-2</v>
      </c>
      <c r="AC34" s="352">
        <v>2.9999999999999997E-4</v>
      </c>
      <c r="AD34" s="352">
        <v>2.9999999999999997E-4</v>
      </c>
      <c r="AE34" s="353">
        <v>3.3E-3</v>
      </c>
      <c r="AF34" s="352">
        <v>3.3E-3</v>
      </c>
      <c r="AG34" s="352">
        <v>1.1000000000000001E-3</v>
      </c>
      <c r="AH34" s="352">
        <v>1.1000000000000001E-3</v>
      </c>
      <c r="AI34" s="352">
        <v>1.6000000000000001E-3</v>
      </c>
      <c r="AJ34" s="369">
        <v>1.6000000000000001E-3</v>
      </c>
      <c r="AK34" s="369">
        <v>2.5000000000000001E-3</v>
      </c>
      <c r="AL34" s="369">
        <v>2.5000000000000001E-3</v>
      </c>
      <c r="AM34" s="369">
        <v>4.0000000000000002E-4</v>
      </c>
      <c r="AN34" s="369">
        <v>4.0000000000000002E-4</v>
      </c>
      <c r="AO34" s="369">
        <v>5.5999999999999999E-3</v>
      </c>
      <c r="AP34" s="369">
        <v>4.0000000000000002E-4</v>
      </c>
      <c r="AQ34" s="369">
        <v>2E-3</v>
      </c>
      <c r="AR34" s="369">
        <v>6.1999999999999998E-3</v>
      </c>
      <c r="AS34" s="369">
        <v>1.4E-3</v>
      </c>
      <c r="AT34" s="369">
        <v>1.1000000000000001E-3</v>
      </c>
      <c r="AU34" s="369">
        <v>4.0000000000000002E-4</v>
      </c>
      <c r="AV34" s="369">
        <f>0.04%+0.03%+0.1%</f>
        <v>1.7000000000000001E-3</v>
      </c>
      <c r="AW34" s="369">
        <v>4.0000000000000002E-4</v>
      </c>
      <c r="AX34" s="369">
        <v>4.0000000000000002E-4</v>
      </c>
      <c r="AY34" s="369">
        <v>2.9999999999999997E-4</v>
      </c>
      <c r="AZ34" s="369">
        <v>2.9999999999999997E-4</v>
      </c>
      <c r="BA34" s="369">
        <f t="shared" si="98"/>
        <v>1.9300000000000005E-2</v>
      </c>
      <c r="BB34" s="369">
        <f t="shared" ref="BB34:BC34" si="105">+AC34+AE34+AG34+AI34+AK34+AM34+AO34+AQ34+AS34+AU34+AW34+AY34</f>
        <v>1.9300000000000005E-2</v>
      </c>
      <c r="BC34" s="369">
        <f t="shared" si="105"/>
        <v>1.9300000000000001E-2</v>
      </c>
      <c r="BD34" s="369">
        <f t="shared" ref="BD34:BE34" si="106">AC34+AE34+AG34+AI34+AK34+AM34+AO34+AQ34+AS34+AU34+AW34+AY34</f>
        <v>1.9300000000000005E-2</v>
      </c>
      <c r="BE34" s="369">
        <f t="shared" si="106"/>
        <v>1.9300000000000001E-2</v>
      </c>
      <c r="BF34" s="369">
        <v>4.1999999999999997E-3</v>
      </c>
      <c r="BG34" s="369">
        <f>(BG35/BF35)*BF34</f>
        <v>1.5261686309091266E-3</v>
      </c>
      <c r="BH34" s="369">
        <v>1.5E-3</v>
      </c>
      <c r="BI34" s="342">
        <v>2.0000000000000001E-4</v>
      </c>
      <c r="BJ34" s="342">
        <v>2.0000000000000001E-4</v>
      </c>
      <c r="BK34" s="369">
        <v>2.0000000000000001E-4</v>
      </c>
      <c r="BL34" s="369">
        <v>2.0000000000000001E-4</v>
      </c>
      <c r="BM34" s="369">
        <v>2.2000000000000001E-3</v>
      </c>
      <c r="BN34" s="369">
        <f>(BN35/BF35)*BF34</f>
        <v>2.1692124918026986E-3</v>
      </c>
      <c r="BO34" s="369">
        <f>(BO35/BF35)*BF34</f>
        <v>5.2186939376787462E-5</v>
      </c>
      <c r="BP34" s="369">
        <v>1E-4</v>
      </c>
      <c r="BQ34" s="369"/>
      <c r="BR34" s="371"/>
      <c r="BS34" s="371"/>
      <c r="BT34" s="371"/>
      <c r="BU34" s="371"/>
      <c r="BV34" s="371"/>
      <c r="BW34" s="371"/>
      <c r="BX34" s="371"/>
      <c r="BY34" s="371"/>
      <c r="BZ34" s="371"/>
      <c r="CA34" s="371"/>
      <c r="CB34" s="371"/>
      <c r="CC34" s="365"/>
      <c r="CD34" s="371"/>
      <c r="CE34" s="369">
        <f t="shared" si="101"/>
        <v>4.1783555702859139E-3</v>
      </c>
      <c r="CF34" s="369">
        <f t="shared" si="96"/>
        <v>4.1783555702859139E-3</v>
      </c>
      <c r="CG34" s="369">
        <f t="shared" si="96"/>
        <v>4.1692124918026987E-3</v>
      </c>
      <c r="CH34" s="369">
        <f t="shared" si="97"/>
        <v>4.1783555702859139E-3</v>
      </c>
      <c r="CI34" s="369">
        <f t="shared" si="97"/>
        <v>4.1692124918026987E-3</v>
      </c>
      <c r="CJ34" s="353">
        <v>3.5999999999999999E-3</v>
      </c>
      <c r="CK34" s="342">
        <v>5.9999999999999995E-4</v>
      </c>
      <c r="CL34" s="342">
        <v>5.9999999999999995E-4</v>
      </c>
      <c r="CM34" s="342">
        <v>1.1999999999999999E-3</v>
      </c>
      <c r="CN34" s="342">
        <v>1.1999999999999999E-3</v>
      </c>
      <c r="CO34" s="342">
        <v>5.9999999999999995E-4</v>
      </c>
      <c r="CP34" s="342">
        <v>5.9999999999999995E-4</v>
      </c>
      <c r="CQ34" s="342">
        <v>5.9999999999999995E-4</v>
      </c>
      <c r="CR34" s="372"/>
      <c r="CS34" s="342">
        <v>5.9999999999999995E-4</v>
      </c>
      <c r="CT34" s="372"/>
      <c r="CU34" s="372"/>
      <c r="CV34" s="372"/>
      <c r="CW34" s="372"/>
      <c r="CX34" s="372"/>
      <c r="CY34" s="372"/>
      <c r="CZ34" s="372"/>
      <c r="DA34" s="372"/>
      <c r="DB34" s="372"/>
      <c r="DC34" s="372"/>
      <c r="DD34" s="372"/>
      <c r="DE34" s="372"/>
      <c r="DF34" s="372"/>
      <c r="DG34" s="372"/>
      <c r="DH34" s="372"/>
      <c r="DI34" s="342">
        <f>+CK34+CM34+CO34+CQ34+CS34+CU34+CW34+CY34+DA34+DC34+DE34+DG34</f>
        <v>3.5999999999999995E-3</v>
      </c>
      <c r="DJ34" s="340">
        <f>+CK34+CM34+CO34</f>
        <v>2.3999999999999998E-3</v>
      </c>
      <c r="DK34" s="340">
        <f>CL34+CN34+CP34+CR34+CT34+CV34+CX34+CX34+CX34+CZ34+DB34+DD34+DF34+DH34</f>
        <v>2.3999999999999998E-3</v>
      </c>
      <c r="DL34" s="342">
        <f>+CK34+CM34+CO34+CQ34+CS34+CU34+CW34+CY34+DA34+DC34+DE34+DG34</f>
        <v>3.5999999999999995E-3</v>
      </c>
      <c r="DM34" s="340">
        <f>CL34+CN34+CP34+CR34+CT34+CV34+CX34+CX34+CX34+CZ34+DB34+DD34+DF34+DH34</f>
        <v>2.3999999999999998E-3</v>
      </c>
      <c r="DN34" s="373"/>
      <c r="DO34" s="362"/>
      <c r="DP34" s="362"/>
      <c r="DQ34" s="362"/>
      <c r="DR34" s="362"/>
      <c r="DS34" s="362"/>
      <c r="DT34" s="362"/>
      <c r="DU34" s="362"/>
      <c r="DV34" s="362"/>
      <c r="DW34" s="362"/>
      <c r="DX34" s="362"/>
      <c r="DY34" s="362"/>
      <c r="DZ34" s="362"/>
      <c r="EA34" s="362"/>
      <c r="EB34" s="362"/>
      <c r="EC34" s="362"/>
      <c r="ED34" s="362"/>
      <c r="EE34" s="362"/>
      <c r="EF34" s="362"/>
      <c r="EG34" s="362"/>
      <c r="EH34" s="362"/>
      <c r="EI34" s="362"/>
      <c r="EJ34" s="362"/>
      <c r="EK34" s="362"/>
      <c r="EL34" s="362"/>
      <c r="EM34" s="352"/>
      <c r="EN34" s="352"/>
      <c r="EO34" s="352"/>
      <c r="EP34" s="352"/>
      <c r="EQ34" s="349"/>
      <c r="ER34" s="351">
        <f t="shared" si="16"/>
        <v>1</v>
      </c>
      <c r="ES34" s="352">
        <f t="shared" si="10"/>
        <v>1</v>
      </c>
      <c r="ET34" s="352">
        <f t="shared" si="4"/>
        <v>0.66666666666666674</v>
      </c>
      <c r="EU34" s="353">
        <f t="shared" si="11"/>
        <v>0.99964669012842078</v>
      </c>
      <c r="EV34" s="353">
        <f t="shared" si="12"/>
        <v>0.95566919427879948</v>
      </c>
      <c r="EW34" s="360"/>
      <c r="EX34" s="361"/>
      <c r="EY34" s="361"/>
      <c r="EZ34" s="360"/>
      <c r="FA34" s="360"/>
    </row>
    <row r="35" spans="1:157" ht="30.75" customHeight="1" x14ac:dyDescent="0.25">
      <c r="A35" s="378"/>
      <c r="B35" s="378"/>
      <c r="C35" s="378"/>
      <c r="D35" s="378"/>
      <c r="E35" s="378"/>
      <c r="F35" s="317" t="s">
        <v>135</v>
      </c>
      <c r="G35" s="339">
        <f t="shared" si="93"/>
        <v>4375053569</v>
      </c>
      <c r="H35" s="339"/>
      <c r="I35" s="339"/>
      <c r="J35" s="339"/>
      <c r="K35" s="339"/>
      <c r="L35" s="339"/>
      <c r="M35" s="339"/>
      <c r="N35" s="339"/>
      <c r="O35" s="339"/>
      <c r="P35" s="339"/>
      <c r="Q35" s="339"/>
      <c r="R35" s="339"/>
      <c r="S35" s="339"/>
      <c r="T35" s="339"/>
      <c r="U35" s="339"/>
      <c r="V35" s="339"/>
      <c r="W35" s="339"/>
      <c r="X35" s="339"/>
      <c r="Y35" s="339"/>
      <c r="Z35" s="339"/>
      <c r="AA35" s="339"/>
      <c r="AB35" s="339">
        <f t="shared" si="102"/>
        <v>2579374626.1600003</v>
      </c>
      <c r="AC35" s="339">
        <v>43996190</v>
      </c>
      <c r="AD35" s="339">
        <v>43996190</v>
      </c>
      <c r="AE35" s="339">
        <v>431414743</v>
      </c>
      <c r="AF35" s="339">
        <v>431414743</v>
      </c>
      <c r="AG35" s="339">
        <v>152167378</v>
      </c>
      <c r="AH35" s="339">
        <v>152167378</v>
      </c>
      <c r="AI35" s="339">
        <v>218073151</v>
      </c>
      <c r="AJ35" s="339">
        <v>218073151</v>
      </c>
      <c r="AK35" s="339">
        <v>335814804</v>
      </c>
      <c r="AL35" s="339">
        <v>335814804</v>
      </c>
      <c r="AM35" s="339">
        <v>58928348</v>
      </c>
      <c r="AN35" s="339">
        <v>58928348</v>
      </c>
      <c r="AO35" s="339">
        <v>751508348</v>
      </c>
      <c r="AP35" s="339">
        <v>58928348</v>
      </c>
      <c r="AQ35" s="339">
        <v>129741404</v>
      </c>
      <c r="AR35" s="339">
        <v>822321404</v>
      </c>
      <c r="AS35" s="339">
        <v>192362194</v>
      </c>
      <c r="AT35" s="339">
        <v>141543580</v>
      </c>
      <c r="AU35" s="339">
        <v>135725701</v>
      </c>
      <c r="AV35" s="339">
        <v>186544315</v>
      </c>
      <c r="AW35" s="339">
        <v>58928347.799999997</v>
      </c>
      <c r="AX35" s="339">
        <v>58928348</v>
      </c>
      <c r="AY35" s="339">
        <v>70714017.359999999</v>
      </c>
      <c r="AZ35" s="339">
        <v>0</v>
      </c>
      <c r="BA35" s="339">
        <f t="shared" si="98"/>
        <v>2579374626.1600003</v>
      </c>
      <c r="BB35" s="339">
        <f t="shared" ref="BB35:BC35" si="107">+AC35+AE35+AG35+AI35+AK35+AM35+AO35+AQ35+AS35+AU35+AW35+AY35</f>
        <v>2579374626.1600003</v>
      </c>
      <c r="BC35" s="339">
        <f t="shared" si="107"/>
        <v>2508660609</v>
      </c>
      <c r="BD35" s="339">
        <f t="shared" ref="BD35:BE35" si="108">AC35+AE35+AG35+AI35+AK35+AM35+AO35+AQ35+AS35+AU35+AW35+AY35</f>
        <v>2579374626.1600003</v>
      </c>
      <c r="BE35" s="339">
        <f t="shared" si="108"/>
        <v>2508660609</v>
      </c>
      <c r="BF35" s="339">
        <v>773082175</v>
      </c>
      <c r="BG35" s="339">
        <v>280917563</v>
      </c>
      <c r="BH35" s="339">
        <v>280917563</v>
      </c>
      <c r="BI35" s="339">
        <v>44974903</v>
      </c>
      <c r="BJ35" s="339">
        <v>43704103</v>
      </c>
      <c r="BK35" s="339">
        <v>397620036</v>
      </c>
      <c r="BL35" s="339">
        <v>39963770</v>
      </c>
      <c r="BM35" s="339">
        <v>39963770</v>
      </c>
      <c r="BN35" s="339">
        <v>399280836</v>
      </c>
      <c r="BO35" s="339">
        <v>9605903</v>
      </c>
      <c r="BP35" s="339">
        <v>9215903</v>
      </c>
      <c r="BQ35" s="339"/>
      <c r="BR35" s="339"/>
      <c r="BS35" s="339"/>
      <c r="BT35" s="339"/>
      <c r="BU35" s="339"/>
      <c r="BV35" s="339"/>
      <c r="BW35" s="339"/>
      <c r="BX35" s="339"/>
      <c r="BY35" s="339"/>
      <c r="BZ35" s="339"/>
      <c r="CA35" s="339"/>
      <c r="CB35" s="339"/>
      <c r="CC35" s="339"/>
      <c r="CD35" s="339"/>
      <c r="CE35" s="339">
        <f t="shared" si="101"/>
        <v>773082175</v>
      </c>
      <c r="CF35" s="339">
        <f t="shared" si="96"/>
        <v>773082175</v>
      </c>
      <c r="CG35" s="339">
        <f t="shared" si="96"/>
        <v>773082175</v>
      </c>
      <c r="CH35" s="339">
        <f t="shared" si="97"/>
        <v>773082175</v>
      </c>
      <c r="CI35" s="339">
        <f t="shared" si="97"/>
        <v>773082175</v>
      </c>
      <c r="CJ35" s="339">
        <v>1093310785</v>
      </c>
      <c r="CK35" s="339">
        <v>11489000</v>
      </c>
      <c r="CL35" s="339">
        <v>11489000</v>
      </c>
      <c r="CM35" s="339">
        <v>104106909</v>
      </c>
      <c r="CN35" s="339">
        <v>104106909</v>
      </c>
      <c r="CO35" s="339">
        <v>20051500</v>
      </c>
      <c r="CP35" s="339">
        <v>20051500</v>
      </c>
      <c r="CQ35" s="339">
        <v>214111569</v>
      </c>
      <c r="CR35" s="339"/>
      <c r="CS35" s="339">
        <v>642925800</v>
      </c>
      <c r="CT35" s="339"/>
      <c r="CU35" s="339">
        <v>50313000</v>
      </c>
      <c r="CV35" s="339"/>
      <c r="CW35" s="339">
        <v>50313000</v>
      </c>
      <c r="CX35" s="339"/>
      <c r="CY35" s="339"/>
      <c r="CZ35" s="339"/>
      <c r="DA35" s="339"/>
      <c r="DB35" s="339"/>
      <c r="DC35" s="339"/>
      <c r="DD35" s="339"/>
      <c r="DE35" s="339"/>
      <c r="DF35" s="339"/>
      <c r="DG35" s="339">
        <v>7</v>
      </c>
      <c r="DH35" s="339"/>
      <c r="DI35" s="339">
        <f t="shared" si="49"/>
        <v>1093310785</v>
      </c>
      <c r="DJ35" s="339">
        <f>+CK35+CM35+CO35</f>
        <v>135647409</v>
      </c>
      <c r="DK35" s="339">
        <f>CL35+CN35+CP35+CR35+CT35+CV35+CX35+CX35+CX35+CZ35+DB35+DD35+DF35+DH35</f>
        <v>135647409</v>
      </c>
      <c r="DL35" s="339">
        <f>+CK35+CM35+CO35+CQ35+CS35+CU35+CW35+CY35+DA35+DC35+DE35+DG35</f>
        <v>1093310785</v>
      </c>
      <c r="DM35" s="339">
        <f t="shared" si="9"/>
        <v>135647409</v>
      </c>
      <c r="DN35" s="339"/>
      <c r="DO35" s="362"/>
      <c r="DP35" s="362"/>
      <c r="DQ35" s="362"/>
      <c r="DR35" s="362"/>
      <c r="DS35" s="362"/>
      <c r="DT35" s="362"/>
      <c r="DU35" s="362"/>
      <c r="DV35" s="362"/>
      <c r="DW35" s="362"/>
      <c r="DX35" s="362"/>
      <c r="DY35" s="362"/>
      <c r="DZ35" s="362"/>
      <c r="EA35" s="362"/>
      <c r="EB35" s="362"/>
      <c r="EC35" s="362"/>
      <c r="ED35" s="362"/>
      <c r="EE35" s="362"/>
      <c r="EF35" s="362"/>
      <c r="EG35" s="362"/>
      <c r="EH35" s="362"/>
      <c r="EI35" s="362"/>
      <c r="EJ35" s="362"/>
      <c r="EK35" s="362"/>
      <c r="EL35" s="362"/>
      <c r="EM35" s="357"/>
      <c r="EN35" s="357"/>
      <c r="EO35" s="357"/>
      <c r="EP35" s="357"/>
      <c r="EQ35" s="357"/>
      <c r="ER35" s="351">
        <f t="shared" si="16"/>
        <v>1</v>
      </c>
      <c r="ES35" s="352">
        <f t="shared" si="10"/>
        <v>1</v>
      </c>
      <c r="ET35" s="352">
        <f t="shared" si="4"/>
        <v>0.12407031089517698</v>
      </c>
      <c r="EU35" s="353">
        <f t="shared" si="11"/>
        <v>0.9797270915949049</v>
      </c>
      <c r="EV35" s="353">
        <f t="shared" si="12"/>
        <v>0.78110819424346112</v>
      </c>
      <c r="EW35" s="360"/>
      <c r="EX35" s="361"/>
      <c r="EY35" s="361"/>
      <c r="EZ35" s="360"/>
      <c r="FA35" s="360"/>
    </row>
    <row r="36" spans="1:157" ht="30.75" customHeight="1" thickBot="1" x14ac:dyDescent="0.3">
      <c r="A36" s="378"/>
      <c r="B36" s="378"/>
      <c r="C36" s="378"/>
      <c r="D36" s="378"/>
      <c r="E36" s="378"/>
      <c r="F36" s="316" t="s">
        <v>136</v>
      </c>
      <c r="G36" s="420">
        <f>G31+G34</f>
        <v>0.37996921249180277</v>
      </c>
      <c r="H36" s="421">
        <f t="shared" ref="H36:H37" si="109">+H31+H34</f>
        <v>0.05</v>
      </c>
      <c r="I36" s="421"/>
      <c r="J36" s="421"/>
      <c r="K36" s="390">
        <v>0.05</v>
      </c>
      <c r="L36" s="422">
        <v>1.8E-3</v>
      </c>
      <c r="M36" s="390">
        <v>0.05</v>
      </c>
      <c r="N36" s="422">
        <v>8.9999999999999993E-3</v>
      </c>
      <c r="O36" s="390">
        <v>0.05</v>
      </c>
      <c r="P36" s="422">
        <v>1.04E-2</v>
      </c>
      <c r="Q36" s="390">
        <v>0.05</v>
      </c>
      <c r="R36" s="422">
        <v>1.1899999999999999E-2</v>
      </c>
      <c r="S36" s="390">
        <v>0.05</v>
      </c>
      <c r="T36" s="390">
        <v>1.5399999999999999E-2</v>
      </c>
      <c r="U36" s="390">
        <v>0.05</v>
      </c>
      <c r="V36" s="390">
        <v>3.0700000000000002E-2</v>
      </c>
      <c r="W36" s="390">
        <v>0.05</v>
      </c>
      <c r="X36" s="390">
        <v>3.0700000000000002E-2</v>
      </c>
      <c r="Y36" s="390">
        <v>3.0700000000000002E-2</v>
      </c>
      <c r="Z36" s="390">
        <v>0.05</v>
      </c>
      <c r="AA36" s="390">
        <v>3.0700000000000002E-2</v>
      </c>
      <c r="AB36" s="390">
        <f>+AB31+AB34</f>
        <v>8.929999999999999E-2</v>
      </c>
      <c r="AC36" s="390">
        <f t="shared" ref="AC36:AZ36" si="110">+AC31+AC34</f>
        <v>4.4999999999999997E-3</v>
      </c>
      <c r="AD36" s="389">
        <f t="shared" si="110"/>
        <v>4.4999999999999997E-3</v>
      </c>
      <c r="AE36" s="389">
        <f t="shared" si="110"/>
        <v>4.4999999999999997E-3</v>
      </c>
      <c r="AF36" s="389">
        <f t="shared" si="110"/>
        <v>4.4999999999999997E-3</v>
      </c>
      <c r="AG36" s="389">
        <f t="shared" si="110"/>
        <v>7.2000000000000007E-3</v>
      </c>
      <c r="AH36" s="389">
        <f t="shared" si="110"/>
        <v>7.2000000000000007E-3</v>
      </c>
      <c r="AI36" s="389">
        <f t="shared" si="110"/>
        <v>7.0999999999999995E-3</v>
      </c>
      <c r="AJ36" s="389">
        <f t="shared" si="110"/>
        <v>7.0999999999999995E-3</v>
      </c>
      <c r="AK36" s="389">
        <f t="shared" si="110"/>
        <v>8.8999999999999999E-3</v>
      </c>
      <c r="AL36" s="389">
        <f t="shared" si="110"/>
        <v>8.8999999999999999E-3</v>
      </c>
      <c r="AM36" s="389">
        <f t="shared" si="110"/>
        <v>8.8999999999999999E-3</v>
      </c>
      <c r="AN36" s="389">
        <f t="shared" si="110"/>
        <v>8.8999999999999999E-3</v>
      </c>
      <c r="AO36" s="389">
        <f t="shared" si="110"/>
        <v>8.8999999999999982E-3</v>
      </c>
      <c r="AP36" s="389">
        <f t="shared" si="110"/>
        <v>8.8999999999999999E-3</v>
      </c>
      <c r="AQ36" s="389">
        <f t="shared" si="110"/>
        <v>8.8999999999999999E-3</v>
      </c>
      <c r="AR36" s="389">
        <f t="shared" si="110"/>
        <v>8.8999999999999999E-3</v>
      </c>
      <c r="AS36" s="389">
        <f t="shared" si="110"/>
        <v>1.0700000000000001E-2</v>
      </c>
      <c r="AT36" s="389">
        <f t="shared" si="110"/>
        <v>1.0700000000000001E-2</v>
      </c>
      <c r="AU36" s="389">
        <f t="shared" si="110"/>
        <v>8.8999999999999999E-3</v>
      </c>
      <c r="AV36" s="389">
        <f t="shared" si="110"/>
        <v>8.8999999999999999E-3</v>
      </c>
      <c r="AW36" s="389">
        <f t="shared" si="110"/>
        <v>6.3E-3</v>
      </c>
      <c r="AX36" s="389">
        <f t="shared" si="110"/>
        <v>6.3E-3</v>
      </c>
      <c r="AY36" s="389">
        <f t="shared" si="110"/>
        <v>4.5000000000000005E-3</v>
      </c>
      <c r="AZ36" s="389">
        <f t="shared" si="110"/>
        <v>2.9999999999999997E-4</v>
      </c>
      <c r="BA36" s="421">
        <f t="shared" si="98"/>
        <v>8.9300000000000004E-2</v>
      </c>
      <c r="BB36" s="421">
        <f t="shared" ref="BB36:BC36" si="111">+BB31+BB34</f>
        <v>8.929999999999999E-2</v>
      </c>
      <c r="BC36" s="421">
        <f t="shared" si="111"/>
        <v>8.5099999999999995E-2</v>
      </c>
      <c r="BD36" s="421">
        <f t="shared" ref="BD36:BS37" si="112">BD31+BD34</f>
        <v>8.929999999999999E-2</v>
      </c>
      <c r="BE36" s="421">
        <f>BE31+BE34</f>
        <v>8.5099999999999995E-2</v>
      </c>
      <c r="BF36" s="390">
        <f>+BG36+BI36+BK36+BM36+BO36+BQ36+BS36+BU36+BW36+BY36+CA36+CC36</f>
        <v>0.12417835557028593</v>
      </c>
      <c r="BG36" s="390">
        <f>BG31+BG34</f>
        <v>1.0326168630909127E-2</v>
      </c>
      <c r="BH36" s="390">
        <f t="shared" ref="BH36:CC36" si="113">BH31+BH34</f>
        <v>1.03E-2</v>
      </c>
      <c r="BI36" s="390">
        <f t="shared" si="113"/>
        <v>1.03E-2</v>
      </c>
      <c r="BJ36" s="390">
        <f>BJ31+BJ34</f>
        <v>1.03E-2</v>
      </c>
      <c r="BK36" s="390">
        <f>BK31+BK34</f>
        <v>1.03E-2</v>
      </c>
      <c r="BL36" s="390">
        <f t="shared" si="113"/>
        <v>1.03E-2</v>
      </c>
      <c r="BM36" s="390">
        <f t="shared" si="113"/>
        <v>1.23E-2</v>
      </c>
      <c r="BN36" s="390">
        <f>BN31+BN34</f>
        <v>1.2269212491802697E-2</v>
      </c>
      <c r="BO36" s="390">
        <f>BO31+BO34</f>
        <v>1.0252186939376788E-2</v>
      </c>
      <c r="BP36" s="390">
        <f>BP31+BP34</f>
        <v>1.03E-2</v>
      </c>
      <c r="BQ36" s="390">
        <f t="shared" si="113"/>
        <v>1.03E-2</v>
      </c>
      <c r="BR36" s="390">
        <f t="shared" si="113"/>
        <v>1.03E-2</v>
      </c>
      <c r="BS36" s="390">
        <f t="shared" si="113"/>
        <v>1.03E-2</v>
      </c>
      <c r="BT36" s="390">
        <f t="shared" si="113"/>
        <v>1.03E-2</v>
      </c>
      <c r="BU36" s="390">
        <f t="shared" si="113"/>
        <v>1.03E-2</v>
      </c>
      <c r="BV36" s="390">
        <f t="shared" si="113"/>
        <v>1.03E-2</v>
      </c>
      <c r="BW36" s="390">
        <f t="shared" si="113"/>
        <v>1.03E-2</v>
      </c>
      <c r="BX36" s="390">
        <f t="shared" si="113"/>
        <v>1.03E-2</v>
      </c>
      <c r="BY36" s="390">
        <f t="shared" si="113"/>
        <v>1.03E-2</v>
      </c>
      <c r="BZ36" s="390">
        <f t="shared" si="113"/>
        <v>1.03E-2</v>
      </c>
      <c r="CA36" s="390">
        <f t="shared" si="113"/>
        <v>1.03E-2</v>
      </c>
      <c r="CB36" s="390">
        <f t="shared" si="113"/>
        <v>1.03E-2</v>
      </c>
      <c r="CC36" s="390">
        <f t="shared" si="113"/>
        <v>8.8999999999999999E-3</v>
      </c>
      <c r="CD36" s="390">
        <f>CD31+CD34</f>
        <v>5.3E-3</v>
      </c>
      <c r="CE36" s="421">
        <f t="shared" si="101"/>
        <v>0.12417835557028593</v>
      </c>
      <c r="CF36" s="421">
        <f>+CF31+CF34</f>
        <v>0.12417835557028593</v>
      </c>
      <c r="CG36" s="421">
        <v>0.1206</v>
      </c>
      <c r="CH36" s="421">
        <f>CH31+CH34</f>
        <v>0.12417835557028593</v>
      </c>
      <c r="CI36" s="421">
        <v>0.1206</v>
      </c>
      <c r="CJ36" s="390">
        <f>+CJ31+CJ34</f>
        <v>9.3600000000000003E-2</v>
      </c>
      <c r="CK36" s="390">
        <f t="shared" ref="CK36:DH37" si="114">+CK31+CK34</f>
        <v>2.3999999999999998E-3</v>
      </c>
      <c r="CL36" s="390">
        <f t="shared" si="114"/>
        <v>2.3999999999999998E-3</v>
      </c>
      <c r="CM36" s="390">
        <f t="shared" si="114"/>
        <v>7.0999999999999995E-3</v>
      </c>
      <c r="CN36" s="390">
        <f t="shared" si="114"/>
        <v>7.0999999999999995E-3</v>
      </c>
      <c r="CO36" s="390">
        <f t="shared" si="114"/>
        <v>8.3000000000000001E-3</v>
      </c>
      <c r="CP36" s="390">
        <f>+CP31+CP34</f>
        <v>8.3000000000000001E-3</v>
      </c>
      <c r="CQ36" s="390">
        <f t="shared" si="114"/>
        <v>8.3000000000000001E-3</v>
      </c>
      <c r="CR36" s="390">
        <f t="shared" si="114"/>
        <v>0</v>
      </c>
      <c r="CS36" s="390">
        <f t="shared" si="114"/>
        <v>8.3000000000000001E-3</v>
      </c>
      <c r="CT36" s="390">
        <f t="shared" si="114"/>
        <v>0</v>
      </c>
      <c r="CU36" s="390">
        <f t="shared" si="114"/>
        <v>8.0999999999999996E-3</v>
      </c>
      <c r="CV36" s="390">
        <f t="shared" si="114"/>
        <v>0</v>
      </c>
      <c r="CW36" s="390">
        <f t="shared" si="114"/>
        <v>8.5000000000000006E-3</v>
      </c>
      <c r="CX36" s="390">
        <f t="shared" si="114"/>
        <v>0</v>
      </c>
      <c r="CY36" s="390">
        <f t="shared" si="114"/>
        <v>8.5000000000000006E-3</v>
      </c>
      <c r="CZ36" s="390">
        <f t="shared" si="114"/>
        <v>0</v>
      </c>
      <c r="DA36" s="390">
        <f t="shared" si="114"/>
        <v>8.5000000000000006E-3</v>
      </c>
      <c r="DB36" s="390">
        <f t="shared" si="114"/>
        <v>0</v>
      </c>
      <c r="DC36" s="390">
        <f t="shared" si="114"/>
        <v>8.5000000000000006E-3</v>
      </c>
      <c r="DD36" s="390">
        <f t="shared" si="114"/>
        <v>0</v>
      </c>
      <c r="DE36" s="390">
        <f t="shared" si="114"/>
        <v>8.5000000000000006E-3</v>
      </c>
      <c r="DF36" s="390">
        <f t="shared" si="114"/>
        <v>0</v>
      </c>
      <c r="DG36" s="390">
        <f t="shared" si="114"/>
        <v>8.6E-3</v>
      </c>
      <c r="DH36" s="390">
        <f t="shared" si="114"/>
        <v>0</v>
      </c>
      <c r="DI36" s="423">
        <f t="shared" si="49"/>
        <v>9.3600000000000017E-2</v>
      </c>
      <c r="DJ36" s="423">
        <f>DJ31+DJ34</f>
        <v>1.78E-2</v>
      </c>
      <c r="DK36" s="423">
        <f>DK31+DK34</f>
        <v>1.78E-2</v>
      </c>
      <c r="DL36" s="423">
        <f>DL31+DL34</f>
        <v>9.360000000000003E-2</v>
      </c>
      <c r="DM36" s="423">
        <f>DM31+DM34</f>
        <v>1.78E-2</v>
      </c>
      <c r="DN36" s="390">
        <f>+DN31+DN34</f>
        <v>0.05</v>
      </c>
      <c r="DO36" s="390"/>
      <c r="DP36" s="390"/>
      <c r="DQ36" s="390"/>
      <c r="DR36" s="390"/>
      <c r="DS36" s="390"/>
      <c r="DT36" s="390"/>
      <c r="DU36" s="390"/>
      <c r="DV36" s="390"/>
      <c r="DW36" s="390"/>
      <c r="DX36" s="390"/>
      <c r="DY36" s="390"/>
      <c r="DZ36" s="390"/>
      <c r="EA36" s="390"/>
      <c r="EB36" s="390"/>
      <c r="EC36" s="390"/>
      <c r="ED36" s="390"/>
      <c r="EE36" s="390"/>
      <c r="EF36" s="390"/>
      <c r="EG36" s="390"/>
      <c r="EH36" s="390"/>
      <c r="EI36" s="390"/>
      <c r="EJ36" s="390"/>
      <c r="EK36" s="390"/>
      <c r="EL36" s="390"/>
      <c r="EM36" s="389"/>
      <c r="EN36" s="389"/>
      <c r="EO36" s="389"/>
      <c r="EP36" s="389"/>
      <c r="EQ36" s="387">
        <f t="shared" ref="EQ36:EQ37" si="115">+EQ31+EQ34</f>
        <v>0</v>
      </c>
      <c r="ER36" s="388">
        <f t="shared" si="16"/>
        <v>1</v>
      </c>
      <c r="ES36" s="389">
        <f t="shared" si="10"/>
        <v>1</v>
      </c>
      <c r="ET36" s="389">
        <f t="shared" si="4"/>
        <v>0.19017094017094011</v>
      </c>
      <c r="EU36" s="390">
        <f t="shared" si="11"/>
        <v>0.90373110822770153</v>
      </c>
      <c r="EV36" s="390">
        <f t="shared" si="12"/>
        <v>0.66900157076669453</v>
      </c>
      <c r="EW36" s="360"/>
      <c r="EX36" s="361"/>
      <c r="EY36" s="361"/>
      <c r="EZ36" s="360"/>
      <c r="FA36" s="360"/>
    </row>
    <row r="37" spans="1:157" ht="30.75" customHeight="1" thickBot="1" x14ac:dyDescent="0.3">
      <c r="A37" s="379"/>
      <c r="B37" s="379"/>
      <c r="C37" s="379"/>
      <c r="D37" s="379"/>
      <c r="E37" s="379"/>
      <c r="F37" s="319" t="s">
        <v>137</v>
      </c>
      <c r="G37" s="400">
        <f>G32+G35</f>
        <v>18605728744</v>
      </c>
      <c r="H37" s="401">
        <f t="shared" ref="H37:BC37" si="116">H32+H35</f>
        <v>2763278000</v>
      </c>
      <c r="I37" s="401">
        <f t="shared" si="116"/>
        <v>0</v>
      </c>
      <c r="J37" s="401">
        <f t="shared" si="116"/>
        <v>0</v>
      </c>
      <c r="K37" s="401">
        <f t="shared" si="116"/>
        <v>2763278000</v>
      </c>
      <c r="L37" s="401">
        <f t="shared" si="116"/>
        <v>24552000</v>
      </c>
      <c r="M37" s="401">
        <f t="shared" si="116"/>
        <v>2763278000</v>
      </c>
      <c r="N37" s="401">
        <f t="shared" si="116"/>
        <v>93104000</v>
      </c>
      <c r="O37" s="401">
        <f t="shared" si="116"/>
        <v>2763278000</v>
      </c>
      <c r="P37" s="401">
        <f t="shared" si="116"/>
        <v>93104000</v>
      </c>
      <c r="Q37" s="401">
        <f t="shared" si="116"/>
        <v>2763278000</v>
      </c>
      <c r="R37" s="401">
        <f t="shared" si="116"/>
        <v>111604160</v>
      </c>
      <c r="S37" s="401">
        <f t="shared" si="116"/>
        <v>2763278000</v>
      </c>
      <c r="T37" s="401">
        <f t="shared" si="116"/>
        <v>154471350</v>
      </c>
      <c r="U37" s="401">
        <f t="shared" si="116"/>
        <v>2763278000</v>
      </c>
      <c r="V37" s="401">
        <f t="shared" si="116"/>
        <v>2695611598</v>
      </c>
      <c r="W37" s="401">
        <f t="shared" si="116"/>
        <v>2763278000</v>
      </c>
      <c r="X37" s="401">
        <f t="shared" si="116"/>
        <v>2695611598</v>
      </c>
      <c r="Y37" s="401">
        <f t="shared" si="116"/>
        <v>2695611598</v>
      </c>
      <c r="Z37" s="401">
        <f t="shared" si="116"/>
        <v>2763278000</v>
      </c>
      <c r="AA37" s="401">
        <f t="shared" si="116"/>
        <v>2695611598</v>
      </c>
      <c r="AB37" s="401">
        <f t="shared" si="116"/>
        <v>5194732626.1599998</v>
      </c>
      <c r="AC37" s="401">
        <f t="shared" si="116"/>
        <v>43996190</v>
      </c>
      <c r="AD37" s="401">
        <f t="shared" si="116"/>
        <v>43996190</v>
      </c>
      <c r="AE37" s="401">
        <f t="shared" si="116"/>
        <v>537771043</v>
      </c>
      <c r="AF37" s="401">
        <f t="shared" si="116"/>
        <v>537771043</v>
      </c>
      <c r="AG37" s="401">
        <f t="shared" si="116"/>
        <v>281576528</v>
      </c>
      <c r="AH37" s="401">
        <f t="shared" si="116"/>
        <v>281576528</v>
      </c>
      <c r="AI37" s="401">
        <f t="shared" si="116"/>
        <v>220996301</v>
      </c>
      <c r="AJ37" s="401">
        <f t="shared" si="116"/>
        <v>220996301</v>
      </c>
      <c r="AK37" s="401">
        <f t="shared" si="116"/>
        <v>423996954</v>
      </c>
      <c r="AL37" s="401">
        <f t="shared" si="116"/>
        <v>423996954</v>
      </c>
      <c r="AM37" s="401">
        <f t="shared" si="116"/>
        <v>483333567</v>
      </c>
      <c r="AN37" s="401">
        <f t="shared" si="116"/>
        <v>1082332019</v>
      </c>
      <c r="AO37" s="401">
        <f t="shared" si="116"/>
        <v>1353429950</v>
      </c>
      <c r="AP37" s="401">
        <f t="shared" si="116"/>
        <v>89831498</v>
      </c>
      <c r="AQ37" s="401">
        <f t="shared" si="116"/>
        <v>161593814</v>
      </c>
      <c r="AR37" s="401">
        <f t="shared" si="116"/>
        <v>826024554</v>
      </c>
      <c r="AS37" s="401">
        <f t="shared" si="116"/>
        <v>257175451</v>
      </c>
      <c r="AT37" s="401">
        <f t="shared" si="116"/>
        <v>175023577</v>
      </c>
      <c r="AU37" s="401">
        <f t="shared" si="116"/>
        <v>480378111</v>
      </c>
      <c r="AV37" s="401">
        <f t="shared" si="116"/>
        <v>186544315</v>
      </c>
      <c r="AW37" s="401">
        <f t="shared" si="116"/>
        <v>497790681.80000001</v>
      </c>
      <c r="AX37" s="401">
        <f t="shared" si="116"/>
        <v>491770226</v>
      </c>
      <c r="AY37" s="401">
        <f t="shared" si="116"/>
        <v>173075126.36000001</v>
      </c>
      <c r="AZ37" s="401">
        <f t="shared" si="116"/>
        <v>385377837</v>
      </c>
      <c r="BA37" s="401">
        <f t="shared" si="116"/>
        <v>4915113717.1599998</v>
      </c>
      <c r="BB37" s="401">
        <f t="shared" si="116"/>
        <v>4915113717.1599998</v>
      </c>
      <c r="BC37" s="401">
        <f t="shared" si="116"/>
        <v>4745241042</v>
      </c>
      <c r="BD37" s="401">
        <f t="shared" si="112"/>
        <v>4915113717.1599998</v>
      </c>
      <c r="BE37" s="401">
        <f t="shared" si="112"/>
        <v>4745241042</v>
      </c>
      <c r="BF37" s="401">
        <f t="shared" si="112"/>
        <v>4428574175</v>
      </c>
      <c r="BG37" s="401">
        <f t="shared" si="112"/>
        <v>535160209</v>
      </c>
      <c r="BH37" s="401">
        <f t="shared" si="112"/>
        <v>535160209</v>
      </c>
      <c r="BI37" s="401">
        <f t="shared" si="112"/>
        <v>759658903</v>
      </c>
      <c r="BJ37" s="401">
        <f t="shared" si="112"/>
        <v>590453059</v>
      </c>
      <c r="BK37" s="401">
        <f t="shared" si="112"/>
        <v>344740992</v>
      </c>
      <c r="BL37" s="401">
        <f t="shared" si="112"/>
        <v>39963770</v>
      </c>
      <c r="BM37" s="401">
        <f t="shared" si="112"/>
        <v>39963770</v>
      </c>
      <c r="BN37" s="401">
        <f t="shared" si="112"/>
        <v>409194313</v>
      </c>
      <c r="BO37" s="401">
        <f t="shared" si="112"/>
        <v>9605903</v>
      </c>
      <c r="BP37" s="401">
        <f t="shared" si="112"/>
        <v>12104627</v>
      </c>
      <c r="BQ37" s="401">
        <f t="shared" si="112"/>
        <v>378848366</v>
      </c>
      <c r="BR37" s="401">
        <f t="shared" si="112"/>
        <v>382160016</v>
      </c>
      <c r="BS37" s="401">
        <f t="shared" si="112"/>
        <v>734745000</v>
      </c>
      <c r="BT37" s="401">
        <f t="shared" ref="BT37:DN37" si="117">BT32+BT35</f>
        <v>176010173</v>
      </c>
      <c r="BU37" s="401">
        <f t="shared" si="117"/>
        <v>1057591943</v>
      </c>
      <c r="BV37" s="401">
        <f t="shared" si="117"/>
        <v>508441811</v>
      </c>
      <c r="BW37" s="401">
        <f t="shared" si="117"/>
        <v>79077972</v>
      </c>
      <c r="BX37" s="401">
        <f t="shared" si="117"/>
        <v>127183300</v>
      </c>
      <c r="BY37" s="401">
        <f t="shared" si="117"/>
        <v>18785069</v>
      </c>
      <c r="BZ37" s="401">
        <f t="shared" si="117"/>
        <v>110939230</v>
      </c>
      <c r="CA37" s="401">
        <f t="shared" si="117"/>
        <v>16518067</v>
      </c>
      <c r="CB37" s="401">
        <f t="shared" si="117"/>
        <v>13277351</v>
      </c>
      <c r="CC37" s="401">
        <f t="shared" si="117"/>
        <v>44005867</v>
      </c>
      <c r="CD37" s="401">
        <f t="shared" si="117"/>
        <v>1057778160</v>
      </c>
      <c r="CE37" s="401">
        <f t="shared" si="117"/>
        <v>4018702061</v>
      </c>
      <c r="CF37" s="401">
        <f t="shared" si="117"/>
        <v>4018702061</v>
      </c>
      <c r="CG37" s="401">
        <f t="shared" si="117"/>
        <v>3962666019</v>
      </c>
      <c r="CH37" s="401">
        <f t="shared" si="117"/>
        <v>4018702061</v>
      </c>
      <c r="CI37" s="401">
        <f t="shared" si="117"/>
        <v>3962666019</v>
      </c>
      <c r="CJ37" s="401">
        <f t="shared" si="117"/>
        <v>4948383785</v>
      </c>
      <c r="CK37" s="401">
        <f t="shared" si="117"/>
        <v>11489000</v>
      </c>
      <c r="CL37" s="401">
        <f t="shared" si="117"/>
        <v>11489000</v>
      </c>
      <c r="CM37" s="401">
        <f t="shared" si="117"/>
        <v>380526909</v>
      </c>
      <c r="CN37" s="401">
        <f t="shared" si="117"/>
        <v>315250369</v>
      </c>
      <c r="CO37" s="401">
        <f t="shared" si="117"/>
        <v>77750500</v>
      </c>
      <c r="CP37" s="401">
        <f t="shared" si="117"/>
        <v>81726201</v>
      </c>
      <c r="CQ37" s="401">
        <f t="shared" si="117"/>
        <v>1667388190</v>
      </c>
      <c r="CR37" s="401">
        <f t="shared" si="117"/>
        <v>0</v>
      </c>
      <c r="CS37" s="401">
        <f t="shared" si="117"/>
        <v>732925800</v>
      </c>
      <c r="CT37" s="401">
        <f t="shared" si="117"/>
        <v>0</v>
      </c>
      <c r="CU37" s="401">
        <f t="shared" si="117"/>
        <v>1414264000</v>
      </c>
      <c r="CV37" s="401">
        <f t="shared" si="117"/>
        <v>0</v>
      </c>
      <c r="CW37" s="401">
        <f t="shared" si="117"/>
        <v>50313000</v>
      </c>
      <c r="CX37" s="401">
        <f t="shared" si="117"/>
        <v>0</v>
      </c>
      <c r="CY37" s="401">
        <f t="shared" si="117"/>
        <v>150000000</v>
      </c>
      <c r="CZ37" s="401">
        <f t="shared" si="117"/>
        <v>0</v>
      </c>
      <c r="DA37" s="401">
        <f t="shared" si="117"/>
        <v>463425000</v>
      </c>
      <c r="DB37" s="401">
        <f t="shared" si="117"/>
        <v>0</v>
      </c>
      <c r="DC37" s="401">
        <f t="shared" si="117"/>
        <v>0</v>
      </c>
      <c r="DD37" s="401">
        <f t="shared" si="117"/>
        <v>0</v>
      </c>
      <c r="DE37" s="401">
        <f t="shared" si="117"/>
        <v>0</v>
      </c>
      <c r="DF37" s="401">
        <f t="shared" si="117"/>
        <v>0</v>
      </c>
      <c r="DG37" s="401">
        <f t="shared" si="117"/>
        <v>5677686</v>
      </c>
      <c r="DH37" s="401">
        <f t="shared" si="117"/>
        <v>0</v>
      </c>
      <c r="DI37" s="401">
        <f t="shared" si="117"/>
        <v>4953760085</v>
      </c>
      <c r="DJ37" s="401">
        <f t="shared" si="117"/>
        <v>469766409</v>
      </c>
      <c r="DK37" s="401">
        <f t="shared" si="117"/>
        <v>408465570</v>
      </c>
      <c r="DL37" s="401">
        <f t="shared" si="117"/>
        <v>4953760085</v>
      </c>
      <c r="DM37" s="401">
        <f t="shared" si="117"/>
        <v>408465570</v>
      </c>
      <c r="DN37" s="401">
        <f t="shared" si="117"/>
        <v>2248450000</v>
      </c>
      <c r="DO37" s="402">
        <f t="shared" ref="DO37:EL37" si="118">+DO32+DO35</f>
        <v>0</v>
      </c>
      <c r="DP37" s="402">
        <f t="shared" si="118"/>
        <v>0</v>
      </c>
      <c r="DQ37" s="402">
        <f t="shared" si="118"/>
        <v>0</v>
      </c>
      <c r="DR37" s="402">
        <f t="shared" si="118"/>
        <v>0</v>
      </c>
      <c r="DS37" s="402">
        <f t="shared" si="118"/>
        <v>0</v>
      </c>
      <c r="DT37" s="402">
        <f t="shared" si="118"/>
        <v>0</v>
      </c>
      <c r="DU37" s="402">
        <f t="shared" si="118"/>
        <v>0</v>
      </c>
      <c r="DV37" s="402">
        <f t="shared" si="118"/>
        <v>0</v>
      </c>
      <c r="DW37" s="402">
        <f t="shared" si="118"/>
        <v>0</v>
      </c>
      <c r="DX37" s="402">
        <f t="shared" si="118"/>
        <v>0</v>
      </c>
      <c r="DY37" s="402">
        <f t="shared" si="118"/>
        <v>0</v>
      </c>
      <c r="DZ37" s="402">
        <f t="shared" si="118"/>
        <v>0</v>
      </c>
      <c r="EA37" s="402">
        <f t="shared" si="118"/>
        <v>0</v>
      </c>
      <c r="EB37" s="402">
        <f t="shared" si="118"/>
        <v>0</v>
      </c>
      <c r="EC37" s="402">
        <f t="shared" si="118"/>
        <v>0</v>
      </c>
      <c r="ED37" s="402">
        <f t="shared" si="118"/>
        <v>0</v>
      </c>
      <c r="EE37" s="402">
        <f t="shared" si="118"/>
        <v>0</v>
      </c>
      <c r="EF37" s="402">
        <f t="shared" si="118"/>
        <v>0</v>
      </c>
      <c r="EG37" s="402">
        <f t="shared" si="118"/>
        <v>0</v>
      </c>
      <c r="EH37" s="402">
        <f t="shared" si="118"/>
        <v>0</v>
      </c>
      <c r="EI37" s="402">
        <f t="shared" si="118"/>
        <v>0</v>
      </c>
      <c r="EJ37" s="402">
        <f t="shared" si="118"/>
        <v>0</v>
      </c>
      <c r="EK37" s="402">
        <f t="shared" si="118"/>
        <v>0</v>
      </c>
      <c r="EL37" s="402">
        <f t="shared" si="118"/>
        <v>0</v>
      </c>
      <c r="EM37" s="403"/>
      <c r="EN37" s="403"/>
      <c r="EO37" s="403"/>
      <c r="EP37" s="403"/>
      <c r="EQ37" s="403">
        <f t="shared" si="115"/>
        <v>0</v>
      </c>
      <c r="ER37" s="404">
        <f t="shared" si="16"/>
        <v>1.0511340891698446</v>
      </c>
      <c r="ES37" s="405">
        <f t="shared" si="10"/>
        <v>0.86950782809164207</v>
      </c>
      <c r="ET37" s="405">
        <f t="shared" si="4"/>
        <v>8.2455662565660975E-2</v>
      </c>
      <c r="EU37" s="406">
        <f t="shared" si="11"/>
        <v>0.97083257695896685</v>
      </c>
      <c r="EV37" s="407">
        <f t="shared" si="12"/>
        <v>0.63485738137556935</v>
      </c>
      <c r="EW37" s="380"/>
      <c r="EX37" s="361"/>
      <c r="EY37" s="361"/>
      <c r="EZ37" s="360"/>
      <c r="FA37" s="360"/>
    </row>
    <row r="38" spans="1:157" ht="30.75" customHeight="1" x14ac:dyDescent="0.25">
      <c r="A38" s="376" t="s">
        <v>145</v>
      </c>
      <c r="B38" s="376">
        <v>5</v>
      </c>
      <c r="C38" s="377" t="s">
        <v>146</v>
      </c>
      <c r="D38" s="376" t="s">
        <v>74</v>
      </c>
      <c r="E38" s="376">
        <v>457</v>
      </c>
      <c r="F38" s="321" t="s">
        <v>131</v>
      </c>
      <c r="G38" s="391">
        <f t="shared" ref="G38:G42" si="119">AA38+BE38+CI38+DL38+DN38</f>
        <v>12.95</v>
      </c>
      <c r="H38" s="411">
        <v>2</v>
      </c>
      <c r="I38" s="411"/>
      <c r="J38" s="411"/>
      <c r="K38" s="411">
        <v>2</v>
      </c>
      <c r="L38" s="411">
        <v>0.5</v>
      </c>
      <c r="M38" s="411">
        <v>2</v>
      </c>
      <c r="N38" s="412">
        <v>0.5</v>
      </c>
      <c r="O38" s="411">
        <v>2</v>
      </c>
      <c r="P38" s="412">
        <v>0.5</v>
      </c>
      <c r="Q38" s="411">
        <v>2</v>
      </c>
      <c r="R38" s="412">
        <v>1</v>
      </c>
      <c r="S38" s="411">
        <v>2</v>
      </c>
      <c r="T38" s="392">
        <v>1</v>
      </c>
      <c r="U38" s="392">
        <v>2</v>
      </c>
      <c r="V38" s="391">
        <v>1.95</v>
      </c>
      <c r="W38" s="411">
        <v>2</v>
      </c>
      <c r="X38" s="411">
        <v>1.95</v>
      </c>
      <c r="Y38" s="411">
        <v>1.95</v>
      </c>
      <c r="Z38" s="411">
        <v>2</v>
      </c>
      <c r="AA38" s="411">
        <v>1.95</v>
      </c>
      <c r="AB38" s="391">
        <f>+AC38+AE38+AG38+AI38+AK38+AM38+AO38+AQ38+AS38+AU38+AW38+AY38</f>
        <v>3.0000000000000004</v>
      </c>
      <c r="AC38" s="411">
        <v>0.08</v>
      </c>
      <c r="AD38" s="394">
        <v>0.08</v>
      </c>
      <c r="AE38" s="411">
        <v>0.14000000000000001</v>
      </c>
      <c r="AF38" s="394">
        <v>0.14000000000000001</v>
      </c>
      <c r="AG38" s="391">
        <v>0.12999999999999998</v>
      </c>
      <c r="AH38" s="391">
        <v>0.12999999999999998</v>
      </c>
      <c r="AI38" s="391">
        <v>0.14000000000000007</v>
      </c>
      <c r="AJ38" s="391">
        <v>0.14000000000000007</v>
      </c>
      <c r="AK38" s="411">
        <v>0.46</v>
      </c>
      <c r="AL38" s="411">
        <v>0.46</v>
      </c>
      <c r="AM38" s="411">
        <v>0.46</v>
      </c>
      <c r="AN38" s="411">
        <v>0.46</v>
      </c>
      <c r="AO38" s="411">
        <v>0.46</v>
      </c>
      <c r="AP38" s="411">
        <v>0.46</v>
      </c>
      <c r="AQ38" s="411">
        <v>0.46</v>
      </c>
      <c r="AR38" s="411">
        <v>0.46</v>
      </c>
      <c r="AS38" s="411">
        <v>0.31</v>
      </c>
      <c r="AT38" s="411">
        <v>0.31</v>
      </c>
      <c r="AU38" s="411">
        <v>0.12</v>
      </c>
      <c r="AV38" s="411">
        <v>0.12</v>
      </c>
      <c r="AW38" s="411">
        <v>0.12</v>
      </c>
      <c r="AX38" s="411">
        <v>0.06</v>
      </c>
      <c r="AY38" s="411">
        <v>0.12</v>
      </c>
      <c r="AZ38" s="411">
        <v>0.18</v>
      </c>
      <c r="BA38" s="395">
        <f>+AC38+AE38+AG38+AI38+AK38+AM38+AO38+AQ38+AS38+AU38+AW38+AY38</f>
        <v>3.0000000000000004</v>
      </c>
      <c r="BB38" s="395">
        <f t="shared" ref="BB38:BC38" si="120">+AC38+AE38+AG38+AI38+AK38+AM38+AO38+AQ38+AS38+AU38+AW38+AY38</f>
        <v>3.0000000000000004</v>
      </c>
      <c r="BC38" s="395">
        <f t="shared" si="120"/>
        <v>3.0000000000000004</v>
      </c>
      <c r="BD38" s="395">
        <f t="shared" ref="BD38:BE38" si="121">AC38+AE38+AG38+AI38+AK38+AM38+AO38+AQ38+AS38+AU38+AW38+AY38</f>
        <v>3.0000000000000004</v>
      </c>
      <c r="BE38" s="395">
        <f t="shared" si="121"/>
        <v>3.0000000000000004</v>
      </c>
      <c r="BF38" s="391">
        <f>+BG38+BI38+BK38+BM38+BO38+BQ38+BS38+BU38+BW38+BY38+CA38+CC38</f>
        <v>2.9999999999999996</v>
      </c>
      <c r="BG38" s="391">
        <v>0.06</v>
      </c>
      <c r="BH38" s="391">
        <v>0.06</v>
      </c>
      <c r="BI38" s="391">
        <v>0.12</v>
      </c>
      <c r="BJ38" s="391">
        <v>0.12</v>
      </c>
      <c r="BK38" s="391">
        <v>0.18</v>
      </c>
      <c r="BL38" s="391">
        <v>0.18</v>
      </c>
      <c r="BM38" s="391">
        <v>0.24</v>
      </c>
      <c r="BN38" s="391">
        <v>0.24</v>
      </c>
      <c r="BO38" s="391">
        <v>0.3</v>
      </c>
      <c r="BP38" s="391">
        <v>0.3</v>
      </c>
      <c r="BQ38" s="391">
        <v>0.3</v>
      </c>
      <c r="BR38" s="391">
        <v>0.3</v>
      </c>
      <c r="BS38" s="391">
        <v>0.3</v>
      </c>
      <c r="BT38" s="391">
        <v>0.3</v>
      </c>
      <c r="BU38" s="391">
        <v>0.3</v>
      </c>
      <c r="BV38" s="391">
        <v>0.3</v>
      </c>
      <c r="BW38" s="391">
        <v>0.3</v>
      </c>
      <c r="BX38" s="391">
        <v>0.3</v>
      </c>
      <c r="BY38" s="391">
        <v>0.3</v>
      </c>
      <c r="BZ38" s="391">
        <v>0.3</v>
      </c>
      <c r="CA38" s="391">
        <v>0.3</v>
      </c>
      <c r="CB38" s="391">
        <v>0.3</v>
      </c>
      <c r="CC38" s="391">
        <v>0.3</v>
      </c>
      <c r="CD38" s="391">
        <v>0.3</v>
      </c>
      <c r="CE38" s="395">
        <f>+BG38+BI38+BK38+BM38+BO38+BQ38+BS38+BU38+BW38+BY38+CA38+CC38</f>
        <v>2.9999999999999996</v>
      </c>
      <c r="CF38" s="395">
        <f t="shared" ref="CF38:CG42" si="122">+BG38+BI38+BK38+BM38+BO38+BQ38+BS38+BU38+BW38+BY38+CA38+CC38</f>
        <v>2.9999999999999996</v>
      </c>
      <c r="CG38" s="395">
        <f t="shared" si="122"/>
        <v>2.9999999999999996</v>
      </c>
      <c r="CH38" s="395">
        <f t="shared" ref="CH38:CI42" si="123">BG38+BI38+BK38+BM38+BO38+BQ38+BS38+BU38+BW38+BY38+CA38+CC38</f>
        <v>2.9999999999999996</v>
      </c>
      <c r="CI38" s="395">
        <f t="shared" si="123"/>
        <v>2.9999999999999996</v>
      </c>
      <c r="CJ38" s="411">
        <v>3</v>
      </c>
      <c r="CK38" s="391">
        <v>0.06</v>
      </c>
      <c r="CL38" s="391">
        <v>0.06</v>
      </c>
      <c r="CM38" s="391">
        <v>0.09</v>
      </c>
      <c r="CN38" s="391">
        <v>0.09</v>
      </c>
      <c r="CO38" s="391">
        <v>0.15</v>
      </c>
      <c r="CP38" s="391">
        <v>0.15</v>
      </c>
      <c r="CQ38" s="391">
        <v>0.24</v>
      </c>
      <c r="CR38" s="391"/>
      <c r="CS38" s="391">
        <v>0.36</v>
      </c>
      <c r="CT38" s="391"/>
      <c r="CU38" s="391">
        <v>0.51</v>
      </c>
      <c r="CV38" s="391"/>
      <c r="CW38" s="391">
        <v>0.54</v>
      </c>
      <c r="CX38" s="391"/>
      <c r="CY38" s="391">
        <v>0.39</v>
      </c>
      <c r="CZ38" s="391"/>
      <c r="DA38" s="391">
        <v>0.27</v>
      </c>
      <c r="DB38" s="391"/>
      <c r="DC38" s="391">
        <v>0.18</v>
      </c>
      <c r="DD38" s="391"/>
      <c r="DE38" s="391">
        <v>0.12</v>
      </c>
      <c r="DF38" s="391"/>
      <c r="DG38" s="391">
        <v>0.09</v>
      </c>
      <c r="DH38" s="391"/>
      <c r="DI38" s="392">
        <f t="shared" si="49"/>
        <v>3.0000000000000004</v>
      </c>
      <c r="DJ38" s="391">
        <f>+CK38+CM38+CO38</f>
        <v>0.3</v>
      </c>
      <c r="DK38" s="391">
        <f>CL38+CN38+CP38+CR38+CT38+CV38+CX38+CX38+CX38+CZ38+DB38+DD38+DF38+DH38</f>
        <v>0.3</v>
      </c>
      <c r="DL38" s="462">
        <f>+CK38+CM38+CO38+CQ38+CS38+CU38+CW38+CY38+DA38+DC38+DE38+DG38</f>
        <v>3.0000000000000004</v>
      </c>
      <c r="DM38" s="391">
        <f>CL38+CN38+CP38+CR38+CT38+CV38+CX38+CX38+CX38+CZ38+DB38+DD38+DF38+DH38</f>
        <v>0.3</v>
      </c>
      <c r="DN38" s="411">
        <v>2</v>
      </c>
      <c r="DO38" s="411"/>
      <c r="DP38" s="411"/>
      <c r="DQ38" s="411"/>
      <c r="DR38" s="411"/>
      <c r="DS38" s="411"/>
      <c r="DT38" s="411"/>
      <c r="DU38" s="411"/>
      <c r="DV38" s="411"/>
      <c r="DW38" s="411"/>
      <c r="DX38" s="411"/>
      <c r="DY38" s="411"/>
      <c r="DZ38" s="411"/>
      <c r="EA38" s="411"/>
      <c r="EB38" s="411"/>
      <c r="EC38" s="411"/>
      <c r="ED38" s="411"/>
      <c r="EE38" s="411"/>
      <c r="EF38" s="411"/>
      <c r="EG38" s="411"/>
      <c r="EH38" s="411"/>
      <c r="EI38" s="411"/>
      <c r="EJ38" s="411"/>
      <c r="EK38" s="411"/>
      <c r="EL38" s="411"/>
      <c r="EM38" s="394"/>
      <c r="EN38" s="394"/>
      <c r="EO38" s="424"/>
      <c r="EP38" s="424"/>
      <c r="EQ38" s="394"/>
      <c r="ER38" s="397">
        <f t="shared" si="16"/>
        <v>1</v>
      </c>
      <c r="ES38" s="398">
        <f t="shared" si="10"/>
        <v>1</v>
      </c>
      <c r="ET38" s="398">
        <f t="shared" si="4"/>
        <v>9.9999999999999978E-2</v>
      </c>
      <c r="EU38" s="399">
        <f t="shared" si="11"/>
        <v>0.99397590361445776</v>
      </c>
      <c r="EV38" s="399">
        <f t="shared" si="12"/>
        <v>0.63706563706563712</v>
      </c>
      <c r="EW38" s="354" t="s">
        <v>621</v>
      </c>
      <c r="EX38" s="355" t="s">
        <v>142</v>
      </c>
      <c r="EY38" s="355" t="s">
        <v>142</v>
      </c>
      <c r="EZ38" s="354" t="s">
        <v>600</v>
      </c>
      <c r="FA38" s="368" t="s">
        <v>601</v>
      </c>
    </row>
    <row r="39" spans="1:157" ht="30.75" customHeight="1" x14ac:dyDescent="0.25">
      <c r="A39" s="378"/>
      <c r="B39" s="378"/>
      <c r="C39" s="378"/>
      <c r="D39" s="378"/>
      <c r="E39" s="378"/>
      <c r="F39" s="317" t="s">
        <v>132</v>
      </c>
      <c r="G39" s="339">
        <f t="shared" si="119"/>
        <v>1069970933</v>
      </c>
      <c r="H39" s="341">
        <v>166584000</v>
      </c>
      <c r="I39" s="341"/>
      <c r="J39" s="341"/>
      <c r="K39" s="341">
        <v>166584000</v>
      </c>
      <c r="L39" s="341">
        <v>0</v>
      </c>
      <c r="M39" s="341">
        <v>166584000</v>
      </c>
      <c r="N39" s="357">
        <v>91612000</v>
      </c>
      <c r="O39" s="341">
        <v>166584000</v>
      </c>
      <c r="P39" s="357">
        <v>91612000</v>
      </c>
      <c r="Q39" s="341">
        <v>166584000</v>
      </c>
      <c r="R39" s="357">
        <v>91612000</v>
      </c>
      <c r="S39" s="341">
        <v>166584000</v>
      </c>
      <c r="T39" s="341">
        <v>91612000</v>
      </c>
      <c r="U39" s="341">
        <v>166584000</v>
      </c>
      <c r="V39" s="341">
        <v>122884000</v>
      </c>
      <c r="W39" s="341">
        <v>166584000</v>
      </c>
      <c r="X39" s="341">
        <v>122884000</v>
      </c>
      <c r="Y39" s="341">
        <v>122884000</v>
      </c>
      <c r="Z39" s="339">
        <v>166584000</v>
      </c>
      <c r="AA39" s="339">
        <v>122884000</v>
      </c>
      <c r="AB39" s="339">
        <v>232232000</v>
      </c>
      <c r="AC39" s="339">
        <v>0</v>
      </c>
      <c r="AD39" s="339">
        <v>0</v>
      </c>
      <c r="AE39" s="339">
        <v>110340000</v>
      </c>
      <c r="AF39" s="339">
        <v>110340000</v>
      </c>
      <c r="AG39" s="339">
        <v>56565000</v>
      </c>
      <c r="AH39" s="339">
        <v>56565000</v>
      </c>
      <c r="AI39" s="339">
        <v>0</v>
      </c>
      <c r="AJ39" s="339">
        <v>0</v>
      </c>
      <c r="AK39" s="339">
        <v>0</v>
      </c>
      <c r="AL39" s="339">
        <v>0</v>
      </c>
      <c r="AM39" s="339">
        <v>0</v>
      </c>
      <c r="AN39" s="339">
        <v>0</v>
      </c>
      <c r="AO39" s="339">
        <v>0</v>
      </c>
      <c r="AP39" s="339">
        <v>0</v>
      </c>
      <c r="AQ39" s="339"/>
      <c r="AR39" s="339"/>
      <c r="AS39" s="339"/>
      <c r="AT39" s="339"/>
      <c r="AU39" s="339">
        <v>0</v>
      </c>
      <c r="AV39" s="339">
        <v>0</v>
      </c>
      <c r="AW39" s="339">
        <v>1676000</v>
      </c>
      <c r="AX39" s="339"/>
      <c r="AY39" s="339">
        <v>0</v>
      </c>
      <c r="AZ39" s="339">
        <v>0</v>
      </c>
      <c r="BA39" s="339">
        <f t="shared" ref="BA39:BA43" si="124">AC39+AE39+AG39+AI39+AK39+AM39+AO39+AQ39+AS39+AU39+AW39+AY39</f>
        <v>168581000</v>
      </c>
      <c r="BB39" s="339">
        <f t="shared" ref="BB39:BC39" si="125">+AC39+AE39+AG39+AI39+AK39+AM39+AO39+AQ39+AS39+AU39+AW39+AY39</f>
        <v>168581000</v>
      </c>
      <c r="BC39" s="339">
        <f t="shared" si="125"/>
        <v>166905000</v>
      </c>
      <c r="BD39" s="339">
        <f t="shared" ref="BD39:BE39" si="126">AC39+AE39+AG39+AI39+AK39+AM39+AO39+AQ39+AS39+AU39+AW39+AY39</f>
        <v>168581000</v>
      </c>
      <c r="BE39" s="339">
        <f t="shared" si="126"/>
        <v>166905000</v>
      </c>
      <c r="BF39" s="339">
        <v>173190000</v>
      </c>
      <c r="BG39" s="339">
        <v>171954000</v>
      </c>
      <c r="BH39" s="339">
        <v>171954000</v>
      </c>
      <c r="BI39" s="339"/>
      <c r="BJ39" s="339"/>
      <c r="BK39" s="339"/>
      <c r="BL39" s="339"/>
      <c r="BM39" s="339"/>
      <c r="BN39" s="339"/>
      <c r="BO39" s="339"/>
      <c r="BP39" s="339"/>
      <c r="BQ39" s="339"/>
      <c r="BR39" s="339"/>
      <c r="BS39" s="339"/>
      <c r="BT39" s="339"/>
      <c r="BU39" s="339"/>
      <c r="BV39" s="339"/>
      <c r="BW39" s="339"/>
      <c r="BX39" s="339"/>
      <c r="BY39" s="339"/>
      <c r="BZ39" s="339"/>
      <c r="CA39" s="339">
        <v>14647933</v>
      </c>
      <c r="CB39" s="339"/>
      <c r="CC39" s="339">
        <v>0</v>
      </c>
      <c r="CD39" s="339">
        <v>14647933</v>
      </c>
      <c r="CE39" s="339">
        <f t="shared" ref="CE39:CE43" si="127">BG39+BI39+BK39+BM39+BO39+BQ39+BS39+BU39+BW39+BY39+CA39+CC39</f>
        <v>186601933</v>
      </c>
      <c r="CF39" s="339">
        <f t="shared" si="122"/>
        <v>186601933</v>
      </c>
      <c r="CG39" s="339">
        <f t="shared" si="122"/>
        <v>186601933</v>
      </c>
      <c r="CH39" s="339">
        <f t="shared" si="123"/>
        <v>186601933</v>
      </c>
      <c r="CI39" s="339">
        <f t="shared" si="123"/>
        <v>186601933</v>
      </c>
      <c r="CJ39" s="339">
        <v>115148000</v>
      </c>
      <c r="CK39" s="339"/>
      <c r="CL39" s="339"/>
      <c r="CM39" s="339">
        <v>104680000</v>
      </c>
      <c r="CN39" s="339">
        <v>104680000</v>
      </c>
      <c r="CO39" s="339"/>
      <c r="CP39" s="339"/>
      <c r="CQ39" s="339"/>
      <c r="CR39" s="339"/>
      <c r="CS39" s="339"/>
      <c r="CT39" s="339"/>
      <c r="CU39" s="339"/>
      <c r="CV39" s="339"/>
      <c r="CW39" s="339"/>
      <c r="CX39" s="339"/>
      <c r="CY39" s="339"/>
      <c r="CZ39" s="339"/>
      <c r="DA39" s="339"/>
      <c r="DB39" s="339"/>
      <c r="DC39" s="339"/>
      <c r="DD39" s="339"/>
      <c r="DE39" s="339"/>
      <c r="DF39" s="339"/>
      <c r="DG39" s="339">
        <v>10468000</v>
      </c>
      <c r="DH39" s="339"/>
      <c r="DI39" s="339">
        <f t="shared" si="49"/>
        <v>115148000</v>
      </c>
      <c r="DJ39" s="339">
        <f>+CK39+CM39+CO39</f>
        <v>104680000</v>
      </c>
      <c r="DK39" s="339">
        <f>CL39+CN39+CP39+CR39+CT39+CV39+CX39+CX39+CX39+CZ39+DB39+DD39+DF39+DH39</f>
        <v>104680000</v>
      </c>
      <c r="DL39" s="339">
        <f>+CK39+CM39+CO39+CQ39+CS39+CU39+CW39+CY39+DA39+DC39+DE39+DG39</f>
        <v>115148000</v>
      </c>
      <c r="DM39" s="339">
        <f t="shared" si="9"/>
        <v>104680000</v>
      </c>
      <c r="DN39" s="339">
        <v>478432000</v>
      </c>
      <c r="DO39" s="341"/>
      <c r="DP39" s="341"/>
      <c r="DQ39" s="341"/>
      <c r="DR39" s="341"/>
      <c r="DS39" s="341"/>
      <c r="DT39" s="341"/>
      <c r="DU39" s="341"/>
      <c r="DV39" s="341"/>
      <c r="DW39" s="341"/>
      <c r="DX39" s="341"/>
      <c r="DY39" s="341"/>
      <c r="DZ39" s="341"/>
      <c r="EA39" s="341"/>
      <c r="EB39" s="341"/>
      <c r="EC39" s="341"/>
      <c r="ED39" s="341"/>
      <c r="EE39" s="341"/>
      <c r="EF39" s="341"/>
      <c r="EG39" s="341"/>
      <c r="EH39" s="341"/>
      <c r="EI39" s="341"/>
      <c r="EJ39" s="341"/>
      <c r="EK39" s="341"/>
      <c r="EL39" s="341"/>
      <c r="EM39" s="357"/>
      <c r="EN39" s="357"/>
      <c r="EO39" s="357"/>
      <c r="EP39" s="357"/>
      <c r="EQ39" s="357"/>
      <c r="ER39" s="351">
        <f>IFERROR(CP39/CO39,0)</f>
        <v>0</v>
      </c>
      <c r="ES39" s="352">
        <f t="shared" si="10"/>
        <v>1</v>
      </c>
      <c r="ET39" s="352">
        <f t="shared" si="4"/>
        <v>0.90909090909090906</v>
      </c>
      <c r="EU39" s="353">
        <f t="shared" si="11"/>
        <v>0.92756609122069078</v>
      </c>
      <c r="EV39" s="353">
        <f t="shared" si="12"/>
        <v>0.54307169950008349</v>
      </c>
      <c r="EW39" s="360"/>
      <c r="EX39" s="361"/>
      <c r="EY39" s="361"/>
      <c r="EZ39" s="360"/>
      <c r="FA39" s="360"/>
    </row>
    <row r="40" spans="1:157" ht="30.75" customHeight="1" x14ac:dyDescent="0.25">
      <c r="A40" s="378"/>
      <c r="B40" s="378"/>
      <c r="C40" s="378"/>
      <c r="D40" s="378"/>
      <c r="E40" s="378"/>
      <c r="F40" s="318" t="s">
        <v>133</v>
      </c>
      <c r="G40" s="339"/>
      <c r="H40" s="341"/>
      <c r="I40" s="341"/>
      <c r="J40" s="341"/>
      <c r="K40" s="341"/>
      <c r="L40" s="341"/>
      <c r="M40" s="341"/>
      <c r="N40" s="357"/>
      <c r="O40" s="341"/>
      <c r="P40" s="357"/>
      <c r="Q40" s="341"/>
      <c r="R40" s="357"/>
      <c r="S40" s="341"/>
      <c r="T40" s="341"/>
      <c r="U40" s="341"/>
      <c r="V40" s="341"/>
      <c r="W40" s="341"/>
      <c r="X40" s="341"/>
      <c r="Y40" s="341"/>
      <c r="Z40" s="339"/>
      <c r="AA40" s="339"/>
      <c r="AB40" s="339">
        <f t="shared" ref="AB40:AB41" si="128">+AC40+AE40+AG40+AI40+AK40+AM40+AO40+AQ40+AS40+AU40+AW40+AY40</f>
        <v>168581000</v>
      </c>
      <c r="AC40" s="339">
        <v>0</v>
      </c>
      <c r="AD40" s="339">
        <v>0</v>
      </c>
      <c r="AE40" s="339">
        <v>0</v>
      </c>
      <c r="AF40" s="339">
        <v>0</v>
      </c>
      <c r="AG40" s="339">
        <v>0</v>
      </c>
      <c r="AH40" s="339">
        <v>0</v>
      </c>
      <c r="AI40" s="339">
        <v>14018200</v>
      </c>
      <c r="AJ40" s="339">
        <v>14018200</v>
      </c>
      <c r="AK40" s="339">
        <v>17319000</v>
      </c>
      <c r="AL40" s="339">
        <v>17319000</v>
      </c>
      <c r="AM40" s="339">
        <v>17319000</v>
      </c>
      <c r="AN40" s="339">
        <v>17319000</v>
      </c>
      <c r="AO40" s="339">
        <v>17319000</v>
      </c>
      <c r="AP40" s="339">
        <v>17319000</v>
      </c>
      <c r="AQ40" s="339">
        <v>17319000</v>
      </c>
      <c r="AR40" s="339">
        <v>17319000</v>
      </c>
      <c r="AS40" s="339">
        <v>17319000</v>
      </c>
      <c r="AT40" s="339">
        <v>17319000</v>
      </c>
      <c r="AU40" s="339">
        <v>17319000</v>
      </c>
      <c r="AV40" s="339">
        <v>17319000</v>
      </c>
      <c r="AW40" s="339">
        <v>17319000</v>
      </c>
      <c r="AX40" s="339">
        <v>17319000</v>
      </c>
      <c r="AY40" s="339">
        <v>33329800</v>
      </c>
      <c r="AZ40" s="339"/>
      <c r="BA40" s="339">
        <f t="shared" si="124"/>
        <v>168581000</v>
      </c>
      <c r="BB40" s="339">
        <f t="shared" ref="BB40:BC40" si="129">+AC40+AE40+AG40+AI40+AK40+AM40+AO40+AQ40+AS40+AU40+AW40+AY40</f>
        <v>168581000</v>
      </c>
      <c r="BC40" s="339">
        <f t="shared" si="129"/>
        <v>135251200</v>
      </c>
      <c r="BD40" s="339">
        <f t="shared" ref="BD40:BE40" si="130">AC40+AE40+AG40+AI40+AK40+AM40+AO40+AQ40+AS40+AU40+AW40+AY40</f>
        <v>168581000</v>
      </c>
      <c r="BE40" s="339">
        <f t="shared" si="130"/>
        <v>135251200</v>
      </c>
      <c r="BF40" s="339">
        <v>173190000</v>
      </c>
      <c r="BG40" s="339"/>
      <c r="BH40" s="339"/>
      <c r="BI40" s="339"/>
      <c r="BJ40" s="339">
        <v>0</v>
      </c>
      <c r="BK40" s="339">
        <v>19106000</v>
      </c>
      <c r="BL40" s="339">
        <v>9553000</v>
      </c>
      <c r="BM40" s="339">
        <v>19106000</v>
      </c>
      <c r="BN40" s="339">
        <v>28659000</v>
      </c>
      <c r="BO40" s="339">
        <v>19106000</v>
      </c>
      <c r="BP40" s="339">
        <v>9553000</v>
      </c>
      <c r="BQ40" s="339">
        <v>19106000</v>
      </c>
      <c r="BR40" s="339">
        <v>9553000</v>
      </c>
      <c r="BS40" s="339">
        <v>19106000</v>
      </c>
      <c r="BT40" s="339">
        <v>9553000</v>
      </c>
      <c r="BU40" s="339">
        <v>19106000</v>
      </c>
      <c r="BV40" s="339">
        <v>38212000</v>
      </c>
      <c r="BW40" s="339">
        <v>19106000</v>
      </c>
      <c r="BX40" s="339">
        <v>9553000</v>
      </c>
      <c r="BY40" s="339">
        <v>19106000</v>
      </c>
      <c r="BZ40" s="339">
        <v>28659000</v>
      </c>
      <c r="CA40" s="339">
        <v>9553000</v>
      </c>
      <c r="CB40" s="339">
        <v>9553000</v>
      </c>
      <c r="CC40" s="339">
        <v>24200933</v>
      </c>
      <c r="CD40" s="339">
        <v>19106000</v>
      </c>
      <c r="CE40" s="339">
        <f t="shared" si="127"/>
        <v>186601933</v>
      </c>
      <c r="CF40" s="339">
        <f t="shared" si="122"/>
        <v>186601933</v>
      </c>
      <c r="CG40" s="339">
        <f t="shared" si="122"/>
        <v>171954000</v>
      </c>
      <c r="CH40" s="339">
        <f t="shared" si="123"/>
        <v>186601933</v>
      </c>
      <c r="CI40" s="339">
        <f t="shared" si="123"/>
        <v>171954000</v>
      </c>
      <c r="CJ40" s="339"/>
      <c r="CK40" s="339"/>
      <c r="CL40" s="339"/>
      <c r="CM40" s="339"/>
      <c r="CN40" s="339"/>
      <c r="CO40" s="339">
        <v>2093600</v>
      </c>
      <c r="CP40" s="339">
        <v>2093600</v>
      </c>
      <c r="CQ40" s="339">
        <v>10468000</v>
      </c>
      <c r="CR40" s="339"/>
      <c r="CS40" s="339">
        <v>10468000</v>
      </c>
      <c r="CT40" s="339"/>
      <c r="CU40" s="339">
        <v>10468000</v>
      </c>
      <c r="CV40" s="339"/>
      <c r="CW40" s="339">
        <v>10468000</v>
      </c>
      <c r="CX40" s="339"/>
      <c r="CY40" s="339">
        <v>10468000</v>
      </c>
      <c r="CZ40" s="339"/>
      <c r="DA40" s="339">
        <v>10468000</v>
      </c>
      <c r="DB40" s="339"/>
      <c r="DC40" s="339">
        <v>10468000</v>
      </c>
      <c r="DD40" s="339"/>
      <c r="DE40" s="339">
        <v>10468000</v>
      </c>
      <c r="DF40" s="339"/>
      <c r="DG40" s="339">
        <v>29310400</v>
      </c>
      <c r="DH40" s="339"/>
      <c r="DI40" s="339">
        <f t="shared" si="49"/>
        <v>115148000</v>
      </c>
      <c r="DJ40" s="339">
        <f>+CK40+CM40+CO40</f>
        <v>2093600</v>
      </c>
      <c r="DK40" s="339">
        <f>CL40+CN40+CP40+CR40+CT40+CV40+CX40+CX40+CX40+CZ40+DB40+DD40+DF40+DH40</f>
        <v>2093600</v>
      </c>
      <c r="DL40" s="339">
        <f>+CK40+CM40+CO40+CQ40+CS40+CU40+CW40+CY40+DA40+DC40+DE40+DG40</f>
        <v>115148000</v>
      </c>
      <c r="DM40" s="339">
        <f t="shared" si="9"/>
        <v>2093600</v>
      </c>
      <c r="DN40" s="339"/>
      <c r="DO40" s="341"/>
      <c r="DP40" s="341"/>
      <c r="DQ40" s="341"/>
      <c r="DR40" s="341"/>
      <c r="DS40" s="341"/>
      <c r="DT40" s="341"/>
      <c r="DU40" s="341"/>
      <c r="DV40" s="341"/>
      <c r="DW40" s="341"/>
      <c r="DX40" s="341"/>
      <c r="DY40" s="341"/>
      <c r="DZ40" s="341"/>
      <c r="EA40" s="341"/>
      <c r="EB40" s="341"/>
      <c r="EC40" s="341"/>
      <c r="ED40" s="341"/>
      <c r="EE40" s="341"/>
      <c r="EF40" s="341"/>
      <c r="EG40" s="341"/>
      <c r="EH40" s="341"/>
      <c r="EI40" s="341"/>
      <c r="EJ40" s="341"/>
      <c r="EK40" s="341"/>
      <c r="EL40" s="341"/>
      <c r="EM40" s="357"/>
      <c r="EN40" s="357"/>
      <c r="EO40" s="357"/>
      <c r="EP40" s="357"/>
      <c r="EQ40" s="357"/>
      <c r="ER40" s="351">
        <f t="shared" si="16"/>
        <v>1</v>
      </c>
      <c r="ES40" s="352">
        <f t="shared" si="10"/>
        <v>1</v>
      </c>
      <c r="ET40" s="352">
        <f t="shared" si="4"/>
        <v>1.8181818181818181E-2</v>
      </c>
      <c r="EU40" s="353">
        <f t="shared" si="11"/>
        <v>0.86571261034936209</v>
      </c>
      <c r="EV40" s="353">
        <f>IFERROR((AA40+BE40+CI40+DM40)/G40,0)</f>
        <v>0</v>
      </c>
      <c r="EW40" s="360"/>
      <c r="EX40" s="361"/>
      <c r="EY40" s="361"/>
      <c r="EZ40" s="360"/>
      <c r="FA40" s="360"/>
    </row>
    <row r="41" spans="1:157" ht="30.75" customHeight="1" x14ac:dyDescent="0.25">
      <c r="A41" s="378"/>
      <c r="B41" s="378"/>
      <c r="C41" s="378"/>
      <c r="D41" s="378"/>
      <c r="E41" s="378"/>
      <c r="F41" s="316" t="s">
        <v>134</v>
      </c>
      <c r="G41" s="344">
        <f t="shared" si="119"/>
        <v>0.05</v>
      </c>
      <c r="H41" s="362"/>
      <c r="I41" s="362"/>
      <c r="J41" s="362"/>
      <c r="K41" s="362"/>
      <c r="L41" s="363"/>
      <c r="M41" s="362"/>
      <c r="N41" s="363"/>
      <c r="O41" s="362"/>
      <c r="P41" s="363"/>
      <c r="Q41" s="362"/>
      <c r="R41" s="363"/>
      <c r="S41" s="362"/>
      <c r="T41" s="362"/>
      <c r="U41" s="362"/>
      <c r="V41" s="362"/>
      <c r="W41" s="362"/>
      <c r="X41" s="362"/>
      <c r="Y41" s="362"/>
      <c r="Z41" s="362"/>
      <c r="AA41" s="362"/>
      <c r="AB41" s="367">
        <f t="shared" si="128"/>
        <v>0.05</v>
      </c>
      <c r="AC41" s="367">
        <v>0.01</v>
      </c>
      <c r="AD41" s="349">
        <v>0.01</v>
      </c>
      <c r="AE41" s="367">
        <v>0.01</v>
      </c>
      <c r="AF41" s="367">
        <v>0.01</v>
      </c>
      <c r="AG41" s="367">
        <v>0.02</v>
      </c>
      <c r="AH41" s="367">
        <v>0.02</v>
      </c>
      <c r="AI41" s="367">
        <v>0.01</v>
      </c>
      <c r="AJ41" s="350">
        <v>0.01</v>
      </c>
      <c r="AK41" s="366">
        <v>0</v>
      </c>
      <c r="AL41" s="366">
        <v>0</v>
      </c>
      <c r="AM41" s="366">
        <v>0</v>
      </c>
      <c r="AN41" s="366">
        <v>0</v>
      </c>
      <c r="AO41" s="366">
        <v>0</v>
      </c>
      <c r="AP41" s="366">
        <v>0</v>
      </c>
      <c r="AQ41" s="366">
        <v>0</v>
      </c>
      <c r="AR41" s="366">
        <v>0</v>
      </c>
      <c r="AS41" s="366">
        <v>0</v>
      </c>
      <c r="AT41" s="366">
        <v>0</v>
      </c>
      <c r="AU41" s="366">
        <v>0</v>
      </c>
      <c r="AV41" s="366">
        <v>0</v>
      </c>
      <c r="AW41" s="366">
        <v>0</v>
      </c>
      <c r="AX41" s="366">
        <v>0</v>
      </c>
      <c r="AY41" s="366">
        <v>0</v>
      </c>
      <c r="AZ41" s="366">
        <v>0</v>
      </c>
      <c r="BA41" s="350">
        <f t="shared" si="124"/>
        <v>0.05</v>
      </c>
      <c r="BB41" s="350">
        <f t="shared" ref="BB41:BC41" si="131">+AC41+AE41+AG41+AI41+AK41+AM41+AO41+AQ41+AS41+AU41+AW41+AY41</f>
        <v>0.05</v>
      </c>
      <c r="BC41" s="350">
        <f t="shared" si="131"/>
        <v>0.05</v>
      </c>
      <c r="BD41" s="350">
        <f t="shared" ref="BD41:BE41" si="132">AC41+AE41+AG41+AI41+AK41+AM41+AO41+AQ41+AS41+AU41+AW41+AY41</f>
        <v>0.05</v>
      </c>
      <c r="BE41" s="350">
        <f t="shared" si="132"/>
        <v>0.05</v>
      </c>
      <c r="BF41" s="366"/>
      <c r="BG41" s="362"/>
      <c r="BH41" s="362"/>
      <c r="BI41" s="362"/>
      <c r="BJ41" s="362"/>
      <c r="BK41" s="362"/>
      <c r="BL41" s="362"/>
      <c r="BM41" s="362"/>
      <c r="BN41" s="362"/>
      <c r="BO41" s="362"/>
      <c r="BP41" s="362"/>
      <c r="BQ41" s="362"/>
      <c r="BR41" s="362"/>
      <c r="BS41" s="362"/>
      <c r="BT41" s="362"/>
      <c r="BU41" s="362"/>
      <c r="BV41" s="362"/>
      <c r="BW41" s="362"/>
      <c r="BX41" s="362"/>
      <c r="BY41" s="362"/>
      <c r="BZ41" s="362"/>
      <c r="CA41" s="362"/>
      <c r="CB41" s="362"/>
      <c r="CC41" s="362"/>
      <c r="CD41" s="362"/>
      <c r="CE41" s="369">
        <f t="shared" si="127"/>
        <v>0</v>
      </c>
      <c r="CF41" s="366">
        <f t="shared" si="122"/>
        <v>0</v>
      </c>
      <c r="CG41" s="369">
        <f t="shared" si="122"/>
        <v>0</v>
      </c>
      <c r="CH41" s="369">
        <f t="shared" si="123"/>
        <v>0</v>
      </c>
      <c r="CI41" s="369">
        <f t="shared" si="123"/>
        <v>0</v>
      </c>
      <c r="CJ41" s="362"/>
      <c r="CK41" s="362"/>
      <c r="CL41" s="362"/>
      <c r="CM41" s="362"/>
      <c r="CN41" s="362"/>
      <c r="CO41" s="362"/>
      <c r="CP41" s="362"/>
      <c r="CQ41" s="362"/>
      <c r="CR41" s="362"/>
      <c r="CS41" s="362"/>
      <c r="CT41" s="362"/>
      <c r="CU41" s="362"/>
      <c r="CV41" s="362"/>
      <c r="CW41" s="362"/>
      <c r="CX41" s="362"/>
      <c r="CY41" s="362"/>
      <c r="CZ41" s="362"/>
      <c r="DA41" s="362"/>
      <c r="DB41" s="362"/>
      <c r="DC41" s="362"/>
      <c r="DD41" s="362"/>
      <c r="DE41" s="362"/>
      <c r="DF41" s="362"/>
      <c r="DG41" s="362"/>
      <c r="DH41" s="362"/>
      <c r="DI41" s="345">
        <f t="shared" si="49"/>
        <v>0</v>
      </c>
      <c r="DJ41" s="345">
        <f>+CK41+CM41+CO41</f>
        <v>0</v>
      </c>
      <c r="DK41" s="345">
        <f>CL41+CN41+CP41+CR41+CT41+CV41+CX41+CX41+CX41+CZ41+DB41+DD41+DF41+DH41</f>
        <v>0</v>
      </c>
      <c r="DL41" s="345">
        <f>+CK41+CM41+CO41+CQ41+CS41+CU41+CW41+CY41+DA41+DC41+DE41+DG41</f>
        <v>0</v>
      </c>
      <c r="DM41" s="345">
        <f t="shared" si="9"/>
        <v>0</v>
      </c>
      <c r="DN41" s="362"/>
      <c r="DO41" s="362"/>
      <c r="DP41" s="362"/>
      <c r="DQ41" s="362"/>
      <c r="DR41" s="362"/>
      <c r="DS41" s="362"/>
      <c r="DT41" s="362"/>
      <c r="DU41" s="362"/>
      <c r="DV41" s="362"/>
      <c r="DW41" s="362"/>
      <c r="DX41" s="362"/>
      <c r="DY41" s="362"/>
      <c r="DZ41" s="362"/>
      <c r="EA41" s="362"/>
      <c r="EB41" s="362"/>
      <c r="EC41" s="362"/>
      <c r="ED41" s="362"/>
      <c r="EE41" s="362"/>
      <c r="EF41" s="362"/>
      <c r="EG41" s="362"/>
      <c r="EH41" s="362"/>
      <c r="EI41" s="362"/>
      <c r="EJ41" s="362"/>
      <c r="EK41" s="362"/>
      <c r="EL41" s="362"/>
      <c r="EM41" s="349"/>
      <c r="EN41" s="367"/>
      <c r="EO41" s="367"/>
      <c r="EP41" s="367"/>
      <c r="EQ41" s="349"/>
      <c r="ER41" s="351">
        <f>IFERROR(CP41/CO41,0)</f>
        <v>0</v>
      </c>
      <c r="ES41" s="352">
        <f>IFERROR(DK41/DJ41,0)</f>
        <v>0</v>
      </c>
      <c r="ET41" s="352">
        <f>IFERROR(DM41/DL41,0)</f>
        <v>0</v>
      </c>
      <c r="EU41" s="353">
        <f t="shared" si="11"/>
        <v>1</v>
      </c>
      <c r="EV41" s="353">
        <f t="shared" si="12"/>
        <v>1</v>
      </c>
      <c r="EW41" s="360"/>
      <c r="EX41" s="361"/>
      <c r="EY41" s="361"/>
      <c r="EZ41" s="360"/>
      <c r="FA41" s="360"/>
    </row>
    <row r="42" spans="1:157" ht="30.75" customHeight="1" x14ac:dyDescent="0.25">
      <c r="A42" s="378"/>
      <c r="B42" s="378"/>
      <c r="C42" s="378"/>
      <c r="D42" s="378"/>
      <c r="E42" s="378"/>
      <c r="F42" s="317" t="s">
        <v>135</v>
      </c>
      <c r="G42" s="339">
        <f t="shared" si="119"/>
        <v>61864633</v>
      </c>
      <c r="H42" s="339"/>
      <c r="I42" s="339"/>
      <c r="J42" s="339"/>
      <c r="K42" s="339"/>
      <c r="L42" s="339"/>
      <c r="M42" s="339"/>
      <c r="N42" s="339"/>
      <c r="O42" s="339"/>
      <c r="P42" s="339"/>
      <c r="Q42" s="339"/>
      <c r="R42" s="339"/>
      <c r="S42" s="339"/>
      <c r="T42" s="339"/>
      <c r="U42" s="339"/>
      <c r="V42" s="339"/>
      <c r="W42" s="339"/>
      <c r="X42" s="339"/>
      <c r="Y42" s="339"/>
      <c r="Z42" s="339"/>
      <c r="AA42" s="339"/>
      <c r="AB42" s="339">
        <v>44198733</v>
      </c>
      <c r="AC42" s="339">
        <v>10775000</v>
      </c>
      <c r="AD42" s="339">
        <v>10775000</v>
      </c>
      <c r="AE42" s="339">
        <v>4861000</v>
      </c>
      <c r="AF42" s="339">
        <v>4861000</v>
      </c>
      <c r="AG42" s="339">
        <v>16187600</v>
      </c>
      <c r="AH42" s="339">
        <v>16187600</v>
      </c>
      <c r="AI42" s="339">
        <v>6319300</v>
      </c>
      <c r="AJ42" s="339">
        <v>6319300</v>
      </c>
      <c r="AK42" s="339"/>
      <c r="AL42" s="339"/>
      <c r="AM42" s="339"/>
      <c r="AN42" s="339"/>
      <c r="AO42" s="339"/>
      <c r="AP42" s="339"/>
      <c r="AQ42" s="339"/>
      <c r="AR42" s="339"/>
      <c r="AS42" s="339"/>
      <c r="AT42" s="339"/>
      <c r="AU42" s="339"/>
      <c r="AV42" s="339"/>
      <c r="AW42" s="339"/>
      <c r="AX42" s="339"/>
      <c r="AY42" s="339"/>
      <c r="AZ42" s="339"/>
      <c r="BA42" s="339">
        <f t="shared" si="124"/>
        <v>38142900</v>
      </c>
      <c r="BB42" s="339">
        <f t="shared" ref="BB42:BC42" si="133">+AC42+AE42+AG42+AI42+AK42+AM42+AO42+AQ42+AS42+AU42+AW42+AY42</f>
        <v>38142900</v>
      </c>
      <c r="BC42" s="339">
        <f t="shared" si="133"/>
        <v>38142900</v>
      </c>
      <c r="BD42" s="339">
        <f t="shared" ref="BD42:BE42" si="134">AC42+AE42+AG42+AI42+AK42+AM42+AO42+AQ42+AS42+AU42+AW42+AY42</f>
        <v>38142900</v>
      </c>
      <c r="BE42" s="339">
        <f t="shared" si="134"/>
        <v>38142900</v>
      </c>
      <c r="BF42" s="339">
        <v>9073800</v>
      </c>
      <c r="BG42" s="339">
        <v>0</v>
      </c>
      <c r="BH42" s="339">
        <v>0</v>
      </c>
      <c r="BI42" s="339">
        <v>9073800</v>
      </c>
      <c r="BJ42" s="339">
        <v>0</v>
      </c>
      <c r="BK42" s="339"/>
      <c r="BL42" s="339">
        <v>9073800</v>
      </c>
      <c r="BM42" s="339"/>
      <c r="BN42" s="339"/>
      <c r="BO42" s="339">
        <v>-22580000</v>
      </c>
      <c r="BP42" s="339">
        <v>0</v>
      </c>
      <c r="BQ42" s="339"/>
      <c r="BR42" s="339"/>
      <c r="BS42" s="339"/>
      <c r="BT42" s="339"/>
      <c r="BU42" s="339"/>
      <c r="BV42" s="339"/>
      <c r="BW42" s="339"/>
      <c r="BX42" s="339"/>
      <c r="BY42" s="339"/>
      <c r="BZ42" s="339"/>
      <c r="CA42" s="339"/>
      <c r="CB42" s="339"/>
      <c r="CC42" s="339">
        <v>22580000</v>
      </c>
      <c r="CD42" s="339"/>
      <c r="CE42" s="339">
        <f t="shared" si="127"/>
        <v>9073800</v>
      </c>
      <c r="CF42" s="339">
        <f t="shared" si="122"/>
        <v>9073800</v>
      </c>
      <c r="CG42" s="339">
        <f t="shared" si="122"/>
        <v>9073800</v>
      </c>
      <c r="CH42" s="339">
        <f t="shared" si="123"/>
        <v>9073800</v>
      </c>
      <c r="CI42" s="339">
        <f t="shared" si="123"/>
        <v>9073800</v>
      </c>
      <c r="CJ42" s="339">
        <v>14647933</v>
      </c>
      <c r="CK42" s="339">
        <v>9553000</v>
      </c>
      <c r="CL42" s="339">
        <v>9553000</v>
      </c>
      <c r="CM42" s="339">
        <v>5094933</v>
      </c>
      <c r="CN42" s="339">
        <v>5094933</v>
      </c>
      <c r="CO42" s="339"/>
      <c r="CP42" s="339"/>
      <c r="CQ42" s="339"/>
      <c r="CR42" s="339"/>
      <c r="CS42" s="339"/>
      <c r="CT42" s="339"/>
      <c r="CU42" s="339"/>
      <c r="CV42" s="339"/>
      <c r="CW42" s="339"/>
      <c r="CX42" s="339"/>
      <c r="CY42" s="339"/>
      <c r="CZ42" s="339"/>
      <c r="DA42" s="339"/>
      <c r="DB42" s="339"/>
      <c r="DC42" s="339"/>
      <c r="DD42" s="339"/>
      <c r="DE42" s="339"/>
      <c r="DF42" s="339"/>
      <c r="DG42" s="339"/>
      <c r="DH42" s="339"/>
      <c r="DI42" s="339">
        <f t="shared" si="49"/>
        <v>14647933</v>
      </c>
      <c r="DJ42" s="339">
        <f>+CK42+CM42+CO42</f>
        <v>14647933</v>
      </c>
      <c r="DK42" s="339">
        <f>CL42+CN42+CP42+CR42+CT42+CV42+CX42+CX42+CX42+CZ42+DB42+DD42+DF42+DH42</f>
        <v>14647933</v>
      </c>
      <c r="DL42" s="339">
        <f>+CK42+CM42+CO42+CQ42+CS42+CU42+CW42+CY42+DA42+DC42+DE42+DG42</f>
        <v>14647933</v>
      </c>
      <c r="DM42" s="339">
        <f t="shared" si="9"/>
        <v>14647933</v>
      </c>
      <c r="DN42" s="339"/>
      <c r="DO42" s="362"/>
      <c r="DP42" s="362"/>
      <c r="DQ42" s="362"/>
      <c r="DR42" s="362"/>
      <c r="DS42" s="362"/>
      <c r="DT42" s="362"/>
      <c r="DU42" s="362"/>
      <c r="DV42" s="362"/>
      <c r="DW42" s="362"/>
      <c r="DX42" s="362"/>
      <c r="DY42" s="362"/>
      <c r="DZ42" s="362"/>
      <c r="EA42" s="362"/>
      <c r="EB42" s="362"/>
      <c r="EC42" s="362"/>
      <c r="ED42" s="362"/>
      <c r="EE42" s="362"/>
      <c r="EF42" s="362"/>
      <c r="EG42" s="362"/>
      <c r="EH42" s="362"/>
      <c r="EI42" s="362"/>
      <c r="EJ42" s="362"/>
      <c r="EK42" s="362"/>
      <c r="EL42" s="362"/>
      <c r="EM42" s="357"/>
      <c r="EN42" s="357"/>
      <c r="EO42" s="357"/>
      <c r="EP42" s="357"/>
      <c r="EQ42" s="357"/>
      <c r="ER42" s="351">
        <f>IFERROR(CP42/CO42,0)</f>
        <v>0</v>
      </c>
      <c r="ES42" s="352">
        <f t="shared" si="10"/>
        <v>1</v>
      </c>
      <c r="ET42" s="352">
        <f t="shared" si="4"/>
        <v>1</v>
      </c>
      <c r="EU42" s="353">
        <f t="shared" si="11"/>
        <v>1</v>
      </c>
      <c r="EV42" s="353">
        <f t="shared" si="12"/>
        <v>1</v>
      </c>
      <c r="EW42" s="360"/>
      <c r="EX42" s="361"/>
      <c r="EY42" s="361"/>
      <c r="EZ42" s="360"/>
      <c r="FA42" s="360"/>
    </row>
    <row r="43" spans="1:157" ht="30.75" customHeight="1" thickBot="1" x14ac:dyDescent="0.3">
      <c r="A43" s="378"/>
      <c r="B43" s="378"/>
      <c r="C43" s="378"/>
      <c r="D43" s="378"/>
      <c r="E43" s="378"/>
      <c r="F43" s="316" t="s">
        <v>136</v>
      </c>
      <c r="G43" s="381">
        <f>G38+G41</f>
        <v>13</v>
      </c>
      <c r="H43" s="409">
        <f t="shared" ref="H43" si="135">+H38+H41</f>
        <v>2</v>
      </c>
      <c r="I43" s="409"/>
      <c r="J43" s="409"/>
      <c r="K43" s="385">
        <v>2</v>
      </c>
      <c r="L43" s="410">
        <v>0.5</v>
      </c>
      <c r="M43" s="385">
        <v>2</v>
      </c>
      <c r="N43" s="410">
        <v>0.5</v>
      </c>
      <c r="O43" s="385">
        <v>2</v>
      </c>
      <c r="P43" s="410">
        <v>0.5</v>
      </c>
      <c r="Q43" s="385">
        <v>2</v>
      </c>
      <c r="R43" s="410">
        <v>1</v>
      </c>
      <c r="S43" s="385">
        <v>2</v>
      </c>
      <c r="T43" s="382">
        <v>1</v>
      </c>
      <c r="U43" s="382">
        <v>2</v>
      </c>
      <c r="V43" s="384">
        <v>1.95</v>
      </c>
      <c r="W43" s="385">
        <v>2</v>
      </c>
      <c r="X43" s="385">
        <v>1.95</v>
      </c>
      <c r="Y43" s="385">
        <v>1.95</v>
      </c>
      <c r="Z43" s="385">
        <v>2</v>
      </c>
      <c r="AA43" s="385">
        <v>1.95</v>
      </c>
      <c r="AB43" s="384">
        <f t="shared" ref="AB43:AZ43" si="136">+AB38+AB41</f>
        <v>3.0500000000000003</v>
      </c>
      <c r="AC43" s="384">
        <f t="shared" si="136"/>
        <v>0.09</v>
      </c>
      <c r="AD43" s="384">
        <f t="shared" si="136"/>
        <v>0.09</v>
      </c>
      <c r="AE43" s="384">
        <f t="shared" si="136"/>
        <v>0.15000000000000002</v>
      </c>
      <c r="AF43" s="384">
        <f t="shared" si="136"/>
        <v>0.15000000000000002</v>
      </c>
      <c r="AG43" s="384">
        <f t="shared" si="136"/>
        <v>0.14999999999999997</v>
      </c>
      <c r="AH43" s="384">
        <f t="shared" si="136"/>
        <v>0.14999999999999997</v>
      </c>
      <c r="AI43" s="384">
        <f t="shared" si="136"/>
        <v>0.15000000000000008</v>
      </c>
      <c r="AJ43" s="384">
        <f t="shared" si="136"/>
        <v>0.15000000000000008</v>
      </c>
      <c r="AK43" s="384">
        <f t="shared" si="136"/>
        <v>0.46</v>
      </c>
      <c r="AL43" s="384">
        <f t="shared" si="136"/>
        <v>0.46</v>
      </c>
      <c r="AM43" s="384">
        <f t="shared" si="136"/>
        <v>0.46</v>
      </c>
      <c r="AN43" s="384">
        <f t="shared" si="136"/>
        <v>0.46</v>
      </c>
      <c r="AO43" s="384">
        <f t="shared" si="136"/>
        <v>0.46</v>
      </c>
      <c r="AP43" s="384">
        <f t="shared" si="136"/>
        <v>0.46</v>
      </c>
      <c r="AQ43" s="384">
        <f t="shared" si="136"/>
        <v>0.46</v>
      </c>
      <c r="AR43" s="384">
        <f t="shared" si="136"/>
        <v>0.46</v>
      </c>
      <c r="AS43" s="384">
        <f t="shared" si="136"/>
        <v>0.31</v>
      </c>
      <c r="AT43" s="384">
        <f t="shared" si="136"/>
        <v>0.31</v>
      </c>
      <c r="AU43" s="384">
        <f t="shared" si="136"/>
        <v>0.12</v>
      </c>
      <c r="AV43" s="384">
        <f t="shared" si="136"/>
        <v>0.12</v>
      </c>
      <c r="AW43" s="384">
        <f t="shared" si="136"/>
        <v>0.12</v>
      </c>
      <c r="AX43" s="384">
        <f t="shared" si="136"/>
        <v>0.06</v>
      </c>
      <c r="AY43" s="384">
        <f t="shared" si="136"/>
        <v>0.12</v>
      </c>
      <c r="AZ43" s="384">
        <f t="shared" si="136"/>
        <v>0.18</v>
      </c>
      <c r="BA43" s="381">
        <f t="shared" si="124"/>
        <v>3.0500000000000003</v>
      </c>
      <c r="BB43" s="381">
        <f t="shared" ref="BB43:BC43" si="137">+BB38+BB41</f>
        <v>3.0500000000000003</v>
      </c>
      <c r="BC43" s="381">
        <f t="shared" si="137"/>
        <v>3.0500000000000003</v>
      </c>
      <c r="BD43" s="381">
        <f t="shared" ref="BD43:BE43" si="138">BD38+BD41</f>
        <v>3.0500000000000003</v>
      </c>
      <c r="BE43" s="381">
        <f t="shared" si="138"/>
        <v>3.0500000000000003</v>
      </c>
      <c r="BF43" s="384">
        <f>+BG43+BI43+BK43+BM43+BO43+BQ43+BS43+BU43+BW43+BY43+CA43+CC43</f>
        <v>2.9999999999999996</v>
      </c>
      <c r="BG43" s="384">
        <f>BG38+BG41</f>
        <v>0.06</v>
      </c>
      <c r="BH43" s="384">
        <f t="shared" ref="BH43:CD43" si="139">BH38+BH41</f>
        <v>0.06</v>
      </c>
      <c r="BI43" s="384">
        <f t="shared" si="139"/>
        <v>0.12</v>
      </c>
      <c r="BJ43" s="384">
        <f t="shared" si="139"/>
        <v>0.12</v>
      </c>
      <c r="BK43" s="384">
        <f t="shared" si="139"/>
        <v>0.18</v>
      </c>
      <c r="BL43" s="384">
        <f t="shared" si="139"/>
        <v>0.18</v>
      </c>
      <c r="BM43" s="384">
        <f t="shared" si="139"/>
        <v>0.24</v>
      </c>
      <c r="BN43" s="384">
        <f t="shared" si="139"/>
        <v>0.24</v>
      </c>
      <c r="BO43" s="384">
        <f t="shared" si="139"/>
        <v>0.3</v>
      </c>
      <c r="BP43" s="384">
        <f t="shared" si="139"/>
        <v>0.3</v>
      </c>
      <c r="BQ43" s="384">
        <f t="shared" si="139"/>
        <v>0.3</v>
      </c>
      <c r="BR43" s="384">
        <f t="shared" si="139"/>
        <v>0.3</v>
      </c>
      <c r="BS43" s="384">
        <f t="shared" si="139"/>
        <v>0.3</v>
      </c>
      <c r="BT43" s="384">
        <f t="shared" si="139"/>
        <v>0.3</v>
      </c>
      <c r="BU43" s="384">
        <f t="shared" si="139"/>
        <v>0.3</v>
      </c>
      <c r="BV43" s="384">
        <f t="shared" si="139"/>
        <v>0.3</v>
      </c>
      <c r="BW43" s="384">
        <f>BW38+BW41</f>
        <v>0.3</v>
      </c>
      <c r="BX43" s="384">
        <f t="shared" si="139"/>
        <v>0.3</v>
      </c>
      <c r="BY43" s="384">
        <f t="shared" si="139"/>
        <v>0.3</v>
      </c>
      <c r="BZ43" s="384">
        <f t="shared" si="139"/>
        <v>0.3</v>
      </c>
      <c r="CA43" s="384">
        <f t="shared" si="139"/>
        <v>0.3</v>
      </c>
      <c r="CB43" s="384">
        <f t="shared" si="139"/>
        <v>0.3</v>
      </c>
      <c r="CC43" s="384">
        <f t="shared" si="139"/>
        <v>0.3</v>
      </c>
      <c r="CD43" s="384">
        <f t="shared" si="139"/>
        <v>0.3</v>
      </c>
      <c r="CE43" s="409">
        <f t="shared" si="127"/>
        <v>2.9999999999999996</v>
      </c>
      <c r="CF43" s="381">
        <f>+CF38+CF41</f>
        <v>2.9999999999999996</v>
      </c>
      <c r="CG43" s="409">
        <f t="shared" ref="CG43" si="140">+CG38+CG41</f>
        <v>2.9999999999999996</v>
      </c>
      <c r="CH43" s="409">
        <f t="shared" ref="CH43:CW44" si="141">CH38+CH41</f>
        <v>2.9999999999999996</v>
      </c>
      <c r="CI43" s="381">
        <f>CI38+CI41</f>
        <v>2.9999999999999996</v>
      </c>
      <c r="CJ43" s="385">
        <f>+CJ38+CJ41</f>
        <v>3</v>
      </c>
      <c r="CK43" s="384">
        <f>+CK38+CK41</f>
        <v>0.06</v>
      </c>
      <c r="CL43" s="385">
        <f t="shared" ref="CL43:DH43" si="142">+CL38+CL41</f>
        <v>0.06</v>
      </c>
      <c r="CM43" s="385">
        <f t="shared" si="142"/>
        <v>0.09</v>
      </c>
      <c r="CN43" s="385">
        <f t="shared" si="142"/>
        <v>0.09</v>
      </c>
      <c r="CO43" s="385">
        <f t="shared" si="142"/>
        <v>0.15</v>
      </c>
      <c r="CP43" s="385">
        <f t="shared" si="142"/>
        <v>0.15</v>
      </c>
      <c r="CQ43" s="385">
        <f t="shared" si="142"/>
        <v>0.24</v>
      </c>
      <c r="CR43" s="385">
        <f t="shared" si="142"/>
        <v>0</v>
      </c>
      <c r="CS43" s="385">
        <f t="shared" si="142"/>
        <v>0.36</v>
      </c>
      <c r="CT43" s="385">
        <f t="shared" si="142"/>
        <v>0</v>
      </c>
      <c r="CU43" s="385">
        <f t="shared" si="142"/>
        <v>0.51</v>
      </c>
      <c r="CV43" s="385">
        <f t="shared" si="142"/>
        <v>0</v>
      </c>
      <c r="CW43" s="385">
        <f t="shared" si="142"/>
        <v>0.54</v>
      </c>
      <c r="CX43" s="385">
        <f t="shared" si="142"/>
        <v>0</v>
      </c>
      <c r="CY43" s="385">
        <f t="shared" si="142"/>
        <v>0.39</v>
      </c>
      <c r="CZ43" s="385">
        <f t="shared" si="142"/>
        <v>0</v>
      </c>
      <c r="DA43" s="385">
        <f t="shared" si="142"/>
        <v>0.27</v>
      </c>
      <c r="DB43" s="385">
        <f t="shared" si="142"/>
        <v>0</v>
      </c>
      <c r="DC43" s="385">
        <f t="shared" si="142"/>
        <v>0.18</v>
      </c>
      <c r="DD43" s="385">
        <f t="shared" si="142"/>
        <v>0</v>
      </c>
      <c r="DE43" s="385">
        <f t="shared" si="142"/>
        <v>0.12</v>
      </c>
      <c r="DF43" s="385">
        <f t="shared" si="142"/>
        <v>0</v>
      </c>
      <c r="DG43" s="385">
        <f t="shared" si="142"/>
        <v>0.09</v>
      </c>
      <c r="DH43" s="385">
        <f t="shared" si="142"/>
        <v>0</v>
      </c>
      <c r="DI43" s="382">
        <f t="shared" si="49"/>
        <v>3.0000000000000004</v>
      </c>
      <c r="DJ43" s="384">
        <f>DJ38+DJ41</f>
        <v>0.3</v>
      </c>
      <c r="DK43" s="384">
        <f>DK38+DK41</f>
        <v>0.3</v>
      </c>
      <c r="DL43" s="382">
        <f t="shared" ref="DL43:DM43" si="143">DL38+DL41</f>
        <v>3.0000000000000004</v>
      </c>
      <c r="DM43" s="384">
        <f t="shared" si="143"/>
        <v>0.3</v>
      </c>
      <c r="DN43" s="385">
        <f t="shared" ref="DN43" si="144">+DN38+DN41</f>
        <v>2</v>
      </c>
      <c r="DO43" s="385"/>
      <c r="DP43" s="385"/>
      <c r="DQ43" s="385"/>
      <c r="DR43" s="385"/>
      <c r="DS43" s="385"/>
      <c r="DT43" s="385"/>
      <c r="DU43" s="385"/>
      <c r="DV43" s="385"/>
      <c r="DW43" s="385"/>
      <c r="DX43" s="385"/>
      <c r="DY43" s="385"/>
      <c r="DZ43" s="385"/>
      <c r="EA43" s="385"/>
      <c r="EB43" s="385"/>
      <c r="EC43" s="385"/>
      <c r="ED43" s="385"/>
      <c r="EE43" s="385"/>
      <c r="EF43" s="385"/>
      <c r="EG43" s="385"/>
      <c r="EH43" s="385"/>
      <c r="EI43" s="385"/>
      <c r="EJ43" s="385"/>
      <c r="EK43" s="385"/>
      <c r="EL43" s="385"/>
      <c r="EM43" s="387"/>
      <c r="EN43" s="387"/>
      <c r="EO43" s="387"/>
      <c r="EP43" s="387"/>
      <c r="EQ43" s="387">
        <f t="shared" ref="EQ43:EQ44" si="145">+EQ38+EQ41</f>
        <v>0</v>
      </c>
      <c r="ER43" s="388">
        <f t="shared" si="16"/>
        <v>1</v>
      </c>
      <c r="ES43" s="389">
        <f t="shared" si="10"/>
        <v>1</v>
      </c>
      <c r="ET43" s="389">
        <f t="shared" si="4"/>
        <v>9.9999999999999978E-2</v>
      </c>
      <c r="EU43" s="390">
        <f t="shared" si="11"/>
        <v>0.99401197604790414</v>
      </c>
      <c r="EV43" s="390">
        <f t="shared" si="12"/>
        <v>0.63846153846153852</v>
      </c>
      <c r="EW43" s="360"/>
      <c r="EX43" s="361"/>
      <c r="EY43" s="361"/>
      <c r="EZ43" s="360"/>
      <c r="FA43" s="360"/>
    </row>
    <row r="44" spans="1:157" ht="30.75" customHeight="1" thickBot="1" x14ac:dyDescent="0.3">
      <c r="A44" s="379"/>
      <c r="B44" s="379"/>
      <c r="C44" s="379"/>
      <c r="D44" s="379"/>
      <c r="E44" s="379"/>
      <c r="F44" s="319" t="s">
        <v>137</v>
      </c>
      <c r="G44" s="400">
        <f>G39+G42</f>
        <v>1131835566</v>
      </c>
      <c r="H44" s="401">
        <f t="shared" ref="H44:BS44" si="146">H39+H42</f>
        <v>166584000</v>
      </c>
      <c r="I44" s="401">
        <f t="shared" si="146"/>
        <v>0</v>
      </c>
      <c r="J44" s="401">
        <f t="shared" si="146"/>
        <v>0</v>
      </c>
      <c r="K44" s="401">
        <f t="shared" si="146"/>
        <v>166584000</v>
      </c>
      <c r="L44" s="401">
        <f t="shared" si="146"/>
        <v>0</v>
      </c>
      <c r="M44" s="401">
        <f t="shared" si="146"/>
        <v>166584000</v>
      </c>
      <c r="N44" s="401">
        <f t="shared" si="146"/>
        <v>91612000</v>
      </c>
      <c r="O44" s="401">
        <f t="shared" si="146"/>
        <v>166584000</v>
      </c>
      <c r="P44" s="401">
        <f t="shared" si="146"/>
        <v>91612000</v>
      </c>
      <c r="Q44" s="401">
        <f t="shared" si="146"/>
        <v>166584000</v>
      </c>
      <c r="R44" s="401">
        <f t="shared" si="146"/>
        <v>91612000</v>
      </c>
      <c r="S44" s="401">
        <f t="shared" si="146"/>
        <v>166584000</v>
      </c>
      <c r="T44" s="401">
        <f t="shared" si="146"/>
        <v>91612000</v>
      </c>
      <c r="U44" s="401">
        <f t="shared" si="146"/>
        <v>166584000</v>
      </c>
      <c r="V44" s="401">
        <f t="shared" si="146"/>
        <v>122884000</v>
      </c>
      <c r="W44" s="401">
        <f t="shared" si="146"/>
        <v>166584000</v>
      </c>
      <c r="X44" s="401">
        <f t="shared" si="146"/>
        <v>122884000</v>
      </c>
      <c r="Y44" s="401">
        <f t="shared" si="146"/>
        <v>122884000</v>
      </c>
      <c r="Z44" s="401">
        <f t="shared" si="146"/>
        <v>166584000</v>
      </c>
      <c r="AA44" s="401">
        <f t="shared" si="146"/>
        <v>122884000</v>
      </c>
      <c r="AB44" s="401">
        <f t="shared" si="146"/>
        <v>276430733</v>
      </c>
      <c r="AC44" s="401">
        <f t="shared" si="146"/>
        <v>10775000</v>
      </c>
      <c r="AD44" s="401">
        <f t="shared" si="146"/>
        <v>10775000</v>
      </c>
      <c r="AE44" s="401">
        <f t="shared" si="146"/>
        <v>115201000</v>
      </c>
      <c r="AF44" s="401">
        <f t="shared" si="146"/>
        <v>115201000</v>
      </c>
      <c r="AG44" s="401">
        <f t="shared" si="146"/>
        <v>72752600</v>
      </c>
      <c r="AH44" s="401">
        <f t="shared" si="146"/>
        <v>72752600</v>
      </c>
      <c r="AI44" s="401">
        <f t="shared" si="146"/>
        <v>6319300</v>
      </c>
      <c r="AJ44" s="401">
        <f t="shared" si="146"/>
        <v>6319300</v>
      </c>
      <c r="AK44" s="401">
        <f t="shared" si="146"/>
        <v>0</v>
      </c>
      <c r="AL44" s="401">
        <f t="shared" si="146"/>
        <v>0</v>
      </c>
      <c r="AM44" s="401">
        <f t="shared" si="146"/>
        <v>0</v>
      </c>
      <c r="AN44" s="401">
        <f t="shared" si="146"/>
        <v>0</v>
      </c>
      <c r="AO44" s="401">
        <f t="shared" si="146"/>
        <v>0</v>
      </c>
      <c r="AP44" s="401">
        <f t="shared" si="146"/>
        <v>0</v>
      </c>
      <c r="AQ44" s="401">
        <f t="shared" si="146"/>
        <v>0</v>
      </c>
      <c r="AR44" s="401">
        <f t="shared" si="146"/>
        <v>0</v>
      </c>
      <c r="AS44" s="401">
        <f t="shared" si="146"/>
        <v>0</v>
      </c>
      <c r="AT44" s="401">
        <f t="shared" si="146"/>
        <v>0</v>
      </c>
      <c r="AU44" s="401">
        <f t="shared" si="146"/>
        <v>0</v>
      </c>
      <c r="AV44" s="401">
        <f t="shared" si="146"/>
        <v>0</v>
      </c>
      <c r="AW44" s="401">
        <f t="shared" si="146"/>
        <v>1676000</v>
      </c>
      <c r="AX44" s="401">
        <f t="shared" si="146"/>
        <v>0</v>
      </c>
      <c r="AY44" s="401">
        <f t="shared" si="146"/>
        <v>0</v>
      </c>
      <c r="AZ44" s="401">
        <f t="shared" si="146"/>
        <v>0</v>
      </c>
      <c r="BA44" s="401">
        <f t="shared" si="146"/>
        <v>206723900</v>
      </c>
      <c r="BB44" s="401">
        <f t="shared" si="146"/>
        <v>206723900</v>
      </c>
      <c r="BC44" s="401">
        <f t="shared" si="146"/>
        <v>205047900</v>
      </c>
      <c r="BD44" s="401">
        <f t="shared" si="146"/>
        <v>206723900</v>
      </c>
      <c r="BE44" s="401">
        <f t="shared" si="146"/>
        <v>205047900</v>
      </c>
      <c r="BF44" s="401">
        <f t="shared" si="146"/>
        <v>182263800</v>
      </c>
      <c r="BG44" s="401">
        <f t="shared" si="146"/>
        <v>171954000</v>
      </c>
      <c r="BH44" s="401">
        <f t="shared" si="146"/>
        <v>171954000</v>
      </c>
      <c r="BI44" s="401">
        <f t="shared" si="146"/>
        <v>9073800</v>
      </c>
      <c r="BJ44" s="401">
        <f t="shared" si="146"/>
        <v>0</v>
      </c>
      <c r="BK44" s="401">
        <f t="shared" si="146"/>
        <v>0</v>
      </c>
      <c r="BL44" s="401">
        <f t="shared" si="146"/>
        <v>9073800</v>
      </c>
      <c r="BM44" s="401">
        <f t="shared" si="146"/>
        <v>0</v>
      </c>
      <c r="BN44" s="401">
        <f t="shared" si="146"/>
        <v>0</v>
      </c>
      <c r="BO44" s="401">
        <f t="shared" si="146"/>
        <v>-22580000</v>
      </c>
      <c r="BP44" s="401">
        <f t="shared" si="146"/>
        <v>0</v>
      </c>
      <c r="BQ44" s="401">
        <f t="shared" si="146"/>
        <v>0</v>
      </c>
      <c r="BR44" s="401">
        <f t="shared" si="146"/>
        <v>0</v>
      </c>
      <c r="BS44" s="401">
        <f t="shared" si="146"/>
        <v>0</v>
      </c>
      <c r="BT44" s="401">
        <f t="shared" ref="BT44:DN44" si="147">BT39+BT42</f>
        <v>0</v>
      </c>
      <c r="BU44" s="401">
        <f t="shared" si="147"/>
        <v>0</v>
      </c>
      <c r="BV44" s="401">
        <f t="shared" si="147"/>
        <v>0</v>
      </c>
      <c r="BW44" s="401">
        <f t="shared" si="147"/>
        <v>0</v>
      </c>
      <c r="BX44" s="401">
        <f t="shared" si="147"/>
        <v>0</v>
      </c>
      <c r="BY44" s="401">
        <f t="shared" si="147"/>
        <v>0</v>
      </c>
      <c r="BZ44" s="401">
        <f t="shared" si="147"/>
        <v>0</v>
      </c>
      <c r="CA44" s="401">
        <f t="shared" si="147"/>
        <v>14647933</v>
      </c>
      <c r="CB44" s="401">
        <f t="shared" si="147"/>
        <v>0</v>
      </c>
      <c r="CC44" s="401">
        <f t="shared" si="147"/>
        <v>22580000</v>
      </c>
      <c r="CD44" s="401">
        <f t="shared" si="147"/>
        <v>14647933</v>
      </c>
      <c r="CE44" s="401">
        <f t="shared" si="147"/>
        <v>195675733</v>
      </c>
      <c r="CF44" s="401">
        <f t="shared" si="147"/>
        <v>195675733</v>
      </c>
      <c r="CG44" s="401">
        <f t="shared" si="147"/>
        <v>195675733</v>
      </c>
      <c r="CH44" s="401">
        <f t="shared" si="141"/>
        <v>195675733</v>
      </c>
      <c r="CI44" s="401">
        <f t="shared" si="141"/>
        <v>195675733</v>
      </c>
      <c r="CJ44" s="401">
        <f t="shared" si="141"/>
        <v>129795933</v>
      </c>
      <c r="CK44" s="401">
        <f t="shared" si="141"/>
        <v>9553000</v>
      </c>
      <c r="CL44" s="401">
        <f t="shared" si="141"/>
        <v>9553000</v>
      </c>
      <c r="CM44" s="401">
        <f t="shared" si="141"/>
        <v>109774933</v>
      </c>
      <c r="CN44" s="401">
        <f t="shared" si="141"/>
        <v>109774933</v>
      </c>
      <c r="CO44" s="401">
        <f t="shared" si="141"/>
        <v>0</v>
      </c>
      <c r="CP44" s="401">
        <f t="shared" si="141"/>
        <v>0</v>
      </c>
      <c r="CQ44" s="401">
        <f t="shared" si="141"/>
        <v>0</v>
      </c>
      <c r="CR44" s="401">
        <f t="shared" si="141"/>
        <v>0</v>
      </c>
      <c r="CS44" s="401">
        <f t="shared" si="141"/>
        <v>0</v>
      </c>
      <c r="CT44" s="401">
        <f t="shared" si="141"/>
        <v>0</v>
      </c>
      <c r="CU44" s="401">
        <f t="shared" si="141"/>
        <v>0</v>
      </c>
      <c r="CV44" s="401">
        <f t="shared" si="141"/>
        <v>0</v>
      </c>
      <c r="CW44" s="401">
        <f t="shared" si="141"/>
        <v>0</v>
      </c>
      <c r="CX44" s="401">
        <f t="shared" ref="CX44:DN44" si="148">CX39+CX42</f>
        <v>0</v>
      </c>
      <c r="CY44" s="401">
        <f t="shared" si="148"/>
        <v>0</v>
      </c>
      <c r="CZ44" s="401">
        <f t="shared" si="148"/>
        <v>0</v>
      </c>
      <c r="DA44" s="401">
        <f t="shared" si="148"/>
        <v>0</v>
      </c>
      <c r="DB44" s="401">
        <f t="shared" si="148"/>
        <v>0</v>
      </c>
      <c r="DC44" s="401">
        <f t="shared" si="148"/>
        <v>0</v>
      </c>
      <c r="DD44" s="401">
        <f t="shared" si="148"/>
        <v>0</v>
      </c>
      <c r="DE44" s="401">
        <f t="shared" si="148"/>
        <v>0</v>
      </c>
      <c r="DF44" s="401">
        <f t="shared" si="148"/>
        <v>0</v>
      </c>
      <c r="DG44" s="401">
        <f t="shared" si="148"/>
        <v>10468000</v>
      </c>
      <c r="DH44" s="401">
        <f t="shared" si="148"/>
        <v>0</v>
      </c>
      <c r="DI44" s="401">
        <f t="shared" si="148"/>
        <v>129795933</v>
      </c>
      <c r="DJ44" s="401">
        <f t="shared" si="148"/>
        <v>119327933</v>
      </c>
      <c r="DK44" s="401">
        <f t="shared" si="148"/>
        <v>119327933</v>
      </c>
      <c r="DL44" s="401">
        <f t="shared" si="148"/>
        <v>129795933</v>
      </c>
      <c r="DM44" s="401">
        <f t="shared" si="148"/>
        <v>119327933</v>
      </c>
      <c r="DN44" s="401">
        <f t="shared" si="148"/>
        <v>478432000</v>
      </c>
      <c r="DO44" s="403">
        <f t="shared" ref="DO44:EL44" si="149">+DO39+DO42</f>
        <v>0</v>
      </c>
      <c r="DP44" s="403">
        <f t="shared" si="149"/>
        <v>0</v>
      </c>
      <c r="DQ44" s="403">
        <f t="shared" si="149"/>
        <v>0</v>
      </c>
      <c r="DR44" s="403">
        <f t="shared" si="149"/>
        <v>0</v>
      </c>
      <c r="DS44" s="403">
        <f t="shared" si="149"/>
        <v>0</v>
      </c>
      <c r="DT44" s="403">
        <f t="shared" si="149"/>
        <v>0</v>
      </c>
      <c r="DU44" s="403">
        <f t="shared" si="149"/>
        <v>0</v>
      </c>
      <c r="DV44" s="403">
        <f t="shared" si="149"/>
        <v>0</v>
      </c>
      <c r="DW44" s="403">
        <f t="shared" si="149"/>
        <v>0</v>
      </c>
      <c r="DX44" s="403">
        <f t="shared" si="149"/>
        <v>0</v>
      </c>
      <c r="DY44" s="403">
        <f t="shared" si="149"/>
        <v>0</v>
      </c>
      <c r="DZ44" s="403">
        <f t="shared" si="149"/>
        <v>0</v>
      </c>
      <c r="EA44" s="403">
        <f t="shared" si="149"/>
        <v>0</v>
      </c>
      <c r="EB44" s="403">
        <f t="shared" si="149"/>
        <v>0</v>
      </c>
      <c r="EC44" s="403">
        <f t="shared" si="149"/>
        <v>0</v>
      </c>
      <c r="ED44" s="403">
        <f t="shared" si="149"/>
        <v>0</v>
      </c>
      <c r="EE44" s="403">
        <f t="shared" si="149"/>
        <v>0</v>
      </c>
      <c r="EF44" s="403">
        <f t="shared" si="149"/>
        <v>0</v>
      </c>
      <c r="EG44" s="403">
        <f t="shared" si="149"/>
        <v>0</v>
      </c>
      <c r="EH44" s="403">
        <f t="shared" si="149"/>
        <v>0</v>
      </c>
      <c r="EI44" s="403">
        <f t="shared" si="149"/>
        <v>0</v>
      </c>
      <c r="EJ44" s="403">
        <f t="shared" si="149"/>
        <v>0</v>
      </c>
      <c r="EK44" s="403">
        <f t="shared" si="149"/>
        <v>0</v>
      </c>
      <c r="EL44" s="403">
        <f t="shared" si="149"/>
        <v>0</v>
      </c>
      <c r="EM44" s="403"/>
      <c r="EN44" s="403"/>
      <c r="EO44" s="403"/>
      <c r="EP44" s="403"/>
      <c r="EQ44" s="459">
        <f t="shared" si="145"/>
        <v>0</v>
      </c>
      <c r="ER44" s="461">
        <f>IFERROR(CP44/CO44,0)</f>
        <v>0</v>
      </c>
      <c r="ES44" s="460">
        <f t="shared" si="10"/>
        <v>1</v>
      </c>
      <c r="ET44" s="405">
        <f t="shared" si="4"/>
        <v>0.91935032355751856</v>
      </c>
      <c r="EU44" s="406">
        <f t="shared" si="11"/>
        <v>0.93407636564398511</v>
      </c>
      <c r="EV44" s="407">
        <f>(AA44+BE44+CI44+DM44)/G44</f>
        <v>0.56804679523562529</v>
      </c>
      <c r="EW44" s="380"/>
      <c r="EX44" s="361"/>
      <c r="EY44" s="361"/>
      <c r="EZ44" s="360"/>
      <c r="FA44" s="360"/>
    </row>
    <row r="45" spans="1:157" ht="30.75" customHeight="1" x14ac:dyDescent="0.25">
      <c r="A45" s="243" t="s">
        <v>147</v>
      </c>
      <c r="B45" s="244"/>
      <c r="C45" s="244"/>
      <c r="D45" s="244"/>
      <c r="E45" s="245"/>
      <c r="F45" s="322" t="s">
        <v>148</v>
      </c>
      <c r="G45" s="430">
        <f>G11+G18+G25+G32+G39</f>
        <v>23680983102.333332</v>
      </c>
      <c r="H45" s="431">
        <f t="shared" ref="H45:BS45" si="150">H11+H18+H25+H32+H39</f>
        <v>3531650000</v>
      </c>
      <c r="I45" s="431">
        <f t="shared" si="150"/>
        <v>0</v>
      </c>
      <c r="J45" s="431">
        <f t="shared" si="150"/>
        <v>0</v>
      </c>
      <c r="K45" s="431">
        <f t="shared" si="150"/>
        <v>3531650000</v>
      </c>
      <c r="L45" s="431">
        <f t="shared" si="150"/>
        <v>127032000</v>
      </c>
      <c r="M45" s="431">
        <f t="shared" si="150"/>
        <v>3531650000</v>
      </c>
      <c r="N45" s="431">
        <f t="shared" si="150"/>
        <v>552744000</v>
      </c>
      <c r="O45" s="431">
        <f t="shared" si="150"/>
        <v>3531650000</v>
      </c>
      <c r="P45" s="431">
        <f t="shared" si="150"/>
        <v>552744000</v>
      </c>
      <c r="Q45" s="431">
        <f t="shared" si="150"/>
        <v>3531650000</v>
      </c>
      <c r="R45" s="431">
        <f t="shared" si="150"/>
        <v>571244160</v>
      </c>
      <c r="S45" s="431">
        <f t="shared" si="150"/>
        <v>3531650000</v>
      </c>
      <c r="T45" s="431">
        <f t="shared" si="150"/>
        <v>643151350</v>
      </c>
      <c r="U45" s="431">
        <f t="shared" si="150"/>
        <v>3531650000</v>
      </c>
      <c r="V45" s="431">
        <f t="shared" si="150"/>
        <v>3356203598</v>
      </c>
      <c r="W45" s="431">
        <f t="shared" si="150"/>
        <v>3531650000</v>
      </c>
      <c r="X45" s="431">
        <f t="shared" si="150"/>
        <v>3356203598</v>
      </c>
      <c r="Y45" s="431">
        <f t="shared" si="150"/>
        <v>3356203598</v>
      </c>
      <c r="Z45" s="431">
        <f t="shared" si="150"/>
        <v>3531650000</v>
      </c>
      <c r="AA45" s="431">
        <f t="shared" si="150"/>
        <v>3356203598</v>
      </c>
      <c r="AB45" s="431">
        <f t="shared" si="150"/>
        <v>4671772000</v>
      </c>
      <c r="AC45" s="431">
        <f t="shared" si="150"/>
        <v>0</v>
      </c>
      <c r="AD45" s="431">
        <f t="shared" si="150"/>
        <v>0</v>
      </c>
      <c r="AE45" s="431">
        <f t="shared" si="150"/>
        <v>684862300</v>
      </c>
      <c r="AF45" s="431">
        <f t="shared" si="150"/>
        <v>684862300</v>
      </c>
      <c r="AG45" s="431">
        <f t="shared" si="150"/>
        <v>937780875</v>
      </c>
      <c r="AH45" s="431">
        <f t="shared" si="150"/>
        <v>937780875</v>
      </c>
      <c r="AI45" s="431">
        <f t="shared" si="150"/>
        <v>20043150</v>
      </c>
      <c r="AJ45" s="431">
        <f t="shared" si="150"/>
        <v>20043150</v>
      </c>
      <c r="AK45" s="431">
        <f t="shared" si="150"/>
        <v>212857150</v>
      </c>
      <c r="AL45" s="431">
        <f t="shared" si="150"/>
        <v>212857150</v>
      </c>
      <c r="AM45" s="431">
        <f t="shared" si="150"/>
        <v>455830219</v>
      </c>
      <c r="AN45" s="431">
        <f t="shared" si="150"/>
        <v>1023403671</v>
      </c>
      <c r="AO45" s="431">
        <f t="shared" si="150"/>
        <v>601921602</v>
      </c>
      <c r="AP45" s="431">
        <f t="shared" si="150"/>
        <v>30903150</v>
      </c>
      <c r="AQ45" s="431">
        <f t="shared" si="150"/>
        <v>56992410</v>
      </c>
      <c r="AR45" s="431">
        <f t="shared" si="150"/>
        <v>28843150</v>
      </c>
      <c r="AS45" s="431">
        <f t="shared" si="150"/>
        <v>64813257</v>
      </c>
      <c r="AT45" s="431">
        <f t="shared" si="150"/>
        <v>58619997</v>
      </c>
      <c r="AU45" s="431">
        <f t="shared" si="150"/>
        <v>348932410</v>
      </c>
      <c r="AV45" s="431">
        <f t="shared" si="150"/>
        <v>0</v>
      </c>
      <c r="AW45" s="431">
        <f t="shared" si="150"/>
        <v>526416501</v>
      </c>
      <c r="AX45" s="431">
        <f t="shared" si="150"/>
        <v>432841878</v>
      </c>
      <c r="AY45" s="431">
        <f t="shared" si="150"/>
        <v>185085126</v>
      </c>
      <c r="AZ45" s="431">
        <f t="shared" si="150"/>
        <v>496936526</v>
      </c>
      <c r="BA45" s="431">
        <f t="shared" si="150"/>
        <v>4095535000</v>
      </c>
      <c r="BB45" s="431">
        <f t="shared" si="150"/>
        <v>4095535000</v>
      </c>
      <c r="BC45" s="431">
        <f t="shared" si="150"/>
        <v>3927091847</v>
      </c>
      <c r="BD45" s="431">
        <f t="shared" si="150"/>
        <v>4095535000</v>
      </c>
      <c r="BE45" s="431">
        <f t="shared" si="150"/>
        <v>3927091847</v>
      </c>
      <c r="BF45" s="431">
        <f t="shared" si="150"/>
        <v>5479879000</v>
      </c>
      <c r="BG45" s="431">
        <f t="shared" si="150"/>
        <v>2025100152</v>
      </c>
      <c r="BH45" s="431">
        <f t="shared" si="150"/>
        <v>2025100152</v>
      </c>
      <c r="BI45" s="431">
        <f t="shared" si="150"/>
        <v>714684000</v>
      </c>
      <c r="BJ45" s="431">
        <f t="shared" si="150"/>
        <v>546748956</v>
      </c>
      <c r="BK45" s="431">
        <f t="shared" si="150"/>
        <v>-52879044</v>
      </c>
      <c r="BL45" s="431">
        <f t="shared" si="150"/>
        <v>0</v>
      </c>
      <c r="BM45" s="431">
        <f t="shared" si="150"/>
        <v>0</v>
      </c>
      <c r="BN45" s="431">
        <f t="shared" si="150"/>
        <v>9913477</v>
      </c>
      <c r="BO45" s="431">
        <f t="shared" si="150"/>
        <v>0</v>
      </c>
      <c r="BP45" s="431">
        <f t="shared" si="150"/>
        <v>2888724</v>
      </c>
      <c r="BQ45" s="431">
        <f t="shared" si="150"/>
        <v>378848366</v>
      </c>
      <c r="BR45" s="431">
        <f t="shared" si="150"/>
        <v>382160016</v>
      </c>
      <c r="BS45" s="431">
        <f t="shared" si="150"/>
        <v>770291000</v>
      </c>
      <c r="BT45" s="431">
        <f t="shared" ref="BT45:DN45" si="151">BT11+BT18+BT25+BT32+BT39</f>
        <v>211556173</v>
      </c>
      <c r="BU45" s="431">
        <f t="shared" si="151"/>
        <v>1210736610</v>
      </c>
      <c r="BV45" s="431">
        <f t="shared" si="151"/>
        <v>621352478</v>
      </c>
      <c r="BW45" s="431">
        <f t="shared" si="151"/>
        <v>122905572</v>
      </c>
      <c r="BX45" s="431">
        <f t="shared" si="151"/>
        <v>173197900</v>
      </c>
      <c r="BY45" s="431">
        <f t="shared" si="151"/>
        <v>40201902</v>
      </c>
      <c r="BZ45" s="431">
        <f t="shared" si="151"/>
        <v>128349230</v>
      </c>
      <c r="CA45" s="431">
        <f t="shared" si="151"/>
        <v>173571466.33333331</v>
      </c>
      <c r="CB45" s="431">
        <f t="shared" si="151"/>
        <v>104714383.33333334</v>
      </c>
      <c r="CC45" s="431">
        <f t="shared" si="151"/>
        <v>96418975.666666657</v>
      </c>
      <c r="CD45" s="431">
        <f t="shared" si="151"/>
        <v>1206180168</v>
      </c>
      <c r="CE45" s="431">
        <f t="shared" si="151"/>
        <v>5479879000</v>
      </c>
      <c r="CF45" s="431">
        <f t="shared" si="151"/>
        <v>5479879000</v>
      </c>
      <c r="CG45" s="431">
        <f t="shared" si="151"/>
        <v>5412161657.333333</v>
      </c>
      <c r="CH45" s="431">
        <f t="shared" si="151"/>
        <v>5479879000</v>
      </c>
      <c r="CI45" s="431">
        <f t="shared" si="151"/>
        <v>5412161657.333333</v>
      </c>
      <c r="CJ45" s="431">
        <f t="shared" si="151"/>
        <v>6000000000</v>
      </c>
      <c r="CK45" s="431">
        <f t="shared" si="151"/>
        <v>0</v>
      </c>
      <c r="CL45" s="431">
        <f t="shared" si="151"/>
        <v>0</v>
      </c>
      <c r="CM45" s="431">
        <f t="shared" si="151"/>
        <v>1695271984</v>
      </c>
      <c r="CN45" s="431">
        <f t="shared" si="151"/>
        <v>1629995444</v>
      </c>
      <c r="CO45" s="431">
        <f t="shared" si="151"/>
        <v>388500000</v>
      </c>
      <c r="CP45" s="431">
        <f t="shared" si="151"/>
        <v>392475701</v>
      </c>
      <c r="CQ45" s="431">
        <f t="shared" si="151"/>
        <v>1674920621</v>
      </c>
      <c r="CR45" s="431">
        <f t="shared" si="151"/>
        <v>0</v>
      </c>
      <c r="CS45" s="431">
        <f t="shared" si="151"/>
        <v>90000000</v>
      </c>
      <c r="CT45" s="431">
        <f t="shared" si="151"/>
        <v>0</v>
      </c>
      <c r="CU45" s="431">
        <f t="shared" si="151"/>
        <v>1363951000</v>
      </c>
      <c r="CV45" s="431">
        <f t="shared" si="151"/>
        <v>0</v>
      </c>
      <c r="CW45" s="431">
        <f t="shared" si="151"/>
        <v>0</v>
      </c>
      <c r="CX45" s="431">
        <f t="shared" si="151"/>
        <v>0</v>
      </c>
      <c r="CY45" s="431">
        <f t="shared" si="151"/>
        <v>150000000</v>
      </c>
      <c r="CZ45" s="431">
        <f t="shared" si="151"/>
        <v>0</v>
      </c>
      <c r="DA45" s="431">
        <f t="shared" si="151"/>
        <v>463425000</v>
      </c>
      <c r="DB45" s="431">
        <f t="shared" si="151"/>
        <v>0</v>
      </c>
      <c r="DC45" s="431">
        <f t="shared" si="151"/>
        <v>0</v>
      </c>
      <c r="DD45" s="431">
        <f t="shared" si="151"/>
        <v>0</v>
      </c>
      <c r="DE45" s="431">
        <f t="shared" si="151"/>
        <v>0</v>
      </c>
      <c r="DF45" s="431">
        <f t="shared" si="151"/>
        <v>0</v>
      </c>
      <c r="DG45" s="431">
        <f t="shared" si="151"/>
        <v>173931395</v>
      </c>
      <c r="DH45" s="431">
        <f t="shared" si="151"/>
        <v>0</v>
      </c>
      <c r="DI45" s="431">
        <f t="shared" si="151"/>
        <v>6000000000</v>
      </c>
      <c r="DJ45" s="431">
        <f t="shared" si="151"/>
        <v>2083771984</v>
      </c>
      <c r="DK45" s="431">
        <f t="shared" si="151"/>
        <v>2022471145</v>
      </c>
      <c r="DL45" s="431">
        <f t="shared" si="151"/>
        <v>6000000000</v>
      </c>
      <c r="DM45" s="431">
        <f t="shared" si="151"/>
        <v>2022471145</v>
      </c>
      <c r="DN45" s="432">
        <f t="shared" si="151"/>
        <v>4985526000</v>
      </c>
      <c r="DO45" s="427">
        <f t="shared" ref="DO45:EQ45" si="152">+DO11+DO18+DO25+DO39+DO32</f>
        <v>0</v>
      </c>
      <c r="DP45" s="396">
        <f t="shared" si="152"/>
        <v>0</v>
      </c>
      <c r="DQ45" s="396">
        <f t="shared" si="152"/>
        <v>0</v>
      </c>
      <c r="DR45" s="396">
        <f t="shared" si="152"/>
        <v>0</v>
      </c>
      <c r="DS45" s="396">
        <f t="shared" si="152"/>
        <v>0</v>
      </c>
      <c r="DT45" s="396">
        <f t="shared" si="152"/>
        <v>0</v>
      </c>
      <c r="DU45" s="396">
        <f t="shared" si="152"/>
        <v>0</v>
      </c>
      <c r="DV45" s="396">
        <f t="shared" si="152"/>
        <v>0</v>
      </c>
      <c r="DW45" s="396">
        <f t="shared" si="152"/>
        <v>0</v>
      </c>
      <c r="DX45" s="396">
        <f t="shared" si="152"/>
        <v>0</v>
      </c>
      <c r="DY45" s="396">
        <f t="shared" si="152"/>
        <v>0</v>
      </c>
      <c r="DZ45" s="396">
        <f t="shared" si="152"/>
        <v>0</v>
      </c>
      <c r="EA45" s="396">
        <f t="shared" si="152"/>
        <v>0</v>
      </c>
      <c r="EB45" s="396">
        <f t="shared" si="152"/>
        <v>0</v>
      </c>
      <c r="EC45" s="396">
        <f t="shared" si="152"/>
        <v>0</v>
      </c>
      <c r="ED45" s="396">
        <f t="shared" si="152"/>
        <v>0</v>
      </c>
      <c r="EE45" s="396">
        <f t="shared" si="152"/>
        <v>0</v>
      </c>
      <c r="EF45" s="396">
        <f t="shared" si="152"/>
        <v>0</v>
      </c>
      <c r="EG45" s="396">
        <f t="shared" si="152"/>
        <v>0</v>
      </c>
      <c r="EH45" s="396">
        <f t="shared" si="152"/>
        <v>0</v>
      </c>
      <c r="EI45" s="396">
        <f t="shared" si="152"/>
        <v>0</v>
      </c>
      <c r="EJ45" s="396">
        <f t="shared" si="152"/>
        <v>0</v>
      </c>
      <c r="EK45" s="396">
        <f t="shared" si="152"/>
        <v>0</v>
      </c>
      <c r="EL45" s="396">
        <f t="shared" si="152"/>
        <v>0</v>
      </c>
      <c r="EM45" s="396">
        <f t="shared" si="152"/>
        <v>0</v>
      </c>
      <c r="EN45" s="396">
        <f t="shared" si="152"/>
        <v>0</v>
      </c>
      <c r="EO45" s="425">
        <f t="shared" si="152"/>
        <v>0</v>
      </c>
      <c r="EP45" s="425">
        <f t="shared" si="152"/>
        <v>0</v>
      </c>
      <c r="EQ45" s="426">
        <f t="shared" si="152"/>
        <v>0</v>
      </c>
      <c r="ER45" s="463"/>
      <c r="ES45" s="463"/>
      <c r="ET45" s="463"/>
      <c r="EU45" s="463"/>
      <c r="EV45" s="463"/>
      <c r="EW45" s="464"/>
      <c r="EX45" s="464"/>
      <c r="EY45" s="464"/>
      <c r="EZ45" s="464"/>
      <c r="FA45" s="464"/>
    </row>
    <row r="46" spans="1:157" ht="30.75" customHeight="1" x14ac:dyDescent="0.25">
      <c r="A46" s="223"/>
      <c r="B46" s="224"/>
      <c r="C46" s="224"/>
      <c r="D46" s="224"/>
      <c r="E46" s="246"/>
      <c r="F46" s="323" t="s">
        <v>149</v>
      </c>
      <c r="G46" s="433">
        <f>G14+G21+G28+G35+G42</f>
        <v>5047669605</v>
      </c>
      <c r="H46" s="343">
        <f t="shared" ref="H46:BS46" si="153">H14+H21+H28+H35+H42</f>
        <v>0</v>
      </c>
      <c r="I46" s="343">
        <f t="shared" si="153"/>
        <v>0</v>
      </c>
      <c r="J46" s="343">
        <f t="shared" si="153"/>
        <v>0</v>
      </c>
      <c r="K46" s="343">
        <f t="shared" si="153"/>
        <v>0</v>
      </c>
      <c r="L46" s="343">
        <f t="shared" si="153"/>
        <v>0</v>
      </c>
      <c r="M46" s="343">
        <f t="shared" si="153"/>
        <v>0</v>
      </c>
      <c r="N46" s="343">
        <f t="shared" si="153"/>
        <v>0</v>
      </c>
      <c r="O46" s="343">
        <f t="shared" si="153"/>
        <v>0</v>
      </c>
      <c r="P46" s="343">
        <f t="shared" si="153"/>
        <v>0</v>
      </c>
      <c r="Q46" s="343">
        <f t="shared" si="153"/>
        <v>0</v>
      </c>
      <c r="R46" s="343">
        <f t="shared" si="153"/>
        <v>0</v>
      </c>
      <c r="S46" s="343">
        <f t="shared" si="153"/>
        <v>0</v>
      </c>
      <c r="T46" s="343">
        <f t="shared" si="153"/>
        <v>0</v>
      </c>
      <c r="U46" s="343">
        <f t="shared" si="153"/>
        <v>0</v>
      </c>
      <c r="V46" s="343">
        <f t="shared" si="153"/>
        <v>0</v>
      </c>
      <c r="W46" s="343">
        <f t="shared" si="153"/>
        <v>0</v>
      </c>
      <c r="X46" s="343">
        <f t="shared" si="153"/>
        <v>0</v>
      </c>
      <c r="Y46" s="343">
        <f t="shared" si="153"/>
        <v>0</v>
      </c>
      <c r="Z46" s="343">
        <f t="shared" si="153"/>
        <v>0</v>
      </c>
      <c r="AA46" s="343">
        <f t="shared" si="153"/>
        <v>0</v>
      </c>
      <c r="AB46" s="343">
        <f t="shared" si="153"/>
        <v>2788089293.1600003</v>
      </c>
      <c r="AC46" s="343">
        <f t="shared" si="153"/>
        <v>88395723</v>
      </c>
      <c r="AD46" s="343">
        <f t="shared" si="153"/>
        <v>88395723</v>
      </c>
      <c r="AE46" s="343">
        <f t="shared" si="153"/>
        <v>505599677</v>
      </c>
      <c r="AF46" s="343">
        <f t="shared" si="153"/>
        <v>505599677</v>
      </c>
      <c r="AG46" s="343">
        <f t="shared" si="153"/>
        <v>220776445</v>
      </c>
      <c r="AH46" s="343">
        <f t="shared" si="153"/>
        <v>220776445</v>
      </c>
      <c r="AI46" s="343">
        <f t="shared" si="153"/>
        <v>224392451</v>
      </c>
      <c r="AJ46" s="343">
        <f t="shared" si="153"/>
        <v>224392451</v>
      </c>
      <c r="AK46" s="343">
        <f t="shared" si="153"/>
        <v>344960804</v>
      </c>
      <c r="AL46" s="343">
        <f t="shared" si="153"/>
        <v>344960804</v>
      </c>
      <c r="AM46" s="343">
        <f t="shared" si="153"/>
        <v>58928348</v>
      </c>
      <c r="AN46" s="343">
        <f t="shared" si="153"/>
        <v>58928348</v>
      </c>
      <c r="AO46" s="343">
        <f t="shared" si="153"/>
        <v>751508348</v>
      </c>
      <c r="AP46" s="343">
        <f t="shared" si="153"/>
        <v>58928348</v>
      </c>
      <c r="AQ46" s="343">
        <f t="shared" si="153"/>
        <v>129741404</v>
      </c>
      <c r="AR46" s="343">
        <f t="shared" si="153"/>
        <v>822321404</v>
      </c>
      <c r="AS46" s="343">
        <f t="shared" si="153"/>
        <v>192362194</v>
      </c>
      <c r="AT46" s="343">
        <f t="shared" si="153"/>
        <v>141543580</v>
      </c>
      <c r="AU46" s="343">
        <f t="shared" si="153"/>
        <v>135725701</v>
      </c>
      <c r="AV46" s="343">
        <f t="shared" si="153"/>
        <v>186544315</v>
      </c>
      <c r="AW46" s="343">
        <f t="shared" si="153"/>
        <v>58928347.799999997</v>
      </c>
      <c r="AX46" s="343">
        <f t="shared" si="153"/>
        <v>58928348</v>
      </c>
      <c r="AY46" s="343">
        <f t="shared" si="153"/>
        <v>70714017.359999999</v>
      </c>
      <c r="AZ46" s="343">
        <f t="shared" si="153"/>
        <v>0</v>
      </c>
      <c r="BA46" s="343">
        <f t="shared" si="153"/>
        <v>2782033460.1600003</v>
      </c>
      <c r="BB46" s="343">
        <f t="shared" si="153"/>
        <v>2782033460.1600003</v>
      </c>
      <c r="BC46" s="343">
        <f t="shared" si="153"/>
        <v>2711319443</v>
      </c>
      <c r="BD46" s="343">
        <f t="shared" si="153"/>
        <v>2782033460.1600003</v>
      </c>
      <c r="BE46" s="343">
        <f t="shared" si="153"/>
        <v>2711319443</v>
      </c>
      <c r="BF46" s="343">
        <f t="shared" si="153"/>
        <v>1007601184</v>
      </c>
      <c r="BG46" s="343">
        <f t="shared" si="153"/>
        <v>367015096</v>
      </c>
      <c r="BH46" s="343">
        <f t="shared" si="153"/>
        <v>367015096</v>
      </c>
      <c r="BI46" s="343">
        <f t="shared" si="153"/>
        <v>138550892</v>
      </c>
      <c r="BJ46" s="343">
        <f t="shared" si="153"/>
        <v>111058172</v>
      </c>
      <c r="BK46" s="343">
        <f t="shared" si="153"/>
        <v>405061036</v>
      </c>
      <c r="BL46" s="343">
        <f t="shared" si="153"/>
        <v>66747370</v>
      </c>
      <c r="BM46" s="343">
        <f t="shared" si="153"/>
        <v>47404770</v>
      </c>
      <c r="BN46" s="343">
        <f t="shared" si="153"/>
        <v>406721836</v>
      </c>
      <c r="BO46" s="343">
        <f t="shared" si="153"/>
        <v>-25105830</v>
      </c>
      <c r="BP46" s="343">
        <f t="shared" si="153"/>
        <v>16656903</v>
      </c>
      <c r="BQ46" s="343">
        <f t="shared" si="153"/>
        <v>7441000</v>
      </c>
      <c r="BR46" s="343">
        <f t="shared" si="153"/>
        <v>7441000</v>
      </c>
      <c r="BS46" s="343">
        <f t="shared" si="153"/>
        <v>7441000</v>
      </c>
      <c r="BT46" s="343">
        <f t="shared" ref="BT46:DN46" si="154">BT14+BT21+BT28+BT35+BT42</f>
        <v>7441000</v>
      </c>
      <c r="BU46" s="343">
        <f t="shared" si="154"/>
        <v>4960667</v>
      </c>
      <c r="BV46" s="343">
        <f t="shared" si="154"/>
        <v>4960667</v>
      </c>
      <c r="BW46" s="343">
        <f t="shared" si="154"/>
        <v>-6876001</v>
      </c>
      <c r="BX46" s="343">
        <f t="shared" si="154"/>
        <v>0</v>
      </c>
      <c r="BY46" s="343">
        <f t="shared" si="154"/>
        <v>0</v>
      </c>
      <c r="BZ46" s="343">
        <f t="shared" si="154"/>
        <v>0</v>
      </c>
      <c r="CA46" s="343">
        <f t="shared" si="154"/>
        <v>0</v>
      </c>
      <c r="CB46" s="343">
        <f t="shared" si="154"/>
        <v>0</v>
      </c>
      <c r="CC46" s="343">
        <f t="shared" si="154"/>
        <v>42149414</v>
      </c>
      <c r="CD46" s="343">
        <f t="shared" si="154"/>
        <v>0</v>
      </c>
      <c r="CE46" s="343">
        <f t="shared" si="154"/>
        <v>988042044</v>
      </c>
      <c r="CF46" s="343">
        <f t="shared" si="154"/>
        <v>988042044</v>
      </c>
      <c r="CG46" s="343">
        <f t="shared" si="154"/>
        <v>988042044</v>
      </c>
      <c r="CH46" s="343">
        <f t="shared" si="154"/>
        <v>988042044</v>
      </c>
      <c r="CI46" s="343">
        <f t="shared" si="154"/>
        <v>988042044</v>
      </c>
      <c r="CJ46" s="343">
        <f t="shared" si="154"/>
        <v>1348308118</v>
      </c>
      <c r="CK46" s="343">
        <f t="shared" si="154"/>
        <v>91405609</v>
      </c>
      <c r="CL46" s="343">
        <f t="shared" si="154"/>
        <v>91405609</v>
      </c>
      <c r="CM46" s="343">
        <f t="shared" si="154"/>
        <v>226022332</v>
      </c>
      <c r="CN46" s="343">
        <f t="shared" si="154"/>
        <v>226022332</v>
      </c>
      <c r="CO46" s="343">
        <f t="shared" si="154"/>
        <v>50602533</v>
      </c>
      <c r="CP46" s="343">
        <f t="shared" si="154"/>
        <v>50602533</v>
      </c>
      <c r="CQ46" s="343">
        <f t="shared" si="154"/>
        <v>234375136</v>
      </c>
      <c r="CR46" s="343">
        <f t="shared" si="154"/>
        <v>0</v>
      </c>
      <c r="CS46" s="343">
        <f t="shared" si="154"/>
        <v>642925800</v>
      </c>
      <c r="CT46" s="343">
        <f t="shared" si="154"/>
        <v>0</v>
      </c>
      <c r="CU46" s="343">
        <f t="shared" si="154"/>
        <v>50313000</v>
      </c>
      <c r="CV46" s="343">
        <f t="shared" si="154"/>
        <v>0</v>
      </c>
      <c r="CW46" s="343">
        <f t="shared" si="154"/>
        <v>50313000</v>
      </c>
      <c r="CX46" s="343">
        <f t="shared" si="154"/>
        <v>0</v>
      </c>
      <c r="CY46" s="343">
        <f t="shared" si="154"/>
        <v>0</v>
      </c>
      <c r="CZ46" s="343">
        <f t="shared" si="154"/>
        <v>0</v>
      </c>
      <c r="DA46" s="343">
        <f t="shared" si="154"/>
        <v>0</v>
      </c>
      <c r="DB46" s="343">
        <f t="shared" si="154"/>
        <v>0</v>
      </c>
      <c r="DC46" s="343">
        <f t="shared" si="154"/>
        <v>0</v>
      </c>
      <c r="DD46" s="343">
        <f t="shared" si="154"/>
        <v>0</v>
      </c>
      <c r="DE46" s="343">
        <f t="shared" si="154"/>
        <v>0</v>
      </c>
      <c r="DF46" s="343">
        <f t="shared" si="154"/>
        <v>0</v>
      </c>
      <c r="DG46" s="343">
        <f t="shared" si="154"/>
        <v>2350708</v>
      </c>
      <c r="DH46" s="343">
        <f t="shared" si="154"/>
        <v>0</v>
      </c>
      <c r="DI46" s="343">
        <f t="shared" si="154"/>
        <v>1348308118</v>
      </c>
      <c r="DJ46" s="343">
        <f t="shared" si="154"/>
        <v>368030474</v>
      </c>
      <c r="DK46" s="343">
        <f t="shared" si="154"/>
        <v>368030474</v>
      </c>
      <c r="DL46" s="343">
        <f t="shared" si="154"/>
        <v>1348308118</v>
      </c>
      <c r="DM46" s="343">
        <f t="shared" si="154"/>
        <v>368030474</v>
      </c>
      <c r="DN46" s="434">
        <f t="shared" si="154"/>
        <v>0</v>
      </c>
      <c r="DO46" s="428"/>
      <c r="DP46" s="359"/>
      <c r="DQ46" s="359"/>
      <c r="DR46" s="359"/>
      <c r="DS46" s="359"/>
      <c r="DT46" s="359"/>
      <c r="DU46" s="359"/>
      <c r="DV46" s="359"/>
      <c r="DW46" s="359"/>
      <c r="DX46" s="359"/>
      <c r="DY46" s="359"/>
      <c r="DZ46" s="359"/>
      <c r="EA46" s="359"/>
      <c r="EB46" s="359"/>
      <c r="EC46" s="359"/>
      <c r="ED46" s="359"/>
      <c r="EE46" s="359"/>
      <c r="EF46" s="359"/>
      <c r="EG46" s="359"/>
      <c r="EH46" s="359"/>
      <c r="EI46" s="359"/>
      <c r="EJ46" s="359"/>
      <c r="EK46" s="359"/>
      <c r="EL46" s="359"/>
      <c r="EM46" s="341">
        <f t="shared" ref="EM46:EP46" si="155">+EM14+EM21+EM28+EM35+EM42</f>
        <v>0</v>
      </c>
      <c r="EN46" s="341">
        <f t="shared" si="155"/>
        <v>0</v>
      </c>
      <c r="EO46" s="374">
        <f t="shared" si="155"/>
        <v>0</v>
      </c>
      <c r="EP46" s="374">
        <f t="shared" si="155"/>
        <v>0</v>
      </c>
      <c r="EQ46" s="375"/>
      <c r="ER46" s="464"/>
      <c r="ES46" s="464"/>
      <c r="ET46" s="464"/>
      <c r="EU46" s="464"/>
      <c r="EV46" s="464"/>
      <c r="EW46" s="464"/>
      <c r="EX46" s="464"/>
      <c r="EY46" s="464"/>
      <c r="EZ46" s="464"/>
      <c r="FA46" s="464"/>
    </row>
    <row r="47" spans="1:157" ht="30.75" customHeight="1" thickBot="1" x14ac:dyDescent="0.3">
      <c r="A47" s="225"/>
      <c r="B47" s="226"/>
      <c r="C47" s="226"/>
      <c r="D47" s="226"/>
      <c r="E47" s="247"/>
      <c r="F47" s="324" t="s">
        <v>150</v>
      </c>
      <c r="G47" s="435">
        <f>G45+G46</f>
        <v>28728652707.333332</v>
      </c>
      <c r="H47" s="436">
        <f t="shared" ref="H47:BS47" si="156">H45+H46</f>
        <v>3531650000</v>
      </c>
      <c r="I47" s="436">
        <f t="shared" si="156"/>
        <v>0</v>
      </c>
      <c r="J47" s="436">
        <f t="shared" si="156"/>
        <v>0</v>
      </c>
      <c r="K47" s="436">
        <f t="shared" si="156"/>
        <v>3531650000</v>
      </c>
      <c r="L47" s="436">
        <f t="shared" si="156"/>
        <v>127032000</v>
      </c>
      <c r="M47" s="436">
        <f t="shared" si="156"/>
        <v>3531650000</v>
      </c>
      <c r="N47" s="436">
        <f t="shared" si="156"/>
        <v>552744000</v>
      </c>
      <c r="O47" s="436">
        <f t="shared" si="156"/>
        <v>3531650000</v>
      </c>
      <c r="P47" s="436">
        <f t="shared" si="156"/>
        <v>552744000</v>
      </c>
      <c r="Q47" s="436">
        <f t="shared" si="156"/>
        <v>3531650000</v>
      </c>
      <c r="R47" s="436">
        <f t="shared" si="156"/>
        <v>571244160</v>
      </c>
      <c r="S47" s="436">
        <f t="shared" si="156"/>
        <v>3531650000</v>
      </c>
      <c r="T47" s="436">
        <f t="shared" si="156"/>
        <v>643151350</v>
      </c>
      <c r="U47" s="436">
        <f t="shared" si="156"/>
        <v>3531650000</v>
      </c>
      <c r="V47" s="436">
        <f t="shared" si="156"/>
        <v>3356203598</v>
      </c>
      <c r="W47" s="436">
        <f t="shared" si="156"/>
        <v>3531650000</v>
      </c>
      <c r="X47" s="436">
        <f t="shared" si="156"/>
        <v>3356203598</v>
      </c>
      <c r="Y47" s="436">
        <f t="shared" si="156"/>
        <v>3356203598</v>
      </c>
      <c r="Z47" s="436">
        <f t="shared" si="156"/>
        <v>3531650000</v>
      </c>
      <c r="AA47" s="436">
        <f t="shared" si="156"/>
        <v>3356203598</v>
      </c>
      <c r="AB47" s="436">
        <f t="shared" si="156"/>
        <v>7459861293.1599998</v>
      </c>
      <c r="AC47" s="436">
        <f t="shared" si="156"/>
        <v>88395723</v>
      </c>
      <c r="AD47" s="436">
        <f t="shared" si="156"/>
        <v>88395723</v>
      </c>
      <c r="AE47" s="436">
        <f t="shared" si="156"/>
        <v>1190461977</v>
      </c>
      <c r="AF47" s="436">
        <f t="shared" si="156"/>
        <v>1190461977</v>
      </c>
      <c r="AG47" s="436">
        <f t="shared" si="156"/>
        <v>1158557320</v>
      </c>
      <c r="AH47" s="436">
        <f t="shared" si="156"/>
        <v>1158557320</v>
      </c>
      <c r="AI47" s="436">
        <f t="shared" si="156"/>
        <v>244435601</v>
      </c>
      <c r="AJ47" s="436">
        <f t="shared" si="156"/>
        <v>244435601</v>
      </c>
      <c r="AK47" s="436">
        <f t="shared" si="156"/>
        <v>557817954</v>
      </c>
      <c r="AL47" s="436">
        <f t="shared" si="156"/>
        <v>557817954</v>
      </c>
      <c r="AM47" s="436">
        <f t="shared" si="156"/>
        <v>514758567</v>
      </c>
      <c r="AN47" s="436">
        <f t="shared" si="156"/>
        <v>1082332019</v>
      </c>
      <c r="AO47" s="436">
        <f t="shared" si="156"/>
        <v>1353429950</v>
      </c>
      <c r="AP47" s="436">
        <f t="shared" si="156"/>
        <v>89831498</v>
      </c>
      <c r="AQ47" s="436">
        <f t="shared" si="156"/>
        <v>186733814</v>
      </c>
      <c r="AR47" s="436">
        <f t="shared" si="156"/>
        <v>851164554</v>
      </c>
      <c r="AS47" s="436">
        <f t="shared" si="156"/>
        <v>257175451</v>
      </c>
      <c r="AT47" s="436">
        <f t="shared" si="156"/>
        <v>200163577</v>
      </c>
      <c r="AU47" s="436">
        <f t="shared" si="156"/>
        <v>484658111</v>
      </c>
      <c r="AV47" s="436">
        <f t="shared" si="156"/>
        <v>186544315</v>
      </c>
      <c r="AW47" s="436">
        <f t="shared" si="156"/>
        <v>585344848.79999995</v>
      </c>
      <c r="AX47" s="436">
        <f t="shared" si="156"/>
        <v>491770226</v>
      </c>
      <c r="AY47" s="436">
        <f t="shared" si="156"/>
        <v>255799143.36000001</v>
      </c>
      <c r="AZ47" s="436">
        <f t="shared" si="156"/>
        <v>496936526</v>
      </c>
      <c r="BA47" s="436">
        <f t="shared" si="156"/>
        <v>6877568460.1599998</v>
      </c>
      <c r="BB47" s="436">
        <f t="shared" si="156"/>
        <v>6877568460.1599998</v>
      </c>
      <c r="BC47" s="436">
        <f t="shared" si="156"/>
        <v>6638411290</v>
      </c>
      <c r="BD47" s="436">
        <f t="shared" si="156"/>
        <v>6877568460.1599998</v>
      </c>
      <c r="BE47" s="436">
        <f t="shared" si="156"/>
        <v>6638411290</v>
      </c>
      <c r="BF47" s="436">
        <f t="shared" si="156"/>
        <v>6487480184</v>
      </c>
      <c r="BG47" s="436">
        <f t="shared" si="156"/>
        <v>2392115248</v>
      </c>
      <c r="BH47" s="436">
        <f t="shared" si="156"/>
        <v>2392115248</v>
      </c>
      <c r="BI47" s="436">
        <f t="shared" si="156"/>
        <v>853234892</v>
      </c>
      <c r="BJ47" s="436">
        <f t="shared" si="156"/>
        <v>657807128</v>
      </c>
      <c r="BK47" s="436">
        <f t="shared" si="156"/>
        <v>352181992</v>
      </c>
      <c r="BL47" s="436">
        <f t="shared" si="156"/>
        <v>66747370</v>
      </c>
      <c r="BM47" s="436">
        <f t="shared" si="156"/>
        <v>47404770</v>
      </c>
      <c r="BN47" s="436">
        <f t="shared" si="156"/>
        <v>416635313</v>
      </c>
      <c r="BO47" s="436">
        <f t="shared" si="156"/>
        <v>-25105830</v>
      </c>
      <c r="BP47" s="436">
        <f t="shared" si="156"/>
        <v>19545627</v>
      </c>
      <c r="BQ47" s="436">
        <f t="shared" si="156"/>
        <v>386289366</v>
      </c>
      <c r="BR47" s="436">
        <f t="shared" si="156"/>
        <v>389601016</v>
      </c>
      <c r="BS47" s="436">
        <f t="shared" si="156"/>
        <v>777732000</v>
      </c>
      <c r="BT47" s="436">
        <f t="shared" ref="BT47:DN47" si="157">BT45+BT46</f>
        <v>218997173</v>
      </c>
      <c r="BU47" s="436">
        <f t="shared" si="157"/>
        <v>1215697277</v>
      </c>
      <c r="BV47" s="436">
        <f t="shared" si="157"/>
        <v>626313145</v>
      </c>
      <c r="BW47" s="436">
        <f t="shared" si="157"/>
        <v>116029571</v>
      </c>
      <c r="BX47" s="436">
        <f t="shared" si="157"/>
        <v>173197900</v>
      </c>
      <c r="BY47" s="436">
        <f t="shared" si="157"/>
        <v>40201902</v>
      </c>
      <c r="BZ47" s="436">
        <f t="shared" si="157"/>
        <v>128349230</v>
      </c>
      <c r="CA47" s="436">
        <f t="shared" si="157"/>
        <v>173571466.33333331</v>
      </c>
      <c r="CB47" s="436">
        <f t="shared" si="157"/>
        <v>104714383.33333334</v>
      </c>
      <c r="CC47" s="436">
        <f t="shared" si="157"/>
        <v>138568389.66666666</v>
      </c>
      <c r="CD47" s="436">
        <f t="shared" si="157"/>
        <v>1206180168</v>
      </c>
      <c r="CE47" s="436">
        <f t="shared" si="157"/>
        <v>6467921044</v>
      </c>
      <c r="CF47" s="436">
        <f t="shared" si="157"/>
        <v>6467921044</v>
      </c>
      <c r="CG47" s="436">
        <f t="shared" si="157"/>
        <v>6400203701.333333</v>
      </c>
      <c r="CH47" s="436">
        <f t="shared" si="157"/>
        <v>6467921044</v>
      </c>
      <c r="CI47" s="436">
        <f t="shared" si="157"/>
        <v>6400203701.333333</v>
      </c>
      <c r="CJ47" s="436">
        <f t="shared" si="157"/>
        <v>7348308118</v>
      </c>
      <c r="CK47" s="436">
        <f t="shared" si="157"/>
        <v>91405609</v>
      </c>
      <c r="CL47" s="436">
        <f t="shared" si="157"/>
        <v>91405609</v>
      </c>
      <c r="CM47" s="436">
        <f t="shared" si="157"/>
        <v>1921294316</v>
      </c>
      <c r="CN47" s="436">
        <f t="shared" si="157"/>
        <v>1856017776</v>
      </c>
      <c r="CO47" s="436">
        <f t="shared" si="157"/>
        <v>439102533</v>
      </c>
      <c r="CP47" s="436">
        <f t="shared" si="157"/>
        <v>443078234</v>
      </c>
      <c r="CQ47" s="436">
        <f t="shared" si="157"/>
        <v>1909295757</v>
      </c>
      <c r="CR47" s="436">
        <f t="shared" si="157"/>
        <v>0</v>
      </c>
      <c r="CS47" s="436">
        <f t="shared" si="157"/>
        <v>732925800</v>
      </c>
      <c r="CT47" s="436">
        <f t="shared" si="157"/>
        <v>0</v>
      </c>
      <c r="CU47" s="436">
        <f t="shared" si="157"/>
        <v>1414264000</v>
      </c>
      <c r="CV47" s="436">
        <f t="shared" si="157"/>
        <v>0</v>
      </c>
      <c r="CW47" s="436">
        <f t="shared" si="157"/>
        <v>50313000</v>
      </c>
      <c r="CX47" s="436">
        <f t="shared" si="157"/>
        <v>0</v>
      </c>
      <c r="CY47" s="436">
        <f t="shared" si="157"/>
        <v>150000000</v>
      </c>
      <c r="CZ47" s="436">
        <f t="shared" si="157"/>
        <v>0</v>
      </c>
      <c r="DA47" s="436">
        <f t="shared" si="157"/>
        <v>463425000</v>
      </c>
      <c r="DB47" s="436">
        <f t="shared" si="157"/>
        <v>0</v>
      </c>
      <c r="DC47" s="436">
        <f t="shared" si="157"/>
        <v>0</v>
      </c>
      <c r="DD47" s="436">
        <f t="shared" si="157"/>
        <v>0</v>
      </c>
      <c r="DE47" s="436">
        <f t="shared" si="157"/>
        <v>0</v>
      </c>
      <c r="DF47" s="436">
        <f t="shared" si="157"/>
        <v>0</v>
      </c>
      <c r="DG47" s="436">
        <f t="shared" si="157"/>
        <v>176282103</v>
      </c>
      <c r="DH47" s="436">
        <f t="shared" si="157"/>
        <v>0</v>
      </c>
      <c r="DI47" s="436">
        <f t="shared" si="157"/>
        <v>7348308118</v>
      </c>
      <c r="DJ47" s="436">
        <f t="shared" si="157"/>
        <v>2451802458</v>
      </c>
      <c r="DK47" s="436">
        <f t="shared" si="157"/>
        <v>2390501619</v>
      </c>
      <c r="DL47" s="436">
        <f t="shared" si="157"/>
        <v>7348308118</v>
      </c>
      <c r="DM47" s="436">
        <f t="shared" si="157"/>
        <v>2390501619</v>
      </c>
      <c r="DN47" s="437">
        <f t="shared" si="157"/>
        <v>4985526000</v>
      </c>
      <c r="DO47" s="429"/>
      <c r="DP47" s="341"/>
      <c r="DQ47" s="341"/>
      <c r="DR47" s="341"/>
      <c r="DS47" s="341"/>
      <c r="DT47" s="341"/>
      <c r="DU47" s="341"/>
      <c r="DV47" s="341"/>
      <c r="DW47" s="341"/>
      <c r="DX47" s="341"/>
      <c r="DY47" s="341"/>
      <c r="DZ47" s="341"/>
      <c r="EA47" s="341"/>
      <c r="EB47" s="341"/>
      <c r="EC47" s="341"/>
      <c r="ED47" s="341"/>
      <c r="EE47" s="341"/>
      <c r="EF47" s="341"/>
      <c r="EG47" s="341"/>
      <c r="EH47" s="341"/>
      <c r="EI47" s="341"/>
      <c r="EJ47" s="341"/>
      <c r="EK47" s="341"/>
      <c r="EL47" s="341"/>
      <c r="EM47" s="341">
        <f t="shared" ref="EM47:EP47" si="158">+EM16+EM23+EM30+EM37+EM44</f>
        <v>0</v>
      </c>
      <c r="EN47" s="341">
        <f t="shared" si="158"/>
        <v>0</v>
      </c>
      <c r="EO47" s="375">
        <f t="shared" si="158"/>
        <v>0</v>
      </c>
      <c r="EP47" s="375">
        <f t="shared" si="158"/>
        <v>0</v>
      </c>
      <c r="EQ47" s="375"/>
      <c r="ER47" s="464"/>
      <c r="ES47" s="464"/>
      <c r="ET47" s="464"/>
      <c r="EU47" s="464"/>
      <c r="EV47" s="464"/>
      <c r="EW47" s="464"/>
      <c r="EX47" s="464"/>
      <c r="EY47" s="464"/>
      <c r="EZ47" s="464"/>
      <c r="FA47" s="464"/>
    </row>
    <row r="48" spans="1:157" ht="30.75" customHeight="1" x14ac:dyDescent="0.25">
      <c r="D48" s="22"/>
      <c r="E48" s="22"/>
      <c r="F48" s="23"/>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R48" s="3"/>
      <c r="ES48" s="3"/>
      <c r="ET48" s="3"/>
    </row>
    <row r="49" spans="4:150" ht="30.75" customHeight="1" x14ac:dyDescent="0.25">
      <c r="D49" s="22"/>
      <c r="E49" s="22"/>
      <c r="F49" s="23"/>
      <c r="G49" s="24"/>
      <c r="H49" s="24"/>
      <c r="I49" s="24"/>
      <c r="J49" s="24"/>
      <c r="K49" s="24"/>
      <c r="L49" s="24"/>
      <c r="M49" s="24"/>
      <c r="N49" s="24"/>
      <c r="O49" s="24"/>
      <c r="P49" s="24"/>
      <c r="Q49" s="24"/>
      <c r="R49" s="24"/>
      <c r="S49" s="24"/>
      <c r="T49" s="24"/>
      <c r="U49" s="24"/>
      <c r="V49" s="24"/>
      <c r="W49" s="24"/>
      <c r="X49" s="24"/>
      <c r="Y49" s="24"/>
      <c r="Z49" s="24"/>
      <c r="AA49" s="24"/>
      <c r="AB49" s="24"/>
      <c r="AC49" s="25">
        <f t="shared" ref="AC49:AZ49" si="159">+AC12+AC19+AC26+AC33+AC40</f>
        <v>0</v>
      </c>
      <c r="AD49" s="25">
        <f t="shared" si="159"/>
        <v>0</v>
      </c>
      <c r="AE49" s="25">
        <f t="shared" si="159"/>
        <v>5846300</v>
      </c>
      <c r="AF49" s="25">
        <f t="shared" si="159"/>
        <v>5846300</v>
      </c>
      <c r="AG49" s="25">
        <f t="shared" si="159"/>
        <v>25555717</v>
      </c>
      <c r="AH49" s="25">
        <f t="shared" si="159"/>
        <v>25555717</v>
      </c>
      <c r="AI49" s="25">
        <f t="shared" si="159"/>
        <v>136654440</v>
      </c>
      <c r="AJ49" s="25">
        <f t="shared" si="159"/>
        <v>136654440</v>
      </c>
      <c r="AK49" s="25">
        <f t="shared" si="159"/>
        <v>127701617</v>
      </c>
      <c r="AL49" s="25">
        <f t="shared" si="159"/>
        <v>127701617</v>
      </c>
      <c r="AM49" s="25">
        <f t="shared" si="159"/>
        <v>226443628</v>
      </c>
      <c r="AN49" s="25">
        <f t="shared" si="159"/>
        <v>215022128</v>
      </c>
      <c r="AO49" s="25">
        <f t="shared" si="159"/>
        <v>275906806</v>
      </c>
      <c r="AP49" s="25">
        <f t="shared" si="159"/>
        <v>597713179</v>
      </c>
      <c r="AQ49" s="25">
        <f t="shared" si="159"/>
        <v>1219142587</v>
      </c>
      <c r="AR49" s="25">
        <f t="shared" si="159"/>
        <v>786501058</v>
      </c>
      <c r="AS49" s="25">
        <f t="shared" si="159"/>
        <v>220415066</v>
      </c>
      <c r="AT49" s="25">
        <f t="shared" si="159"/>
        <v>191043806</v>
      </c>
      <c r="AU49" s="25">
        <f t="shared" si="159"/>
        <v>217002593</v>
      </c>
      <c r="AV49" s="25">
        <f t="shared" si="159"/>
        <v>322022079</v>
      </c>
      <c r="AW49" s="25">
        <f t="shared" si="159"/>
        <v>220478430</v>
      </c>
      <c r="AX49" s="25">
        <f t="shared" si="159"/>
        <v>206421430</v>
      </c>
      <c r="AY49" s="25">
        <f t="shared" si="159"/>
        <v>1420387816</v>
      </c>
      <c r="AZ49" s="25">
        <f t="shared" si="159"/>
        <v>255484108</v>
      </c>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R49" s="3"/>
      <c r="ES49" s="3"/>
      <c r="ET49" s="3"/>
    </row>
    <row r="50" spans="4:150" ht="30.75" customHeight="1" x14ac:dyDescent="0.25">
      <c r="D50" s="22"/>
      <c r="E50" s="22"/>
      <c r="F50" s="26" t="s">
        <v>75</v>
      </c>
      <c r="Z50" s="438"/>
      <c r="AA50" s="438"/>
      <c r="AC50" s="27">
        <f t="shared" ref="AC50:BE50" si="160">+AC12+AC19+AC26+AC33+AC40</f>
        <v>0</v>
      </c>
      <c r="AD50" s="27">
        <f t="shared" si="160"/>
        <v>0</v>
      </c>
      <c r="AE50" s="27">
        <f t="shared" si="160"/>
        <v>5846300</v>
      </c>
      <c r="AF50" s="27">
        <f t="shared" si="160"/>
        <v>5846300</v>
      </c>
      <c r="AG50" s="27">
        <f t="shared" si="160"/>
        <v>25555717</v>
      </c>
      <c r="AH50" s="27">
        <f t="shared" si="160"/>
        <v>25555717</v>
      </c>
      <c r="AI50" s="27">
        <f t="shared" si="160"/>
        <v>136654440</v>
      </c>
      <c r="AJ50" s="27">
        <f t="shared" si="160"/>
        <v>136654440</v>
      </c>
      <c r="AK50" s="27">
        <f t="shared" si="160"/>
        <v>127701617</v>
      </c>
      <c r="AL50" s="27">
        <f t="shared" si="160"/>
        <v>127701617</v>
      </c>
      <c r="AM50" s="27">
        <f t="shared" si="160"/>
        <v>226443628</v>
      </c>
      <c r="AN50" s="27">
        <f t="shared" si="160"/>
        <v>215022128</v>
      </c>
      <c r="AO50" s="27">
        <f t="shared" si="160"/>
        <v>275906806</v>
      </c>
      <c r="AP50" s="27">
        <f t="shared" si="160"/>
        <v>597713179</v>
      </c>
      <c r="AQ50" s="27">
        <f t="shared" si="160"/>
        <v>1219142587</v>
      </c>
      <c r="AR50" s="27">
        <f t="shared" si="160"/>
        <v>786501058</v>
      </c>
      <c r="AS50" s="27">
        <f t="shared" si="160"/>
        <v>220415066</v>
      </c>
      <c r="AT50" s="27">
        <f t="shared" si="160"/>
        <v>191043806</v>
      </c>
      <c r="AU50" s="27">
        <f t="shared" si="160"/>
        <v>217002593</v>
      </c>
      <c r="AV50" s="27">
        <f t="shared" si="160"/>
        <v>322022079</v>
      </c>
      <c r="AW50" s="27">
        <f t="shared" si="160"/>
        <v>220478430</v>
      </c>
      <c r="AX50" s="27">
        <f t="shared" si="160"/>
        <v>206421430</v>
      </c>
      <c r="AY50" s="27">
        <f t="shared" si="160"/>
        <v>1420387816</v>
      </c>
      <c r="AZ50" s="27">
        <f t="shared" si="160"/>
        <v>255484108</v>
      </c>
      <c r="BA50" s="27">
        <f t="shared" si="160"/>
        <v>4095535000</v>
      </c>
      <c r="BB50" s="27">
        <f t="shared" si="160"/>
        <v>4095535000</v>
      </c>
      <c r="BC50" s="28">
        <f t="shared" si="160"/>
        <v>2869965862</v>
      </c>
      <c r="BD50" s="27"/>
      <c r="BE50" s="27"/>
      <c r="BF50" s="24"/>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4"/>
      <c r="CK50" s="24"/>
      <c r="CL50" s="24"/>
      <c r="CM50" s="24"/>
      <c r="CN50" s="24"/>
      <c r="CO50" s="24"/>
      <c r="CP50" s="24"/>
      <c r="CQ50" s="24"/>
      <c r="CR50" s="24"/>
      <c r="CS50" s="24"/>
      <c r="CT50" s="24"/>
      <c r="CU50" s="24"/>
      <c r="CV50" s="24"/>
      <c r="CW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O50" t="s">
        <v>151</v>
      </c>
      <c r="ER50" s="3"/>
      <c r="ES50" s="3"/>
      <c r="ET50" s="3"/>
    </row>
    <row r="51" spans="4:150" ht="30.75" customHeight="1" x14ac:dyDescent="0.25">
      <c r="D51" s="22"/>
      <c r="E51" s="22"/>
      <c r="F51" s="537" t="s">
        <v>76</v>
      </c>
      <c r="G51" s="538" t="s">
        <v>77</v>
      </c>
      <c r="H51" s="538"/>
      <c r="I51" s="538"/>
      <c r="J51" s="538"/>
      <c r="K51" s="538"/>
      <c r="L51" s="538"/>
      <c r="M51" s="538"/>
      <c r="N51" s="539" t="s">
        <v>78</v>
      </c>
      <c r="O51" s="539"/>
      <c r="P51" s="539"/>
      <c r="Q51" s="539"/>
      <c r="R51" s="539"/>
      <c r="S51" s="539"/>
      <c r="T51" s="539"/>
      <c r="U51" s="24"/>
      <c r="V51" s="24"/>
      <c r="W51" s="24"/>
      <c r="X51" s="24"/>
      <c r="Y51" s="24"/>
      <c r="Z51" s="24"/>
      <c r="AA51" s="24"/>
      <c r="AB51" s="3"/>
      <c r="AC51" s="3"/>
      <c r="AD51" s="3"/>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R51" s="3"/>
      <c r="ES51" s="3"/>
      <c r="ET51" s="3"/>
    </row>
    <row r="52" spans="4:150" ht="30.75" customHeight="1" x14ac:dyDescent="0.25">
      <c r="D52" s="22"/>
      <c r="E52" s="22"/>
      <c r="F52" s="540">
        <v>13</v>
      </c>
      <c r="G52" s="541" t="s">
        <v>507</v>
      </c>
      <c r="H52" s="541"/>
      <c r="I52" s="541"/>
      <c r="J52" s="541"/>
      <c r="K52" s="541"/>
      <c r="L52" s="541"/>
      <c r="M52" s="541"/>
      <c r="N52" s="542" t="s">
        <v>508</v>
      </c>
      <c r="O52" s="542"/>
      <c r="P52" s="542"/>
      <c r="Q52" s="542"/>
      <c r="R52" s="542"/>
      <c r="S52" s="542"/>
      <c r="T52" s="542"/>
      <c r="U52" s="24"/>
      <c r="V52" s="24"/>
      <c r="W52" s="24"/>
      <c r="X52" s="24"/>
      <c r="Y52" s="24"/>
      <c r="Z52" s="24"/>
      <c r="AA52" s="24"/>
      <c r="AB52" s="3"/>
      <c r="AC52" s="3"/>
      <c r="AD52" s="3"/>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5" t="e">
        <f>#REF!-#REF!</f>
        <v>#REF!</v>
      </c>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R52" s="3"/>
      <c r="ES52" s="3"/>
      <c r="ET52" s="3"/>
    </row>
    <row r="53" spans="4:150" ht="30.75" customHeight="1" x14ac:dyDescent="0.25">
      <c r="D53" s="22"/>
      <c r="E53" s="22"/>
      <c r="F53" s="540">
        <v>14</v>
      </c>
      <c r="G53" s="541" t="s">
        <v>674</v>
      </c>
      <c r="H53" s="541"/>
      <c r="I53" s="541"/>
      <c r="J53" s="541"/>
      <c r="K53" s="541"/>
      <c r="L53" s="541"/>
      <c r="M53" s="541"/>
      <c r="N53" s="542" t="s">
        <v>675</v>
      </c>
      <c r="O53" s="542"/>
      <c r="P53" s="542"/>
      <c r="Q53" s="542"/>
      <c r="R53" s="542"/>
      <c r="S53" s="542"/>
      <c r="T53" s="542"/>
      <c r="U53" s="24"/>
      <c r="V53" s="24"/>
      <c r="W53" s="24"/>
      <c r="X53" s="24"/>
      <c r="Y53" s="24"/>
      <c r="Z53" s="24"/>
      <c r="AA53" s="24"/>
      <c r="AB53" s="3"/>
      <c r="AC53" s="3"/>
      <c r="AD53" s="3"/>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R53" s="3"/>
      <c r="ES53" s="3"/>
      <c r="ET53" s="3"/>
    </row>
    <row r="54" spans="4:150" ht="30.75" customHeight="1" x14ac:dyDescent="0.25">
      <c r="D54" s="22"/>
      <c r="E54" s="22"/>
      <c r="F54" s="23"/>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R54" s="3"/>
      <c r="ES54" s="3"/>
      <c r="ET54" s="3"/>
    </row>
    <row r="55" spans="4:150" ht="30.75" customHeight="1" x14ac:dyDescent="0.25">
      <c r="D55" s="22"/>
      <c r="E55" s="22"/>
      <c r="F55" s="23"/>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R55" s="3"/>
      <c r="ES55" s="3"/>
      <c r="ET55" s="3"/>
    </row>
    <row r="56" spans="4:150" ht="30.75" customHeight="1" x14ac:dyDescent="0.25">
      <c r="D56" s="22"/>
      <c r="E56" s="22"/>
      <c r="F56" s="23"/>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R56" s="3"/>
      <c r="ES56" s="3"/>
      <c r="ET56" s="3"/>
    </row>
    <row r="57" spans="4:150" ht="30.75" customHeight="1" x14ac:dyDescent="0.25">
      <c r="D57" s="22"/>
      <c r="E57" s="22"/>
      <c r="F57" s="23"/>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R57" s="3"/>
      <c r="ES57" s="3"/>
      <c r="ET57" s="3"/>
    </row>
    <row r="58" spans="4:150" ht="30.75" customHeight="1" x14ac:dyDescent="0.25">
      <c r="D58" s="22"/>
      <c r="E58" s="22"/>
      <c r="F58" s="23"/>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R58" s="3"/>
      <c r="ES58" s="3"/>
      <c r="ET58" s="3"/>
    </row>
    <row r="59" spans="4:150" ht="30.75" customHeight="1" x14ac:dyDescent="0.25">
      <c r="D59" s="22"/>
      <c r="E59" s="22"/>
      <c r="F59" s="23"/>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R59" s="3"/>
      <c r="ES59" s="3"/>
      <c r="ET59" s="3"/>
    </row>
    <row r="60" spans="4:150" ht="30.75" customHeight="1" x14ac:dyDescent="0.25">
      <c r="D60" s="22"/>
      <c r="E60" s="22"/>
      <c r="F60" s="23"/>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R60" s="3"/>
      <c r="ES60" s="3"/>
      <c r="ET60" s="3"/>
    </row>
    <row r="61" spans="4:150" ht="30.75" customHeight="1" x14ac:dyDescent="0.25">
      <c r="D61" s="22"/>
      <c r="E61" s="22"/>
      <c r="F61" s="23"/>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R61" s="3"/>
      <c r="ES61" s="3"/>
      <c r="ET61" s="3"/>
    </row>
    <row r="62" spans="4:150" ht="30.75" customHeight="1" x14ac:dyDescent="0.25">
      <c r="D62" s="22"/>
      <c r="E62" s="22"/>
      <c r="F62" s="23"/>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R62" s="3"/>
      <c r="ES62" s="3"/>
      <c r="ET62" s="3"/>
    </row>
    <row r="63" spans="4:150" ht="30.75" customHeight="1" x14ac:dyDescent="0.25">
      <c r="D63" s="22"/>
      <c r="E63" s="22"/>
      <c r="F63" s="23"/>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R63" s="3"/>
      <c r="ES63" s="3"/>
      <c r="ET63" s="3"/>
    </row>
    <row r="64" spans="4:150" ht="30.75" customHeight="1" x14ac:dyDescent="0.25">
      <c r="D64" s="22"/>
      <c r="E64" s="22"/>
      <c r="F64" s="23"/>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R64" s="3"/>
      <c r="ES64" s="3"/>
      <c r="ET64" s="3"/>
    </row>
    <row r="65" spans="4:150" ht="30.75" customHeight="1" x14ac:dyDescent="0.25">
      <c r="D65" s="22"/>
      <c r="E65" s="22"/>
      <c r="F65" s="23"/>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R65" s="3"/>
      <c r="ES65" s="3"/>
      <c r="ET65" s="3"/>
    </row>
    <row r="66" spans="4:150" ht="30.75" customHeight="1" x14ac:dyDescent="0.25">
      <c r="D66" s="22"/>
      <c r="E66" s="22"/>
      <c r="F66" s="23"/>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R66" s="3"/>
      <c r="ES66" s="3"/>
      <c r="ET66" s="3"/>
    </row>
    <row r="67" spans="4:150" ht="30.75" customHeight="1" x14ac:dyDescent="0.25">
      <c r="D67" s="22"/>
      <c r="E67" s="22"/>
      <c r="F67" s="23"/>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R67" s="3"/>
      <c r="ES67" s="3"/>
      <c r="ET67" s="3"/>
    </row>
    <row r="68" spans="4:150" ht="30.75" customHeight="1" x14ac:dyDescent="0.25">
      <c r="D68" s="22"/>
      <c r="E68" s="22"/>
      <c r="F68" s="23"/>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R68" s="3"/>
      <c r="ES68" s="3"/>
      <c r="ET68" s="3"/>
    </row>
    <row r="69" spans="4:150" ht="30.75" customHeight="1" x14ac:dyDescent="0.25">
      <c r="D69" s="22"/>
      <c r="E69" s="22"/>
      <c r="F69" s="23"/>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R69" s="3"/>
      <c r="ES69" s="3"/>
      <c r="ET69" s="3"/>
    </row>
    <row r="70" spans="4:150" ht="30.75" customHeight="1" x14ac:dyDescent="0.25">
      <c r="D70" s="22"/>
      <c r="E70" s="22"/>
      <c r="F70" s="23"/>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R70" s="3"/>
      <c r="ES70" s="3"/>
      <c r="ET70" s="3"/>
    </row>
    <row r="71" spans="4:150" ht="30.75" customHeight="1" x14ac:dyDescent="0.25">
      <c r="D71" s="22"/>
      <c r="E71" s="22"/>
      <c r="F71" s="23"/>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R71" s="3"/>
      <c r="ES71" s="3"/>
      <c r="ET71" s="3"/>
    </row>
    <row r="72" spans="4:150" ht="30.75" customHeight="1" x14ac:dyDescent="0.25">
      <c r="D72" s="22"/>
      <c r="E72" s="22"/>
      <c r="F72" s="23"/>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R72" s="3"/>
      <c r="ES72" s="3"/>
      <c r="ET72" s="3"/>
    </row>
    <row r="73" spans="4:150" ht="30.75" customHeight="1" x14ac:dyDescent="0.25">
      <c r="D73" s="22"/>
      <c r="E73" s="22"/>
      <c r="F73" s="23"/>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R73" s="3"/>
      <c r="ES73" s="3"/>
      <c r="ET73" s="3"/>
    </row>
    <row r="74" spans="4:150" ht="30.75" customHeight="1" x14ac:dyDescent="0.25">
      <c r="D74" s="22"/>
      <c r="E74" s="22"/>
      <c r="F74" s="23"/>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R74" s="3"/>
      <c r="ES74" s="3"/>
      <c r="ET74" s="3"/>
    </row>
    <row r="75" spans="4:150" ht="30.75" customHeight="1" x14ac:dyDescent="0.25">
      <c r="D75" s="22"/>
      <c r="E75" s="22"/>
      <c r="F75" s="23"/>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R75" s="3"/>
      <c r="ES75" s="3"/>
      <c r="ET75" s="3"/>
    </row>
    <row r="76" spans="4:150" ht="30.75" customHeight="1" x14ac:dyDescent="0.25">
      <c r="D76" s="22"/>
      <c r="E76" s="22"/>
      <c r="F76" s="23"/>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R76" s="3"/>
      <c r="ES76" s="3"/>
      <c r="ET76" s="3"/>
    </row>
    <row r="77" spans="4:150" ht="30.75" customHeight="1" x14ac:dyDescent="0.25">
      <c r="D77" s="22"/>
      <c r="E77" s="22"/>
      <c r="F77" s="23"/>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R77" s="3"/>
      <c r="ES77" s="3"/>
      <c r="ET77" s="3"/>
    </row>
    <row r="78" spans="4:150" ht="30.75" customHeight="1" x14ac:dyDescent="0.25">
      <c r="D78" s="22"/>
      <c r="E78" s="22"/>
      <c r="F78" s="23"/>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R78" s="3"/>
      <c r="ES78" s="3"/>
      <c r="ET78" s="3"/>
    </row>
    <row r="79" spans="4:150" ht="30.75" customHeight="1" x14ac:dyDescent="0.25">
      <c r="D79" s="22"/>
      <c r="E79" s="22"/>
      <c r="F79" s="23"/>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R79" s="3"/>
      <c r="ES79" s="3"/>
      <c r="ET79" s="3"/>
    </row>
    <row r="80" spans="4:150" ht="30.75" customHeight="1" x14ac:dyDescent="0.25">
      <c r="D80" s="22"/>
      <c r="E80" s="22"/>
      <c r="F80" s="23"/>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R80" s="3"/>
      <c r="ES80" s="3"/>
      <c r="ET80" s="3"/>
    </row>
    <row r="81" spans="4:150" ht="30.75" customHeight="1" x14ac:dyDescent="0.25">
      <c r="D81" s="22"/>
      <c r="E81" s="22"/>
      <c r="F81" s="23"/>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R81" s="3"/>
      <c r="ES81" s="3"/>
      <c r="ET81" s="3"/>
    </row>
    <row r="82" spans="4:150" ht="30.75" customHeight="1" x14ac:dyDescent="0.25">
      <c r="D82" s="22"/>
      <c r="E82" s="22"/>
      <c r="F82" s="23"/>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R82" s="3"/>
      <c r="ES82" s="3"/>
      <c r="ET82" s="3"/>
    </row>
    <row r="83" spans="4:150" ht="30.75" customHeight="1" x14ac:dyDescent="0.25">
      <c r="D83" s="22"/>
      <c r="E83" s="22"/>
      <c r="F83" s="23"/>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R83" s="3"/>
      <c r="ES83" s="3"/>
      <c r="ET83" s="3"/>
    </row>
    <row r="84" spans="4:150" ht="30.75" customHeight="1" x14ac:dyDescent="0.25">
      <c r="D84" s="22"/>
      <c r="E84" s="22"/>
      <c r="F84" s="23"/>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R84" s="3"/>
      <c r="ES84" s="3"/>
      <c r="ET84" s="3"/>
    </row>
    <row r="85" spans="4:150" ht="30.75" customHeight="1" x14ac:dyDescent="0.25">
      <c r="D85" s="22"/>
      <c r="E85" s="22"/>
      <c r="F85" s="23"/>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R85" s="3"/>
      <c r="ES85" s="3"/>
      <c r="ET85" s="3"/>
    </row>
    <row r="86" spans="4:150" ht="30.75" customHeight="1" x14ac:dyDescent="0.25">
      <c r="D86" s="22"/>
      <c r="E86" s="22"/>
      <c r="F86" s="23"/>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R86" s="3"/>
      <c r="ES86" s="3"/>
      <c r="ET86" s="3"/>
    </row>
    <row r="87" spans="4:150" ht="30.75" customHeight="1" x14ac:dyDescent="0.25">
      <c r="D87" s="22"/>
      <c r="E87" s="22"/>
      <c r="F87" s="23"/>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R87" s="3"/>
      <c r="ES87" s="3"/>
      <c r="ET87" s="3"/>
    </row>
    <row r="88" spans="4:150" ht="30.75" customHeight="1" x14ac:dyDescent="0.25">
      <c r="D88" s="22"/>
      <c r="E88" s="22"/>
      <c r="F88" s="23"/>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R88" s="3"/>
      <c r="ES88" s="3"/>
      <c r="ET88" s="3"/>
    </row>
    <row r="89" spans="4:150" ht="30.75" customHeight="1" x14ac:dyDescent="0.25">
      <c r="D89" s="22"/>
      <c r="E89" s="22"/>
      <c r="F89" s="23"/>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R89" s="3"/>
      <c r="ES89" s="3"/>
      <c r="ET89" s="3"/>
    </row>
    <row r="90" spans="4:150" ht="30.75" customHeight="1" x14ac:dyDescent="0.25">
      <c r="D90" s="22"/>
      <c r="E90" s="22"/>
      <c r="F90" s="23"/>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R90" s="3"/>
      <c r="ES90" s="3"/>
      <c r="ET90" s="3"/>
    </row>
    <row r="91" spans="4:150" ht="30.75" customHeight="1" x14ac:dyDescent="0.25">
      <c r="D91" s="22"/>
      <c r="E91" s="22"/>
      <c r="F91" s="23"/>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R91" s="3"/>
      <c r="ES91" s="3"/>
      <c r="ET91" s="3"/>
    </row>
    <row r="92" spans="4:150" ht="30.75" customHeight="1" x14ac:dyDescent="0.25">
      <c r="D92" s="22"/>
      <c r="E92" s="22"/>
      <c r="F92" s="23"/>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R92" s="3"/>
      <c r="ES92" s="3"/>
      <c r="ET92" s="3"/>
    </row>
    <row r="93" spans="4:150" ht="30.75" customHeight="1" x14ac:dyDescent="0.25">
      <c r="D93" s="22"/>
      <c r="E93" s="22"/>
      <c r="F93" s="23"/>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R93" s="3"/>
      <c r="ES93" s="3"/>
      <c r="ET93" s="3"/>
    </row>
    <row r="94" spans="4:150" ht="30.75" customHeight="1" x14ac:dyDescent="0.25">
      <c r="D94" s="22"/>
      <c r="E94" s="22"/>
      <c r="F94" s="23"/>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R94" s="3"/>
      <c r="ES94" s="3"/>
      <c r="ET94" s="3"/>
    </row>
    <row r="95" spans="4:150" ht="30.75" customHeight="1" x14ac:dyDescent="0.25">
      <c r="D95" s="22"/>
      <c r="E95" s="22"/>
      <c r="F95" s="23"/>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R95" s="3"/>
      <c r="ES95" s="3"/>
      <c r="ET95" s="3"/>
    </row>
    <row r="96" spans="4:150" ht="30.75" customHeight="1" x14ac:dyDescent="0.25">
      <c r="D96" s="22"/>
      <c r="E96" s="22"/>
      <c r="F96" s="23"/>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R96" s="3"/>
      <c r="ES96" s="3"/>
      <c r="ET96" s="3"/>
    </row>
    <row r="97" spans="4:150" ht="30.75" customHeight="1" x14ac:dyDescent="0.25">
      <c r="D97" s="22"/>
      <c r="E97" s="22"/>
      <c r="F97" s="23"/>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R97" s="3"/>
      <c r="ES97" s="3"/>
      <c r="ET97" s="3"/>
    </row>
    <row r="98" spans="4:150" ht="30.75" customHeight="1" x14ac:dyDescent="0.25">
      <c r="D98" s="22"/>
      <c r="E98" s="22"/>
      <c r="F98" s="23"/>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R98" s="3"/>
      <c r="ES98" s="3"/>
      <c r="ET98" s="3"/>
    </row>
    <row r="99" spans="4:150" ht="30.75" customHeight="1" x14ac:dyDescent="0.25">
      <c r="D99" s="22"/>
      <c r="E99" s="22"/>
      <c r="F99" s="23"/>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R99" s="3"/>
      <c r="ES99" s="3"/>
      <c r="ET99" s="3"/>
    </row>
    <row r="100" spans="4:150" ht="30.75" customHeight="1" x14ac:dyDescent="0.25">
      <c r="D100" s="22"/>
      <c r="E100" s="22"/>
      <c r="F100" s="23"/>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R100" s="3"/>
      <c r="ES100" s="3"/>
      <c r="ET100" s="3"/>
    </row>
    <row r="101" spans="4:150" ht="30.75" customHeight="1" x14ac:dyDescent="0.25">
      <c r="D101" s="22"/>
      <c r="E101" s="22"/>
      <c r="F101" s="23"/>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R101" s="3"/>
      <c r="ES101" s="3"/>
      <c r="ET101" s="3"/>
    </row>
    <row r="102" spans="4:150" ht="30.75" customHeight="1" x14ac:dyDescent="0.25">
      <c r="D102" s="22"/>
      <c r="E102" s="22"/>
      <c r="F102" s="23"/>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R102" s="3"/>
      <c r="ES102" s="3"/>
      <c r="ET102" s="3"/>
    </row>
    <row r="103" spans="4:150" ht="30.75" customHeight="1" x14ac:dyDescent="0.25">
      <c r="D103" s="22"/>
      <c r="E103" s="22"/>
      <c r="F103" s="23"/>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R103" s="3"/>
      <c r="ES103" s="3"/>
      <c r="ET103" s="3"/>
    </row>
    <row r="104" spans="4:150" ht="30.75" customHeight="1" x14ac:dyDescent="0.25">
      <c r="D104" s="22"/>
      <c r="E104" s="22"/>
      <c r="F104" s="23"/>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R104" s="3"/>
      <c r="ES104" s="3"/>
      <c r="ET104" s="3"/>
    </row>
    <row r="105" spans="4:150" ht="30.75" customHeight="1" x14ac:dyDescent="0.25">
      <c r="D105" s="22"/>
      <c r="E105" s="22"/>
      <c r="F105" s="23"/>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R105" s="3"/>
      <c r="ES105" s="3"/>
      <c r="ET105" s="3"/>
    </row>
    <row r="106" spans="4:150" ht="30.75" customHeight="1" x14ac:dyDescent="0.25">
      <c r="D106" s="22"/>
      <c r="E106" s="22"/>
      <c r="F106" s="23"/>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R106" s="3"/>
      <c r="ES106" s="3"/>
      <c r="ET106" s="3"/>
    </row>
    <row r="107" spans="4:150" ht="30.75" customHeight="1" x14ac:dyDescent="0.25">
      <c r="D107" s="22"/>
      <c r="E107" s="22"/>
      <c r="F107" s="23"/>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R107" s="3"/>
      <c r="ES107" s="3"/>
      <c r="ET107" s="3"/>
    </row>
    <row r="108" spans="4:150" ht="30.75" customHeight="1" x14ac:dyDescent="0.25">
      <c r="D108" s="22"/>
      <c r="E108" s="22"/>
      <c r="F108" s="23"/>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R108" s="3"/>
      <c r="ES108" s="3"/>
      <c r="ET108" s="3"/>
    </row>
    <row r="109" spans="4:150" ht="30.75" customHeight="1" x14ac:dyDescent="0.25">
      <c r="D109" s="22"/>
      <c r="E109" s="22"/>
      <c r="F109" s="23"/>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R109" s="3"/>
      <c r="ES109" s="3"/>
      <c r="ET109" s="3"/>
    </row>
    <row r="110" spans="4:150" ht="30.75" customHeight="1" x14ac:dyDescent="0.25">
      <c r="D110" s="22"/>
      <c r="E110" s="22"/>
      <c r="F110" s="23"/>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R110" s="3"/>
      <c r="ES110" s="3"/>
      <c r="ET110" s="3"/>
    </row>
    <row r="111" spans="4:150" ht="30.75" customHeight="1" x14ac:dyDescent="0.25">
      <c r="D111" s="22"/>
      <c r="E111" s="22"/>
      <c r="F111" s="23"/>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R111" s="3"/>
      <c r="ES111" s="3"/>
      <c r="ET111" s="3"/>
    </row>
    <row r="112" spans="4:150" ht="30.75" customHeight="1" x14ac:dyDescent="0.25">
      <c r="D112" s="22"/>
      <c r="E112" s="22"/>
      <c r="F112" s="23"/>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R112" s="3"/>
      <c r="ES112" s="3"/>
      <c r="ET112" s="3"/>
    </row>
    <row r="113" spans="4:150" ht="30.75" customHeight="1" x14ac:dyDescent="0.25">
      <c r="D113" s="22"/>
      <c r="E113" s="22"/>
      <c r="F113" s="23"/>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R113" s="3"/>
      <c r="ES113" s="3"/>
      <c r="ET113" s="3"/>
    </row>
    <row r="114" spans="4:150" ht="30.75" customHeight="1" x14ac:dyDescent="0.25">
      <c r="D114" s="22"/>
      <c r="E114" s="22"/>
      <c r="F114" s="23"/>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R114" s="3"/>
      <c r="ES114" s="3"/>
      <c r="ET114" s="3"/>
    </row>
    <row r="115" spans="4:150" ht="30.75" customHeight="1" x14ac:dyDescent="0.25">
      <c r="D115" s="22"/>
      <c r="E115" s="22"/>
      <c r="F115" s="23"/>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R115" s="3"/>
      <c r="ES115" s="3"/>
      <c r="ET115" s="3"/>
    </row>
    <row r="116" spans="4:150" ht="30.75" customHeight="1" x14ac:dyDescent="0.25">
      <c r="D116" s="22"/>
      <c r="E116" s="22"/>
      <c r="F116" s="23"/>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R116" s="3"/>
      <c r="ES116" s="3"/>
      <c r="ET116" s="3"/>
    </row>
    <row r="117" spans="4:150" ht="30.75" customHeight="1" x14ac:dyDescent="0.25">
      <c r="D117" s="22"/>
      <c r="E117" s="22"/>
      <c r="F117" s="23"/>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R117" s="3"/>
      <c r="ES117" s="3"/>
      <c r="ET117" s="3"/>
    </row>
    <row r="118" spans="4:150" ht="30.75" customHeight="1" x14ac:dyDescent="0.25">
      <c r="D118" s="22"/>
      <c r="E118" s="22"/>
      <c r="F118" s="23"/>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R118" s="3"/>
      <c r="ES118" s="3"/>
      <c r="ET118" s="3"/>
    </row>
    <row r="119" spans="4:150" ht="30.75" customHeight="1" x14ac:dyDescent="0.25">
      <c r="D119" s="22"/>
      <c r="E119" s="22"/>
      <c r="F119" s="23"/>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R119" s="3"/>
      <c r="ES119" s="3"/>
      <c r="ET119" s="3"/>
    </row>
    <row r="120" spans="4:150" ht="30.75" customHeight="1" x14ac:dyDescent="0.25">
      <c r="D120" s="22"/>
      <c r="E120" s="22"/>
      <c r="F120" s="23"/>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R120" s="3"/>
      <c r="ES120" s="3"/>
      <c r="ET120" s="3"/>
    </row>
    <row r="121" spans="4:150" ht="30.75" customHeight="1" x14ac:dyDescent="0.25">
      <c r="D121" s="22"/>
      <c r="E121" s="22"/>
      <c r="F121" s="23"/>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R121" s="3"/>
      <c r="ES121" s="3"/>
      <c r="ET121" s="3"/>
    </row>
    <row r="122" spans="4:150" ht="30.75" customHeight="1" x14ac:dyDescent="0.25">
      <c r="D122" s="22"/>
      <c r="E122" s="22"/>
      <c r="F122" s="23"/>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R122" s="3"/>
      <c r="ES122" s="3"/>
      <c r="ET122" s="3"/>
    </row>
    <row r="123" spans="4:150" ht="30.75" customHeight="1" x14ac:dyDescent="0.25">
      <c r="D123" s="22"/>
      <c r="E123" s="22"/>
      <c r="F123" s="23"/>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R123" s="3"/>
      <c r="ES123" s="3"/>
      <c r="ET123" s="3"/>
    </row>
    <row r="124" spans="4:150" ht="30.75" customHeight="1" x14ac:dyDescent="0.25">
      <c r="D124" s="22"/>
      <c r="E124" s="22"/>
      <c r="F124" s="23"/>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R124" s="3"/>
      <c r="ES124" s="3"/>
      <c r="ET124" s="3"/>
    </row>
    <row r="125" spans="4:150" ht="30.75" customHeight="1" x14ac:dyDescent="0.25">
      <c r="D125" s="22"/>
      <c r="E125" s="22"/>
      <c r="F125" s="23"/>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R125" s="3"/>
      <c r="ES125" s="3"/>
      <c r="ET125" s="3"/>
    </row>
    <row r="126" spans="4:150" ht="30.75" customHeight="1" x14ac:dyDescent="0.25">
      <c r="D126" s="22"/>
      <c r="E126" s="22"/>
      <c r="F126" s="23"/>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R126" s="3"/>
      <c r="ES126" s="3"/>
      <c r="ET126" s="3"/>
    </row>
    <row r="127" spans="4:150" ht="30.75" customHeight="1" x14ac:dyDescent="0.25">
      <c r="D127" s="22"/>
      <c r="E127" s="22"/>
      <c r="F127" s="23"/>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R127" s="3"/>
      <c r="ES127" s="3"/>
      <c r="ET127" s="3"/>
    </row>
    <row r="128" spans="4:150" ht="30.75" customHeight="1" x14ac:dyDescent="0.25">
      <c r="D128" s="22"/>
      <c r="E128" s="22"/>
      <c r="F128" s="23"/>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R128" s="3"/>
      <c r="ES128" s="3"/>
      <c r="ET128" s="3"/>
    </row>
    <row r="129" spans="4:150" ht="30.75" customHeight="1" x14ac:dyDescent="0.25">
      <c r="D129" s="22"/>
      <c r="E129" s="22"/>
      <c r="F129" s="23"/>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R129" s="3"/>
      <c r="ES129" s="3"/>
      <c r="ET129" s="3"/>
    </row>
    <row r="130" spans="4:150" ht="30.75" customHeight="1" x14ac:dyDescent="0.25">
      <c r="D130" s="22"/>
      <c r="E130" s="22"/>
      <c r="F130" s="23"/>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R130" s="3"/>
      <c r="ES130" s="3"/>
      <c r="ET130" s="3"/>
    </row>
    <row r="131" spans="4:150" ht="30.75" customHeight="1" x14ac:dyDescent="0.25">
      <c r="D131" s="22"/>
      <c r="E131" s="22"/>
      <c r="F131" s="23"/>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R131" s="3"/>
      <c r="ES131" s="3"/>
      <c r="ET131" s="3"/>
    </row>
    <row r="132" spans="4:150" ht="30.75" customHeight="1" x14ac:dyDescent="0.25">
      <c r="D132" s="22"/>
      <c r="E132" s="22"/>
      <c r="F132" s="23"/>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R132" s="3"/>
      <c r="ES132" s="3"/>
      <c r="ET132" s="3"/>
    </row>
    <row r="133" spans="4:150" ht="30.75" customHeight="1" x14ac:dyDescent="0.25">
      <c r="D133" s="22"/>
      <c r="E133" s="22"/>
      <c r="F133" s="23"/>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R133" s="3"/>
      <c r="ES133" s="3"/>
      <c r="ET133" s="3"/>
    </row>
    <row r="134" spans="4:150" ht="30.75" customHeight="1" x14ac:dyDescent="0.25">
      <c r="D134" s="22"/>
      <c r="E134" s="22"/>
      <c r="F134" s="23"/>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R134" s="3"/>
      <c r="ES134" s="3"/>
      <c r="ET134" s="3"/>
    </row>
    <row r="135" spans="4:150" ht="30.75" customHeight="1" x14ac:dyDescent="0.25">
      <c r="D135" s="22"/>
      <c r="E135" s="22"/>
      <c r="F135" s="23"/>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R135" s="3"/>
      <c r="ES135" s="3"/>
      <c r="ET135" s="3"/>
    </row>
    <row r="136" spans="4:150" ht="30.75" customHeight="1" x14ac:dyDescent="0.25">
      <c r="D136" s="22"/>
      <c r="E136" s="22"/>
      <c r="F136" s="23"/>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R136" s="3"/>
      <c r="ES136" s="3"/>
      <c r="ET136" s="3"/>
    </row>
    <row r="137" spans="4:150" ht="30.75" customHeight="1" x14ac:dyDescent="0.25">
      <c r="D137" s="22"/>
      <c r="E137" s="22"/>
      <c r="F137" s="23"/>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R137" s="3"/>
      <c r="ES137" s="3"/>
      <c r="ET137" s="3"/>
    </row>
    <row r="138" spans="4:150" ht="30.75" customHeight="1" x14ac:dyDescent="0.25">
      <c r="D138" s="22"/>
      <c r="E138" s="22"/>
      <c r="F138" s="23"/>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R138" s="3"/>
      <c r="ES138" s="3"/>
      <c r="ET138" s="3"/>
    </row>
    <row r="139" spans="4:150" ht="30.75" customHeight="1" x14ac:dyDescent="0.25">
      <c r="D139" s="22"/>
      <c r="E139" s="22"/>
      <c r="F139" s="23"/>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R139" s="3"/>
      <c r="ES139" s="3"/>
      <c r="ET139" s="3"/>
    </row>
    <row r="140" spans="4:150" ht="30.75" customHeight="1" x14ac:dyDescent="0.25">
      <c r="D140" s="22"/>
      <c r="E140" s="22"/>
      <c r="F140" s="23"/>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R140" s="3"/>
      <c r="ES140" s="3"/>
      <c r="ET140" s="3"/>
    </row>
    <row r="141" spans="4:150" ht="30.75" customHeight="1" x14ac:dyDescent="0.25">
      <c r="D141" s="22"/>
      <c r="E141" s="22"/>
      <c r="F141" s="23"/>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R141" s="3"/>
      <c r="ES141" s="3"/>
      <c r="ET141" s="3"/>
    </row>
    <row r="142" spans="4:150" ht="30.75" customHeight="1" x14ac:dyDescent="0.25">
      <c r="D142" s="22"/>
      <c r="E142" s="22"/>
      <c r="F142" s="23"/>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R142" s="3"/>
      <c r="ES142" s="3"/>
      <c r="ET142" s="3"/>
    </row>
    <row r="143" spans="4:150" ht="30.75" customHeight="1" x14ac:dyDescent="0.25">
      <c r="D143" s="22"/>
      <c r="E143" s="22"/>
      <c r="F143" s="23"/>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R143" s="3"/>
      <c r="ES143" s="3"/>
      <c r="ET143" s="3"/>
    </row>
    <row r="144" spans="4:150" ht="30.75" customHeight="1" x14ac:dyDescent="0.25">
      <c r="D144" s="22"/>
      <c r="E144" s="22"/>
      <c r="F144" s="23"/>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R144" s="3"/>
      <c r="ES144" s="3"/>
      <c r="ET144" s="3"/>
    </row>
    <row r="145" spans="4:150" ht="30.75" customHeight="1" x14ac:dyDescent="0.25">
      <c r="D145" s="22"/>
      <c r="E145" s="22"/>
      <c r="F145" s="23"/>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R145" s="3"/>
      <c r="ES145" s="3"/>
      <c r="ET145" s="3"/>
    </row>
    <row r="146" spans="4:150" ht="30.75" customHeight="1" x14ac:dyDescent="0.25">
      <c r="D146" s="22"/>
      <c r="E146" s="22"/>
      <c r="F146" s="23"/>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R146" s="3"/>
      <c r="ES146" s="3"/>
      <c r="ET146" s="3"/>
    </row>
    <row r="147" spans="4:150" ht="30.75" customHeight="1" x14ac:dyDescent="0.25">
      <c r="D147" s="22"/>
      <c r="E147" s="22"/>
      <c r="F147" s="23"/>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R147" s="3"/>
      <c r="ES147" s="3"/>
      <c r="ET147" s="3"/>
    </row>
    <row r="148" spans="4:150" ht="30.75" customHeight="1" x14ac:dyDescent="0.25">
      <c r="D148" s="22"/>
      <c r="E148" s="22"/>
      <c r="F148" s="23"/>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R148" s="3"/>
      <c r="ES148" s="3"/>
      <c r="ET148" s="3"/>
    </row>
    <row r="149" spans="4:150" ht="30.75" customHeight="1" x14ac:dyDescent="0.25">
      <c r="D149" s="22"/>
      <c r="E149" s="22"/>
      <c r="F149" s="23"/>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R149" s="3"/>
      <c r="ES149" s="3"/>
      <c r="ET149" s="3"/>
    </row>
    <row r="150" spans="4:150" ht="30.75" customHeight="1" x14ac:dyDescent="0.25">
      <c r="D150" s="22"/>
      <c r="E150" s="22"/>
      <c r="F150" s="23"/>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R150" s="3"/>
      <c r="ES150" s="3"/>
      <c r="ET150" s="3"/>
    </row>
    <row r="151" spans="4:150" ht="30.75" customHeight="1" x14ac:dyDescent="0.25">
      <c r="D151" s="22"/>
      <c r="E151" s="22"/>
      <c r="F151" s="23"/>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R151" s="3"/>
      <c r="ES151" s="3"/>
      <c r="ET151" s="3"/>
    </row>
    <row r="152" spans="4:150" ht="30.75" customHeight="1" x14ac:dyDescent="0.25">
      <c r="D152" s="22"/>
      <c r="E152" s="22"/>
      <c r="F152" s="23"/>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R152" s="3"/>
      <c r="ES152" s="3"/>
      <c r="ET152" s="3"/>
    </row>
    <row r="153" spans="4:150" ht="30.75" customHeight="1" x14ac:dyDescent="0.25">
      <c r="D153" s="22"/>
      <c r="E153" s="22"/>
      <c r="F153" s="23"/>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R153" s="3"/>
      <c r="ES153" s="3"/>
      <c r="ET153" s="3"/>
    </row>
    <row r="154" spans="4:150" ht="30.75" customHeight="1" x14ac:dyDescent="0.25">
      <c r="D154" s="22"/>
      <c r="E154" s="22"/>
      <c r="F154" s="23"/>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R154" s="3"/>
      <c r="ES154" s="3"/>
      <c r="ET154" s="3"/>
    </row>
    <row r="155" spans="4:150" ht="30.75" customHeight="1" x14ac:dyDescent="0.25">
      <c r="D155" s="22"/>
      <c r="E155" s="22"/>
      <c r="F155" s="23"/>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R155" s="3"/>
      <c r="ES155" s="3"/>
      <c r="ET155" s="3"/>
    </row>
    <row r="156" spans="4:150" ht="30.75" customHeight="1" x14ac:dyDescent="0.25">
      <c r="D156" s="22"/>
      <c r="E156" s="22"/>
      <c r="F156" s="23"/>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R156" s="3"/>
      <c r="ES156" s="3"/>
      <c r="ET156" s="3"/>
    </row>
    <row r="157" spans="4:150" ht="30.75" customHeight="1" x14ac:dyDescent="0.25">
      <c r="D157" s="22"/>
      <c r="E157" s="22"/>
      <c r="F157" s="23"/>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R157" s="3"/>
      <c r="ES157" s="3"/>
      <c r="ET157" s="3"/>
    </row>
    <row r="158" spans="4:150" ht="30.75" customHeight="1" x14ac:dyDescent="0.25">
      <c r="D158" s="22"/>
      <c r="E158" s="22"/>
      <c r="F158" s="23"/>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R158" s="3"/>
      <c r="ES158" s="3"/>
      <c r="ET158" s="3"/>
    </row>
    <row r="159" spans="4:150" ht="30.75" customHeight="1" x14ac:dyDescent="0.25">
      <c r="D159" s="22"/>
      <c r="E159" s="22"/>
      <c r="F159" s="23"/>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R159" s="3"/>
      <c r="ES159" s="3"/>
      <c r="ET159" s="3"/>
    </row>
    <row r="160" spans="4:150" ht="30.75" customHeight="1" x14ac:dyDescent="0.25">
      <c r="D160" s="22"/>
      <c r="E160" s="22"/>
      <c r="F160" s="23"/>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R160" s="3"/>
      <c r="ES160" s="3"/>
      <c r="ET160" s="3"/>
    </row>
    <row r="161" spans="4:150" ht="30.75" customHeight="1" x14ac:dyDescent="0.25">
      <c r="D161" s="22"/>
      <c r="E161" s="22"/>
      <c r="F161" s="23"/>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R161" s="3"/>
      <c r="ES161" s="3"/>
      <c r="ET161" s="3"/>
    </row>
    <row r="162" spans="4:150" ht="30.75" customHeight="1" x14ac:dyDescent="0.25">
      <c r="D162" s="22"/>
      <c r="E162" s="22"/>
      <c r="F162" s="23"/>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R162" s="3"/>
      <c r="ES162" s="3"/>
      <c r="ET162" s="3"/>
    </row>
    <row r="163" spans="4:150" ht="30.75" customHeight="1" x14ac:dyDescent="0.25">
      <c r="D163" s="22"/>
      <c r="E163" s="22"/>
      <c r="F163" s="23"/>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R163" s="3"/>
      <c r="ES163" s="3"/>
      <c r="ET163" s="3"/>
    </row>
    <row r="164" spans="4:150" ht="30.75" customHeight="1" x14ac:dyDescent="0.25">
      <c r="D164" s="22"/>
      <c r="E164" s="22"/>
      <c r="F164" s="23"/>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R164" s="3"/>
      <c r="ES164" s="3"/>
      <c r="ET164" s="3"/>
    </row>
    <row r="165" spans="4:150" ht="30.75" customHeight="1" x14ac:dyDescent="0.25">
      <c r="D165" s="22"/>
      <c r="E165" s="22"/>
      <c r="F165" s="23"/>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R165" s="3"/>
      <c r="ES165" s="3"/>
      <c r="ET165" s="3"/>
    </row>
    <row r="166" spans="4:150" ht="30.75" customHeight="1" x14ac:dyDescent="0.25">
      <c r="D166" s="22"/>
      <c r="E166" s="22"/>
      <c r="F166" s="23"/>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R166" s="3"/>
      <c r="ES166" s="3"/>
      <c r="ET166" s="3"/>
    </row>
    <row r="167" spans="4:150" ht="30.75" customHeight="1" x14ac:dyDescent="0.25">
      <c r="D167" s="22"/>
      <c r="E167" s="22"/>
      <c r="F167" s="23"/>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R167" s="3"/>
      <c r="ES167" s="3"/>
      <c r="ET167" s="3"/>
    </row>
    <row r="168" spans="4:150" ht="30.75" customHeight="1" x14ac:dyDescent="0.25">
      <c r="D168" s="22"/>
      <c r="E168" s="22"/>
      <c r="F168" s="23"/>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R168" s="3"/>
      <c r="ES168" s="3"/>
      <c r="ET168" s="3"/>
    </row>
    <row r="169" spans="4:150" ht="30.75" customHeight="1" x14ac:dyDescent="0.25">
      <c r="D169" s="22"/>
      <c r="E169" s="22"/>
      <c r="F169" s="23"/>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R169" s="3"/>
      <c r="ES169" s="3"/>
      <c r="ET169" s="3"/>
    </row>
    <row r="170" spans="4:150" ht="30.75" customHeight="1" x14ac:dyDescent="0.25">
      <c r="D170" s="22"/>
      <c r="E170" s="22"/>
      <c r="F170" s="23"/>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R170" s="3"/>
      <c r="ES170" s="3"/>
      <c r="ET170" s="3"/>
    </row>
    <row r="171" spans="4:150" ht="30.75" customHeight="1" x14ac:dyDescent="0.25">
      <c r="D171" s="22"/>
      <c r="E171" s="22"/>
      <c r="F171" s="23"/>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R171" s="3"/>
      <c r="ES171" s="3"/>
      <c r="ET171" s="3"/>
    </row>
    <row r="172" spans="4:150" ht="30.75" customHeight="1" x14ac:dyDescent="0.25">
      <c r="D172" s="22"/>
      <c r="E172" s="22"/>
      <c r="F172" s="23"/>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R172" s="3"/>
      <c r="ES172" s="3"/>
      <c r="ET172" s="3"/>
    </row>
    <row r="173" spans="4:150" ht="30.75" customHeight="1" x14ac:dyDescent="0.25">
      <c r="D173" s="22"/>
      <c r="E173" s="22"/>
      <c r="F173" s="23"/>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R173" s="3"/>
      <c r="ES173" s="3"/>
      <c r="ET173" s="3"/>
    </row>
    <row r="174" spans="4:150" ht="30.75" customHeight="1" x14ac:dyDescent="0.25">
      <c r="D174" s="22"/>
      <c r="E174" s="22"/>
      <c r="F174" s="23"/>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R174" s="3"/>
      <c r="ES174" s="3"/>
      <c r="ET174" s="3"/>
    </row>
    <row r="175" spans="4:150" ht="30.75" customHeight="1" x14ac:dyDescent="0.25">
      <c r="D175" s="22"/>
      <c r="E175" s="22"/>
      <c r="F175" s="23"/>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R175" s="3"/>
      <c r="ES175" s="3"/>
      <c r="ET175" s="3"/>
    </row>
    <row r="176" spans="4:150" ht="30.75" customHeight="1" x14ac:dyDescent="0.25">
      <c r="D176" s="22"/>
      <c r="E176" s="22"/>
      <c r="F176" s="23"/>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R176" s="3"/>
      <c r="ES176" s="3"/>
      <c r="ET176" s="3"/>
    </row>
    <row r="177" spans="4:150" ht="30.75" customHeight="1" x14ac:dyDescent="0.25">
      <c r="D177" s="22"/>
      <c r="E177" s="22"/>
      <c r="F177" s="23"/>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R177" s="3"/>
      <c r="ES177" s="3"/>
      <c r="ET177" s="3"/>
    </row>
    <row r="178" spans="4:150" ht="30.75" customHeight="1" x14ac:dyDescent="0.25">
      <c r="D178" s="22"/>
      <c r="E178" s="22"/>
      <c r="F178" s="23"/>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R178" s="3"/>
      <c r="ES178" s="3"/>
      <c r="ET178" s="3"/>
    </row>
    <row r="179" spans="4:150" ht="30.75" customHeight="1" x14ac:dyDescent="0.25">
      <c r="D179" s="22"/>
      <c r="E179" s="22"/>
      <c r="F179" s="23"/>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R179" s="3"/>
      <c r="ES179" s="3"/>
      <c r="ET179" s="3"/>
    </row>
    <row r="180" spans="4:150" ht="30.75" customHeight="1" x14ac:dyDescent="0.25">
      <c r="D180" s="22"/>
      <c r="E180" s="22"/>
      <c r="F180" s="23"/>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R180" s="3"/>
      <c r="ES180" s="3"/>
      <c r="ET180" s="3"/>
    </row>
    <row r="181" spans="4:150" ht="30.75" customHeight="1" x14ac:dyDescent="0.25">
      <c r="D181" s="22"/>
      <c r="E181" s="22"/>
      <c r="F181" s="23"/>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R181" s="3"/>
      <c r="ES181" s="3"/>
      <c r="ET181" s="3"/>
    </row>
    <row r="182" spans="4:150" ht="30.75" customHeight="1" x14ac:dyDescent="0.25">
      <c r="D182" s="22"/>
      <c r="E182" s="22"/>
      <c r="F182" s="23"/>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R182" s="3"/>
      <c r="ES182" s="3"/>
      <c r="ET182" s="3"/>
    </row>
    <row r="183" spans="4:150" ht="30.75" customHeight="1" x14ac:dyDescent="0.25">
      <c r="D183" s="22"/>
      <c r="E183" s="22"/>
      <c r="F183" s="23"/>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R183" s="3"/>
      <c r="ES183" s="3"/>
      <c r="ET183" s="3"/>
    </row>
    <row r="184" spans="4:150" ht="30.75" customHeight="1" x14ac:dyDescent="0.25">
      <c r="D184" s="22"/>
      <c r="E184" s="22"/>
      <c r="F184" s="23"/>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R184" s="3"/>
      <c r="ES184" s="3"/>
      <c r="ET184" s="3"/>
    </row>
    <row r="185" spans="4:150" ht="30.75" customHeight="1" x14ac:dyDescent="0.25">
      <c r="D185" s="22"/>
      <c r="E185" s="22"/>
      <c r="F185" s="23"/>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R185" s="3"/>
      <c r="ES185" s="3"/>
      <c r="ET185" s="3"/>
    </row>
    <row r="186" spans="4:150" ht="30.75" customHeight="1" x14ac:dyDescent="0.25">
      <c r="D186" s="22"/>
      <c r="E186" s="22"/>
      <c r="F186" s="23"/>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R186" s="3"/>
      <c r="ES186" s="3"/>
      <c r="ET186" s="3"/>
    </row>
    <row r="187" spans="4:150" ht="30.75" customHeight="1" x14ac:dyDescent="0.25">
      <c r="D187" s="22"/>
      <c r="E187" s="22"/>
      <c r="F187" s="23"/>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R187" s="3"/>
      <c r="ES187" s="3"/>
      <c r="ET187" s="3"/>
    </row>
    <row r="188" spans="4:150" ht="30.75" customHeight="1" x14ac:dyDescent="0.25">
      <c r="D188" s="22"/>
      <c r="E188" s="22"/>
      <c r="F188" s="23"/>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R188" s="3"/>
      <c r="ES188" s="3"/>
      <c r="ET188" s="3"/>
    </row>
    <row r="189" spans="4:150" ht="30.75" customHeight="1" x14ac:dyDescent="0.25">
      <c r="D189" s="22"/>
      <c r="E189" s="22"/>
      <c r="F189" s="23"/>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R189" s="3"/>
      <c r="ES189" s="3"/>
      <c r="ET189" s="3"/>
    </row>
    <row r="190" spans="4:150" ht="30.75" customHeight="1" x14ac:dyDescent="0.25">
      <c r="D190" s="22"/>
      <c r="E190" s="22"/>
      <c r="F190" s="23"/>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R190" s="3"/>
      <c r="ES190" s="3"/>
      <c r="ET190" s="3"/>
    </row>
    <row r="191" spans="4:150" ht="30.75" customHeight="1" x14ac:dyDescent="0.25">
      <c r="D191" s="22"/>
      <c r="E191" s="22"/>
      <c r="F191" s="23"/>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R191" s="3"/>
      <c r="ES191" s="3"/>
      <c r="ET191" s="3"/>
    </row>
    <row r="192" spans="4:150" ht="30.75" customHeight="1" x14ac:dyDescent="0.25">
      <c r="D192" s="22"/>
      <c r="E192" s="22"/>
      <c r="F192" s="23"/>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R192" s="3"/>
      <c r="ES192" s="3"/>
      <c r="ET192" s="3"/>
    </row>
    <row r="193" spans="4:150" ht="30.75" customHeight="1" x14ac:dyDescent="0.25">
      <c r="D193" s="22"/>
      <c r="E193" s="22"/>
      <c r="F193" s="23"/>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R193" s="3"/>
      <c r="ES193" s="3"/>
      <c r="ET193" s="3"/>
    </row>
    <row r="194" spans="4:150" ht="30.75" customHeight="1" x14ac:dyDescent="0.25">
      <c r="D194" s="22"/>
      <c r="E194" s="22"/>
      <c r="F194" s="23"/>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R194" s="3"/>
      <c r="ES194" s="3"/>
      <c r="ET194" s="3"/>
    </row>
    <row r="195" spans="4:150" ht="30.75" customHeight="1" x14ac:dyDescent="0.25">
      <c r="D195" s="22"/>
      <c r="E195" s="22"/>
      <c r="F195" s="23"/>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R195" s="3"/>
      <c r="ES195" s="3"/>
      <c r="ET195" s="3"/>
    </row>
    <row r="196" spans="4:150" ht="30.75" customHeight="1" x14ac:dyDescent="0.25">
      <c r="D196" s="22"/>
      <c r="E196" s="22"/>
      <c r="F196" s="23"/>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R196" s="3"/>
      <c r="ES196" s="3"/>
      <c r="ET196" s="3"/>
    </row>
    <row r="197" spans="4:150" ht="30.75" customHeight="1" x14ac:dyDescent="0.25">
      <c r="D197" s="22"/>
      <c r="E197" s="22"/>
      <c r="F197" s="23"/>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R197" s="3"/>
      <c r="ES197" s="3"/>
      <c r="ET197" s="3"/>
    </row>
    <row r="198" spans="4:150" ht="30.75" customHeight="1" x14ac:dyDescent="0.25">
      <c r="D198" s="22"/>
      <c r="E198" s="22"/>
      <c r="F198" s="23"/>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R198" s="3"/>
      <c r="ES198" s="3"/>
      <c r="ET198" s="3"/>
    </row>
    <row r="199" spans="4:150" ht="30.75" customHeight="1" x14ac:dyDescent="0.25">
      <c r="D199" s="22"/>
      <c r="E199" s="22"/>
      <c r="F199" s="23"/>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R199" s="3"/>
      <c r="ES199" s="3"/>
      <c r="ET199" s="3"/>
    </row>
    <row r="200" spans="4:150" ht="30.75" customHeight="1" x14ac:dyDescent="0.25">
      <c r="D200" s="22"/>
      <c r="E200" s="22"/>
      <c r="F200" s="23"/>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R200" s="3"/>
      <c r="ES200" s="3"/>
      <c r="ET200" s="3"/>
    </row>
    <row r="201" spans="4:150" ht="30.75" customHeight="1" x14ac:dyDescent="0.25">
      <c r="D201" s="22"/>
      <c r="E201" s="22"/>
      <c r="F201" s="23"/>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R201" s="3"/>
      <c r="ES201" s="3"/>
      <c r="ET201" s="3"/>
    </row>
    <row r="202" spans="4:150" ht="30.75" customHeight="1" x14ac:dyDescent="0.25">
      <c r="D202" s="22"/>
      <c r="E202" s="22"/>
      <c r="F202" s="23"/>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R202" s="3"/>
      <c r="ES202" s="3"/>
      <c r="ET202" s="3"/>
    </row>
    <row r="203" spans="4:150" ht="30.75" customHeight="1" x14ac:dyDescent="0.25">
      <c r="D203" s="22"/>
      <c r="E203" s="22"/>
      <c r="F203" s="23"/>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R203" s="3"/>
      <c r="ES203" s="3"/>
      <c r="ET203" s="3"/>
    </row>
    <row r="204" spans="4:150" ht="30.75" customHeight="1" x14ac:dyDescent="0.25">
      <c r="D204" s="22"/>
      <c r="E204" s="22"/>
      <c r="F204" s="23"/>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R204" s="3"/>
      <c r="ES204" s="3"/>
      <c r="ET204" s="3"/>
    </row>
    <row r="205" spans="4:150" ht="30.75" customHeight="1" x14ac:dyDescent="0.25">
      <c r="D205" s="22"/>
      <c r="E205" s="22"/>
      <c r="F205" s="23"/>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R205" s="3"/>
      <c r="ES205" s="3"/>
      <c r="ET205" s="3"/>
    </row>
    <row r="206" spans="4:150" ht="30.75" customHeight="1" x14ac:dyDescent="0.25">
      <c r="D206" s="22"/>
      <c r="E206" s="22"/>
      <c r="F206" s="23"/>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R206" s="3"/>
      <c r="ES206" s="3"/>
      <c r="ET206" s="3"/>
    </row>
    <row r="207" spans="4:150" ht="30.75" customHeight="1" x14ac:dyDescent="0.25">
      <c r="D207" s="22"/>
      <c r="E207" s="22"/>
      <c r="F207" s="23"/>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R207" s="3"/>
      <c r="ES207" s="3"/>
      <c r="ET207" s="3"/>
    </row>
    <row r="208" spans="4:150" ht="30.75" customHeight="1" x14ac:dyDescent="0.25">
      <c r="D208" s="22"/>
      <c r="E208" s="22"/>
      <c r="F208" s="23"/>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R208" s="3"/>
      <c r="ES208" s="3"/>
      <c r="ET208" s="3"/>
    </row>
    <row r="209" spans="4:150" ht="30.75" customHeight="1" x14ac:dyDescent="0.25">
      <c r="D209" s="22"/>
      <c r="E209" s="22"/>
      <c r="F209" s="23"/>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R209" s="3"/>
      <c r="ES209" s="3"/>
      <c r="ET209" s="3"/>
    </row>
    <row r="210" spans="4:150" ht="30.75" customHeight="1" x14ac:dyDescent="0.25">
      <c r="D210" s="22"/>
      <c r="E210" s="22"/>
      <c r="F210" s="23"/>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R210" s="3"/>
      <c r="ES210" s="3"/>
      <c r="ET210" s="3"/>
    </row>
    <row r="211" spans="4:150" ht="30.75" customHeight="1" x14ac:dyDescent="0.25">
      <c r="D211" s="22"/>
      <c r="E211" s="22"/>
      <c r="F211" s="23"/>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R211" s="3"/>
      <c r="ES211" s="3"/>
      <c r="ET211" s="3"/>
    </row>
    <row r="212" spans="4:150" ht="30.75" customHeight="1" x14ac:dyDescent="0.25">
      <c r="D212" s="22"/>
      <c r="E212" s="22"/>
      <c r="F212" s="23"/>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R212" s="3"/>
      <c r="ES212" s="3"/>
      <c r="ET212" s="3"/>
    </row>
    <row r="213" spans="4:150" ht="30.75" customHeight="1" x14ac:dyDescent="0.25">
      <c r="D213" s="22"/>
      <c r="E213" s="22"/>
      <c r="F213" s="23"/>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R213" s="3"/>
      <c r="ES213" s="3"/>
      <c r="ET213" s="3"/>
    </row>
    <row r="214" spans="4:150" ht="30.75" customHeight="1" x14ac:dyDescent="0.25">
      <c r="D214" s="22"/>
      <c r="E214" s="22"/>
      <c r="F214" s="23"/>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R214" s="3"/>
      <c r="ES214" s="3"/>
      <c r="ET214" s="3"/>
    </row>
    <row r="215" spans="4:150" ht="30.75" customHeight="1" x14ac:dyDescent="0.25">
      <c r="D215" s="22"/>
      <c r="E215" s="22"/>
      <c r="F215" s="23"/>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R215" s="3"/>
      <c r="ES215" s="3"/>
      <c r="ET215" s="3"/>
    </row>
    <row r="216" spans="4:150" ht="30.75" customHeight="1" x14ac:dyDescent="0.25">
      <c r="D216" s="22"/>
      <c r="E216" s="22"/>
      <c r="F216" s="23"/>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R216" s="3"/>
      <c r="ES216" s="3"/>
      <c r="ET216" s="3"/>
    </row>
    <row r="217" spans="4:150" ht="30.75" customHeight="1" x14ac:dyDescent="0.25">
      <c r="D217" s="22"/>
      <c r="E217" s="22"/>
      <c r="F217" s="23"/>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R217" s="3"/>
      <c r="ES217" s="3"/>
      <c r="ET217" s="3"/>
    </row>
    <row r="218" spans="4:150" ht="30.75" customHeight="1" x14ac:dyDescent="0.25">
      <c r="D218" s="22"/>
      <c r="E218" s="22"/>
      <c r="F218" s="23"/>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R218" s="3"/>
      <c r="ES218" s="3"/>
      <c r="ET218" s="3"/>
    </row>
    <row r="219" spans="4:150" ht="30.75" customHeight="1" x14ac:dyDescent="0.25">
      <c r="D219" s="22"/>
      <c r="E219" s="22"/>
      <c r="F219" s="23"/>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R219" s="3"/>
      <c r="ES219" s="3"/>
      <c r="ET219" s="3"/>
    </row>
    <row r="220" spans="4:150" ht="30.75" customHeight="1" x14ac:dyDescent="0.25">
      <c r="D220" s="22"/>
      <c r="E220" s="22"/>
      <c r="F220" s="23"/>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R220" s="3"/>
      <c r="ES220" s="3"/>
      <c r="ET220" s="3"/>
    </row>
    <row r="221" spans="4:150" ht="30.75" customHeight="1" x14ac:dyDescent="0.25">
      <c r="D221" s="22"/>
      <c r="E221" s="22"/>
      <c r="F221" s="23"/>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R221" s="3"/>
      <c r="ES221" s="3"/>
      <c r="ET221" s="3"/>
    </row>
    <row r="222" spans="4:150" ht="30.75" customHeight="1" x14ac:dyDescent="0.25">
      <c r="D222" s="22"/>
      <c r="E222" s="22"/>
      <c r="F222" s="23"/>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R222" s="3"/>
      <c r="ES222" s="3"/>
      <c r="ET222" s="3"/>
    </row>
    <row r="223" spans="4:150" ht="30.75" customHeight="1" x14ac:dyDescent="0.25">
      <c r="D223" s="22"/>
      <c r="E223" s="22"/>
      <c r="F223" s="23"/>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R223" s="3"/>
      <c r="ES223" s="3"/>
      <c r="ET223" s="3"/>
    </row>
    <row r="224" spans="4:150" ht="30.75" customHeight="1" x14ac:dyDescent="0.25">
      <c r="D224" s="22"/>
      <c r="E224" s="22"/>
      <c r="F224" s="23"/>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R224" s="3"/>
      <c r="ES224" s="3"/>
      <c r="ET224" s="3"/>
    </row>
    <row r="225" spans="4:150" ht="30.75" customHeight="1" x14ac:dyDescent="0.25">
      <c r="D225" s="22"/>
      <c r="E225" s="22"/>
      <c r="F225" s="23"/>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R225" s="3"/>
      <c r="ES225" s="3"/>
      <c r="ET225" s="3"/>
    </row>
    <row r="226" spans="4:150" ht="30.75" customHeight="1" x14ac:dyDescent="0.25">
      <c r="D226" s="22"/>
      <c r="E226" s="22"/>
      <c r="F226" s="23"/>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R226" s="3"/>
      <c r="ES226" s="3"/>
      <c r="ET226" s="3"/>
    </row>
    <row r="227" spans="4:150" ht="30.75" customHeight="1" x14ac:dyDescent="0.25">
      <c r="D227" s="22"/>
      <c r="E227" s="22"/>
      <c r="F227" s="23"/>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R227" s="3"/>
      <c r="ES227" s="3"/>
      <c r="ET227" s="3"/>
    </row>
    <row r="228" spans="4:150" ht="30.75" customHeight="1" x14ac:dyDescent="0.25">
      <c r="D228" s="22"/>
      <c r="E228" s="22"/>
      <c r="F228" s="23"/>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R228" s="3"/>
      <c r="ES228" s="3"/>
      <c r="ET228" s="3"/>
    </row>
    <row r="229" spans="4:150" ht="30.75" customHeight="1" x14ac:dyDescent="0.25">
      <c r="D229" s="22"/>
      <c r="E229" s="22"/>
      <c r="F229" s="23"/>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R229" s="3"/>
      <c r="ES229" s="3"/>
      <c r="ET229" s="3"/>
    </row>
    <row r="230" spans="4:150" ht="30.75" customHeight="1" x14ac:dyDescent="0.25">
      <c r="D230" s="22"/>
      <c r="E230" s="22"/>
      <c r="F230" s="23"/>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R230" s="3"/>
      <c r="ES230" s="3"/>
      <c r="ET230" s="3"/>
    </row>
    <row r="231" spans="4:150" ht="30.75" customHeight="1" x14ac:dyDescent="0.25">
      <c r="D231" s="22"/>
      <c r="E231" s="22"/>
      <c r="F231" s="23"/>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R231" s="3"/>
      <c r="ES231" s="3"/>
      <c r="ET231" s="3"/>
    </row>
    <row r="232" spans="4:150" ht="30.75" customHeight="1" x14ac:dyDescent="0.25">
      <c r="D232" s="22"/>
      <c r="E232" s="22"/>
      <c r="F232" s="23"/>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R232" s="3"/>
      <c r="ES232" s="3"/>
      <c r="ET232" s="3"/>
    </row>
    <row r="233" spans="4:150" ht="30.75" customHeight="1" x14ac:dyDescent="0.25">
      <c r="D233" s="22"/>
      <c r="E233" s="22"/>
      <c r="F233" s="23"/>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R233" s="3"/>
      <c r="ES233" s="3"/>
      <c r="ET233" s="3"/>
    </row>
    <row r="234" spans="4:150" ht="30.75" customHeight="1" x14ac:dyDescent="0.25">
      <c r="D234" s="22"/>
      <c r="E234" s="22"/>
      <c r="F234" s="23"/>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R234" s="3"/>
      <c r="ES234" s="3"/>
      <c r="ET234" s="3"/>
    </row>
    <row r="235" spans="4:150" ht="30.75" customHeight="1" x14ac:dyDescent="0.25">
      <c r="D235" s="22"/>
      <c r="E235" s="22"/>
      <c r="F235" s="23"/>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R235" s="3"/>
      <c r="ES235" s="3"/>
      <c r="ET235" s="3"/>
    </row>
    <row r="236" spans="4:150" ht="30.75" customHeight="1" x14ac:dyDescent="0.25">
      <c r="D236" s="22"/>
      <c r="E236" s="22"/>
      <c r="F236" s="23"/>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R236" s="3"/>
      <c r="ES236" s="3"/>
      <c r="ET236" s="3"/>
    </row>
    <row r="237" spans="4:150" ht="30.75" customHeight="1" x14ac:dyDescent="0.25">
      <c r="D237" s="22"/>
      <c r="E237" s="22"/>
      <c r="F237" s="23"/>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R237" s="3"/>
      <c r="ES237" s="3"/>
      <c r="ET237" s="3"/>
    </row>
    <row r="238" spans="4:150" ht="30.75" customHeight="1" x14ac:dyDescent="0.25">
      <c r="D238" s="22"/>
      <c r="E238" s="22"/>
      <c r="F238" s="23"/>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R238" s="3"/>
      <c r="ES238" s="3"/>
      <c r="ET238" s="3"/>
    </row>
    <row r="239" spans="4:150" ht="30.75" customHeight="1" x14ac:dyDescent="0.25">
      <c r="D239" s="22"/>
      <c r="E239" s="22"/>
      <c r="F239" s="23"/>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R239" s="3"/>
      <c r="ES239" s="3"/>
      <c r="ET239" s="3"/>
    </row>
    <row r="240" spans="4:150" ht="30.75" customHeight="1" x14ac:dyDescent="0.25">
      <c r="D240" s="22"/>
      <c r="E240" s="22"/>
      <c r="F240" s="23"/>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R240" s="3"/>
      <c r="ES240" s="3"/>
      <c r="ET240" s="3"/>
    </row>
    <row r="241" spans="4:150" ht="30.75" customHeight="1" x14ac:dyDescent="0.25">
      <c r="D241" s="22"/>
      <c r="E241" s="22"/>
      <c r="F241" s="23"/>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R241" s="3"/>
      <c r="ES241" s="3"/>
      <c r="ET241" s="3"/>
    </row>
    <row r="242" spans="4:150" ht="30.75" customHeight="1" x14ac:dyDescent="0.25">
      <c r="D242" s="22"/>
      <c r="E242" s="22"/>
      <c r="F242" s="23"/>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R242" s="3"/>
      <c r="ES242" s="3"/>
      <c r="ET242" s="3"/>
    </row>
    <row r="243" spans="4:150" ht="30.75" customHeight="1" x14ac:dyDescent="0.25">
      <c r="D243" s="22"/>
      <c r="E243" s="22"/>
      <c r="F243" s="23"/>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R243" s="3"/>
      <c r="ES243" s="3"/>
      <c r="ET243" s="3"/>
    </row>
    <row r="244" spans="4:150" ht="30.75" customHeight="1" x14ac:dyDescent="0.25">
      <c r="D244" s="22"/>
      <c r="E244" s="22"/>
      <c r="F244" s="23"/>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R244" s="3"/>
      <c r="ES244" s="3"/>
      <c r="ET244" s="3"/>
    </row>
    <row r="245" spans="4:150" ht="30.75" customHeight="1" x14ac:dyDescent="0.25">
      <c r="D245" s="22"/>
      <c r="E245" s="22"/>
      <c r="F245" s="23"/>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R245" s="3"/>
      <c r="ES245" s="3"/>
      <c r="ET245" s="3"/>
    </row>
    <row r="246" spans="4:150" ht="30.75" customHeight="1" x14ac:dyDescent="0.25">
      <c r="D246" s="22"/>
      <c r="E246" s="22"/>
      <c r="F246" s="23"/>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R246" s="3"/>
      <c r="ES246" s="3"/>
      <c r="ET246" s="3"/>
    </row>
    <row r="247" spans="4:150" ht="30.75" customHeight="1" x14ac:dyDescent="0.25">
      <c r="D247" s="22"/>
      <c r="E247" s="22"/>
      <c r="F247" s="23"/>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R247" s="3"/>
      <c r="ES247" s="3"/>
      <c r="ET247" s="3"/>
    </row>
    <row r="248" spans="4:150" ht="30.75" customHeight="1" x14ac:dyDescent="0.25">
      <c r="D248" s="22"/>
      <c r="E248" s="22"/>
      <c r="F248" s="23"/>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R248" s="3"/>
      <c r="ES248" s="3"/>
      <c r="ET248" s="3"/>
    </row>
    <row r="249" spans="4:150" ht="30.75" customHeight="1" x14ac:dyDescent="0.25">
      <c r="D249" s="22"/>
      <c r="E249" s="22"/>
      <c r="F249" s="23"/>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R249" s="3"/>
      <c r="ES249" s="3"/>
      <c r="ET249" s="3"/>
    </row>
    <row r="250" spans="4:150" ht="30.75" customHeight="1" x14ac:dyDescent="0.25">
      <c r="D250" s="22"/>
      <c r="E250" s="22"/>
      <c r="F250" s="23"/>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R250" s="3"/>
      <c r="ES250" s="3"/>
      <c r="ET250" s="3"/>
    </row>
    <row r="251" spans="4:150" ht="30.75" customHeight="1" x14ac:dyDescent="0.25">
      <c r="D251" s="22"/>
      <c r="E251" s="22"/>
      <c r="F251" s="23"/>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R251" s="3"/>
      <c r="ES251" s="3"/>
      <c r="ET251" s="3"/>
    </row>
    <row r="252" spans="4:150" ht="30.75" customHeight="1" x14ac:dyDescent="0.25">
      <c r="D252" s="22"/>
      <c r="E252" s="22"/>
      <c r="F252" s="23"/>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R252" s="3"/>
      <c r="ES252" s="3"/>
      <c r="ET252" s="3"/>
    </row>
    <row r="253" spans="4:150" ht="30.75" customHeight="1" x14ac:dyDescent="0.25">
      <c r="D253" s="22"/>
      <c r="E253" s="22"/>
      <c r="F253" s="23"/>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R253" s="3"/>
      <c r="ES253" s="3"/>
      <c r="ET253" s="3"/>
    </row>
    <row r="254" spans="4:150" ht="30.75" customHeight="1" x14ac:dyDescent="0.25">
      <c r="D254" s="22"/>
      <c r="E254" s="22"/>
      <c r="F254" s="23"/>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R254" s="3"/>
      <c r="ES254" s="3"/>
      <c r="ET254" s="3"/>
    </row>
    <row r="255" spans="4:150" ht="30.75" customHeight="1" x14ac:dyDescent="0.25">
      <c r="D255" s="22"/>
      <c r="E255" s="22"/>
      <c r="F255" s="23"/>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R255" s="3"/>
      <c r="ES255" s="3"/>
      <c r="ET255" s="3"/>
    </row>
    <row r="256" spans="4:150" ht="30.75" customHeight="1" x14ac:dyDescent="0.25">
      <c r="D256" s="22"/>
      <c r="E256" s="22"/>
      <c r="F256" s="23"/>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R256" s="3"/>
      <c r="ES256" s="3"/>
      <c r="ET256" s="3"/>
    </row>
    <row r="257" spans="4:150" ht="30.75" customHeight="1" x14ac:dyDescent="0.25">
      <c r="D257" s="22"/>
      <c r="E257" s="22"/>
      <c r="F257" s="23"/>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R257" s="3"/>
      <c r="ES257" s="3"/>
      <c r="ET257" s="3"/>
    </row>
    <row r="258" spans="4:150" ht="30.75" customHeight="1" x14ac:dyDescent="0.25">
      <c r="D258" s="22"/>
      <c r="E258" s="22"/>
      <c r="F258" s="23"/>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R258" s="3"/>
      <c r="ES258" s="3"/>
      <c r="ET258" s="3"/>
    </row>
    <row r="259" spans="4:150" ht="30.75" customHeight="1" x14ac:dyDescent="0.25">
      <c r="D259" s="22"/>
      <c r="E259" s="22"/>
      <c r="F259" s="23"/>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R259" s="3"/>
      <c r="ES259" s="3"/>
      <c r="ET259" s="3"/>
    </row>
    <row r="260" spans="4:150" ht="30.75" customHeight="1" x14ac:dyDescent="0.25">
      <c r="D260" s="22"/>
      <c r="E260" s="22"/>
      <c r="F260" s="23"/>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R260" s="3"/>
      <c r="ES260" s="3"/>
      <c r="ET260" s="3"/>
    </row>
    <row r="261" spans="4:150" ht="30.75" customHeight="1" x14ac:dyDescent="0.25">
      <c r="D261" s="22"/>
      <c r="E261" s="22"/>
      <c r="F261" s="23"/>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R261" s="3"/>
      <c r="ES261" s="3"/>
      <c r="ET261" s="3"/>
    </row>
    <row r="262" spans="4:150" ht="30.75" customHeight="1" x14ac:dyDescent="0.25">
      <c r="D262" s="22"/>
      <c r="E262" s="22"/>
      <c r="F262" s="23"/>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R262" s="3"/>
      <c r="ES262" s="3"/>
      <c r="ET262" s="3"/>
    </row>
    <row r="263" spans="4:150" ht="30.75" customHeight="1" x14ac:dyDescent="0.25">
      <c r="D263" s="22"/>
      <c r="E263" s="22"/>
      <c r="F263" s="23"/>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R263" s="3"/>
      <c r="ES263" s="3"/>
      <c r="ET263" s="3"/>
    </row>
    <row r="264" spans="4:150" ht="30.75" customHeight="1" x14ac:dyDescent="0.25">
      <c r="D264" s="22"/>
      <c r="E264" s="22"/>
      <c r="F264" s="23"/>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R264" s="3"/>
      <c r="ES264" s="3"/>
      <c r="ET264" s="3"/>
    </row>
    <row r="265" spans="4:150" ht="30.75" customHeight="1" x14ac:dyDescent="0.25">
      <c r="D265" s="22"/>
      <c r="E265" s="22"/>
      <c r="F265" s="23"/>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R265" s="3"/>
      <c r="ES265" s="3"/>
      <c r="ET265" s="3"/>
    </row>
    <row r="266" spans="4:150" ht="30.75" customHeight="1" x14ac:dyDescent="0.25">
      <c r="D266" s="22"/>
      <c r="E266" s="22"/>
      <c r="F266" s="23"/>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R266" s="3"/>
      <c r="ES266" s="3"/>
      <c r="ET266" s="3"/>
    </row>
    <row r="267" spans="4:150" ht="30.75" customHeight="1" x14ac:dyDescent="0.25">
      <c r="D267" s="22"/>
      <c r="E267" s="22"/>
      <c r="F267" s="23"/>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R267" s="3"/>
      <c r="ES267" s="3"/>
      <c r="ET267" s="3"/>
    </row>
    <row r="268" spans="4:150" ht="30.75" customHeight="1" x14ac:dyDescent="0.25">
      <c r="D268" s="22"/>
      <c r="E268" s="22"/>
      <c r="F268" s="23"/>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R268" s="3"/>
      <c r="ES268" s="3"/>
      <c r="ET268" s="3"/>
    </row>
    <row r="269" spans="4:150" ht="30.75" customHeight="1" x14ac:dyDescent="0.25">
      <c r="D269" s="22"/>
      <c r="E269" s="22"/>
      <c r="F269" s="23"/>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R269" s="3"/>
      <c r="ES269" s="3"/>
      <c r="ET269" s="3"/>
    </row>
    <row r="270" spans="4:150" ht="30.75" customHeight="1" x14ac:dyDescent="0.25">
      <c r="D270" s="22"/>
      <c r="E270" s="22"/>
      <c r="F270" s="23"/>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R270" s="3"/>
      <c r="ES270" s="3"/>
      <c r="ET270" s="3"/>
    </row>
    <row r="271" spans="4:150" ht="30.75" customHeight="1" x14ac:dyDescent="0.25">
      <c r="D271" s="22"/>
      <c r="E271" s="22"/>
      <c r="F271" s="23"/>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R271" s="3"/>
      <c r="ES271" s="3"/>
      <c r="ET271" s="3"/>
    </row>
    <row r="272" spans="4:150" ht="30.75" customHeight="1" x14ac:dyDescent="0.25">
      <c r="D272" s="22"/>
      <c r="E272" s="22"/>
      <c r="F272" s="23"/>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R272" s="3"/>
      <c r="ES272" s="3"/>
      <c r="ET272" s="3"/>
    </row>
    <row r="273" spans="4:150" ht="30.75" customHeight="1" x14ac:dyDescent="0.25">
      <c r="D273" s="22"/>
      <c r="E273" s="22"/>
      <c r="F273" s="23"/>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R273" s="3"/>
      <c r="ES273" s="3"/>
      <c r="ET273" s="3"/>
    </row>
    <row r="274" spans="4:150" ht="30.75" customHeight="1" x14ac:dyDescent="0.25">
      <c r="D274" s="22"/>
      <c r="E274" s="22"/>
      <c r="F274" s="23"/>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R274" s="3"/>
      <c r="ES274" s="3"/>
      <c r="ET274" s="3"/>
    </row>
    <row r="275" spans="4:150" ht="30.75" customHeight="1" x14ac:dyDescent="0.25">
      <c r="D275" s="22"/>
      <c r="E275" s="22"/>
      <c r="F275" s="23"/>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R275" s="3"/>
      <c r="ES275" s="3"/>
      <c r="ET275" s="3"/>
    </row>
    <row r="276" spans="4:150" ht="30.75" customHeight="1" x14ac:dyDescent="0.25">
      <c r="D276" s="22"/>
      <c r="E276" s="22"/>
      <c r="F276" s="23"/>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R276" s="3"/>
      <c r="ES276" s="3"/>
      <c r="ET276" s="3"/>
    </row>
    <row r="277" spans="4:150" ht="30.75" customHeight="1" x14ac:dyDescent="0.25">
      <c r="D277" s="22"/>
      <c r="E277" s="22"/>
      <c r="F277" s="23"/>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R277" s="3"/>
      <c r="ES277" s="3"/>
      <c r="ET277" s="3"/>
    </row>
    <row r="278" spans="4:150" ht="30.75" customHeight="1" x14ac:dyDescent="0.25">
      <c r="D278" s="22"/>
      <c r="E278" s="22"/>
      <c r="F278" s="23"/>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R278" s="3"/>
      <c r="ES278" s="3"/>
      <c r="ET278" s="3"/>
    </row>
    <row r="279" spans="4:150" ht="30.75" customHeight="1" x14ac:dyDescent="0.25">
      <c r="D279" s="22"/>
      <c r="E279" s="22"/>
      <c r="F279" s="23"/>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R279" s="3"/>
      <c r="ES279" s="3"/>
      <c r="ET279" s="3"/>
    </row>
    <row r="280" spans="4:150" ht="30.75" customHeight="1" x14ac:dyDescent="0.25">
      <c r="D280" s="22"/>
      <c r="E280" s="22"/>
      <c r="F280" s="23"/>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R280" s="3"/>
      <c r="ES280" s="3"/>
      <c r="ET280" s="3"/>
    </row>
    <row r="281" spans="4:150" ht="30.75" customHeight="1" x14ac:dyDescent="0.25">
      <c r="D281" s="22"/>
      <c r="E281" s="22"/>
      <c r="F281" s="23"/>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R281" s="3"/>
      <c r="ES281" s="3"/>
      <c r="ET281" s="3"/>
    </row>
    <row r="282" spans="4:150" ht="30.75" customHeight="1" x14ac:dyDescent="0.25">
      <c r="D282" s="22"/>
      <c r="E282" s="22"/>
      <c r="F282" s="23"/>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R282" s="3"/>
      <c r="ES282" s="3"/>
      <c r="ET282" s="3"/>
    </row>
    <row r="283" spans="4:150" ht="30.75" customHeight="1" x14ac:dyDescent="0.25">
      <c r="D283" s="22"/>
      <c r="E283" s="22"/>
      <c r="F283" s="23"/>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R283" s="3"/>
      <c r="ES283" s="3"/>
      <c r="ET283" s="3"/>
    </row>
    <row r="284" spans="4:150" ht="30.75" customHeight="1" x14ac:dyDescent="0.25">
      <c r="D284" s="22"/>
      <c r="E284" s="22"/>
      <c r="F284" s="23"/>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R284" s="3"/>
      <c r="ES284" s="3"/>
      <c r="ET284" s="3"/>
    </row>
    <row r="285" spans="4:150" ht="30.75" customHeight="1" x14ac:dyDescent="0.25">
      <c r="D285" s="22"/>
      <c r="E285" s="22"/>
      <c r="F285" s="23"/>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R285" s="3"/>
      <c r="ES285" s="3"/>
      <c r="ET285" s="3"/>
    </row>
    <row r="286" spans="4:150" ht="30.75" customHeight="1" x14ac:dyDescent="0.25">
      <c r="D286" s="22"/>
      <c r="E286" s="22"/>
      <c r="F286" s="23"/>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R286" s="3"/>
      <c r="ES286" s="3"/>
      <c r="ET286" s="3"/>
    </row>
    <row r="287" spans="4:150" ht="30.75" customHeight="1" x14ac:dyDescent="0.25">
      <c r="D287" s="22"/>
      <c r="E287" s="22"/>
      <c r="F287" s="23"/>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R287" s="3"/>
      <c r="ES287" s="3"/>
      <c r="ET287" s="3"/>
    </row>
    <row r="288" spans="4:150" ht="30.75" customHeight="1" x14ac:dyDescent="0.25">
      <c r="D288" s="22"/>
      <c r="E288" s="22"/>
      <c r="F288" s="23"/>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R288" s="3"/>
      <c r="ES288" s="3"/>
      <c r="ET288" s="3"/>
    </row>
    <row r="289" spans="4:150" ht="30.75" customHeight="1" x14ac:dyDescent="0.25">
      <c r="D289" s="22"/>
      <c r="E289" s="22"/>
      <c r="F289" s="23"/>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R289" s="3"/>
      <c r="ES289" s="3"/>
      <c r="ET289" s="3"/>
    </row>
    <row r="290" spans="4:150" ht="30.75" customHeight="1" x14ac:dyDescent="0.25">
      <c r="D290" s="22"/>
      <c r="E290" s="22"/>
      <c r="F290" s="23"/>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R290" s="3"/>
      <c r="ES290" s="3"/>
      <c r="ET290" s="3"/>
    </row>
    <row r="291" spans="4:150" ht="30.75" customHeight="1" x14ac:dyDescent="0.25">
      <c r="D291" s="22"/>
      <c r="E291" s="22"/>
      <c r="F291" s="23"/>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R291" s="3"/>
      <c r="ES291" s="3"/>
      <c r="ET291" s="3"/>
    </row>
    <row r="292" spans="4:150" ht="30.75" customHeight="1" x14ac:dyDescent="0.25">
      <c r="D292" s="22"/>
      <c r="E292" s="22"/>
      <c r="F292" s="23"/>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R292" s="3"/>
      <c r="ES292" s="3"/>
      <c r="ET292" s="3"/>
    </row>
    <row r="293" spans="4:150" ht="30.75" customHeight="1" x14ac:dyDescent="0.25">
      <c r="D293" s="22"/>
      <c r="E293" s="22"/>
      <c r="F293" s="23"/>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R293" s="3"/>
      <c r="ES293" s="3"/>
      <c r="ET293" s="3"/>
    </row>
    <row r="294" spans="4:150" ht="30.75" customHeight="1" x14ac:dyDescent="0.25">
      <c r="D294" s="22"/>
      <c r="E294" s="22"/>
      <c r="F294" s="23"/>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R294" s="3"/>
      <c r="ES294" s="3"/>
      <c r="ET294" s="3"/>
    </row>
    <row r="295" spans="4:150" ht="30.75" customHeight="1" x14ac:dyDescent="0.25">
      <c r="D295" s="22"/>
      <c r="E295" s="22"/>
      <c r="F295" s="23"/>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R295" s="3"/>
      <c r="ES295" s="3"/>
      <c r="ET295" s="3"/>
    </row>
    <row r="296" spans="4:150" ht="30.75" customHeight="1" x14ac:dyDescent="0.25">
      <c r="D296" s="22"/>
      <c r="E296" s="22"/>
      <c r="F296" s="23"/>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R296" s="3"/>
      <c r="ES296" s="3"/>
      <c r="ET296" s="3"/>
    </row>
    <row r="297" spans="4:150" ht="30.75" customHeight="1" x14ac:dyDescent="0.25">
      <c r="D297" s="22"/>
      <c r="E297" s="22"/>
      <c r="F297" s="23"/>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R297" s="3"/>
      <c r="ES297" s="3"/>
      <c r="ET297" s="3"/>
    </row>
    <row r="298" spans="4:150" ht="30.75" customHeight="1" x14ac:dyDescent="0.25">
      <c r="D298" s="22"/>
      <c r="E298" s="22"/>
      <c r="F298" s="23"/>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R298" s="3"/>
      <c r="ES298" s="3"/>
      <c r="ET298" s="3"/>
    </row>
    <row r="299" spans="4:150" ht="30.75" customHeight="1" x14ac:dyDescent="0.25">
      <c r="D299" s="22"/>
      <c r="E299" s="22"/>
      <c r="F299" s="23"/>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R299" s="3"/>
      <c r="ES299" s="3"/>
      <c r="ET299" s="3"/>
    </row>
    <row r="300" spans="4:150" ht="30.75" customHeight="1" x14ac:dyDescent="0.25">
      <c r="D300" s="22"/>
      <c r="E300" s="22"/>
      <c r="F300" s="23"/>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R300" s="3"/>
      <c r="ES300" s="3"/>
      <c r="ET300" s="3"/>
    </row>
    <row r="301" spans="4:150" ht="30.75" customHeight="1" x14ac:dyDescent="0.25">
      <c r="D301" s="22"/>
      <c r="E301" s="22"/>
      <c r="F301" s="23"/>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R301" s="3"/>
      <c r="ES301" s="3"/>
      <c r="ET301" s="3"/>
    </row>
    <row r="302" spans="4:150" ht="30.75" customHeight="1" x14ac:dyDescent="0.25">
      <c r="D302" s="22"/>
      <c r="E302" s="22"/>
      <c r="F302" s="23"/>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R302" s="3"/>
      <c r="ES302" s="3"/>
      <c r="ET302" s="3"/>
    </row>
    <row r="303" spans="4:150" ht="30.75" customHeight="1" x14ac:dyDescent="0.25">
      <c r="D303" s="22"/>
      <c r="E303" s="22"/>
      <c r="F303" s="23"/>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R303" s="3"/>
      <c r="ES303" s="3"/>
      <c r="ET303" s="3"/>
    </row>
    <row r="304" spans="4:150" ht="30.75" customHeight="1" x14ac:dyDescent="0.25">
      <c r="D304" s="22"/>
      <c r="E304" s="22"/>
      <c r="F304" s="23"/>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R304" s="3"/>
      <c r="ES304" s="3"/>
      <c r="ET304" s="3"/>
    </row>
    <row r="305" spans="4:150" ht="30.75" customHeight="1" x14ac:dyDescent="0.25">
      <c r="D305" s="22"/>
      <c r="E305" s="22"/>
      <c r="F305" s="23"/>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R305" s="3"/>
      <c r="ES305" s="3"/>
      <c r="ET305" s="3"/>
    </row>
    <row r="306" spans="4:150" ht="30.75" customHeight="1" x14ac:dyDescent="0.25">
      <c r="D306" s="22"/>
      <c r="E306" s="22"/>
      <c r="F306" s="23"/>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R306" s="3"/>
      <c r="ES306" s="3"/>
      <c r="ET306" s="3"/>
    </row>
    <row r="307" spans="4:150" ht="30.75" customHeight="1" x14ac:dyDescent="0.25">
      <c r="D307" s="22"/>
      <c r="E307" s="22"/>
      <c r="F307" s="23"/>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R307" s="3"/>
      <c r="ES307" s="3"/>
      <c r="ET307" s="3"/>
    </row>
    <row r="308" spans="4:150" ht="30.75" customHeight="1" x14ac:dyDescent="0.25">
      <c r="D308" s="22"/>
      <c r="E308" s="22"/>
      <c r="F308" s="23"/>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R308" s="3"/>
      <c r="ES308" s="3"/>
      <c r="ET308" s="3"/>
    </row>
    <row r="309" spans="4:150" ht="30.75" customHeight="1" x14ac:dyDescent="0.25">
      <c r="D309" s="22"/>
      <c r="E309" s="22"/>
      <c r="F309" s="23"/>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R309" s="3"/>
      <c r="ES309" s="3"/>
      <c r="ET309" s="3"/>
    </row>
    <row r="310" spans="4:150" ht="30.75" customHeight="1" x14ac:dyDescent="0.25">
      <c r="D310" s="22"/>
      <c r="E310" s="22"/>
      <c r="F310" s="23"/>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R310" s="3"/>
      <c r="ES310" s="3"/>
      <c r="ET310" s="3"/>
    </row>
    <row r="311" spans="4:150" ht="30.75" customHeight="1" x14ac:dyDescent="0.25">
      <c r="D311" s="22"/>
      <c r="E311" s="22"/>
      <c r="F311" s="23"/>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R311" s="3"/>
      <c r="ES311" s="3"/>
      <c r="ET311" s="3"/>
    </row>
    <row r="312" spans="4:150" ht="30.75" customHeight="1" x14ac:dyDescent="0.25">
      <c r="D312" s="22"/>
      <c r="E312" s="22"/>
      <c r="F312" s="23"/>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R312" s="3"/>
      <c r="ES312" s="3"/>
      <c r="ET312" s="3"/>
    </row>
    <row r="313" spans="4:150" ht="30.75" customHeight="1" x14ac:dyDescent="0.25">
      <c r="D313" s="22"/>
      <c r="E313" s="22"/>
      <c r="F313" s="23"/>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R313" s="3"/>
      <c r="ES313" s="3"/>
      <c r="ET313" s="3"/>
    </row>
    <row r="314" spans="4:150" ht="30.75" customHeight="1" x14ac:dyDescent="0.25">
      <c r="D314" s="22"/>
      <c r="E314" s="22"/>
      <c r="F314" s="23"/>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R314" s="3"/>
      <c r="ES314" s="3"/>
      <c r="ET314" s="3"/>
    </row>
    <row r="315" spans="4:150" ht="30.75" customHeight="1" x14ac:dyDescent="0.25">
      <c r="D315" s="22"/>
      <c r="E315" s="22"/>
      <c r="F315" s="23"/>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R315" s="3"/>
      <c r="ES315" s="3"/>
      <c r="ET315" s="3"/>
    </row>
    <row r="316" spans="4:150" ht="30.75" customHeight="1" x14ac:dyDescent="0.25">
      <c r="D316" s="22"/>
      <c r="E316" s="22"/>
      <c r="F316" s="23"/>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R316" s="3"/>
      <c r="ES316" s="3"/>
      <c r="ET316" s="3"/>
    </row>
    <row r="317" spans="4:150" ht="30.75" customHeight="1" x14ac:dyDescent="0.25">
      <c r="D317" s="22"/>
      <c r="E317" s="22"/>
      <c r="F317" s="23"/>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R317" s="3"/>
      <c r="ES317" s="3"/>
      <c r="ET317" s="3"/>
    </row>
    <row r="318" spans="4:150" ht="30.75" customHeight="1" x14ac:dyDescent="0.25">
      <c r="D318" s="22"/>
      <c r="E318" s="22"/>
      <c r="F318" s="23"/>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R318" s="3"/>
      <c r="ES318" s="3"/>
      <c r="ET318" s="3"/>
    </row>
    <row r="319" spans="4:150" ht="30.75" customHeight="1" x14ac:dyDescent="0.25">
      <c r="D319" s="22"/>
      <c r="E319" s="22"/>
      <c r="F319" s="23"/>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R319" s="3"/>
      <c r="ES319" s="3"/>
      <c r="ET319" s="3"/>
    </row>
    <row r="320" spans="4:150" ht="30.75" customHeight="1" x14ac:dyDescent="0.25">
      <c r="D320" s="22"/>
      <c r="E320" s="22"/>
      <c r="F320" s="23"/>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R320" s="3"/>
      <c r="ES320" s="3"/>
      <c r="ET320" s="3"/>
    </row>
    <row r="321" spans="4:150" ht="30.75" customHeight="1" x14ac:dyDescent="0.25">
      <c r="D321" s="22"/>
      <c r="E321" s="22"/>
      <c r="F321" s="23"/>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R321" s="3"/>
      <c r="ES321" s="3"/>
      <c r="ET321" s="3"/>
    </row>
    <row r="322" spans="4:150" ht="30.75" customHeight="1" x14ac:dyDescent="0.25">
      <c r="D322" s="22"/>
      <c r="E322" s="22"/>
      <c r="F322" s="23"/>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R322" s="3"/>
      <c r="ES322" s="3"/>
      <c r="ET322" s="3"/>
    </row>
    <row r="323" spans="4:150" ht="30.75" customHeight="1" x14ac:dyDescent="0.25">
      <c r="D323" s="22"/>
      <c r="E323" s="22"/>
      <c r="F323" s="23"/>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R323" s="3"/>
      <c r="ES323" s="3"/>
      <c r="ET323" s="3"/>
    </row>
    <row r="324" spans="4:150" ht="30.75" customHeight="1" x14ac:dyDescent="0.25">
      <c r="D324" s="22"/>
      <c r="E324" s="22"/>
      <c r="F324" s="23"/>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R324" s="3"/>
      <c r="ES324" s="3"/>
      <c r="ET324" s="3"/>
    </row>
    <row r="325" spans="4:150" ht="30.75" customHeight="1" x14ac:dyDescent="0.25">
      <c r="D325" s="22"/>
      <c r="E325" s="22"/>
      <c r="F325" s="23"/>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R325" s="3"/>
      <c r="ES325" s="3"/>
      <c r="ET325" s="3"/>
    </row>
    <row r="326" spans="4:150" ht="30.75" customHeight="1" x14ac:dyDescent="0.25">
      <c r="D326" s="22"/>
      <c r="E326" s="22"/>
      <c r="F326" s="23"/>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R326" s="3"/>
      <c r="ES326" s="3"/>
      <c r="ET326" s="3"/>
    </row>
    <row r="327" spans="4:150" ht="30.75" customHeight="1" x14ac:dyDescent="0.25">
      <c r="D327" s="22"/>
      <c r="E327" s="22"/>
      <c r="F327" s="23"/>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R327" s="3"/>
      <c r="ES327" s="3"/>
      <c r="ET327" s="3"/>
    </row>
    <row r="328" spans="4:150" ht="30.75" customHeight="1" x14ac:dyDescent="0.25">
      <c r="D328" s="22"/>
      <c r="E328" s="22"/>
      <c r="F328" s="23"/>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R328" s="3"/>
      <c r="ES328" s="3"/>
      <c r="ET328" s="3"/>
    </row>
    <row r="329" spans="4:150" ht="30.75" customHeight="1" x14ac:dyDescent="0.25">
      <c r="D329" s="22"/>
      <c r="E329" s="22"/>
      <c r="F329" s="23"/>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R329" s="3"/>
      <c r="ES329" s="3"/>
      <c r="ET329" s="3"/>
    </row>
    <row r="330" spans="4:150" ht="30.75" customHeight="1" x14ac:dyDescent="0.25">
      <c r="D330" s="22"/>
      <c r="E330" s="22"/>
      <c r="F330" s="23"/>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R330" s="3"/>
      <c r="ES330" s="3"/>
      <c r="ET330" s="3"/>
    </row>
    <row r="331" spans="4:150" ht="30.75" customHeight="1" x14ac:dyDescent="0.25">
      <c r="D331" s="22"/>
      <c r="E331" s="22"/>
      <c r="F331" s="23"/>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R331" s="3"/>
      <c r="ES331" s="3"/>
      <c r="ET331" s="3"/>
    </row>
    <row r="332" spans="4:150" ht="30.75" customHeight="1" x14ac:dyDescent="0.25">
      <c r="D332" s="22"/>
      <c r="E332" s="22"/>
      <c r="F332" s="23"/>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R332" s="3"/>
      <c r="ES332" s="3"/>
      <c r="ET332" s="3"/>
    </row>
    <row r="333" spans="4:150" ht="30.75" customHeight="1" x14ac:dyDescent="0.25">
      <c r="D333" s="22"/>
      <c r="E333" s="22"/>
      <c r="F333" s="23"/>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R333" s="3"/>
      <c r="ES333" s="3"/>
      <c r="ET333" s="3"/>
    </row>
    <row r="334" spans="4:150" ht="30.75" customHeight="1" x14ac:dyDescent="0.25">
      <c r="D334" s="22"/>
      <c r="E334" s="22"/>
      <c r="F334" s="23"/>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R334" s="3"/>
      <c r="ES334" s="3"/>
      <c r="ET334" s="3"/>
    </row>
    <row r="335" spans="4:150" ht="30.75" customHeight="1" x14ac:dyDescent="0.25">
      <c r="D335" s="22"/>
      <c r="E335" s="22"/>
      <c r="F335" s="23"/>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R335" s="3"/>
      <c r="ES335" s="3"/>
      <c r="ET335" s="3"/>
    </row>
    <row r="336" spans="4:150" ht="30.75" customHeight="1" x14ac:dyDescent="0.25">
      <c r="D336" s="22"/>
      <c r="E336" s="22"/>
      <c r="F336" s="23"/>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R336" s="3"/>
      <c r="ES336" s="3"/>
      <c r="ET336" s="3"/>
    </row>
    <row r="337" spans="4:150" ht="30.75" customHeight="1" x14ac:dyDescent="0.25">
      <c r="D337" s="22"/>
      <c r="E337" s="22"/>
      <c r="F337" s="23"/>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R337" s="3"/>
      <c r="ES337" s="3"/>
      <c r="ET337" s="3"/>
    </row>
    <row r="338" spans="4:150" ht="30.75" customHeight="1" x14ac:dyDescent="0.25">
      <c r="D338" s="22"/>
      <c r="E338" s="22"/>
      <c r="F338" s="23"/>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R338" s="3"/>
      <c r="ES338" s="3"/>
      <c r="ET338" s="3"/>
    </row>
    <row r="339" spans="4:150" ht="30.75" customHeight="1" x14ac:dyDescent="0.25">
      <c r="D339" s="22"/>
      <c r="E339" s="22"/>
      <c r="F339" s="23"/>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R339" s="3"/>
      <c r="ES339" s="3"/>
      <c r="ET339" s="3"/>
    </row>
    <row r="340" spans="4:150" ht="30.75" customHeight="1" x14ac:dyDescent="0.25">
      <c r="D340" s="22"/>
      <c r="E340" s="22"/>
      <c r="F340" s="23"/>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R340" s="3"/>
      <c r="ES340" s="3"/>
      <c r="ET340" s="3"/>
    </row>
    <row r="341" spans="4:150" ht="30.75" customHeight="1" x14ac:dyDescent="0.25">
      <c r="D341" s="22"/>
      <c r="E341" s="22"/>
      <c r="F341" s="23"/>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R341" s="3"/>
      <c r="ES341" s="3"/>
      <c r="ET341" s="3"/>
    </row>
    <row r="342" spans="4:150" ht="30.75" customHeight="1" x14ac:dyDescent="0.25">
      <c r="D342" s="22"/>
      <c r="E342" s="22"/>
      <c r="F342" s="23"/>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R342" s="3"/>
      <c r="ES342" s="3"/>
      <c r="ET342" s="3"/>
    </row>
    <row r="343" spans="4:150" ht="30.75" customHeight="1" x14ac:dyDescent="0.25">
      <c r="D343" s="22"/>
      <c r="E343" s="22"/>
      <c r="F343" s="23"/>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R343" s="3"/>
      <c r="ES343" s="3"/>
      <c r="ET343" s="3"/>
    </row>
    <row r="344" spans="4:150" ht="30.75" customHeight="1" x14ac:dyDescent="0.25">
      <c r="D344" s="22"/>
      <c r="E344" s="22"/>
      <c r="F344" s="23"/>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R344" s="3"/>
      <c r="ES344" s="3"/>
      <c r="ET344" s="3"/>
    </row>
    <row r="345" spans="4:150" ht="30.75" customHeight="1" x14ac:dyDescent="0.25">
      <c r="D345" s="22"/>
      <c r="E345" s="22"/>
      <c r="F345" s="23"/>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R345" s="3"/>
      <c r="ES345" s="3"/>
      <c r="ET345" s="3"/>
    </row>
    <row r="346" spans="4:150" ht="30.75" customHeight="1" x14ac:dyDescent="0.25">
      <c r="D346" s="22"/>
      <c r="E346" s="22"/>
      <c r="F346" s="23"/>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R346" s="3"/>
      <c r="ES346" s="3"/>
      <c r="ET346" s="3"/>
    </row>
    <row r="347" spans="4:150" ht="30.75" customHeight="1" x14ac:dyDescent="0.25">
      <c r="D347" s="22"/>
      <c r="E347" s="22"/>
      <c r="F347" s="23"/>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R347" s="3"/>
      <c r="ES347" s="3"/>
      <c r="ET347" s="3"/>
    </row>
    <row r="348" spans="4:150" ht="30.75" customHeight="1" x14ac:dyDescent="0.25">
      <c r="D348" s="22"/>
      <c r="E348" s="22"/>
      <c r="F348" s="23"/>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R348" s="3"/>
      <c r="ES348" s="3"/>
      <c r="ET348" s="3"/>
    </row>
    <row r="349" spans="4:150" ht="30.75" customHeight="1" x14ac:dyDescent="0.25">
      <c r="D349" s="22"/>
      <c r="E349" s="22"/>
      <c r="F349" s="23"/>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R349" s="3"/>
      <c r="ES349" s="3"/>
      <c r="ET349" s="3"/>
    </row>
    <row r="350" spans="4:150" ht="30.75" customHeight="1" x14ac:dyDescent="0.25">
      <c r="D350" s="22"/>
      <c r="E350" s="22"/>
      <c r="F350" s="23"/>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R350" s="3"/>
      <c r="ES350" s="3"/>
      <c r="ET350" s="3"/>
    </row>
    <row r="351" spans="4:150" ht="30.75" customHeight="1" x14ac:dyDescent="0.25">
      <c r="D351" s="22"/>
      <c r="E351" s="22"/>
      <c r="F351" s="23"/>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R351" s="3"/>
      <c r="ES351" s="3"/>
      <c r="ET351" s="3"/>
    </row>
    <row r="352" spans="4:150" ht="30.75" customHeight="1" x14ac:dyDescent="0.25">
      <c r="D352" s="22"/>
      <c r="E352" s="22"/>
      <c r="F352" s="23"/>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R352" s="3"/>
      <c r="ES352" s="3"/>
      <c r="ET352" s="3"/>
    </row>
    <row r="353" spans="4:150" ht="30.75" customHeight="1" x14ac:dyDescent="0.25">
      <c r="D353" s="22"/>
      <c r="E353" s="22"/>
      <c r="F353" s="23"/>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R353" s="3"/>
      <c r="ES353" s="3"/>
      <c r="ET353" s="3"/>
    </row>
    <row r="354" spans="4:150" ht="30.75" customHeight="1" x14ac:dyDescent="0.25">
      <c r="D354" s="22"/>
      <c r="E354" s="22"/>
      <c r="F354" s="23"/>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R354" s="3"/>
      <c r="ES354" s="3"/>
      <c r="ET354" s="3"/>
    </row>
    <row r="355" spans="4:150" ht="30.75" customHeight="1" x14ac:dyDescent="0.25">
      <c r="D355" s="22"/>
      <c r="E355" s="22"/>
      <c r="F355" s="23"/>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R355" s="3"/>
      <c r="ES355" s="3"/>
      <c r="ET355" s="3"/>
    </row>
    <row r="356" spans="4:150" ht="30.75" customHeight="1" x14ac:dyDescent="0.25">
      <c r="D356" s="22"/>
      <c r="E356" s="22"/>
      <c r="F356" s="23"/>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R356" s="3"/>
      <c r="ES356" s="3"/>
      <c r="ET356" s="3"/>
    </row>
    <row r="357" spans="4:150" ht="30.75" customHeight="1" x14ac:dyDescent="0.25">
      <c r="D357" s="22"/>
      <c r="E357" s="22"/>
      <c r="F357" s="23"/>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R357" s="3"/>
      <c r="ES357" s="3"/>
      <c r="ET357" s="3"/>
    </row>
    <row r="358" spans="4:150" ht="30.75" customHeight="1" x14ac:dyDescent="0.25">
      <c r="D358" s="22"/>
      <c r="E358" s="22"/>
      <c r="F358" s="23"/>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R358" s="3"/>
      <c r="ES358" s="3"/>
      <c r="ET358" s="3"/>
    </row>
    <row r="359" spans="4:150" ht="30.75" customHeight="1" x14ac:dyDescent="0.25">
      <c r="D359" s="22"/>
      <c r="E359" s="22"/>
      <c r="F359" s="23"/>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R359" s="3"/>
      <c r="ES359" s="3"/>
      <c r="ET359" s="3"/>
    </row>
    <row r="360" spans="4:150" ht="30.75" customHeight="1" x14ac:dyDescent="0.25">
      <c r="D360" s="22"/>
      <c r="E360" s="22"/>
      <c r="F360" s="23"/>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R360" s="3"/>
      <c r="ES360" s="3"/>
      <c r="ET360" s="3"/>
    </row>
    <row r="361" spans="4:150" ht="30.75" customHeight="1" x14ac:dyDescent="0.25">
      <c r="D361" s="22"/>
      <c r="E361" s="22"/>
      <c r="F361" s="23"/>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R361" s="3"/>
      <c r="ES361" s="3"/>
      <c r="ET361" s="3"/>
    </row>
    <row r="362" spans="4:150" ht="30.75" customHeight="1" x14ac:dyDescent="0.25">
      <c r="D362" s="22"/>
      <c r="E362" s="22"/>
      <c r="F362" s="23"/>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R362" s="3"/>
      <c r="ES362" s="3"/>
      <c r="ET362" s="3"/>
    </row>
    <row r="363" spans="4:150" ht="30.75" customHeight="1" x14ac:dyDescent="0.25">
      <c r="D363" s="22"/>
      <c r="E363" s="22"/>
      <c r="F363" s="23"/>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R363" s="3"/>
      <c r="ES363" s="3"/>
      <c r="ET363" s="3"/>
    </row>
    <row r="364" spans="4:150" ht="30.75" customHeight="1" x14ac:dyDescent="0.25">
      <c r="D364" s="22"/>
      <c r="E364" s="22"/>
      <c r="F364" s="23"/>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R364" s="3"/>
      <c r="ES364" s="3"/>
      <c r="ET364" s="3"/>
    </row>
    <row r="365" spans="4:150" ht="30.75" customHeight="1" x14ac:dyDescent="0.25">
      <c r="D365" s="22"/>
      <c r="E365" s="22"/>
      <c r="F365" s="23"/>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R365" s="3"/>
      <c r="ES365" s="3"/>
      <c r="ET365" s="3"/>
    </row>
    <row r="366" spans="4:150" ht="30.75" customHeight="1" x14ac:dyDescent="0.25">
      <c r="D366" s="22"/>
      <c r="E366" s="22"/>
      <c r="F366" s="23"/>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R366" s="3"/>
      <c r="ES366" s="3"/>
      <c r="ET366" s="3"/>
    </row>
    <row r="367" spans="4:150" ht="30.75" customHeight="1" x14ac:dyDescent="0.25">
      <c r="D367" s="22"/>
      <c r="E367" s="22"/>
      <c r="F367" s="23"/>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R367" s="3"/>
      <c r="ES367" s="3"/>
      <c r="ET367" s="3"/>
    </row>
    <row r="368" spans="4:150" ht="30.75" customHeight="1" x14ac:dyDescent="0.25">
      <c r="D368" s="22"/>
      <c r="E368" s="22"/>
      <c r="F368" s="23"/>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R368" s="3"/>
      <c r="ES368" s="3"/>
      <c r="ET368" s="3"/>
    </row>
    <row r="369" spans="4:150" ht="30.75" customHeight="1" x14ac:dyDescent="0.25">
      <c r="D369" s="22"/>
      <c r="E369" s="22"/>
      <c r="F369" s="23"/>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R369" s="3"/>
      <c r="ES369" s="3"/>
      <c r="ET369" s="3"/>
    </row>
    <row r="370" spans="4:150" ht="30.75" customHeight="1" x14ac:dyDescent="0.25">
      <c r="D370" s="22"/>
      <c r="E370" s="22"/>
      <c r="F370" s="23"/>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R370" s="3"/>
      <c r="ES370" s="3"/>
      <c r="ET370" s="3"/>
    </row>
    <row r="371" spans="4:150" ht="30.75" customHeight="1" x14ac:dyDescent="0.25">
      <c r="D371" s="22"/>
      <c r="E371" s="22"/>
      <c r="F371" s="23"/>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R371" s="3"/>
      <c r="ES371" s="3"/>
      <c r="ET371" s="3"/>
    </row>
    <row r="372" spans="4:150" ht="30.75" customHeight="1" x14ac:dyDescent="0.25">
      <c r="D372" s="22"/>
      <c r="E372" s="22"/>
      <c r="F372" s="23"/>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R372" s="3"/>
      <c r="ES372" s="3"/>
      <c r="ET372" s="3"/>
    </row>
    <row r="373" spans="4:150" ht="30.75" customHeight="1" x14ac:dyDescent="0.25">
      <c r="D373" s="22"/>
      <c r="E373" s="22"/>
      <c r="F373" s="23"/>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R373" s="3"/>
      <c r="ES373" s="3"/>
      <c r="ET373" s="3"/>
    </row>
    <row r="374" spans="4:150" ht="30.75" customHeight="1" x14ac:dyDescent="0.25">
      <c r="D374" s="22"/>
      <c r="E374" s="22"/>
      <c r="F374" s="23"/>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R374" s="3"/>
      <c r="ES374" s="3"/>
      <c r="ET374" s="3"/>
    </row>
    <row r="375" spans="4:150" ht="30.75" customHeight="1" x14ac:dyDescent="0.25">
      <c r="D375" s="22"/>
      <c r="E375" s="22"/>
      <c r="F375" s="23"/>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R375" s="3"/>
      <c r="ES375" s="3"/>
      <c r="ET375" s="3"/>
    </row>
    <row r="376" spans="4:150" ht="30.75" customHeight="1" x14ac:dyDescent="0.25">
      <c r="D376" s="22"/>
      <c r="E376" s="22"/>
      <c r="F376" s="23"/>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R376" s="3"/>
      <c r="ES376" s="3"/>
      <c r="ET376" s="3"/>
    </row>
    <row r="377" spans="4:150" ht="30.75" customHeight="1" x14ac:dyDescent="0.25">
      <c r="D377" s="22"/>
      <c r="E377" s="22"/>
      <c r="F377" s="23"/>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R377" s="3"/>
      <c r="ES377" s="3"/>
      <c r="ET377" s="3"/>
    </row>
    <row r="378" spans="4:150" ht="30.75" customHeight="1" x14ac:dyDescent="0.25">
      <c r="D378" s="22"/>
      <c r="E378" s="22"/>
      <c r="F378" s="23"/>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R378" s="3"/>
      <c r="ES378" s="3"/>
      <c r="ET378" s="3"/>
    </row>
    <row r="379" spans="4:150" ht="30.75" customHeight="1" x14ac:dyDescent="0.25">
      <c r="D379" s="22"/>
      <c r="E379" s="22"/>
      <c r="F379" s="23"/>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R379" s="3"/>
      <c r="ES379" s="3"/>
      <c r="ET379" s="3"/>
    </row>
    <row r="380" spans="4:150" ht="30.75" customHeight="1" x14ac:dyDescent="0.25">
      <c r="D380" s="22"/>
      <c r="E380" s="22"/>
      <c r="F380" s="23"/>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R380" s="3"/>
      <c r="ES380" s="3"/>
      <c r="ET380" s="3"/>
    </row>
    <row r="381" spans="4:150" ht="30.75" customHeight="1" x14ac:dyDescent="0.25">
      <c r="D381" s="22"/>
      <c r="E381" s="22"/>
      <c r="F381" s="23"/>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R381" s="3"/>
      <c r="ES381" s="3"/>
      <c r="ET381" s="3"/>
    </row>
    <row r="382" spans="4:150" ht="30.75" customHeight="1" x14ac:dyDescent="0.25">
      <c r="D382" s="22"/>
      <c r="E382" s="22"/>
      <c r="F382" s="23"/>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R382" s="3"/>
      <c r="ES382" s="3"/>
      <c r="ET382" s="3"/>
    </row>
    <row r="383" spans="4:150" ht="30.75" customHeight="1" x14ac:dyDescent="0.25">
      <c r="D383" s="22"/>
      <c r="E383" s="22"/>
      <c r="F383" s="23"/>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R383" s="3"/>
      <c r="ES383" s="3"/>
      <c r="ET383" s="3"/>
    </row>
    <row r="384" spans="4:150" ht="30.75" customHeight="1" x14ac:dyDescent="0.25">
      <c r="D384" s="22"/>
      <c r="E384" s="22"/>
      <c r="F384" s="23"/>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R384" s="3"/>
      <c r="ES384" s="3"/>
      <c r="ET384" s="3"/>
    </row>
    <row r="385" spans="4:150" ht="30.75" customHeight="1" x14ac:dyDescent="0.25">
      <c r="D385" s="22"/>
      <c r="E385" s="22"/>
      <c r="F385" s="23"/>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R385" s="3"/>
      <c r="ES385" s="3"/>
      <c r="ET385" s="3"/>
    </row>
    <row r="386" spans="4:150" ht="30.75" customHeight="1" x14ac:dyDescent="0.25">
      <c r="D386" s="22"/>
      <c r="E386" s="22"/>
      <c r="F386" s="23"/>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R386" s="3"/>
      <c r="ES386" s="3"/>
      <c r="ET386" s="3"/>
    </row>
    <row r="387" spans="4:150" ht="30.75" customHeight="1" x14ac:dyDescent="0.25">
      <c r="D387" s="22"/>
      <c r="E387" s="22"/>
      <c r="F387" s="23"/>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R387" s="3"/>
      <c r="ES387" s="3"/>
      <c r="ET387" s="3"/>
    </row>
    <row r="388" spans="4:150" ht="30.75" customHeight="1" x14ac:dyDescent="0.25">
      <c r="D388" s="22"/>
      <c r="E388" s="22"/>
      <c r="F388" s="23"/>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R388" s="3"/>
      <c r="ES388" s="3"/>
      <c r="ET388" s="3"/>
    </row>
    <row r="389" spans="4:150" ht="30.75" customHeight="1" x14ac:dyDescent="0.25">
      <c r="D389" s="22"/>
      <c r="E389" s="22"/>
      <c r="F389" s="23"/>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R389" s="3"/>
      <c r="ES389" s="3"/>
      <c r="ET389" s="3"/>
    </row>
    <row r="390" spans="4:150" ht="30.75" customHeight="1" x14ac:dyDescent="0.25">
      <c r="D390" s="22"/>
      <c r="E390" s="22"/>
      <c r="F390" s="23"/>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R390" s="3"/>
      <c r="ES390" s="3"/>
      <c r="ET390" s="3"/>
    </row>
    <row r="391" spans="4:150" ht="30.75" customHeight="1" x14ac:dyDescent="0.25">
      <c r="D391" s="22"/>
      <c r="E391" s="22"/>
      <c r="F391" s="23"/>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R391" s="3"/>
      <c r="ES391" s="3"/>
      <c r="ET391" s="3"/>
    </row>
    <row r="392" spans="4:150" ht="30.75" customHeight="1" x14ac:dyDescent="0.25">
      <c r="D392" s="22"/>
      <c r="E392" s="22"/>
      <c r="F392" s="23"/>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R392" s="3"/>
      <c r="ES392" s="3"/>
      <c r="ET392" s="3"/>
    </row>
    <row r="393" spans="4:150" ht="30.75" customHeight="1" x14ac:dyDescent="0.25">
      <c r="D393" s="22"/>
      <c r="E393" s="22"/>
      <c r="F393" s="23"/>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R393" s="3"/>
      <c r="ES393" s="3"/>
      <c r="ET393" s="3"/>
    </row>
    <row r="394" spans="4:150" ht="30.75" customHeight="1" x14ac:dyDescent="0.25">
      <c r="D394" s="22"/>
      <c r="E394" s="22"/>
      <c r="F394" s="23"/>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R394" s="3"/>
      <c r="ES394" s="3"/>
      <c r="ET394" s="3"/>
    </row>
    <row r="395" spans="4:150" ht="30.75" customHeight="1" x14ac:dyDescent="0.25">
      <c r="D395" s="22"/>
      <c r="E395" s="22"/>
      <c r="F395" s="23"/>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R395" s="3"/>
      <c r="ES395" s="3"/>
      <c r="ET395" s="3"/>
    </row>
    <row r="396" spans="4:150" ht="30.75" customHeight="1" x14ac:dyDescent="0.25">
      <c r="D396" s="22"/>
      <c r="E396" s="22"/>
      <c r="F396" s="23"/>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R396" s="3"/>
      <c r="ES396" s="3"/>
      <c r="ET396" s="3"/>
    </row>
    <row r="397" spans="4:150" ht="30.75" customHeight="1" x14ac:dyDescent="0.25">
      <c r="D397" s="22"/>
      <c r="E397" s="22"/>
      <c r="F397" s="23"/>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R397" s="3"/>
      <c r="ES397" s="3"/>
      <c r="ET397" s="3"/>
    </row>
    <row r="398" spans="4:150" ht="30.75" customHeight="1" x14ac:dyDescent="0.25">
      <c r="D398" s="22"/>
      <c r="E398" s="22"/>
      <c r="F398" s="23"/>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R398" s="3"/>
      <c r="ES398" s="3"/>
      <c r="ET398" s="3"/>
    </row>
    <row r="399" spans="4:150" ht="30.75" customHeight="1" x14ac:dyDescent="0.25">
      <c r="D399" s="22"/>
      <c r="E399" s="22"/>
      <c r="F399" s="23"/>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R399" s="3"/>
      <c r="ES399" s="3"/>
      <c r="ET399" s="3"/>
    </row>
    <row r="400" spans="4:150" ht="30.75" customHeight="1" x14ac:dyDescent="0.25">
      <c r="D400" s="22"/>
      <c r="E400" s="22"/>
      <c r="F400" s="23"/>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R400" s="3"/>
      <c r="ES400" s="3"/>
      <c r="ET400" s="3"/>
    </row>
    <row r="401" spans="4:150" ht="30.75" customHeight="1" x14ac:dyDescent="0.25">
      <c r="D401" s="22"/>
      <c r="E401" s="22"/>
      <c r="F401" s="23"/>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R401" s="3"/>
      <c r="ES401" s="3"/>
      <c r="ET401" s="3"/>
    </row>
    <row r="402" spans="4:150" ht="30.75" customHeight="1" x14ac:dyDescent="0.25">
      <c r="D402" s="22"/>
      <c r="E402" s="22"/>
      <c r="F402" s="23"/>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R402" s="3"/>
      <c r="ES402" s="3"/>
      <c r="ET402" s="3"/>
    </row>
    <row r="403" spans="4:150" ht="30.75" customHeight="1" x14ac:dyDescent="0.25">
      <c r="D403" s="22"/>
      <c r="E403" s="22"/>
      <c r="F403" s="23"/>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R403" s="3"/>
      <c r="ES403" s="3"/>
      <c r="ET403" s="3"/>
    </row>
    <row r="404" spans="4:150" ht="30.75" customHeight="1" x14ac:dyDescent="0.25">
      <c r="D404" s="22"/>
      <c r="E404" s="22"/>
      <c r="F404" s="23"/>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R404" s="3"/>
      <c r="ES404" s="3"/>
      <c r="ET404" s="3"/>
    </row>
    <row r="405" spans="4:150" ht="30.75" customHeight="1" x14ac:dyDescent="0.25">
      <c r="D405" s="22"/>
      <c r="E405" s="22"/>
      <c r="F405" s="23"/>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R405" s="3"/>
      <c r="ES405" s="3"/>
      <c r="ET405" s="3"/>
    </row>
    <row r="406" spans="4:150" ht="30.75" customHeight="1" x14ac:dyDescent="0.25">
      <c r="D406" s="22"/>
      <c r="E406" s="22"/>
      <c r="F406" s="23"/>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R406" s="3"/>
      <c r="ES406" s="3"/>
      <c r="ET406" s="3"/>
    </row>
    <row r="407" spans="4:150" ht="30.75" customHeight="1" x14ac:dyDescent="0.25">
      <c r="D407" s="22"/>
      <c r="E407" s="22"/>
      <c r="F407" s="23"/>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R407" s="3"/>
      <c r="ES407" s="3"/>
      <c r="ET407" s="3"/>
    </row>
    <row r="408" spans="4:150" ht="30.75" customHeight="1" x14ac:dyDescent="0.25">
      <c r="D408" s="22"/>
      <c r="E408" s="22"/>
      <c r="F408" s="23"/>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R408" s="3"/>
      <c r="ES408" s="3"/>
      <c r="ET408" s="3"/>
    </row>
    <row r="409" spans="4:150" ht="30.75" customHeight="1" x14ac:dyDescent="0.25">
      <c r="D409" s="22"/>
      <c r="E409" s="22"/>
      <c r="F409" s="23"/>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R409" s="3"/>
      <c r="ES409" s="3"/>
      <c r="ET409" s="3"/>
    </row>
    <row r="410" spans="4:150" ht="30.75" customHeight="1" x14ac:dyDescent="0.25">
      <c r="D410" s="22"/>
      <c r="E410" s="22"/>
      <c r="F410" s="23"/>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R410" s="3"/>
      <c r="ES410" s="3"/>
      <c r="ET410" s="3"/>
    </row>
    <row r="411" spans="4:150" ht="30.75" customHeight="1" x14ac:dyDescent="0.25">
      <c r="D411" s="22"/>
      <c r="E411" s="22"/>
      <c r="F411" s="23"/>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R411" s="3"/>
      <c r="ES411" s="3"/>
      <c r="ET411" s="3"/>
    </row>
    <row r="412" spans="4:150" ht="30.75" customHeight="1" x14ac:dyDescent="0.25">
      <c r="D412" s="22"/>
      <c r="E412" s="22"/>
      <c r="F412" s="23"/>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R412" s="3"/>
      <c r="ES412" s="3"/>
      <c r="ET412" s="3"/>
    </row>
    <row r="413" spans="4:150" ht="30.75" customHeight="1" x14ac:dyDescent="0.25">
      <c r="D413" s="22"/>
      <c r="E413" s="22"/>
      <c r="F413" s="23"/>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R413" s="3"/>
      <c r="ES413" s="3"/>
      <c r="ET413" s="3"/>
    </row>
    <row r="414" spans="4:150" ht="30.75" customHeight="1" x14ac:dyDescent="0.25">
      <c r="D414" s="22"/>
      <c r="E414" s="22"/>
      <c r="F414" s="23"/>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R414" s="3"/>
      <c r="ES414" s="3"/>
      <c r="ET414" s="3"/>
    </row>
    <row r="415" spans="4:150" ht="30.75" customHeight="1" x14ac:dyDescent="0.25">
      <c r="D415" s="22"/>
      <c r="E415" s="22"/>
      <c r="F415" s="23"/>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R415" s="3"/>
      <c r="ES415" s="3"/>
      <c r="ET415" s="3"/>
    </row>
    <row r="416" spans="4:150" ht="30.75" customHeight="1" x14ac:dyDescent="0.25">
      <c r="D416" s="22"/>
      <c r="E416" s="22"/>
      <c r="F416" s="23"/>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R416" s="3"/>
      <c r="ES416" s="3"/>
      <c r="ET416" s="3"/>
    </row>
    <row r="417" spans="4:150" ht="30.75" customHeight="1" x14ac:dyDescent="0.25">
      <c r="D417" s="22"/>
      <c r="E417" s="22"/>
      <c r="F417" s="23"/>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R417" s="3"/>
      <c r="ES417" s="3"/>
      <c r="ET417" s="3"/>
    </row>
    <row r="418" spans="4:150" ht="30.75" customHeight="1" x14ac:dyDescent="0.25">
      <c r="D418" s="22"/>
      <c r="E418" s="22"/>
      <c r="F418" s="23"/>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R418" s="3"/>
      <c r="ES418" s="3"/>
      <c r="ET418" s="3"/>
    </row>
    <row r="419" spans="4:150" ht="30.75" customHeight="1" x14ac:dyDescent="0.25">
      <c r="D419" s="22"/>
      <c r="E419" s="22"/>
      <c r="F419" s="23"/>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R419" s="3"/>
      <c r="ES419" s="3"/>
      <c r="ET419" s="3"/>
    </row>
    <row r="420" spans="4:150" ht="30.75" customHeight="1" x14ac:dyDescent="0.25">
      <c r="D420" s="22"/>
      <c r="E420" s="22"/>
      <c r="F420" s="23"/>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R420" s="3"/>
      <c r="ES420" s="3"/>
      <c r="ET420" s="3"/>
    </row>
    <row r="421" spans="4:150" ht="30.75" customHeight="1" x14ac:dyDescent="0.25">
      <c r="D421" s="22"/>
      <c r="E421" s="22"/>
      <c r="F421" s="23"/>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R421" s="3"/>
      <c r="ES421" s="3"/>
      <c r="ET421" s="3"/>
    </row>
    <row r="422" spans="4:150" ht="30.75" customHeight="1" x14ac:dyDescent="0.25">
      <c r="D422" s="22"/>
      <c r="E422" s="22"/>
      <c r="F422" s="23"/>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R422" s="3"/>
      <c r="ES422" s="3"/>
      <c r="ET422" s="3"/>
    </row>
    <row r="423" spans="4:150" ht="30.75" customHeight="1" x14ac:dyDescent="0.25">
      <c r="D423" s="22"/>
      <c r="E423" s="22"/>
      <c r="F423" s="23"/>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R423" s="3"/>
      <c r="ES423" s="3"/>
      <c r="ET423" s="3"/>
    </row>
    <row r="424" spans="4:150" ht="30.75" customHeight="1" x14ac:dyDescent="0.25">
      <c r="D424" s="22"/>
      <c r="E424" s="22"/>
      <c r="F424" s="23"/>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R424" s="3"/>
      <c r="ES424" s="3"/>
      <c r="ET424" s="3"/>
    </row>
    <row r="425" spans="4:150" ht="30.75" customHeight="1" x14ac:dyDescent="0.25">
      <c r="D425" s="22"/>
      <c r="E425" s="22"/>
      <c r="F425" s="23"/>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R425" s="3"/>
      <c r="ES425" s="3"/>
      <c r="ET425" s="3"/>
    </row>
    <row r="426" spans="4:150" ht="30.75" customHeight="1" x14ac:dyDescent="0.25">
      <c r="D426" s="22"/>
      <c r="E426" s="22"/>
      <c r="F426" s="23"/>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R426" s="3"/>
      <c r="ES426" s="3"/>
      <c r="ET426" s="3"/>
    </row>
    <row r="427" spans="4:150" ht="30.75" customHeight="1" x14ac:dyDescent="0.25">
      <c r="D427" s="22"/>
      <c r="E427" s="22"/>
      <c r="F427" s="23"/>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R427" s="3"/>
      <c r="ES427" s="3"/>
      <c r="ET427" s="3"/>
    </row>
    <row r="428" spans="4:150" ht="30.75" customHeight="1" x14ac:dyDescent="0.25">
      <c r="D428" s="22"/>
      <c r="E428" s="22"/>
      <c r="F428" s="23"/>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R428" s="3"/>
      <c r="ES428" s="3"/>
      <c r="ET428" s="3"/>
    </row>
    <row r="429" spans="4:150" ht="30.75" customHeight="1" x14ac:dyDescent="0.25">
      <c r="D429" s="22"/>
      <c r="E429" s="22"/>
      <c r="F429" s="23"/>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R429" s="3"/>
      <c r="ES429" s="3"/>
      <c r="ET429" s="3"/>
    </row>
    <row r="430" spans="4:150" ht="30.75" customHeight="1" x14ac:dyDescent="0.25">
      <c r="D430" s="22"/>
      <c r="E430" s="22"/>
      <c r="F430" s="23"/>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R430" s="3"/>
      <c r="ES430" s="3"/>
      <c r="ET430" s="3"/>
    </row>
    <row r="431" spans="4:150" ht="30.75" customHeight="1" x14ac:dyDescent="0.25">
      <c r="D431" s="22"/>
      <c r="E431" s="22"/>
      <c r="F431" s="23"/>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R431" s="3"/>
      <c r="ES431" s="3"/>
      <c r="ET431" s="3"/>
    </row>
    <row r="432" spans="4:150" ht="30.75" customHeight="1" x14ac:dyDescent="0.25">
      <c r="D432" s="22"/>
      <c r="E432" s="22"/>
      <c r="F432" s="23"/>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R432" s="3"/>
      <c r="ES432" s="3"/>
      <c r="ET432" s="3"/>
    </row>
    <row r="433" spans="4:150" ht="30.75" customHeight="1" x14ac:dyDescent="0.25">
      <c r="D433" s="22"/>
      <c r="E433" s="22"/>
      <c r="F433" s="23"/>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R433" s="3"/>
      <c r="ES433" s="3"/>
      <c r="ET433" s="3"/>
    </row>
    <row r="434" spans="4:150" ht="30.75" customHeight="1" x14ac:dyDescent="0.25">
      <c r="D434" s="22"/>
      <c r="E434" s="22"/>
      <c r="F434" s="23"/>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R434" s="3"/>
      <c r="ES434" s="3"/>
      <c r="ET434" s="3"/>
    </row>
    <row r="435" spans="4:150" ht="30.75" customHeight="1" x14ac:dyDescent="0.25">
      <c r="D435" s="22"/>
      <c r="E435" s="22"/>
      <c r="F435" s="23"/>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R435" s="3"/>
      <c r="ES435" s="3"/>
      <c r="ET435" s="3"/>
    </row>
    <row r="436" spans="4:150" ht="30.75" customHeight="1" x14ac:dyDescent="0.25">
      <c r="D436" s="22"/>
      <c r="E436" s="22"/>
      <c r="F436" s="23"/>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R436" s="3"/>
      <c r="ES436" s="3"/>
      <c r="ET436" s="3"/>
    </row>
    <row r="437" spans="4:150" ht="30.75" customHeight="1" x14ac:dyDescent="0.25">
      <c r="D437" s="22"/>
      <c r="E437" s="22"/>
      <c r="F437" s="23"/>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R437" s="3"/>
      <c r="ES437" s="3"/>
      <c r="ET437" s="3"/>
    </row>
    <row r="438" spans="4:150" ht="30.75" customHeight="1" x14ac:dyDescent="0.25">
      <c r="D438" s="22"/>
      <c r="E438" s="22"/>
      <c r="F438" s="23"/>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R438" s="3"/>
      <c r="ES438" s="3"/>
      <c r="ET438" s="3"/>
    </row>
    <row r="439" spans="4:150" ht="30.75" customHeight="1" x14ac:dyDescent="0.25">
      <c r="D439" s="22"/>
      <c r="E439" s="22"/>
      <c r="F439" s="23"/>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R439" s="3"/>
      <c r="ES439" s="3"/>
      <c r="ET439" s="3"/>
    </row>
    <row r="440" spans="4:150" ht="30.75" customHeight="1" x14ac:dyDescent="0.25">
      <c r="D440" s="22"/>
      <c r="E440" s="22"/>
      <c r="F440" s="23"/>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R440" s="3"/>
      <c r="ES440" s="3"/>
      <c r="ET440" s="3"/>
    </row>
    <row r="441" spans="4:150" ht="30.75" customHeight="1" x14ac:dyDescent="0.25">
      <c r="D441" s="22"/>
      <c r="E441" s="22"/>
      <c r="F441" s="23"/>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R441" s="3"/>
      <c r="ES441" s="3"/>
      <c r="ET441" s="3"/>
    </row>
    <row r="442" spans="4:150" ht="30.75" customHeight="1" x14ac:dyDescent="0.25">
      <c r="D442" s="22"/>
      <c r="E442" s="22"/>
      <c r="F442" s="23"/>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R442" s="3"/>
      <c r="ES442" s="3"/>
      <c r="ET442" s="3"/>
    </row>
    <row r="443" spans="4:150" ht="30.75" customHeight="1" x14ac:dyDescent="0.25">
      <c r="D443" s="22"/>
      <c r="E443" s="22"/>
      <c r="F443" s="23"/>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R443" s="3"/>
      <c r="ES443" s="3"/>
      <c r="ET443" s="3"/>
    </row>
    <row r="444" spans="4:150" ht="30.75" customHeight="1" x14ac:dyDescent="0.25">
      <c r="D444" s="22"/>
      <c r="E444" s="22"/>
      <c r="F444" s="23"/>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R444" s="3"/>
      <c r="ES444" s="3"/>
      <c r="ET444" s="3"/>
    </row>
    <row r="445" spans="4:150" ht="30.75" customHeight="1" x14ac:dyDescent="0.25">
      <c r="D445" s="22"/>
      <c r="E445" s="22"/>
      <c r="F445" s="23"/>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R445" s="3"/>
      <c r="ES445" s="3"/>
      <c r="ET445" s="3"/>
    </row>
    <row r="446" spans="4:150" ht="30.75" customHeight="1" x14ac:dyDescent="0.25">
      <c r="D446" s="22"/>
      <c r="E446" s="22"/>
      <c r="F446" s="23"/>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R446" s="3"/>
      <c r="ES446" s="3"/>
      <c r="ET446" s="3"/>
    </row>
    <row r="447" spans="4:150" ht="30.75" customHeight="1" x14ac:dyDescent="0.25">
      <c r="D447" s="22"/>
      <c r="E447" s="22"/>
      <c r="F447" s="23"/>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R447" s="3"/>
      <c r="ES447" s="3"/>
      <c r="ET447" s="3"/>
    </row>
    <row r="448" spans="4:150" ht="30.75" customHeight="1" x14ac:dyDescent="0.25">
      <c r="D448" s="22"/>
      <c r="E448" s="22"/>
      <c r="F448" s="23"/>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R448" s="3"/>
      <c r="ES448" s="3"/>
      <c r="ET448" s="3"/>
    </row>
    <row r="449" spans="4:150" ht="30.75" customHeight="1" x14ac:dyDescent="0.25">
      <c r="D449" s="22"/>
      <c r="E449" s="22"/>
      <c r="F449" s="23"/>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R449" s="3"/>
      <c r="ES449" s="3"/>
      <c r="ET449" s="3"/>
    </row>
    <row r="450" spans="4:150" ht="30.75" customHeight="1" x14ac:dyDescent="0.25">
      <c r="D450" s="22"/>
      <c r="E450" s="22"/>
      <c r="F450" s="23"/>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R450" s="3"/>
      <c r="ES450" s="3"/>
      <c r="ET450" s="3"/>
    </row>
    <row r="451" spans="4:150" ht="30.75" customHeight="1" x14ac:dyDescent="0.25">
      <c r="D451" s="22"/>
      <c r="E451" s="22"/>
      <c r="F451" s="23"/>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R451" s="3"/>
      <c r="ES451" s="3"/>
      <c r="ET451" s="3"/>
    </row>
    <row r="452" spans="4:150" ht="30.75" customHeight="1" x14ac:dyDescent="0.25">
      <c r="D452" s="22"/>
      <c r="E452" s="22"/>
      <c r="F452" s="23"/>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R452" s="3"/>
      <c r="ES452" s="3"/>
      <c r="ET452" s="3"/>
    </row>
    <row r="453" spans="4:150" ht="30.75" customHeight="1" x14ac:dyDescent="0.25">
      <c r="D453" s="22"/>
      <c r="E453" s="22"/>
      <c r="F453" s="23"/>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R453" s="3"/>
      <c r="ES453" s="3"/>
      <c r="ET453" s="3"/>
    </row>
    <row r="454" spans="4:150" ht="30.75" customHeight="1" x14ac:dyDescent="0.25">
      <c r="D454" s="22"/>
      <c r="E454" s="22"/>
      <c r="F454" s="23"/>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R454" s="3"/>
      <c r="ES454" s="3"/>
      <c r="ET454" s="3"/>
    </row>
    <row r="455" spans="4:150" ht="30.75" customHeight="1" x14ac:dyDescent="0.25">
      <c r="D455" s="22"/>
      <c r="E455" s="22"/>
      <c r="F455" s="23"/>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R455" s="3"/>
      <c r="ES455" s="3"/>
      <c r="ET455" s="3"/>
    </row>
    <row r="456" spans="4:150" ht="30.75" customHeight="1" x14ac:dyDescent="0.25">
      <c r="D456" s="22"/>
      <c r="E456" s="22"/>
      <c r="F456" s="23"/>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R456" s="3"/>
      <c r="ES456" s="3"/>
      <c r="ET456" s="3"/>
    </row>
    <row r="457" spans="4:150" ht="30.75" customHeight="1" x14ac:dyDescent="0.25">
      <c r="D457" s="22"/>
      <c r="E457" s="22"/>
      <c r="F457" s="23"/>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R457" s="3"/>
      <c r="ES457" s="3"/>
      <c r="ET457" s="3"/>
    </row>
    <row r="458" spans="4:150" ht="30.75" customHeight="1" x14ac:dyDescent="0.25">
      <c r="D458" s="22"/>
      <c r="E458" s="22"/>
      <c r="F458" s="23"/>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R458" s="3"/>
      <c r="ES458" s="3"/>
      <c r="ET458" s="3"/>
    </row>
    <row r="459" spans="4:150" ht="30.75" customHeight="1" x14ac:dyDescent="0.25">
      <c r="D459" s="22"/>
      <c r="E459" s="22"/>
      <c r="F459" s="23"/>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R459" s="3"/>
      <c r="ES459" s="3"/>
      <c r="ET459" s="3"/>
    </row>
    <row r="460" spans="4:150" ht="30.75" customHeight="1" x14ac:dyDescent="0.25">
      <c r="D460" s="22"/>
      <c r="E460" s="22"/>
      <c r="F460" s="23"/>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R460" s="3"/>
      <c r="ES460" s="3"/>
      <c r="ET460" s="3"/>
    </row>
    <row r="461" spans="4:150" ht="30.75" customHeight="1" x14ac:dyDescent="0.25">
      <c r="D461" s="22"/>
      <c r="E461" s="22"/>
      <c r="F461" s="23"/>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R461" s="3"/>
      <c r="ES461" s="3"/>
      <c r="ET461" s="3"/>
    </row>
    <row r="462" spans="4:150" ht="30.75" customHeight="1" x14ac:dyDescent="0.25">
      <c r="D462" s="22"/>
      <c r="E462" s="22"/>
      <c r="F462" s="23"/>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R462" s="3"/>
      <c r="ES462" s="3"/>
      <c r="ET462" s="3"/>
    </row>
    <row r="463" spans="4:150" ht="30.75" customHeight="1" x14ac:dyDescent="0.25">
      <c r="D463" s="22"/>
      <c r="E463" s="22"/>
      <c r="F463" s="23"/>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R463" s="3"/>
      <c r="ES463" s="3"/>
      <c r="ET463" s="3"/>
    </row>
    <row r="464" spans="4:150" ht="30.75" customHeight="1" x14ac:dyDescent="0.25">
      <c r="D464" s="22"/>
      <c r="E464" s="22"/>
      <c r="F464" s="23"/>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R464" s="3"/>
      <c r="ES464" s="3"/>
      <c r="ET464" s="3"/>
    </row>
    <row r="465" spans="4:150" ht="30.75" customHeight="1" x14ac:dyDescent="0.25">
      <c r="D465" s="22"/>
      <c r="E465" s="22"/>
      <c r="F465" s="23"/>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R465" s="3"/>
      <c r="ES465" s="3"/>
      <c r="ET465" s="3"/>
    </row>
    <row r="466" spans="4:150" ht="30.75" customHeight="1" x14ac:dyDescent="0.25">
      <c r="D466" s="22"/>
      <c r="E466" s="22"/>
      <c r="F466" s="23"/>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R466" s="3"/>
      <c r="ES466" s="3"/>
      <c r="ET466" s="3"/>
    </row>
    <row r="467" spans="4:150" ht="30.75" customHeight="1" x14ac:dyDescent="0.25">
      <c r="D467" s="22"/>
      <c r="E467" s="22"/>
      <c r="F467" s="23"/>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R467" s="3"/>
      <c r="ES467" s="3"/>
      <c r="ET467" s="3"/>
    </row>
    <row r="468" spans="4:150" ht="30.75" customHeight="1" x14ac:dyDescent="0.25">
      <c r="D468" s="22"/>
      <c r="E468" s="22"/>
      <c r="F468" s="23"/>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R468" s="3"/>
      <c r="ES468" s="3"/>
      <c r="ET468" s="3"/>
    </row>
    <row r="469" spans="4:150" ht="30.75" customHeight="1" x14ac:dyDescent="0.25">
      <c r="D469" s="22"/>
      <c r="E469" s="22"/>
      <c r="F469" s="23"/>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R469" s="3"/>
      <c r="ES469" s="3"/>
      <c r="ET469" s="3"/>
    </row>
    <row r="470" spans="4:150" ht="30.75" customHeight="1" x14ac:dyDescent="0.25">
      <c r="D470" s="22"/>
      <c r="E470" s="22"/>
      <c r="F470" s="23"/>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R470" s="3"/>
      <c r="ES470" s="3"/>
      <c r="ET470" s="3"/>
    </row>
    <row r="471" spans="4:150" ht="30.75" customHeight="1" x14ac:dyDescent="0.25">
      <c r="D471" s="22"/>
      <c r="E471" s="22"/>
      <c r="F471" s="23"/>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R471" s="3"/>
      <c r="ES471" s="3"/>
      <c r="ET471" s="3"/>
    </row>
    <row r="472" spans="4:150" ht="30.75" customHeight="1" x14ac:dyDescent="0.25">
      <c r="D472" s="22"/>
      <c r="E472" s="22"/>
      <c r="F472" s="23"/>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R472" s="3"/>
      <c r="ES472" s="3"/>
      <c r="ET472" s="3"/>
    </row>
    <row r="473" spans="4:150" ht="30.75" customHeight="1" x14ac:dyDescent="0.25">
      <c r="D473" s="22"/>
      <c r="E473" s="22"/>
      <c r="F473" s="23"/>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R473" s="3"/>
      <c r="ES473" s="3"/>
      <c r="ET473" s="3"/>
    </row>
    <row r="474" spans="4:150" ht="30.75" customHeight="1" x14ac:dyDescent="0.25">
      <c r="D474" s="22"/>
      <c r="E474" s="22"/>
      <c r="F474" s="23"/>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R474" s="3"/>
      <c r="ES474" s="3"/>
      <c r="ET474" s="3"/>
    </row>
    <row r="475" spans="4:150" ht="30.75" customHeight="1" x14ac:dyDescent="0.25">
      <c r="D475" s="22"/>
      <c r="E475" s="22"/>
      <c r="F475" s="23"/>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R475" s="3"/>
      <c r="ES475" s="3"/>
      <c r="ET475" s="3"/>
    </row>
    <row r="476" spans="4:150" ht="30.75" customHeight="1" x14ac:dyDescent="0.25">
      <c r="D476" s="22"/>
      <c r="E476" s="22"/>
      <c r="F476" s="23"/>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R476" s="3"/>
      <c r="ES476" s="3"/>
      <c r="ET476" s="3"/>
    </row>
    <row r="477" spans="4:150" ht="30.75" customHeight="1" x14ac:dyDescent="0.25">
      <c r="D477" s="22"/>
      <c r="E477" s="22"/>
      <c r="F477" s="23"/>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R477" s="3"/>
      <c r="ES477" s="3"/>
      <c r="ET477" s="3"/>
    </row>
    <row r="478" spans="4:150" ht="30.75" customHeight="1" x14ac:dyDescent="0.25">
      <c r="D478" s="22"/>
      <c r="E478" s="22"/>
      <c r="F478" s="23"/>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R478" s="3"/>
      <c r="ES478" s="3"/>
      <c r="ET478" s="3"/>
    </row>
    <row r="479" spans="4:150" ht="30.75" customHeight="1" x14ac:dyDescent="0.25">
      <c r="D479" s="22"/>
      <c r="E479" s="22"/>
      <c r="F479" s="23"/>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R479" s="3"/>
      <c r="ES479" s="3"/>
      <c r="ET479" s="3"/>
    </row>
    <row r="480" spans="4:150" ht="30.75" customHeight="1" x14ac:dyDescent="0.25">
      <c r="D480" s="22"/>
      <c r="E480" s="22"/>
      <c r="F480" s="23"/>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R480" s="3"/>
      <c r="ES480" s="3"/>
      <c r="ET480" s="3"/>
    </row>
    <row r="481" spans="4:150" ht="30.75" customHeight="1" x14ac:dyDescent="0.25">
      <c r="D481" s="22"/>
      <c r="E481" s="22"/>
      <c r="F481" s="23"/>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R481" s="3"/>
      <c r="ES481" s="3"/>
      <c r="ET481" s="3"/>
    </row>
    <row r="482" spans="4:150" ht="30.75" customHeight="1" x14ac:dyDescent="0.25">
      <c r="D482" s="22"/>
      <c r="E482" s="22"/>
      <c r="F482" s="23"/>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R482" s="3"/>
      <c r="ES482" s="3"/>
      <c r="ET482" s="3"/>
    </row>
    <row r="483" spans="4:150" ht="30.75" customHeight="1" x14ac:dyDescent="0.25">
      <c r="D483" s="22"/>
      <c r="E483" s="22"/>
      <c r="F483" s="23"/>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R483" s="3"/>
      <c r="ES483" s="3"/>
      <c r="ET483" s="3"/>
    </row>
    <row r="484" spans="4:150" ht="30.75" customHeight="1" x14ac:dyDescent="0.25">
      <c r="D484" s="22"/>
      <c r="E484" s="22"/>
      <c r="F484" s="23"/>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R484" s="3"/>
      <c r="ES484" s="3"/>
      <c r="ET484" s="3"/>
    </row>
    <row r="485" spans="4:150" ht="30.75" customHeight="1" x14ac:dyDescent="0.25">
      <c r="D485" s="22"/>
      <c r="E485" s="22"/>
      <c r="F485" s="23"/>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R485" s="3"/>
      <c r="ES485" s="3"/>
      <c r="ET485" s="3"/>
    </row>
    <row r="486" spans="4:150" ht="30.75" customHeight="1" x14ac:dyDescent="0.25">
      <c r="D486" s="22"/>
      <c r="E486" s="22"/>
      <c r="F486" s="23"/>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R486" s="3"/>
      <c r="ES486" s="3"/>
      <c r="ET486" s="3"/>
    </row>
    <row r="487" spans="4:150" ht="30.75" customHeight="1" x14ac:dyDescent="0.25">
      <c r="D487" s="22"/>
      <c r="E487" s="22"/>
      <c r="F487" s="23"/>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R487" s="3"/>
      <c r="ES487" s="3"/>
      <c r="ET487" s="3"/>
    </row>
    <row r="488" spans="4:150" ht="30.75" customHeight="1" x14ac:dyDescent="0.25">
      <c r="D488" s="22"/>
      <c r="E488" s="22"/>
      <c r="F488" s="23"/>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R488" s="3"/>
      <c r="ES488" s="3"/>
      <c r="ET488" s="3"/>
    </row>
    <row r="489" spans="4:150" ht="30.75" customHeight="1" x14ac:dyDescent="0.25">
      <c r="D489" s="22"/>
      <c r="E489" s="22"/>
      <c r="F489" s="23"/>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R489" s="3"/>
      <c r="ES489" s="3"/>
      <c r="ET489" s="3"/>
    </row>
    <row r="490" spans="4:150" ht="30.75" customHeight="1" x14ac:dyDescent="0.25">
      <c r="D490" s="22"/>
      <c r="E490" s="22"/>
      <c r="F490" s="23"/>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R490" s="3"/>
      <c r="ES490" s="3"/>
      <c r="ET490" s="3"/>
    </row>
    <row r="491" spans="4:150" ht="30.75" customHeight="1" x14ac:dyDescent="0.25">
      <c r="D491" s="22"/>
      <c r="E491" s="22"/>
      <c r="F491" s="23"/>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R491" s="3"/>
      <c r="ES491" s="3"/>
      <c r="ET491" s="3"/>
    </row>
    <row r="492" spans="4:150" ht="30.75" customHeight="1" x14ac:dyDescent="0.25">
      <c r="D492" s="22"/>
      <c r="E492" s="22"/>
      <c r="F492" s="23"/>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R492" s="3"/>
      <c r="ES492" s="3"/>
      <c r="ET492" s="3"/>
    </row>
    <row r="493" spans="4:150" ht="30.75" customHeight="1" x14ac:dyDescent="0.25">
      <c r="D493" s="22"/>
      <c r="E493" s="22"/>
      <c r="F493" s="23"/>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R493" s="3"/>
      <c r="ES493" s="3"/>
      <c r="ET493" s="3"/>
    </row>
    <row r="494" spans="4:150" ht="30.75" customHeight="1" x14ac:dyDescent="0.25">
      <c r="D494" s="22"/>
      <c r="E494" s="22"/>
      <c r="F494" s="23"/>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R494" s="3"/>
      <c r="ES494" s="3"/>
      <c r="ET494" s="3"/>
    </row>
    <row r="495" spans="4:150" ht="30.75" customHeight="1" x14ac:dyDescent="0.25">
      <c r="D495" s="22"/>
      <c r="E495" s="22"/>
      <c r="F495" s="23"/>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R495" s="3"/>
      <c r="ES495" s="3"/>
      <c r="ET495" s="3"/>
    </row>
    <row r="496" spans="4:150" ht="30.75" customHeight="1" x14ac:dyDescent="0.25">
      <c r="D496" s="22"/>
      <c r="E496" s="22"/>
      <c r="F496" s="23"/>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R496" s="3"/>
      <c r="ES496" s="3"/>
      <c r="ET496" s="3"/>
    </row>
    <row r="497" spans="4:150" ht="30.75" customHeight="1" x14ac:dyDescent="0.25">
      <c r="D497" s="22"/>
      <c r="E497" s="22"/>
      <c r="F497" s="23"/>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R497" s="3"/>
      <c r="ES497" s="3"/>
      <c r="ET497" s="3"/>
    </row>
    <row r="498" spans="4:150" ht="30.75" customHeight="1" x14ac:dyDescent="0.25">
      <c r="D498" s="22"/>
      <c r="E498" s="22"/>
      <c r="F498" s="23"/>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R498" s="3"/>
      <c r="ES498" s="3"/>
      <c r="ET498" s="3"/>
    </row>
    <row r="499" spans="4:150" ht="30.75" customHeight="1" x14ac:dyDescent="0.25">
      <c r="D499" s="22"/>
      <c r="E499" s="22"/>
      <c r="F499" s="23"/>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R499" s="3"/>
      <c r="ES499" s="3"/>
      <c r="ET499" s="3"/>
    </row>
    <row r="500" spans="4:150" ht="30.75" customHeight="1" x14ac:dyDescent="0.25">
      <c r="D500" s="22"/>
      <c r="E500" s="22"/>
      <c r="F500" s="23"/>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R500" s="3"/>
      <c r="ES500" s="3"/>
      <c r="ET500" s="3"/>
    </row>
    <row r="501" spans="4:150" ht="30.75" customHeight="1" x14ac:dyDescent="0.25">
      <c r="D501" s="22"/>
      <c r="E501" s="22"/>
      <c r="F501" s="23"/>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R501" s="3"/>
      <c r="ES501" s="3"/>
      <c r="ET501" s="3"/>
    </row>
    <row r="502" spans="4:150" ht="30.75" customHeight="1" x14ac:dyDescent="0.25">
      <c r="D502" s="22"/>
      <c r="E502" s="22"/>
      <c r="F502" s="23"/>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R502" s="3"/>
      <c r="ES502" s="3"/>
      <c r="ET502" s="3"/>
    </row>
    <row r="503" spans="4:150" ht="30.75" customHeight="1" x14ac:dyDescent="0.25">
      <c r="D503" s="22"/>
      <c r="E503" s="22"/>
      <c r="F503" s="23"/>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R503" s="3"/>
      <c r="ES503" s="3"/>
      <c r="ET503" s="3"/>
    </row>
    <row r="504" spans="4:150" ht="30.75" customHeight="1" x14ac:dyDescent="0.25">
      <c r="D504" s="22"/>
      <c r="E504" s="22"/>
      <c r="F504" s="23"/>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R504" s="3"/>
      <c r="ES504" s="3"/>
      <c r="ET504" s="3"/>
    </row>
    <row r="505" spans="4:150" ht="30.75" customHeight="1" x14ac:dyDescent="0.25">
      <c r="D505" s="22"/>
      <c r="E505" s="22"/>
      <c r="F505" s="23"/>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R505" s="3"/>
      <c r="ES505" s="3"/>
      <c r="ET505" s="3"/>
    </row>
    <row r="506" spans="4:150" ht="30.75" customHeight="1" x14ac:dyDescent="0.25">
      <c r="D506" s="22"/>
      <c r="E506" s="22"/>
      <c r="F506" s="23"/>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R506" s="3"/>
      <c r="ES506" s="3"/>
      <c r="ET506" s="3"/>
    </row>
    <row r="507" spans="4:150" ht="30.75" customHeight="1" x14ac:dyDescent="0.25">
      <c r="D507" s="22"/>
      <c r="E507" s="22"/>
      <c r="F507" s="23"/>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R507" s="3"/>
      <c r="ES507" s="3"/>
      <c r="ET507" s="3"/>
    </row>
    <row r="508" spans="4:150" ht="30.75" customHeight="1" x14ac:dyDescent="0.25">
      <c r="D508" s="22"/>
      <c r="E508" s="22"/>
      <c r="F508" s="23"/>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R508" s="3"/>
      <c r="ES508" s="3"/>
      <c r="ET508" s="3"/>
    </row>
    <row r="509" spans="4:150" ht="30.75" customHeight="1" x14ac:dyDescent="0.25">
      <c r="D509" s="22"/>
      <c r="E509" s="22"/>
      <c r="F509" s="23"/>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R509" s="3"/>
      <c r="ES509" s="3"/>
      <c r="ET509" s="3"/>
    </row>
    <row r="510" spans="4:150" ht="30.75" customHeight="1" x14ac:dyDescent="0.25">
      <c r="D510" s="22"/>
      <c r="E510" s="22"/>
      <c r="F510" s="23"/>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R510" s="3"/>
      <c r="ES510" s="3"/>
      <c r="ET510" s="3"/>
    </row>
    <row r="511" spans="4:150" ht="30.75" customHeight="1" x14ac:dyDescent="0.25">
      <c r="D511" s="22"/>
      <c r="E511" s="22"/>
      <c r="F511" s="23"/>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R511" s="3"/>
      <c r="ES511" s="3"/>
      <c r="ET511" s="3"/>
    </row>
    <row r="512" spans="4:150" ht="30.75" customHeight="1" x14ac:dyDescent="0.25">
      <c r="D512" s="22"/>
      <c r="E512" s="22"/>
      <c r="F512" s="23"/>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R512" s="3"/>
      <c r="ES512" s="3"/>
      <c r="ET512" s="3"/>
    </row>
    <row r="513" spans="4:150" ht="30.75" customHeight="1" x14ac:dyDescent="0.25">
      <c r="D513" s="22"/>
      <c r="E513" s="22"/>
      <c r="F513" s="23"/>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R513" s="3"/>
      <c r="ES513" s="3"/>
      <c r="ET513" s="3"/>
    </row>
    <row r="514" spans="4:150" ht="30.75" customHeight="1" x14ac:dyDescent="0.25">
      <c r="D514" s="22"/>
      <c r="E514" s="22"/>
      <c r="F514" s="23"/>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R514" s="3"/>
      <c r="ES514" s="3"/>
      <c r="ET514" s="3"/>
    </row>
    <row r="515" spans="4:150" ht="30.75" customHeight="1" x14ac:dyDescent="0.25">
      <c r="D515" s="22"/>
      <c r="E515" s="22"/>
      <c r="F515" s="23"/>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R515" s="3"/>
      <c r="ES515" s="3"/>
      <c r="ET515" s="3"/>
    </row>
    <row r="516" spans="4:150" ht="30.75" customHeight="1" x14ac:dyDescent="0.25">
      <c r="D516" s="22"/>
      <c r="E516" s="22"/>
      <c r="F516" s="23"/>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R516" s="3"/>
      <c r="ES516" s="3"/>
      <c r="ET516" s="3"/>
    </row>
    <row r="517" spans="4:150" ht="30.75" customHeight="1" x14ac:dyDescent="0.25">
      <c r="D517" s="22"/>
      <c r="E517" s="22"/>
      <c r="F517" s="23"/>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R517" s="3"/>
      <c r="ES517" s="3"/>
      <c r="ET517" s="3"/>
    </row>
    <row r="518" spans="4:150" ht="30.75" customHeight="1" x14ac:dyDescent="0.25">
      <c r="D518" s="22"/>
      <c r="E518" s="22"/>
      <c r="F518" s="23"/>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R518" s="3"/>
      <c r="ES518" s="3"/>
      <c r="ET518" s="3"/>
    </row>
    <row r="519" spans="4:150" ht="30.75" customHeight="1" x14ac:dyDescent="0.25">
      <c r="D519" s="22"/>
      <c r="E519" s="22"/>
      <c r="F519" s="23"/>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R519" s="3"/>
      <c r="ES519" s="3"/>
      <c r="ET519" s="3"/>
    </row>
    <row r="520" spans="4:150" ht="30.75" customHeight="1" x14ac:dyDescent="0.25">
      <c r="D520" s="22"/>
      <c r="E520" s="22"/>
      <c r="F520" s="23"/>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R520" s="3"/>
      <c r="ES520" s="3"/>
      <c r="ET520" s="3"/>
    </row>
    <row r="521" spans="4:150" ht="30.75" customHeight="1" x14ac:dyDescent="0.25">
      <c r="D521" s="22"/>
      <c r="E521" s="22"/>
      <c r="F521" s="23"/>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R521" s="3"/>
      <c r="ES521" s="3"/>
      <c r="ET521" s="3"/>
    </row>
    <row r="522" spans="4:150" ht="30.75" customHeight="1" x14ac:dyDescent="0.25">
      <c r="D522" s="22"/>
      <c r="E522" s="22"/>
      <c r="F522" s="23"/>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R522" s="3"/>
      <c r="ES522" s="3"/>
      <c r="ET522" s="3"/>
    </row>
    <row r="523" spans="4:150" ht="30.75" customHeight="1" x14ac:dyDescent="0.25">
      <c r="D523" s="22"/>
      <c r="E523" s="22"/>
      <c r="F523" s="23"/>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R523" s="3"/>
      <c r="ES523" s="3"/>
      <c r="ET523" s="3"/>
    </row>
    <row r="524" spans="4:150" ht="30.75" customHeight="1" x14ac:dyDescent="0.25">
      <c r="D524" s="22"/>
      <c r="E524" s="22"/>
      <c r="F524" s="23"/>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R524" s="3"/>
      <c r="ES524" s="3"/>
      <c r="ET524" s="3"/>
    </row>
    <row r="525" spans="4:150" ht="30.75" customHeight="1" x14ac:dyDescent="0.25">
      <c r="D525" s="22"/>
      <c r="E525" s="22"/>
      <c r="F525" s="23"/>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R525" s="3"/>
      <c r="ES525" s="3"/>
      <c r="ET525" s="3"/>
    </row>
    <row r="526" spans="4:150" ht="30.75" customHeight="1" x14ac:dyDescent="0.25">
      <c r="D526" s="22"/>
      <c r="E526" s="22"/>
      <c r="F526" s="23"/>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R526" s="3"/>
      <c r="ES526" s="3"/>
      <c r="ET526" s="3"/>
    </row>
    <row r="527" spans="4:150" ht="30.75" customHeight="1" x14ac:dyDescent="0.25">
      <c r="D527" s="22"/>
      <c r="E527" s="22"/>
      <c r="F527" s="23"/>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R527" s="3"/>
      <c r="ES527" s="3"/>
      <c r="ET527" s="3"/>
    </row>
    <row r="528" spans="4:150" ht="30.75" customHeight="1" x14ac:dyDescent="0.25">
      <c r="D528" s="22"/>
      <c r="E528" s="22"/>
      <c r="F528" s="23"/>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R528" s="3"/>
      <c r="ES528" s="3"/>
      <c r="ET528" s="3"/>
    </row>
    <row r="529" spans="4:150" ht="30.75" customHeight="1" x14ac:dyDescent="0.25">
      <c r="D529" s="22"/>
      <c r="E529" s="22"/>
      <c r="F529" s="23"/>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R529" s="3"/>
      <c r="ES529" s="3"/>
      <c r="ET529" s="3"/>
    </row>
    <row r="530" spans="4:150" ht="30.75" customHeight="1" x14ac:dyDescent="0.25">
      <c r="D530" s="22"/>
      <c r="E530" s="22"/>
      <c r="F530" s="23"/>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R530" s="3"/>
      <c r="ES530" s="3"/>
      <c r="ET530" s="3"/>
    </row>
    <row r="531" spans="4:150" ht="30.75" customHeight="1" x14ac:dyDescent="0.25">
      <c r="D531" s="22"/>
      <c r="E531" s="22"/>
      <c r="F531" s="23"/>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R531" s="3"/>
      <c r="ES531" s="3"/>
      <c r="ET531" s="3"/>
    </row>
    <row r="532" spans="4:150" ht="30.75" customHeight="1" x14ac:dyDescent="0.25">
      <c r="D532" s="22"/>
      <c r="E532" s="22"/>
      <c r="F532" s="23"/>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R532" s="3"/>
      <c r="ES532" s="3"/>
      <c r="ET532" s="3"/>
    </row>
    <row r="533" spans="4:150" ht="30.75" customHeight="1" x14ac:dyDescent="0.25">
      <c r="D533" s="22"/>
      <c r="E533" s="22"/>
      <c r="F533" s="23"/>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R533" s="3"/>
      <c r="ES533" s="3"/>
      <c r="ET533" s="3"/>
    </row>
    <row r="534" spans="4:150" ht="30.75" customHeight="1" x14ac:dyDescent="0.25">
      <c r="D534" s="22"/>
      <c r="E534" s="22"/>
      <c r="F534" s="23"/>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R534" s="3"/>
      <c r="ES534" s="3"/>
      <c r="ET534" s="3"/>
    </row>
    <row r="535" spans="4:150" ht="30.75" customHeight="1" x14ac:dyDescent="0.25">
      <c r="D535" s="22"/>
      <c r="E535" s="22"/>
      <c r="F535" s="23"/>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R535" s="3"/>
      <c r="ES535" s="3"/>
      <c r="ET535" s="3"/>
    </row>
    <row r="536" spans="4:150" ht="30.75" customHeight="1" x14ac:dyDescent="0.25">
      <c r="D536" s="22"/>
      <c r="E536" s="22"/>
      <c r="F536" s="23"/>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R536" s="3"/>
      <c r="ES536" s="3"/>
      <c r="ET536" s="3"/>
    </row>
    <row r="537" spans="4:150" ht="30.75" customHeight="1" x14ac:dyDescent="0.25">
      <c r="D537" s="22"/>
      <c r="E537" s="22"/>
      <c r="F537" s="23"/>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R537" s="3"/>
      <c r="ES537" s="3"/>
      <c r="ET537" s="3"/>
    </row>
    <row r="538" spans="4:150" ht="30.75" customHeight="1" x14ac:dyDescent="0.25">
      <c r="D538" s="22"/>
      <c r="E538" s="22"/>
      <c r="F538" s="23"/>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R538" s="3"/>
      <c r="ES538" s="3"/>
      <c r="ET538" s="3"/>
    </row>
    <row r="539" spans="4:150" ht="30.75" customHeight="1" x14ac:dyDescent="0.25">
      <c r="D539" s="22"/>
      <c r="E539" s="22"/>
      <c r="F539" s="23"/>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R539" s="3"/>
      <c r="ES539" s="3"/>
      <c r="ET539" s="3"/>
    </row>
    <row r="540" spans="4:150" ht="30.75" customHeight="1" x14ac:dyDescent="0.25">
      <c r="D540" s="22"/>
      <c r="E540" s="22"/>
      <c r="F540" s="23"/>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R540" s="3"/>
      <c r="ES540" s="3"/>
      <c r="ET540" s="3"/>
    </row>
    <row r="541" spans="4:150" ht="30.75" customHeight="1" x14ac:dyDescent="0.25">
      <c r="D541" s="22"/>
      <c r="E541" s="22"/>
      <c r="F541" s="23"/>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R541" s="3"/>
      <c r="ES541" s="3"/>
      <c r="ET541" s="3"/>
    </row>
    <row r="542" spans="4:150" ht="30.75" customHeight="1" x14ac:dyDescent="0.25">
      <c r="D542" s="22"/>
      <c r="E542" s="22"/>
      <c r="F542" s="23"/>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R542" s="3"/>
      <c r="ES542" s="3"/>
      <c r="ET542" s="3"/>
    </row>
    <row r="543" spans="4:150" ht="30.75" customHeight="1" x14ac:dyDescent="0.25">
      <c r="D543" s="22"/>
      <c r="E543" s="22"/>
      <c r="F543" s="23"/>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R543" s="3"/>
      <c r="ES543" s="3"/>
      <c r="ET543" s="3"/>
    </row>
    <row r="544" spans="4:150" ht="30.75" customHeight="1" x14ac:dyDescent="0.25">
      <c r="D544" s="22"/>
      <c r="E544" s="22"/>
      <c r="F544" s="23"/>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R544" s="3"/>
      <c r="ES544" s="3"/>
      <c r="ET544" s="3"/>
    </row>
    <row r="545" spans="4:150" ht="30.75" customHeight="1" x14ac:dyDescent="0.25">
      <c r="D545" s="22"/>
      <c r="E545" s="22"/>
      <c r="F545" s="23"/>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R545" s="3"/>
      <c r="ES545" s="3"/>
      <c r="ET545" s="3"/>
    </row>
    <row r="546" spans="4:150" ht="30.75" customHeight="1" x14ac:dyDescent="0.25">
      <c r="D546" s="22"/>
      <c r="E546" s="22"/>
      <c r="F546" s="23"/>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R546" s="3"/>
      <c r="ES546" s="3"/>
      <c r="ET546" s="3"/>
    </row>
    <row r="547" spans="4:150" ht="30.75" customHeight="1" x14ac:dyDescent="0.25">
      <c r="D547" s="22"/>
      <c r="E547" s="22"/>
      <c r="F547" s="23"/>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R547" s="3"/>
      <c r="ES547" s="3"/>
      <c r="ET547" s="3"/>
    </row>
    <row r="548" spans="4:150" ht="30.75" customHeight="1" x14ac:dyDescent="0.25">
      <c r="D548" s="22"/>
      <c r="E548" s="22"/>
      <c r="F548" s="23"/>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R548" s="3"/>
      <c r="ES548" s="3"/>
      <c r="ET548" s="3"/>
    </row>
    <row r="549" spans="4:150" ht="30.75" customHeight="1" x14ac:dyDescent="0.25">
      <c r="D549" s="22"/>
      <c r="E549" s="22"/>
      <c r="F549" s="23"/>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R549" s="3"/>
      <c r="ES549" s="3"/>
      <c r="ET549" s="3"/>
    </row>
    <row r="550" spans="4:150" ht="30.75" customHeight="1" x14ac:dyDescent="0.25">
      <c r="D550" s="22"/>
      <c r="E550" s="22"/>
      <c r="F550" s="23"/>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R550" s="3"/>
      <c r="ES550" s="3"/>
      <c r="ET550" s="3"/>
    </row>
    <row r="551" spans="4:150" ht="30.75" customHeight="1" x14ac:dyDescent="0.25">
      <c r="D551" s="22"/>
      <c r="E551" s="22"/>
      <c r="F551" s="23"/>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R551" s="3"/>
      <c r="ES551" s="3"/>
      <c r="ET551" s="3"/>
    </row>
    <row r="552" spans="4:150" ht="30.75" customHeight="1" x14ac:dyDescent="0.25">
      <c r="D552" s="22"/>
      <c r="E552" s="22"/>
      <c r="F552" s="23"/>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R552" s="3"/>
      <c r="ES552" s="3"/>
      <c r="ET552" s="3"/>
    </row>
    <row r="553" spans="4:150" ht="30.75" customHeight="1" x14ac:dyDescent="0.25">
      <c r="D553" s="22"/>
      <c r="E553" s="22"/>
      <c r="F553" s="23"/>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R553" s="3"/>
      <c r="ES553" s="3"/>
      <c r="ET553" s="3"/>
    </row>
    <row r="554" spans="4:150" ht="30.75" customHeight="1" x14ac:dyDescent="0.25">
      <c r="D554" s="22"/>
      <c r="E554" s="22"/>
      <c r="F554" s="23"/>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R554" s="3"/>
      <c r="ES554" s="3"/>
      <c r="ET554" s="3"/>
    </row>
    <row r="555" spans="4:150" ht="30.75" customHeight="1" x14ac:dyDescent="0.25">
      <c r="D555" s="22"/>
      <c r="E555" s="22"/>
      <c r="F555" s="23"/>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R555" s="3"/>
      <c r="ES555" s="3"/>
      <c r="ET555" s="3"/>
    </row>
    <row r="556" spans="4:150" ht="30.75" customHeight="1" x14ac:dyDescent="0.25">
      <c r="D556" s="22"/>
      <c r="E556" s="22"/>
      <c r="F556" s="23"/>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R556" s="3"/>
      <c r="ES556" s="3"/>
      <c r="ET556" s="3"/>
    </row>
    <row r="557" spans="4:150" ht="30.75" customHeight="1" x14ac:dyDescent="0.25">
      <c r="D557" s="22"/>
      <c r="E557" s="22"/>
      <c r="F557" s="23"/>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R557" s="3"/>
      <c r="ES557" s="3"/>
      <c r="ET557" s="3"/>
    </row>
    <row r="558" spans="4:150" ht="30.75" customHeight="1" x14ac:dyDescent="0.25">
      <c r="D558" s="22"/>
      <c r="E558" s="22"/>
      <c r="F558" s="23"/>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R558" s="3"/>
      <c r="ES558" s="3"/>
      <c r="ET558" s="3"/>
    </row>
    <row r="559" spans="4:150" ht="30.75" customHeight="1" x14ac:dyDescent="0.25">
      <c r="D559" s="22"/>
      <c r="E559" s="22"/>
      <c r="F559" s="23"/>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R559" s="3"/>
      <c r="ES559" s="3"/>
      <c r="ET559" s="3"/>
    </row>
    <row r="560" spans="4:150" ht="30.75" customHeight="1" x14ac:dyDescent="0.25">
      <c r="D560" s="22"/>
      <c r="E560" s="22"/>
      <c r="F560" s="23"/>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R560" s="3"/>
      <c r="ES560" s="3"/>
      <c r="ET560" s="3"/>
    </row>
    <row r="561" spans="4:150" ht="30.75" customHeight="1" x14ac:dyDescent="0.25">
      <c r="D561" s="22"/>
      <c r="E561" s="22"/>
      <c r="F561" s="23"/>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R561" s="3"/>
      <c r="ES561" s="3"/>
      <c r="ET561" s="3"/>
    </row>
    <row r="562" spans="4:150" ht="30.75" customHeight="1" x14ac:dyDescent="0.25">
      <c r="D562" s="22"/>
      <c r="E562" s="22"/>
      <c r="F562" s="23"/>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R562" s="3"/>
      <c r="ES562" s="3"/>
      <c r="ET562" s="3"/>
    </row>
    <row r="563" spans="4:150" ht="30.75" customHeight="1" x14ac:dyDescent="0.25">
      <c r="D563" s="22"/>
      <c r="E563" s="22"/>
      <c r="F563" s="23"/>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R563" s="3"/>
      <c r="ES563" s="3"/>
      <c r="ET563" s="3"/>
    </row>
    <row r="564" spans="4:150" ht="30.75" customHeight="1" x14ac:dyDescent="0.25">
      <c r="D564" s="22"/>
      <c r="E564" s="22"/>
      <c r="F564" s="23"/>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R564" s="3"/>
      <c r="ES564" s="3"/>
      <c r="ET564" s="3"/>
    </row>
    <row r="565" spans="4:150" ht="30.75" customHeight="1" x14ac:dyDescent="0.25">
      <c r="D565" s="22"/>
      <c r="E565" s="22"/>
      <c r="F565" s="23"/>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R565" s="3"/>
      <c r="ES565" s="3"/>
      <c r="ET565" s="3"/>
    </row>
    <row r="566" spans="4:150" ht="30.75" customHeight="1" x14ac:dyDescent="0.25">
      <c r="D566" s="22"/>
      <c r="E566" s="22"/>
      <c r="F566" s="23"/>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R566" s="3"/>
      <c r="ES566" s="3"/>
      <c r="ET566" s="3"/>
    </row>
    <row r="567" spans="4:150" ht="30.75" customHeight="1" x14ac:dyDescent="0.25">
      <c r="D567" s="22"/>
      <c r="E567" s="22"/>
      <c r="F567" s="23"/>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R567" s="3"/>
      <c r="ES567" s="3"/>
      <c r="ET567" s="3"/>
    </row>
    <row r="568" spans="4:150" ht="30.75" customHeight="1" x14ac:dyDescent="0.25">
      <c r="D568" s="22"/>
      <c r="E568" s="22"/>
      <c r="F568" s="23"/>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R568" s="3"/>
      <c r="ES568" s="3"/>
      <c r="ET568" s="3"/>
    </row>
    <row r="569" spans="4:150" ht="30.75" customHeight="1" x14ac:dyDescent="0.25">
      <c r="D569" s="22"/>
      <c r="E569" s="22"/>
      <c r="F569" s="23"/>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R569" s="3"/>
      <c r="ES569" s="3"/>
      <c r="ET569" s="3"/>
    </row>
    <row r="570" spans="4:150" ht="30.75" customHeight="1" x14ac:dyDescent="0.25">
      <c r="D570" s="22"/>
      <c r="E570" s="22"/>
      <c r="F570" s="23"/>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R570" s="3"/>
      <c r="ES570" s="3"/>
      <c r="ET570" s="3"/>
    </row>
    <row r="571" spans="4:150" ht="30.75" customHeight="1" x14ac:dyDescent="0.25">
      <c r="D571" s="22"/>
      <c r="E571" s="22"/>
      <c r="F571" s="23"/>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R571" s="3"/>
      <c r="ES571" s="3"/>
      <c r="ET571" s="3"/>
    </row>
    <row r="572" spans="4:150" ht="30.75" customHeight="1" x14ac:dyDescent="0.25">
      <c r="D572" s="22"/>
      <c r="E572" s="22"/>
      <c r="F572" s="23"/>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R572" s="3"/>
      <c r="ES572" s="3"/>
      <c r="ET572" s="3"/>
    </row>
    <row r="573" spans="4:150" ht="30.75" customHeight="1" x14ac:dyDescent="0.25">
      <c r="D573" s="22"/>
      <c r="E573" s="22"/>
      <c r="F573" s="23"/>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R573" s="3"/>
      <c r="ES573" s="3"/>
      <c r="ET573" s="3"/>
    </row>
    <row r="574" spans="4:150" ht="30.75" customHeight="1" x14ac:dyDescent="0.25">
      <c r="D574" s="22"/>
      <c r="E574" s="22"/>
      <c r="F574" s="23"/>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R574" s="3"/>
      <c r="ES574" s="3"/>
      <c r="ET574" s="3"/>
    </row>
    <row r="575" spans="4:150" ht="30.75" customHeight="1" x14ac:dyDescent="0.25">
      <c r="D575" s="22"/>
      <c r="E575" s="22"/>
      <c r="F575" s="23"/>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R575" s="3"/>
      <c r="ES575" s="3"/>
      <c r="ET575" s="3"/>
    </row>
    <row r="576" spans="4:150" ht="30.75" customHeight="1" x14ac:dyDescent="0.25">
      <c r="D576" s="22"/>
      <c r="E576" s="22"/>
      <c r="F576" s="23"/>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R576" s="3"/>
      <c r="ES576" s="3"/>
      <c r="ET576" s="3"/>
    </row>
    <row r="577" spans="4:150" ht="30.75" customHeight="1" x14ac:dyDescent="0.25">
      <c r="D577" s="22"/>
      <c r="E577" s="22"/>
      <c r="F577" s="23"/>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R577" s="3"/>
      <c r="ES577" s="3"/>
      <c r="ET577" s="3"/>
    </row>
    <row r="578" spans="4:150" ht="30.75" customHeight="1" x14ac:dyDescent="0.25">
      <c r="D578" s="22"/>
      <c r="E578" s="22"/>
      <c r="F578" s="23"/>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R578" s="3"/>
      <c r="ES578" s="3"/>
      <c r="ET578" s="3"/>
    </row>
    <row r="579" spans="4:150" ht="30.75" customHeight="1" x14ac:dyDescent="0.25">
      <c r="D579" s="22"/>
      <c r="E579" s="22"/>
      <c r="F579" s="23"/>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R579" s="3"/>
      <c r="ES579" s="3"/>
      <c r="ET579" s="3"/>
    </row>
    <row r="580" spans="4:150" ht="30.75" customHeight="1" x14ac:dyDescent="0.25">
      <c r="D580" s="22"/>
      <c r="E580" s="22"/>
      <c r="F580" s="23"/>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R580" s="3"/>
      <c r="ES580" s="3"/>
      <c r="ET580" s="3"/>
    </row>
    <row r="581" spans="4:150" ht="30.75" customHeight="1" x14ac:dyDescent="0.25">
      <c r="D581" s="22"/>
      <c r="E581" s="22"/>
      <c r="F581" s="23"/>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R581" s="3"/>
      <c r="ES581" s="3"/>
      <c r="ET581" s="3"/>
    </row>
    <row r="582" spans="4:150" ht="30.75" customHeight="1" x14ac:dyDescent="0.25">
      <c r="D582" s="22"/>
      <c r="E582" s="22"/>
      <c r="F582" s="23"/>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R582" s="3"/>
      <c r="ES582" s="3"/>
      <c r="ET582" s="3"/>
    </row>
    <row r="583" spans="4:150" ht="30.75" customHeight="1" x14ac:dyDescent="0.25">
      <c r="D583" s="22"/>
      <c r="E583" s="22"/>
      <c r="F583" s="23"/>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R583" s="3"/>
      <c r="ES583" s="3"/>
      <c r="ET583" s="3"/>
    </row>
    <row r="584" spans="4:150" ht="30.75" customHeight="1" x14ac:dyDescent="0.25">
      <c r="D584" s="22"/>
      <c r="E584" s="22"/>
      <c r="F584" s="23"/>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R584" s="3"/>
      <c r="ES584" s="3"/>
      <c r="ET584" s="3"/>
    </row>
    <row r="585" spans="4:150" ht="30.75" customHeight="1" x14ac:dyDescent="0.25">
      <c r="D585" s="22"/>
      <c r="E585" s="22"/>
      <c r="F585" s="23"/>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R585" s="3"/>
      <c r="ES585" s="3"/>
      <c r="ET585" s="3"/>
    </row>
    <row r="586" spans="4:150" ht="30.75" customHeight="1" x14ac:dyDescent="0.25">
      <c r="D586" s="22"/>
      <c r="E586" s="22"/>
      <c r="F586" s="23"/>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R586" s="3"/>
      <c r="ES586" s="3"/>
      <c r="ET586" s="3"/>
    </row>
    <row r="587" spans="4:150" ht="30.75" customHeight="1" x14ac:dyDescent="0.25">
      <c r="D587" s="22"/>
      <c r="E587" s="22"/>
      <c r="F587" s="23"/>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R587" s="3"/>
      <c r="ES587" s="3"/>
      <c r="ET587" s="3"/>
    </row>
    <row r="588" spans="4:150" ht="30.75" customHeight="1" x14ac:dyDescent="0.25">
      <c r="D588" s="22"/>
      <c r="E588" s="22"/>
      <c r="F588" s="23"/>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R588" s="3"/>
      <c r="ES588" s="3"/>
      <c r="ET588" s="3"/>
    </row>
    <row r="589" spans="4:150" ht="30.75" customHeight="1" x14ac:dyDescent="0.25">
      <c r="D589" s="22"/>
      <c r="E589" s="22"/>
      <c r="F589" s="23"/>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R589" s="3"/>
      <c r="ES589" s="3"/>
      <c r="ET589" s="3"/>
    </row>
    <row r="590" spans="4:150" ht="30.75" customHeight="1" x14ac:dyDescent="0.25">
      <c r="D590" s="22"/>
      <c r="E590" s="22"/>
      <c r="F590" s="23"/>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R590" s="3"/>
      <c r="ES590" s="3"/>
      <c r="ET590" s="3"/>
    </row>
    <row r="591" spans="4:150" ht="30.75" customHeight="1" x14ac:dyDescent="0.25">
      <c r="D591" s="22"/>
      <c r="E591" s="22"/>
      <c r="F591" s="23"/>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R591" s="3"/>
      <c r="ES591" s="3"/>
      <c r="ET591" s="3"/>
    </row>
    <row r="592" spans="4:150" ht="30.75" customHeight="1" x14ac:dyDescent="0.25">
      <c r="D592" s="22"/>
      <c r="E592" s="22"/>
      <c r="F592" s="23"/>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R592" s="3"/>
      <c r="ES592" s="3"/>
      <c r="ET592" s="3"/>
    </row>
    <row r="593" spans="4:150" ht="30.75" customHeight="1" x14ac:dyDescent="0.25">
      <c r="D593" s="22"/>
      <c r="E593" s="22"/>
      <c r="F593" s="23"/>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R593" s="3"/>
      <c r="ES593" s="3"/>
      <c r="ET593" s="3"/>
    </row>
    <row r="594" spans="4:150" ht="30.75" customHeight="1" x14ac:dyDescent="0.25">
      <c r="D594" s="22"/>
      <c r="E594" s="22"/>
      <c r="F594" s="23"/>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R594" s="3"/>
      <c r="ES594" s="3"/>
      <c r="ET594" s="3"/>
    </row>
    <row r="595" spans="4:150" ht="30.75" customHeight="1" x14ac:dyDescent="0.25">
      <c r="D595" s="22"/>
      <c r="E595" s="22"/>
      <c r="F595" s="23"/>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R595" s="3"/>
      <c r="ES595" s="3"/>
      <c r="ET595" s="3"/>
    </row>
    <row r="596" spans="4:150" ht="30.75" customHeight="1" x14ac:dyDescent="0.25">
      <c r="D596" s="22"/>
      <c r="E596" s="22"/>
      <c r="F596" s="23"/>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R596" s="3"/>
      <c r="ES596" s="3"/>
      <c r="ET596" s="3"/>
    </row>
    <row r="597" spans="4:150" ht="30.75" customHeight="1" x14ac:dyDescent="0.25">
      <c r="D597" s="22"/>
      <c r="E597" s="22"/>
      <c r="F597" s="23"/>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R597" s="3"/>
      <c r="ES597" s="3"/>
      <c r="ET597" s="3"/>
    </row>
    <row r="598" spans="4:150" ht="30.75" customHeight="1" x14ac:dyDescent="0.25">
      <c r="D598" s="22"/>
      <c r="E598" s="22"/>
      <c r="F598" s="23"/>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R598" s="3"/>
      <c r="ES598" s="3"/>
      <c r="ET598" s="3"/>
    </row>
    <row r="599" spans="4:150" ht="30.75" customHeight="1" x14ac:dyDescent="0.25">
      <c r="D599" s="22"/>
      <c r="E599" s="22"/>
      <c r="F599" s="23"/>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R599" s="3"/>
      <c r="ES599" s="3"/>
      <c r="ET599" s="3"/>
    </row>
    <row r="600" spans="4:150" ht="30.75" customHeight="1" x14ac:dyDescent="0.25">
      <c r="D600" s="22"/>
      <c r="E600" s="22"/>
      <c r="F600" s="23"/>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R600" s="3"/>
      <c r="ES600" s="3"/>
      <c r="ET600" s="3"/>
    </row>
    <row r="601" spans="4:150" ht="30.75" customHeight="1" x14ac:dyDescent="0.25">
      <c r="D601" s="22"/>
      <c r="E601" s="22"/>
      <c r="F601" s="23"/>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R601" s="3"/>
      <c r="ES601" s="3"/>
      <c r="ET601" s="3"/>
    </row>
    <row r="602" spans="4:150" ht="30.75" customHeight="1" x14ac:dyDescent="0.25">
      <c r="D602" s="22"/>
      <c r="E602" s="22"/>
      <c r="F602" s="23"/>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R602" s="3"/>
      <c r="ES602" s="3"/>
      <c r="ET602" s="3"/>
    </row>
    <row r="603" spans="4:150" ht="30.75" customHeight="1" x14ac:dyDescent="0.25">
      <c r="D603" s="22"/>
      <c r="E603" s="22"/>
      <c r="F603" s="23"/>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R603" s="3"/>
      <c r="ES603" s="3"/>
      <c r="ET603" s="3"/>
    </row>
    <row r="604" spans="4:150" ht="30.75" customHeight="1" x14ac:dyDescent="0.25">
      <c r="D604" s="22"/>
      <c r="E604" s="22"/>
      <c r="F604" s="23"/>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R604" s="3"/>
      <c r="ES604" s="3"/>
      <c r="ET604" s="3"/>
    </row>
    <row r="605" spans="4:150" ht="30.75" customHeight="1" x14ac:dyDescent="0.25">
      <c r="D605" s="22"/>
      <c r="E605" s="22"/>
      <c r="F605" s="23"/>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R605" s="3"/>
      <c r="ES605" s="3"/>
      <c r="ET605" s="3"/>
    </row>
    <row r="606" spans="4:150" ht="30.75" customHeight="1" x14ac:dyDescent="0.25">
      <c r="D606" s="22"/>
      <c r="E606" s="22"/>
      <c r="F606" s="23"/>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R606" s="3"/>
      <c r="ES606" s="3"/>
      <c r="ET606" s="3"/>
    </row>
    <row r="607" spans="4:150" ht="30.75" customHeight="1" x14ac:dyDescent="0.25">
      <c r="D607" s="22"/>
      <c r="E607" s="22"/>
      <c r="F607" s="23"/>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R607" s="3"/>
      <c r="ES607" s="3"/>
      <c r="ET607" s="3"/>
    </row>
    <row r="608" spans="4:150" ht="30.75" customHeight="1" x14ac:dyDescent="0.25">
      <c r="D608" s="22"/>
      <c r="E608" s="22"/>
      <c r="F608" s="23"/>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R608" s="3"/>
      <c r="ES608" s="3"/>
      <c r="ET608" s="3"/>
    </row>
    <row r="609" spans="4:150" ht="30.75" customHeight="1" x14ac:dyDescent="0.25">
      <c r="D609" s="22"/>
      <c r="E609" s="22"/>
      <c r="F609" s="23"/>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R609" s="3"/>
      <c r="ES609" s="3"/>
      <c r="ET609" s="3"/>
    </row>
    <row r="610" spans="4:150" ht="30.75" customHeight="1" x14ac:dyDescent="0.25">
      <c r="D610" s="22"/>
      <c r="E610" s="22"/>
      <c r="F610" s="23"/>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R610" s="3"/>
      <c r="ES610" s="3"/>
      <c r="ET610" s="3"/>
    </row>
    <row r="611" spans="4:150" ht="30.75" customHeight="1" x14ac:dyDescent="0.25">
      <c r="D611" s="22"/>
      <c r="E611" s="22"/>
      <c r="F611" s="23"/>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R611" s="3"/>
      <c r="ES611" s="3"/>
      <c r="ET611" s="3"/>
    </row>
    <row r="612" spans="4:150" ht="30.75" customHeight="1" x14ac:dyDescent="0.25">
      <c r="D612" s="22"/>
      <c r="E612" s="22"/>
      <c r="F612" s="23"/>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R612" s="3"/>
      <c r="ES612" s="3"/>
      <c r="ET612" s="3"/>
    </row>
    <row r="613" spans="4:150" ht="30.75" customHeight="1" x14ac:dyDescent="0.25">
      <c r="D613" s="22"/>
      <c r="E613" s="22"/>
      <c r="F613" s="23"/>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R613" s="3"/>
      <c r="ES613" s="3"/>
      <c r="ET613" s="3"/>
    </row>
    <row r="614" spans="4:150" ht="30.75" customHeight="1" x14ac:dyDescent="0.25">
      <c r="D614" s="22"/>
      <c r="E614" s="22"/>
      <c r="F614" s="23"/>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R614" s="3"/>
      <c r="ES614" s="3"/>
      <c r="ET614" s="3"/>
    </row>
    <row r="615" spans="4:150" ht="30.75" customHeight="1" x14ac:dyDescent="0.25">
      <c r="D615" s="22"/>
      <c r="E615" s="22"/>
      <c r="F615" s="23"/>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R615" s="3"/>
      <c r="ES615" s="3"/>
      <c r="ET615" s="3"/>
    </row>
    <row r="616" spans="4:150" ht="30.75" customHeight="1" x14ac:dyDescent="0.25">
      <c r="D616" s="22"/>
      <c r="E616" s="22"/>
      <c r="F616" s="23"/>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R616" s="3"/>
      <c r="ES616" s="3"/>
      <c r="ET616" s="3"/>
    </row>
    <row r="617" spans="4:150" ht="30.75" customHeight="1" x14ac:dyDescent="0.25">
      <c r="D617" s="22"/>
      <c r="E617" s="22"/>
      <c r="F617" s="23"/>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R617" s="3"/>
      <c r="ES617" s="3"/>
      <c r="ET617" s="3"/>
    </row>
    <row r="618" spans="4:150" ht="30.75" customHeight="1" x14ac:dyDescent="0.25">
      <c r="D618" s="22"/>
      <c r="E618" s="22"/>
      <c r="F618" s="23"/>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R618" s="3"/>
      <c r="ES618" s="3"/>
      <c r="ET618" s="3"/>
    </row>
    <row r="619" spans="4:150" ht="30.75" customHeight="1" x14ac:dyDescent="0.25">
      <c r="D619" s="22"/>
      <c r="E619" s="22"/>
      <c r="F619" s="23"/>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R619" s="3"/>
      <c r="ES619" s="3"/>
      <c r="ET619" s="3"/>
    </row>
    <row r="620" spans="4:150" ht="30.75" customHeight="1" x14ac:dyDescent="0.25">
      <c r="D620" s="22"/>
      <c r="E620" s="22"/>
      <c r="F620" s="23"/>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R620" s="3"/>
      <c r="ES620" s="3"/>
      <c r="ET620" s="3"/>
    </row>
    <row r="621" spans="4:150" ht="30.75" customHeight="1" x14ac:dyDescent="0.25">
      <c r="D621" s="22"/>
      <c r="E621" s="22"/>
      <c r="F621" s="23"/>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R621" s="3"/>
      <c r="ES621" s="3"/>
      <c r="ET621" s="3"/>
    </row>
    <row r="622" spans="4:150" ht="30.75" customHeight="1" x14ac:dyDescent="0.25">
      <c r="D622" s="22"/>
      <c r="E622" s="22"/>
      <c r="F622" s="23"/>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R622" s="3"/>
      <c r="ES622" s="3"/>
      <c r="ET622" s="3"/>
    </row>
    <row r="623" spans="4:150" ht="30.75" customHeight="1" x14ac:dyDescent="0.25">
      <c r="D623" s="22"/>
      <c r="E623" s="22"/>
      <c r="F623" s="23"/>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R623" s="3"/>
      <c r="ES623" s="3"/>
      <c r="ET623" s="3"/>
    </row>
    <row r="624" spans="4:150" ht="30.75" customHeight="1" x14ac:dyDescent="0.25">
      <c r="D624" s="22"/>
      <c r="E624" s="22"/>
      <c r="F624" s="23"/>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R624" s="3"/>
      <c r="ES624" s="3"/>
      <c r="ET624" s="3"/>
    </row>
    <row r="625" spans="4:150" ht="30.75" customHeight="1" x14ac:dyDescent="0.25">
      <c r="D625" s="22"/>
      <c r="E625" s="22"/>
      <c r="F625" s="23"/>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R625" s="3"/>
      <c r="ES625" s="3"/>
      <c r="ET625" s="3"/>
    </row>
    <row r="626" spans="4:150" ht="30.75" customHeight="1" x14ac:dyDescent="0.25">
      <c r="D626" s="22"/>
      <c r="E626" s="22"/>
      <c r="F626" s="23"/>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R626" s="3"/>
      <c r="ES626" s="3"/>
      <c r="ET626" s="3"/>
    </row>
    <row r="627" spans="4:150" ht="30.75" customHeight="1" x14ac:dyDescent="0.25">
      <c r="D627" s="22"/>
      <c r="E627" s="22"/>
      <c r="F627" s="23"/>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R627" s="3"/>
      <c r="ES627" s="3"/>
      <c r="ET627" s="3"/>
    </row>
    <row r="628" spans="4:150" ht="30.75" customHeight="1" x14ac:dyDescent="0.25">
      <c r="D628" s="22"/>
      <c r="E628" s="22"/>
      <c r="F628" s="23"/>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R628" s="3"/>
      <c r="ES628" s="3"/>
      <c r="ET628" s="3"/>
    </row>
    <row r="629" spans="4:150" ht="30.75" customHeight="1" x14ac:dyDescent="0.25">
      <c r="D629" s="22"/>
      <c r="E629" s="22"/>
      <c r="F629" s="23"/>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R629" s="3"/>
      <c r="ES629" s="3"/>
      <c r="ET629" s="3"/>
    </row>
    <row r="630" spans="4:150" ht="30.75" customHeight="1" x14ac:dyDescent="0.25">
      <c r="D630" s="22"/>
      <c r="E630" s="22"/>
      <c r="F630" s="23"/>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R630" s="3"/>
      <c r="ES630" s="3"/>
      <c r="ET630" s="3"/>
    </row>
    <row r="631" spans="4:150" ht="30.75" customHeight="1" x14ac:dyDescent="0.25">
      <c r="D631" s="22"/>
      <c r="E631" s="22"/>
      <c r="F631" s="23"/>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R631" s="3"/>
      <c r="ES631" s="3"/>
      <c r="ET631" s="3"/>
    </row>
    <row r="632" spans="4:150" ht="30.75" customHeight="1" x14ac:dyDescent="0.25">
      <c r="D632" s="22"/>
      <c r="E632" s="22"/>
      <c r="F632" s="23"/>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R632" s="3"/>
      <c r="ES632" s="3"/>
      <c r="ET632" s="3"/>
    </row>
    <row r="633" spans="4:150" ht="30.75" customHeight="1" x14ac:dyDescent="0.25">
      <c r="D633" s="22"/>
      <c r="E633" s="22"/>
      <c r="F633" s="23"/>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R633" s="3"/>
      <c r="ES633" s="3"/>
      <c r="ET633" s="3"/>
    </row>
    <row r="634" spans="4:150" ht="30.75" customHeight="1" x14ac:dyDescent="0.25">
      <c r="D634" s="22"/>
      <c r="E634" s="22"/>
      <c r="F634" s="23"/>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R634" s="3"/>
      <c r="ES634" s="3"/>
      <c r="ET634" s="3"/>
    </row>
    <row r="635" spans="4:150" ht="30.75" customHeight="1" x14ac:dyDescent="0.25">
      <c r="D635" s="22"/>
      <c r="E635" s="22"/>
      <c r="F635" s="23"/>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R635" s="3"/>
      <c r="ES635" s="3"/>
      <c r="ET635" s="3"/>
    </row>
    <row r="636" spans="4:150" ht="30.75" customHeight="1" x14ac:dyDescent="0.25">
      <c r="D636" s="22"/>
      <c r="E636" s="22"/>
      <c r="F636" s="23"/>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R636" s="3"/>
      <c r="ES636" s="3"/>
      <c r="ET636" s="3"/>
    </row>
    <row r="637" spans="4:150" ht="30.75" customHeight="1" x14ac:dyDescent="0.25">
      <c r="D637" s="22"/>
      <c r="E637" s="22"/>
      <c r="F637" s="23"/>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R637" s="3"/>
      <c r="ES637" s="3"/>
      <c r="ET637" s="3"/>
    </row>
    <row r="638" spans="4:150" ht="30.75" customHeight="1" x14ac:dyDescent="0.25">
      <c r="D638" s="22"/>
      <c r="E638" s="22"/>
      <c r="F638" s="23"/>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R638" s="3"/>
      <c r="ES638" s="3"/>
      <c r="ET638" s="3"/>
    </row>
    <row r="639" spans="4:150" ht="30.75" customHeight="1" x14ac:dyDescent="0.25">
      <c r="D639" s="22"/>
      <c r="E639" s="22"/>
      <c r="F639" s="23"/>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R639" s="3"/>
      <c r="ES639" s="3"/>
      <c r="ET639" s="3"/>
    </row>
    <row r="640" spans="4:150" ht="30.75" customHeight="1" x14ac:dyDescent="0.25">
      <c r="D640" s="22"/>
      <c r="E640" s="22"/>
      <c r="F640" s="23"/>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R640" s="3"/>
      <c r="ES640" s="3"/>
      <c r="ET640" s="3"/>
    </row>
    <row r="641" spans="4:150" ht="30.75" customHeight="1" x14ac:dyDescent="0.25">
      <c r="D641" s="22"/>
      <c r="E641" s="22"/>
      <c r="F641" s="23"/>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R641" s="3"/>
      <c r="ES641" s="3"/>
      <c r="ET641" s="3"/>
    </row>
    <row r="642" spans="4:150" ht="30.75" customHeight="1" x14ac:dyDescent="0.25">
      <c r="D642" s="22"/>
      <c r="E642" s="22"/>
      <c r="F642" s="23"/>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R642" s="3"/>
      <c r="ES642" s="3"/>
      <c r="ET642" s="3"/>
    </row>
    <row r="643" spans="4:150" ht="30.75" customHeight="1" x14ac:dyDescent="0.25">
      <c r="D643" s="22"/>
      <c r="E643" s="22"/>
      <c r="F643" s="23"/>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R643" s="3"/>
      <c r="ES643" s="3"/>
      <c r="ET643" s="3"/>
    </row>
    <row r="644" spans="4:150" ht="30.75" customHeight="1" x14ac:dyDescent="0.25">
      <c r="D644" s="22"/>
      <c r="E644" s="22"/>
      <c r="F644" s="23"/>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R644" s="3"/>
      <c r="ES644" s="3"/>
      <c r="ET644" s="3"/>
    </row>
    <row r="645" spans="4:150" ht="30.75" customHeight="1" x14ac:dyDescent="0.25">
      <c r="D645" s="22"/>
      <c r="E645" s="22"/>
      <c r="F645" s="23"/>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R645" s="3"/>
      <c r="ES645" s="3"/>
      <c r="ET645" s="3"/>
    </row>
    <row r="646" spans="4:150" ht="30.75" customHeight="1" x14ac:dyDescent="0.25">
      <c r="D646" s="22"/>
      <c r="E646" s="22"/>
      <c r="F646" s="23"/>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R646" s="3"/>
      <c r="ES646" s="3"/>
      <c r="ET646" s="3"/>
    </row>
    <row r="647" spans="4:150" ht="30.75" customHeight="1" x14ac:dyDescent="0.25">
      <c r="D647" s="22"/>
      <c r="E647" s="22"/>
      <c r="F647" s="23"/>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R647" s="3"/>
      <c r="ES647" s="3"/>
      <c r="ET647" s="3"/>
    </row>
    <row r="648" spans="4:150" ht="30.75" customHeight="1" x14ac:dyDescent="0.25">
      <c r="D648" s="22"/>
      <c r="E648" s="22"/>
      <c r="F648" s="23"/>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R648" s="3"/>
      <c r="ES648" s="3"/>
      <c r="ET648" s="3"/>
    </row>
    <row r="649" spans="4:150" ht="30.75" customHeight="1" x14ac:dyDescent="0.25">
      <c r="D649" s="22"/>
      <c r="E649" s="22"/>
      <c r="F649" s="23"/>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R649" s="3"/>
      <c r="ES649" s="3"/>
      <c r="ET649" s="3"/>
    </row>
    <row r="650" spans="4:150" ht="30.75" customHeight="1" x14ac:dyDescent="0.25">
      <c r="D650" s="22"/>
      <c r="E650" s="22"/>
      <c r="F650" s="23"/>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R650" s="3"/>
      <c r="ES650" s="3"/>
      <c r="ET650" s="3"/>
    </row>
    <row r="651" spans="4:150" ht="30.75" customHeight="1" x14ac:dyDescent="0.25">
      <c r="D651" s="22"/>
      <c r="E651" s="22"/>
      <c r="F651" s="23"/>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R651" s="3"/>
      <c r="ES651" s="3"/>
      <c r="ET651" s="3"/>
    </row>
    <row r="652" spans="4:150" ht="30.75" customHeight="1" x14ac:dyDescent="0.25">
      <c r="D652" s="22"/>
      <c r="E652" s="22"/>
      <c r="F652" s="23"/>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R652" s="3"/>
      <c r="ES652" s="3"/>
      <c r="ET652" s="3"/>
    </row>
    <row r="653" spans="4:150" ht="30.75" customHeight="1" x14ac:dyDescent="0.25">
      <c r="D653" s="22"/>
      <c r="E653" s="22"/>
      <c r="F653" s="23"/>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R653" s="3"/>
      <c r="ES653" s="3"/>
      <c r="ET653" s="3"/>
    </row>
    <row r="654" spans="4:150" ht="30.75" customHeight="1" x14ac:dyDescent="0.25">
      <c r="D654" s="22"/>
      <c r="E654" s="22"/>
      <c r="F654" s="23"/>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R654" s="3"/>
      <c r="ES654" s="3"/>
      <c r="ET654" s="3"/>
    </row>
    <row r="655" spans="4:150" ht="30.75" customHeight="1" x14ac:dyDescent="0.25">
      <c r="D655" s="22"/>
      <c r="E655" s="22"/>
      <c r="F655" s="23"/>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R655" s="3"/>
      <c r="ES655" s="3"/>
      <c r="ET655" s="3"/>
    </row>
    <row r="656" spans="4:150" ht="30.75" customHeight="1" x14ac:dyDescent="0.25">
      <c r="D656" s="22"/>
      <c r="E656" s="22"/>
      <c r="F656" s="23"/>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R656" s="3"/>
      <c r="ES656" s="3"/>
      <c r="ET656" s="3"/>
    </row>
    <row r="657" spans="4:150" ht="30.75" customHeight="1" x14ac:dyDescent="0.25">
      <c r="D657" s="22"/>
      <c r="E657" s="22"/>
      <c r="F657" s="23"/>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R657" s="3"/>
      <c r="ES657" s="3"/>
      <c r="ET657" s="3"/>
    </row>
    <row r="658" spans="4:150" ht="30.75" customHeight="1" x14ac:dyDescent="0.25">
      <c r="D658" s="22"/>
      <c r="E658" s="22"/>
      <c r="F658" s="23"/>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R658" s="3"/>
      <c r="ES658" s="3"/>
      <c r="ET658" s="3"/>
    </row>
    <row r="659" spans="4:150" ht="30.75" customHeight="1" x14ac:dyDescent="0.25">
      <c r="D659" s="22"/>
      <c r="E659" s="22"/>
      <c r="F659" s="23"/>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R659" s="3"/>
      <c r="ES659" s="3"/>
      <c r="ET659" s="3"/>
    </row>
    <row r="660" spans="4:150" ht="30.75" customHeight="1" x14ac:dyDescent="0.25">
      <c r="D660" s="22"/>
      <c r="E660" s="22"/>
      <c r="F660" s="23"/>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R660" s="3"/>
      <c r="ES660" s="3"/>
      <c r="ET660" s="3"/>
    </row>
    <row r="661" spans="4:150" ht="30.75" customHeight="1" x14ac:dyDescent="0.25">
      <c r="D661" s="22"/>
      <c r="E661" s="22"/>
      <c r="F661" s="23"/>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R661" s="3"/>
      <c r="ES661" s="3"/>
      <c r="ET661" s="3"/>
    </row>
    <row r="662" spans="4:150" ht="30.75" customHeight="1" x14ac:dyDescent="0.25">
      <c r="D662" s="22"/>
      <c r="E662" s="22"/>
      <c r="F662" s="23"/>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R662" s="3"/>
      <c r="ES662" s="3"/>
      <c r="ET662" s="3"/>
    </row>
    <row r="663" spans="4:150" ht="30.75" customHeight="1" x14ac:dyDescent="0.25">
      <c r="D663" s="22"/>
      <c r="E663" s="22"/>
      <c r="F663" s="23"/>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R663" s="3"/>
      <c r="ES663" s="3"/>
      <c r="ET663" s="3"/>
    </row>
    <row r="664" spans="4:150" ht="30.75" customHeight="1" x14ac:dyDescent="0.25">
      <c r="D664" s="22"/>
      <c r="E664" s="22"/>
      <c r="F664" s="23"/>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R664" s="3"/>
      <c r="ES664" s="3"/>
      <c r="ET664" s="3"/>
    </row>
    <row r="665" spans="4:150" ht="30.75" customHeight="1" x14ac:dyDescent="0.25">
      <c r="D665" s="22"/>
      <c r="E665" s="22"/>
      <c r="F665" s="23"/>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R665" s="3"/>
      <c r="ES665" s="3"/>
      <c r="ET665" s="3"/>
    </row>
    <row r="666" spans="4:150" ht="30.75" customHeight="1" x14ac:dyDescent="0.25">
      <c r="D666" s="22"/>
      <c r="E666" s="22"/>
      <c r="F666" s="23"/>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R666" s="3"/>
      <c r="ES666" s="3"/>
      <c r="ET666" s="3"/>
    </row>
    <row r="667" spans="4:150" ht="30.75" customHeight="1" x14ac:dyDescent="0.25">
      <c r="D667" s="22"/>
      <c r="E667" s="22"/>
      <c r="F667" s="23"/>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R667" s="3"/>
      <c r="ES667" s="3"/>
      <c r="ET667" s="3"/>
    </row>
    <row r="668" spans="4:150" ht="30.75" customHeight="1" x14ac:dyDescent="0.25">
      <c r="D668" s="22"/>
      <c r="E668" s="22"/>
      <c r="F668" s="23"/>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R668" s="3"/>
      <c r="ES668" s="3"/>
      <c r="ET668" s="3"/>
    </row>
    <row r="669" spans="4:150" ht="30.75" customHeight="1" x14ac:dyDescent="0.25">
      <c r="D669" s="22"/>
      <c r="E669" s="22"/>
      <c r="F669" s="23"/>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R669" s="3"/>
      <c r="ES669" s="3"/>
      <c r="ET669" s="3"/>
    </row>
    <row r="670" spans="4:150" ht="30.75" customHeight="1" x14ac:dyDescent="0.25">
      <c r="D670" s="22"/>
      <c r="E670" s="22"/>
      <c r="F670" s="23"/>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R670" s="3"/>
      <c r="ES670" s="3"/>
      <c r="ET670" s="3"/>
    </row>
    <row r="671" spans="4:150" ht="30.75" customHeight="1" x14ac:dyDescent="0.25">
      <c r="D671" s="22"/>
      <c r="E671" s="22"/>
      <c r="F671" s="23"/>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R671" s="3"/>
      <c r="ES671" s="3"/>
      <c r="ET671" s="3"/>
    </row>
    <row r="672" spans="4:150" ht="30.75" customHeight="1" x14ac:dyDescent="0.25">
      <c r="D672" s="22"/>
      <c r="E672" s="22"/>
      <c r="F672" s="23"/>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R672" s="3"/>
      <c r="ES672" s="3"/>
      <c r="ET672" s="3"/>
    </row>
    <row r="673" spans="4:150" ht="30.75" customHeight="1" x14ac:dyDescent="0.25">
      <c r="D673" s="22"/>
      <c r="E673" s="22"/>
      <c r="F673" s="23"/>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R673" s="3"/>
      <c r="ES673" s="3"/>
      <c r="ET673" s="3"/>
    </row>
    <row r="674" spans="4:150" ht="30.75" customHeight="1" x14ac:dyDescent="0.25">
      <c r="D674" s="22"/>
      <c r="E674" s="22"/>
      <c r="F674" s="23"/>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R674" s="3"/>
      <c r="ES674" s="3"/>
      <c r="ET674" s="3"/>
    </row>
    <row r="675" spans="4:150" ht="30.75" customHeight="1" x14ac:dyDescent="0.25">
      <c r="D675" s="22"/>
      <c r="E675" s="22"/>
      <c r="F675" s="23"/>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R675" s="3"/>
      <c r="ES675" s="3"/>
      <c r="ET675" s="3"/>
    </row>
    <row r="676" spans="4:150" ht="30.75" customHeight="1" x14ac:dyDescent="0.25">
      <c r="D676" s="22"/>
      <c r="E676" s="22"/>
      <c r="F676" s="23"/>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R676" s="3"/>
      <c r="ES676" s="3"/>
      <c r="ET676" s="3"/>
    </row>
    <row r="677" spans="4:150" ht="30.75" customHeight="1" x14ac:dyDescent="0.25">
      <c r="D677" s="22"/>
      <c r="E677" s="22"/>
      <c r="F677" s="23"/>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R677" s="3"/>
      <c r="ES677" s="3"/>
      <c r="ET677" s="3"/>
    </row>
    <row r="678" spans="4:150" ht="30.75" customHeight="1" x14ac:dyDescent="0.25">
      <c r="D678" s="22"/>
      <c r="E678" s="22"/>
      <c r="F678" s="23"/>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R678" s="3"/>
      <c r="ES678" s="3"/>
      <c r="ET678" s="3"/>
    </row>
    <row r="679" spans="4:150" ht="30.75" customHeight="1" x14ac:dyDescent="0.25">
      <c r="D679" s="22"/>
      <c r="E679" s="22"/>
      <c r="F679" s="23"/>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R679" s="3"/>
      <c r="ES679" s="3"/>
      <c r="ET679" s="3"/>
    </row>
    <row r="680" spans="4:150" ht="30.75" customHeight="1" x14ac:dyDescent="0.25">
      <c r="D680" s="22"/>
      <c r="E680" s="22"/>
      <c r="F680" s="23"/>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R680" s="3"/>
      <c r="ES680" s="3"/>
      <c r="ET680" s="3"/>
    </row>
    <row r="681" spans="4:150" ht="30.75" customHeight="1" x14ac:dyDescent="0.25">
      <c r="D681" s="22"/>
      <c r="E681" s="22"/>
      <c r="F681" s="23"/>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R681" s="3"/>
      <c r="ES681" s="3"/>
      <c r="ET681" s="3"/>
    </row>
    <row r="682" spans="4:150" ht="30.75" customHeight="1" x14ac:dyDescent="0.25">
      <c r="D682" s="22"/>
      <c r="E682" s="22"/>
      <c r="F682" s="23"/>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R682" s="3"/>
      <c r="ES682" s="3"/>
      <c r="ET682" s="3"/>
    </row>
    <row r="683" spans="4:150" ht="30.75" customHeight="1" x14ac:dyDescent="0.25">
      <c r="D683" s="22"/>
      <c r="E683" s="22"/>
      <c r="F683" s="23"/>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R683" s="3"/>
      <c r="ES683" s="3"/>
      <c r="ET683" s="3"/>
    </row>
    <row r="684" spans="4:150" ht="30.75" customHeight="1" x14ac:dyDescent="0.25">
      <c r="D684" s="22"/>
      <c r="E684" s="22"/>
      <c r="F684" s="23"/>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R684" s="3"/>
      <c r="ES684" s="3"/>
      <c r="ET684" s="3"/>
    </row>
    <row r="685" spans="4:150" ht="30.75" customHeight="1" x14ac:dyDescent="0.25">
      <c r="D685" s="22"/>
      <c r="E685" s="22"/>
      <c r="F685" s="23"/>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R685" s="3"/>
      <c r="ES685" s="3"/>
      <c r="ET685" s="3"/>
    </row>
    <row r="686" spans="4:150" ht="30.75" customHeight="1" x14ac:dyDescent="0.25">
      <c r="D686" s="22"/>
      <c r="E686" s="22"/>
      <c r="F686" s="23"/>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R686" s="3"/>
      <c r="ES686" s="3"/>
      <c r="ET686" s="3"/>
    </row>
    <row r="687" spans="4:150" ht="30.75" customHeight="1" x14ac:dyDescent="0.25">
      <c r="D687" s="22"/>
      <c r="E687" s="22"/>
      <c r="F687" s="23"/>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R687" s="3"/>
      <c r="ES687" s="3"/>
      <c r="ET687" s="3"/>
    </row>
    <row r="688" spans="4:150" ht="30.75" customHeight="1" x14ac:dyDescent="0.25">
      <c r="D688" s="22"/>
      <c r="E688" s="22"/>
      <c r="F688" s="23"/>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R688" s="3"/>
      <c r="ES688" s="3"/>
      <c r="ET688" s="3"/>
    </row>
    <row r="689" spans="4:150" ht="30.75" customHeight="1" x14ac:dyDescent="0.25">
      <c r="D689" s="22"/>
      <c r="E689" s="22"/>
      <c r="F689" s="23"/>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R689" s="3"/>
      <c r="ES689" s="3"/>
      <c r="ET689" s="3"/>
    </row>
    <row r="690" spans="4:150" ht="30.75" customHeight="1" x14ac:dyDescent="0.25">
      <c r="D690" s="22"/>
      <c r="E690" s="22"/>
      <c r="F690" s="23"/>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R690" s="3"/>
      <c r="ES690" s="3"/>
      <c r="ET690" s="3"/>
    </row>
    <row r="691" spans="4:150" ht="30.75" customHeight="1" x14ac:dyDescent="0.25">
      <c r="D691" s="22"/>
      <c r="E691" s="22"/>
      <c r="F691" s="23"/>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R691" s="3"/>
      <c r="ES691" s="3"/>
      <c r="ET691" s="3"/>
    </row>
    <row r="692" spans="4:150" ht="30.75" customHeight="1" x14ac:dyDescent="0.25">
      <c r="D692" s="22"/>
      <c r="E692" s="22"/>
      <c r="F692" s="23"/>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R692" s="3"/>
      <c r="ES692" s="3"/>
      <c r="ET692" s="3"/>
    </row>
    <row r="693" spans="4:150" ht="30.75" customHeight="1" x14ac:dyDescent="0.25">
      <c r="D693" s="22"/>
      <c r="E693" s="22"/>
      <c r="F693" s="23"/>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R693" s="3"/>
      <c r="ES693" s="3"/>
      <c r="ET693" s="3"/>
    </row>
    <row r="694" spans="4:150" ht="30.75" customHeight="1" x14ac:dyDescent="0.25">
      <c r="D694" s="22"/>
      <c r="E694" s="22"/>
      <c r="F694" s="23"/>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R694" s="3"/>
      <c r="ES694" s="3"/>
      <c r="ET694" s="3"/>
    </row>
    <row r="695" spans="4:150" ht="30.75" customHeight="1" x14ac:dyDescent="0.25">
      <c r="D695" s="22"/>
      <c r="E695" s="22"/>
      <c r="F695" s="23"/>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R695" s="3"/>
      <c r="ES695" s="3"/>
      <c r="ET695" s="3"/>
    </row>
    <row r="696" spans="4:150" ht="30.75" customHeight="1" x14ac:dyDescent="0.25">
      <c r="D696" s="22"/>
      <c r="E696" s="22"/>
      <c r="F696" s="23"/>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R696" s="3"/>
      <c r="ES696" s="3"/>
      <c r="ET696" s="3"/>
    </row>
    <row r="697" spans="4:150" ht="30.75" customHeight="1" x14ac:dyDescent="0.25">
      <c r="D697" s="22"/>
      <c r="E697" s="22"/>
      <c r="F697" s="23"/>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R697" s="3"/>
      <c r="ES697" s="3"/>
      <c r="ET697" s="3"/>
    </row>
    <row r="698" spans="4:150" ht="30.75" customHeight="1" x14ac:dyDescent="0.25">
      <c r="D698" s="22"/>
      <c r="E698" s="22"/>
      <c r="F698" s="23"/>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R698" s="3"/>
      <c r="ES698" s="3"/>
      <c r="ET698" s="3"/>
    </row>
    <row r="699" spans="4:150" ht="30.75" customHeight="1" x14ac:dyDescent="0.25">
      <c r="D699" s="22"/>
      <c r="E699" s="22"/>
      <c r="F699" s="23"/>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R699" s="3"/>
      <c r="ES699" s="3"/>
      <c r="ET699" s="3"/>
    </row>
    <row r="700" spans="4:150" ht="30.75" customHeight="1" x14ac:dyDescent="0.25">
      <c r="D700" s="22"/>
      <c r="E700" s="22"/>
      <c r="F700" s="23"/>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R700" s="3"/>
      <c r="ES700" s="3"/>
      <c r="ET700" s="3"/>
    </row>
    <row r="701" spans="4:150" ht="30.75" customHeight="1" x14ac:dyDescent="0.25">
      <c r="D701" s="22"/>
      <c r="E701" s="22"/>
      <c r="F701" s="23"/>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R701" s="3"/>
      <c r="ES701" s="3"/>
      <c r="ET701" s="3"/>
    </row>
    <row r="702" spans="4:150" ht="30.75" customHeight="1" x14ac:dyDescent="0.25">
      <c r="D702" s="22"/>
      <c r="E702" s="22"/>
      <c r="F702" s="23"/>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R702" s="3"/>
      <c r="ES702" s="3"/>
      <c r="ET702" s="3"/>
    </row>
    <row r="703" spans="4:150" ht="30.75" customHeight="1" x14ac:dyDescent="0.25">
      <c r="D703" s="22"/>
      <c r="E703" s="22"/>
      <c r="F703" s="23"/>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R703" s="3"/>
      <c r="ES703" s="3"/>
      <c r="ET703" s="3"/>
    </row>
    <row r="704" spans="4:150" ht="30.75" customHeight="1" x14ac:dyDescent="0.25">
      <c r="D704" s="22"/>
      <c r="E704" s="22"/>
      <c r="F704" s="23"/>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R704" s="3"/>
      <c r="ES704" s="3"/>
      <c r="ET704" s="3"/>
    </row>
    <row r="705" spans="4:150" ht="30.75" customHeight="1" x14ac:dyDescent="0.25">
      <c r="D705" s="22"/>
      <c r="E705" s="22"/>
      <c r="F705" s="23"/>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R705" s="3"/>
      <c r="ES705" s="3"/>
      <c r="ET705" s="3"/>
    </row>
    <row r="706" spans="4:150" ht="30.75" customHeight="1" x14ac:dyDescent="0.25">
      <c r="D706" s="22"/>
      <c r="E706" s="22"/>
      <c r="F706" s="23"/>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R706" s="3"/>
      <c r="ES706" s="3"/>
      <c r="ET706" s="3"/>
    </row>
    <row r="707" spans="4:150" ht="30.75" customHeight="1" x14ac:dyDescent="0.25">
      <c r="D707" s="22"/>
      <c r="E707" s="22"/>
      <c r="F707" s="23"/>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R707" s="3"/>
      <c r="ES707" s="3"/>
      <c r="ET707" s="3"/>
    </row>
    <row r="708" spans="4:150" ht="30.75" customHeight="1" x14ac:dyDescent="0.25">
      <c r="D708" s="22"/>
      <c r="E708" s="22"/>
      <c r="F708" s="23"/>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R708" s="3"/>
      <c r="ES708" s="3"/>
      <c r="ET708" s="3"/>
    </row>
    <row r="709" spans="4:150" ht="30.75" customHeight="1" x14ac:dyDescent="0.25">
      <c r="D709" s="22"/>
      <c r="E709" s="22"/>
      <c r="F709" s="23"/>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R709" s="3"/>
      <c r="ES709" s="3"/>
      <c r="ET709" s="3"/>
    </row>
    <row r="710" spans="4:150" ht="30.75" customHeight="1" x14ac:dyDescent="0.25">
      <c r="D710" s="22"/>
      <c r="E710" s="22"/>
      <c r="F710" s="23"/>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R710" s="3"/>
      <c r="ES710" s="3"/>
      <c r="ET710" s="3"/>
    </row>
    <row r="711" spans="4:150" ht="30.75" customHeight="1" x14ac:dyDescent="0.25">
      <c r="D711" s="22"/>
      <c r="E711" s="22"/>
      <c r="F711" s="23"/>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R711" s="3"/>
      <c r="ES711" s="3"/>
      <c r="ET711" s="3"/>
    </row>
    <row r="712" spans="4:150" ht="30.75" customHeight="1" x14ac:dyDescent="0.25">
      <c r="D712" s="22"/>
      <c r="E712" s="22"/>
      <c r="F712" s="23"/>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R712" s="3"/>
      <c r="ES712" s="3"/>
      <c r="ET712" s="3"/>
    </row>
    <row r="713" spans="4:150" ht="30.75" customHeight="1" x14ac:dyDescent="0.25">
      <c r="D713" s="22"/>
      <c r="E713" s="22"/>
      <c r="F713" s="23"/>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R713" s="3"/>
      <c r="ES713" s="3"/>
      <c r="ET713" s="3"/>
    </row>
    <row r="714" spans="4:150" ht="30.75" customHeight="1" x14ac:dyDescent="0.25">
      <c r="D714" s="22"/>
      <c r="E714" s="22"/>
      <c r="F714" s="23"/>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R714" s="3"/>
      <c r="ES714" s="3"/>
      <c r="ET714" s="3"/>
    </row>
    <row r="715" spans="4:150" ht="30.75" customHeight="1" x14ac:dyDescent="0.25">
      <c r="D715" s="22"/>
      <c r="E715" s="22"/>
      <c r="F715" s="23"/>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R715" s="3"/>
      <c r="ES715" s="3"/>
      <c r="ET715" s="3"/>
    </row>
    <row r="716" spans="4:150" ht="30.75" customHeight="1" x14ac:dyDescent="0.25">
      <c r="D716" s="22"/>
      <c r="E716" s="22"/>
      <c r="F716" s="23"/>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R716" s="3"/>
      <c r="ES716" s="3"/>
      <c r="ET716" s="3"/>
    </row>
    <row r="717" spans="4:150" ht="30.75" customHeight="1" x14ac:dyDescent="0.25">
      <c r="D717" s="22"/>
      <c r="E717" s="22"/>
      <c r="F717" s="23"/>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R717" s="3"/>
      <c r="ES717" s="3"/>
      <c r="ET717" s="3"/>
    </row>
    <row r="718" spans="4:150" ht="30.75" customHeight="1" x14ac:dyDescent="0.25">
      <c r="D718" s="22"/>
      <c r="E718" s="22"/>
      <c r="F718" s="23"/>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R718" s="3"/>
      <c r="ES718" s="3"/>
      <c r="ET718" s="3"/>
    </row>
    <row r="719" spans="4:150" ht="30.75" customHeight="1" x14ac:dyDescent="0.25">
      <c r="D719" s="22"/>
      <c r="E719" s="22"/>
      <c r="F719" s="23"/>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R719" s="3"/>
      <c r="ES719" s="3"/>
      <c r="ET719" s="3"/>
    </row>
    <row r="720" spans="4:150" ht="30.75" customHeight="1" x14ac:dyDescent="0.25">
      <c r="D720" s="22"/>
      <c r="E720" s="22"/>
      <c r="F720" s="23"/>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R720" s="3"/>
      <c r="ES720" s="3"/>
      <c r="ET720" s="3"/>
    </row>
    <row r="721" spans="4:150" ht="30.75" customHeight="1" x14ac:dyDescent="0.25">
      <c r="D721" s="22"/>
      <c r="E721" s="22"/>
      <c r="F721" s="23"/>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R721" s="3"/>
      <c r="ES721" s="3"/>
      <c r="ET721" s="3"/>
    </row>
    <row r="722" spans="4:150" ht="30.75" customHeight="1" x14ac:dyDescent="0.25">
      <c r="D722" s="22"/>
      <c r="E722" s="22"/>
      <c r="F722" s="23"/>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R722" s="3"/>
      <c r="ES722" s="3"/>
      <c r="ET722" s="3"/>
    </row>
    <row r="723" spans="4:150" ht="30.75" customHeight="1" x14ac:dyDescent="0.25">
      <c r="D723" s="22"/>
      <c r="E723" s="22"/>
      <c r="F723" s="23"/>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R723" s="3"/>
      <c r="ES723" s="3"/>
      <c r="ET723" s="3"/>
    </row>
    <row r="724" spans="4:150" ht="30.75" customHeight="1" x14ac:dyDescent="0.25">
      <c r="D724" s="22"/>
      <c r="E724" s="22"/>
      <c r="F724" s="23"/>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R724" s="3"/>
      <c r="ES724" s="3"/>
      <c r="ET724" s="3"/>
    </row>
    <row r="725" spans="4:150" ht="30.75" customHeight="1" x14ac:dyDescent="0.25">
      <c r="D725" s="22"/>
      <c r="E725" s="22"/>
      <c r="F725" s="23"/>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R725" s="3"/>
      <c r="ES725" s="3"/>
      <c r="ET725" s="3"/>
    </row>
    <row r="726" spans="4:150" ht="30.75" customHeight="1" x14ac:dyDescent="0.25">
      <c r="D726" s="22"/>
      <c r="E726" s="22"/>
      <c r="F726" s="23"/>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R726" s="3"/>
      <c r="ES726" s="3"/>
      <c r="ET726" s="3"/>
    </row>
    <row r="727" spans="4:150" ht="30.75" customHeight="1" x14ac:dyDescent="0.25">
      <c r="D727" s="22"/>
      <c r="E727" s="22"/>
      <c r="F727" s="23"/>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R727" s="3"/>
      <c r="ES727" s="3"/>
      <c r="ET727" s="3"/>
    </row>
    <row r="728" spans="4:150" ht="30.75" customHeight="1" x14ac:dyDescent="0.25">
      <c r="D728" s="22"/>
      <c r="E728" s="22"/>
      <c r="F728" s="23"/>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R728" s="3"/>
      <c r="ES728" s="3"/>
      <c r="ET728" s="3"/>
    </row>
    <row r="729" spans="4:150" ht="30.75" customHeight="1" x14ac:dyDescent="0.25">
      <c r="D729" s="22"/>
      <c r="E729" s="22"/>
      <c r="F729" s="23"/>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R729" s="3"/>
      <c r="ES729" s="3"/>
      <c r="ET729" s="3"/>
    </row>
    <row r="730" spans="4:150" ht="30.75" customHeight="1" x14ac:dyDescent="0.25">
      <c r="D730" s="22"/>
      <c r="E730" s="22"/>
      <c r="F730" s="23"/>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R730" s="3"/>
      <c r="ES730" s="3"/>
      <c r="ET730" s="3"/>
    </row>
    <row r="731" spans="4:150" ht="30.75" customHeight="1" x14ac:dyDescent="0.25">
      <c r="D731" s="22"/>
      <c r="E731" s="22"/>
      <c r="F731" s="23"/>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R731" s="3"/>
      <c r="ES731" s="3"/>
      <c r="ET731" s="3"/>
    </row>
    <row r="732" spans="4:150" ht="30.75" customHeight="1" x14ac:dyDescent="0.25">
      <c r="D732" s="22"/>
      <c r="E732" s="22"/>
      <c r="F732" s="23"/>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R732" s="3"/>
      <c r="ES732" s="3"/>
      <c r="ET732" s="3"/>
    </row>
    <row r="733" spans="4:150" ht="30.75" customHeight="1" x14ac:dyDescent="0.25">
      <c r="D733" s="22"/>
      <c r="E733" s="22"/>
      <c r="F733" s="23"/>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R733" s="3"/>
      <c r="ES733" s="3"/>
      <c r="ET733" s="3"/>
    </row>
    <row r="734" spans="4:150" ht="30.75" customHeight="1" x14ac:dyDescent="0.25">
      <c r="D734" s="22"/>
      <c r="E734" s="22"/>
      <c r="F734" s="23"/>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R734" s="3"/>
      <c r="ES734" s="3"/>
      <c r="ET734" s="3"/>
    </row>
    <row r="735" spans="4:150" ht="30.75" customHeight="1" x14ac:dyDescent="0.25">
      <c r="D735" s="22"/>
      <c r="E735" s="22"/>
      <c r="F735" s="23"/>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R735" s="3"/>
      <c r="ES735" s="3"/>
      <c r="ET735" s="3"/>
    </row>
    <row r="736" spans="4:150" ht="30.75" customHeight="1" x14ac:dyDescent="0.25">
      <c r="D736" s="22"/>
      <c r="E736" s="22"/>
      <c r="F736" s="23"/>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R736" s="3"/>
      <c r="ES736" s="3"/>
      <c r="ET736" s="3"/>
    </row>
    <row r="737" spans="4:150" ht="30.75" customHeight="1" x14ac:dyDescent="0.25">
      <c r="D737" s="22"/>
      <c r="E737" s="22"/>
      <c r="F737" s="23"/>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R737" s="3"/>
      <c r="ES737" s="3"/>
      <c r="ET737" s="3"/>
    </row>
    <row r="738" spans="4:150" ht="30.75" customHeight="1" x14ac:dyDescent="0.25">
      <c r="D738" s="22"/>
      <c r="E738" s="22"/>
      <c r="F738" s="23"/>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R738" s="3"/>
      <c r="ES738" s="3"/>
      <c r="ET738" s="3"/>
    </row>
    <row r="739" spans="4:150" ht="30.75" customHeight="1" x14ac:dyDescent="0.25">
      <c r="D739" s="22"/>
      <c r="E739" s="22"/>
      <c r="F739" s="23"/>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R739" s="3"/>
      <c r="ES739" s="3"/>
      <c r="ET739" s="3"/>
    </row>
    <row r="740" spans="4:150" ht="30.75" customHeight="1" x14ac:dyDescent="0.25">
      <c r="D740" s="22"/>
      <c r="E740" s="22"/>
      <c r="F740" s="23"/>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R740" s="3"/>
      <c r="ES740" s="3"/>
      <c r="ET740" s="3"/>
    </row>
    <row r="741" spans="4:150" ht="30.75" customHeight="1" x14ac:dyDescent="0.25">
      <c r="D741" s="22"/>
      <c r="E741" s="22"/>
      <c r="F741" s="23"/>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R741" s="3"/>
      <c r="ES741" s="3"/>
      <c r="ET741" s="3"/>
    </row>
    <row r="742" spans="4:150" ht="30.75" customHeight="1" x14ac:dyDescent="0.25">
      <c r="D742" s="22"/>
      <c r="E742" s="22"/>
      <c r="F742" s="23"/>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R742" s="3"/>
      <c r="ES742" s="3"/>
      <c r="ET742" s="3"/>
    </row>
    <row r="743" spans="4:150" ht="30.75" customHeight="1" x14ac:dyDescent="0.25">
      <c r="D743" s="22"/>
      <c r="E743" s="22"/>
      <c r="F743" s="23"/>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R743" s="3"/>
      <c r="ES743" s="3"/>
      <c r="ET743" s="3"/>
    </row>
    <row r="744" spans="4:150" ht="30.75" customHeight="1" x14ac:dyDescent="0.25">
      <c r="D744" s="22"/>
      <c r="E744" s="22"/>
      <c r="F744" s="23"/>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R744" s="3"/>
      <c r="ES744" s="3"/>
      <c r="ET744" s="3"/>
    </row>
    <row r="745" spans="4:150" ht="30.75" customHeight="1" x14ac:dyDescent="0.25">
      <c r="D745" s="22"/>
      <c r="E745" s="22"/>
      <c r="F745" s="23"/>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R745" s="3"/>
      <c r="ES745" s="3"/>
      <c r="ET745" s="3"/>
    </row>
    <row r="746" spans="4:150" ht="30.75" customHeight="1" x14ac:dyDescent="0.25">
      <c r="D746" s="22"/>
      <c r="E746" s="22"/>
      <c r="F746" s="23"/>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R746" s="3"/>
      <c r="ES746" s="3"/>
      <c r="ET746" s="3"/>
    </row>
    <row r="747" spans="4:150" ht="30.75" customHeight="1" x14ac:dyDescent="0.25">
      <c r="D747" s="22"/>
      <c r="E747" s="22"/>
      <c r="F747" s="23"/>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R747" s="3"/>
      <c r="ES747" s="3"/>
      <c r="ET747" s="3"/>
    </row>
    <row r="748" spans="4:150" ht="30.75" customHeight="1" x14ac:dyDescent="0.25">
      <c r="D748" s="22"/>
      <c r="E748" s="22"/>
      <c r="F748" s="23"/>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R748" s="3"/>
      <c r="ES748" s="3"/>
      <c r="ET748" s="3"/>
    </row>
    <row r="749" spans="4:150" ht="30.75" customHeight="1" x14ac:dyDescent="0.25">
      <c r="D749" s="22"/>
      <c r="E749" s="22"/>
      <c r="F749" s="23"/>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R749" s="3"/>
      <c r="ES749" s="3"/>
      <c r="ET749" s="3"/>
    </row>
    <row r="750" spans="4:150" ht="30.75" customHeight="1" x14ac:dyDescent="0.25">
      <c r="D750" s="22"/>
      <c r="E750" s="22"/>
      <c r="F750" s="23"/>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R750" s="3"/>
      <c r="ES750" s="3"/>
      <c r="ET750" s="3"/>
    </row>
    <row r="751" spans="4:150" ht="30.75" customHeight="1" x14ac:dyDescent="0.25">
      <c r="D751" s="22"/>
      <c r="E751" s="22"/>
      <c r="F751" s="23"/>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R751" s="3"/>
      <c r="ES751" s="3"/>
      <c r="ET751" s="3"/>
    </row>
    <row r="752" spans="4:150" ht="30.75" customHeight="1" x14ac:dyDescent="0.25">
      <c r="D752" s="22"/>
      <c r="E752" s="22"/>
      <c r="F752" s="23"/>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R752" s="3"/>
      <c r="ES752" s="3"/>
      <c r="ET752" s="3"/>
    </row>
    <row r="753" spans="4:150" ht="30.75" customHeight="1" x14ac:dyDescent="0.25">
      <c r="D753" s="22"/>
      <c r="E753" s="22"/>
      <c r="F753" s="23"/>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R753" s="3"/>
      <c r="ES753" s="3"/>
      <c r="ET753" s="3"/>
    </row>
    <row r="754" spans="4:150" ht="30.75" customHeight="1" x14ac:dyDescent="0.25">
      <c r="D754" s="22"/>
      <c r="E754" s="22"/>
      <c r="F754" s="23"/>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R754" s="3"/>
      <c r="ES754" s="3"/>
      <c r="ET754" s="3"/>
    </row>
    <row r="755" spans="4:150" ht="30.75" customHeight="1" x14ac:dyDescent="0.25">
      <c r="D755" s="22"/>
      <c r="E755" s="22"/>
      <c r="F755" s="23"/>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R755" s="3"/>
      <c r="ES755" s="3"/>
      <c r="ET755" s="3"/>
    </row>
    <row r="756" spans="4:150" ht="30.75" customHeight="1" x14ac:dyDescent="0.25">
      <c r="D756" s="22"/>
      <c r="E756" s="22"/>
      <c r="F756" s="23"/>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R756" s="3"/>
      <c r="ES756" s="3"/>
      <c r="ET756" s="3"/>
    </row>
    <row r="757" spans="4:150" ht="30.75" customHeight="1" x14ac:dyDescent="0.25">
      <c r="D757" s="22"/>
      <c r="E757" s="22"/>
      <c r="F757" s="23"/>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R757" s="3"/>
      <c r="ES757" s="3"/>
      <c r="ET757" s="3"/>
    </row>
    <row r="758" spans="4:150" ht="30.75" customHeight="1" x14ac:dyDescent="0.25">
      <c r="D758" s="22"/>
      <c r="E758" s="22"/>
      <c r="F758" s="23"/>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R758" s="3"/>
      <c r="ES758" s="3"/>
      <c r="ET758" s="3"/>
    </row>
    <row r="759" spans="4:150" ht="30.75" customHeight="1" x14ac:dyDescent="0.25">
      <c r="D759" s="22"/>
      <c r="E759" s="22"/>
      <c r="F759" s="23"/>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R759" s="3"/>
      <c r="ES759" s="3"/>
      <c r="ET759" s="3"/>
    </row>
    <row r="760" spans="4:150" ht="30.75" customHeight="1" x14ac:dyDescent="0.25">
      <c r="D760" s="22"/>
      <c r="E760" s="22"/>
      <c r="F760" s="23"/>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R760" s="3"/>
      <c r="ES760" s="3"/>
      <c r="ET760" s="3"/>
    </row>
    <row r="761" spans="4:150" ht="30.75" customHeight="1" x14ac:dyDescent="0.25">
      <c r="D761" s="22"/>
      <c r="E761" s="22"/>
      <c r="F761" s="23"/>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R761" s="3"/>
      <c r="ES761" s="3"/>
      <c r="ET761" s="3"/>
    </row>
    <row r="762" spans="4:150" ht="30.75" customHeight="1" x14ac:dyDescent="0.25">
      <c r="D762" s="22"/>
      <c r="E762" s="22"/>
      <c r="F762" s="23"/>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R762" s="3"/>
      <c r="ES762" s="3"/>
      <c r="ET762" s="3"/>
    </row>
    <row r="763" spans="4:150" ht="30.75" customHeight="1" x14ac:dyDescent="0.25">
      <c r="D763" s="22"/>
      <c r="E763" s="22"/>
      <c r="F763" s="23"/>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R763" s="3"/>
      <c r="ES763" s="3"/>
      <c r="ET763" s="3"/>
    </row>
    <row r="764" spans="4:150" ht="30.75" customHeight="1" x14ac:dyDescent="0.25">
      <c r="D764" s="22"/>
      <c r="E764" s="22"/>
      <c r="F764" s="23"/>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R764" s="3"/>
      <c r="ES764" s="3"/>
      <c r="ET764" s="3"/>
    </row>
    <row r="765" spans="4:150" ht="30.75" customHeight="1" x14ac:dyDescent="0.25">
      <c r="D765" s="22"/>
      <c r="E765" s="22"/>
      <c r="F765" s="23"/>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R765" s="3"/>
      <c r="ES765" s="3"/>
      <c r="ET765" s="3"/>
    </row>
    <row r="766" spans="4:150" ht="30.75" customHeight="1" x14ac:dyDescent="0.25">
      <c r="D766" s="22"/>
      <c r="E766" s="22"/>
      <c r="F766" s="23"/>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R766" s="3"/>
      <c r="ES766" s="3"/>
      <c r="ET766" s="3"/>
    </row>
    <row r="767" spans="4:150" ht="30.75" customHeight="1" x14ac:dyDescent="0.25">
      <c r="D767" s="22"/>
      <c r="E767" s="22"/>
      <c r="F767" s="23"/>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R767" s="3"/>
      <c r="ES767" s="3"/>
      <c r="ET767" s="3"/>
    </row>
    <row r="768" spans="4:150" ht="30.75" customHeight="1" x14ac:dyDescent="0.25">
      <c r="D768" s="22"/>
      <c r="E768" s="22"/>
      <c r="F768" s="23"/>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R768" s="3"/>
      <c r="ES768" s="3"/>
      <c r="ET768" s="3"/>
    </row>
    <row r="769" spans="4:150" ht="30.75" customHeight="1" x14ac:dyDescent="0.25">
      <c r="D769" s="22"/>
      <c r="E769" s="22"/>
      <c r="F769" s="23"/>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R769" s="3"/>
      <c r="ES769" s="3"/>
      <c r="ET769" s="3"/>
    </row>
    <row r="770" spans="4:150" ht="30.75" customHeight="1" x14ac:dyDescent="0.25">
      <c r="D770" s="22"/>
      <c r="E770" s="22"/>
      <c r="F770" s="23"/>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R770" s="3"/>
      <c r="ES770" s="3"/>
      <c r="ET770" s="3"/>
    </row>
    <row r="771" spans="4:150" ht="30.75" customHeight="1" x14ac:dyDescent="0.25">
      <c r="D771" s="22"/>
      <c r="E771" s="22"/>
      <c r="F771" s="23"/>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R771" s="3"/>
      <c r="ES771" s="3"/>
      <c r="ET771" s="3"/>
    </row>
    <row r="772" spans="4:150" ht="30.75" customHeight="1" x14ac:dyDescent="0.25">
      <c r="D772" s="22"/>
      <c r="E772" s="22"/>
      <c r="F772" s="23"/>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R772" s="3"/>
      <c r="ES772" s="3"/>
      <c r="ET772" s="3"/>
    </row>
    <row r="773" spans="4:150" ht="30.75" customHeight="1" x14ac:dyDescent="0.25">
      <c r="D773" s="22"/>
      <c r="E773" s="22"/>
      <c r="F773" s="23"/>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R773" s="3"/>
      <c r="ES773" s="3"/>
      <c r="ET773" s="3"/>
    </row>
    <row r="774" spans="4:150" ht="30.75" customHeight="1" x14ac:dyDescent="0.25">
      <c r="D774" s="22"/>
      <c r="E774" s="22"/>
      <c r="F774" s="23"/>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R774" s="3"/>
      <c r="ES774" s="3"/>
      <c r="ET774" s="3"/>
    </row>
    <row r="775" spans="4:150" ht="30.75" customHeight="1" x14ac:dyDescent="0.25">
      <c r="D775" s="22"/>
      <c r="E775" s="22"/>
      <c r="F775" s="23"/>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R775" s="3"/>
      <c r="ES775" s="3"/>
      <c r="ET775" s="3"/>
    </row>
    <row r="776" spans="4:150" ht="30.75" customHeight="1" x14ac:dyDescent="0.25">
      <c r="D776" s="22"/>
      <c r="E776" s="22"/>
      <c r="F776" s="23"/>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R776" s="3"/>
      <c r="ES776" s="3"/>
      <c r="ET776" s="3"/>
    </row>
    <row r="777" spans="4:150" ht="30.75" customHeight="1" x14ac:dyDescent="0.25">
      <c r="D777" s="22"/>
      <c r="E777" s="22"/>
      <c r="F777" s="23"/>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R777" s="3"/>
      <c r="ES777" s="3"/>
      <c r="ET777" s="3"/>
    </row>
    <row r="778" spans="4:150" ht="30.75" customHeight="1" x14ac:dyDescent="0.25">
      <c r="D778" s="22"/>
      <c r="E778" s="22"/>
      <c r="F778" s="23"/>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R778" s="3"/>
      <c r="ES778" s="3"/>
      <c r="ET778" s="3"/>
    </row>
    <row r="779" spans="4:150" ht="30.75" customHeight="1" x14ac:dyDescent="0.25">
      <c r="D779" s="22"/>
      <c r="E779" s="22"/>
      <c r="F779" s="23"/>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R779" s="3"/>
      <c r="ES779" s="3"/>
      <c r="ET779" s="3"/>
    </row>
    <row r="780" spans="4:150" ht="30.75" customHeight="1" x14ac:dyDescent="0.25">
      <c r="D780" s="22"/>
      <c r="E780" s="22"/>
      <c r="F780" s="23"/>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R780" s="3"/>
      <c r="ES780" s="3"/>
      <c r="ET780" s="3"/>
    </row>
    <row r="781" spans="4:150" ht="30.75" customHeight="1" x14ac:dyDescent="0.25">
      <c r="D781" s="22"/>
      <c r="E781" s="22"/>
      <c r="F781" s="23"/>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R781" s="3"/>
      <c r="ES781" s="3"/>
      <c r="ET781" s="3"/>
    </row>
    <row r="782" spans="4:150" ht="30.75" customHeight="1" x14ac:dyDescent="0.25">
      <c r="D782" s="22"/>
      <c r="E782" s="22"/>
      <c r="F782" s="23"/>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R782" s="3"/>
      <c r="ES782" s="3"/>
      <c r="ET782" s="3"/>
    </row>
    <row r="783" spans="4:150" ht="30.75" customHeight="1" x14ac:dyDescent="0.25">
      <c r="D783" s="22"/>
      <c r="E783" s="22"/>
      <c r="F783" s="23"/>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R783" s="3"/>
      <c r="ES783" s="3"/>
      <c r="ET783" s="3"/>
    </row>
    <row r="784" spans="4:150" ht="30.75" customHeight="1" x14ac:dyDescent="0.25">
      <c r="D784" s="22"/>
      <c r="E784" s="22"/>
      <c r="F784" s="23"/>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R784" s="3"/>
      <c r="ES784" s="3"/>
      <c r="ET784" s="3"/>
    </row>
    <row r="785" spans="4:150" ht="30.75" customHeight="1" x14ac:dyDescent="0.25">
      <c r="D785" s="22"/>
      <c r="E785" s="22"/>
      <c r="F785" s="23"/>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R785" s="3"/>
      <c r="ES785" s="3"/>
      <c r="ET785" s="3"/>
    </row>
    <row r="786" spans="4:150" ht="30.75" customHeight="1" x14ac:dyDescent="0.25">
      <c r="D786" s="22"/>
      <c r="E786" s="22"/>
      <c r="F786" s="23"/>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R786" s="3"/>
      <c r="ES786" s="3"/>
      <c r="ET786" s="3"/>
    </row>
    <row r="787" spans="4:150" ht="30.75" customHeight="1" x14ac:dyDescent="0.25">
      <c r="D787" s="22"/>
      <c r="E787" s="22"/>
      <c r="F787" s="23"/>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R787" s="3"/>
      <c r="ES787" s="3"/>
      <c r="ET787" s="3"/>
    </row>
    <row r="788" spans="4:150" ht="30.75" customHeight="1" x14ac:dyDescent="0.25">
      <c r="D788" s="22"/>
      <c r="E788" s="22"/>
      <c r="F788" s="23"/>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R788" s="3"/>
      <c r="ES788" s="3"/>
      <c r="ET788" s="3"/>
    </row>
    <row r="789" spans="4:150" ht="30.75" customHeight="1" x14ac:dyDescent="0.25">
      <c r="D789" s="22"/>
      <c r="E789" s="22"/>
      <c r="F789" s="23"/>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R789" s="3"/>
      <c r="ES789" s="3"/>
      <c r="ET789" s="3"/>
    </row>
    <row r="790" spans="4:150" ht="30.75" customHeight="1" x14ac:dyDescent="0.25">
      <c r="D790" s="22"/>
      <c r="E790" s="22"/>
      <c r="F790" s="23"/>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R790" s="3"/>
      <c r="ES790" s="3"/>
      <c r="ET790" s="3"/>
    </row>
    <row r="791" spans="4:150" ht="30.75" customHeight="1" x14ac:dyDescent="0.25">
      <c r="D791" s="22"/>
      <c r="E791" s="22"/>
      <c r="F791" s="23"/>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R791" s="3"/>
      <c r="ES791" s="3"/>
      <c r="ET791" s="3"/>
    </row>
    <row r="792" spans="4:150" ht="30.75" customHeight="1" x14ac:dyDescent="0.25">
      <c r="D792" s="22"/>
      <c r="E792" s="22"/>
      <c r="F792" s="23"/>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R792" s="3"/>
      <c r="ES792" s="3"/>
      <c r="ET792" s="3"/>
    </row>
    <row r="793" spans="4:150" ht="30.75" customHeight="1" x14ac:dyDescent="0.25">
      <c r="D793" s="22"/>
      <c r="E793" s="22"/>
      <c r="F793" s="23"/>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R793" s="3"/>
      <c r="ES793" s="3"/>
      <c r="ET793" s="3"/>
    </row>
    <row r="794" spans="4:150" ht="30.75" customHeight="1" x14ac:dyDescent="0.25">
      <c r="D794" s="22"/>
      <c r="E794" s="22"/>
      <c r="F794" s="23"/>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R794" s="3"/>
      <c r="ES794" s="3"/>
      <c r="ET794" s="3"/>
    </row>
    <row r="795" spans="4:150" ht="30.75" customHeight="1" x14ac:dyDescent="0.25">
      <c r="D795" s="22"/>
      <c r="E795" s="22"/>
      <c r="F795" s="23"/>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R795" s="3"/>
      <c r="ES795" s="3"/>
      <c r="ET795" s="3"/>
    </row>
    <row r="796" spans="4:150" ht="30.75" customHeight="1" x14ac:dyDescent="0.25">
      <c r="D796" s="22"/>
      <c r="E796" s="22"/>
      <c r="F796" s="23"/>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R796" s="3"/>
      <c r="ES796" s="3"/>
      <c r="ET796" s="3"/>
    </row>
    <row r="797" spans="4:150" ht="30.75" customHeight="1" x14ac:dyDescent="0.25">
      <c r="D797" s="22"/>
      <c r="E797" s="22"/>
      <c r="F797" s="23"/>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R797" s="3"/>
      <c r="ES797" s="3"/>
      <c r="ET797" s="3"/>
    </row>
    <row r="798" spans="4:150" ht="30.75" customHeight="1" x14ac:dyDescent="0.25">
      <c r="D798" s="22"/>
      <c r="E798" s="22"/>
      <c r="F798" s="23"/>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R798" s="3"/>
      <c r="ES798" s="3"/>
      <c r="ET798" s="3"/>
    </row>
    <row r="799" spans="4:150" ht="30.75" customHeight="1" x14ac:dyDescent="0.25">
      <c r="D799" s="22"/>
      <c r="E799" s="22"/>
      <c r="F799" s="23"/>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R799" s="3"/>
      <c r="ES799" s="3"/>
      <c r="ET799" s="3"/>
    </row>
    <row r="800" spans="4:150" ht="30.75" customHeight="1" x14ac:dyDescent="0.25">
      <c r="D800" s="22"/>
      <c r="E800" s="22"/>
      <c r="F800" s="23"/>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R800" s="3"/>
      <c r="ES800" s="3"/>
      <c r="ET800" s="3"/>
    </row>
    <row r="801" spans="4:150" ht="30.75" customHeight="1" x14ac:dyDescent="0.25">
      <c r="D801" s="22"/>
      <c r="E801" s="22"/>
      <c r="F801" s="23"/>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R801" s="3"/>
      <c r="ES801" s="3"/>
      <c r="ET801" s="3"/>
    </row>
    <row r="802" spans="4:150" ht="30.75" customHeight="1" x14ac:dyDescent="0.25">
      <c r="D802" s="22"/>
      <c r="E802" s="22"/>
      <c r="F802" s="23"/>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R802" s="3"/>
      <c r="ES802" s="3"/>
      <c r="ET802" s="3"/>
    </row>
    <row r="803" spans="4:150" ht="30.75" customHeight="1" x14ac:dyDescent="0.25">
      <c r="D803" s="22"/>
      <c r="E803" s="22"/>
      <c r="F803" s="23"/>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R803" s="3"/>
      <c r="ES803" s="3"/>
      <c r="ET803" s="3"/>
    </row>
    <row r="804" spans="4:150" ht="30.75" customHeight="1" x14ac:dyDescent="0.25">
      <c r="D804" s="22"/>
      <c r="E804" s="22"/>
      <c r="F804" s="23"/>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R804" s="3"/>
      <c r="ES804" s="3"/>
      <c r="ET804" s="3"/>
    </row>
    <row r="805" spans="4:150" ht="30.75" customHeight="1" x14ac:dyDescent="0.25">
      <c r="D805" s="22"/>
      <c r="E805" s="22"/>
      <c r="F805" s="23"/>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R805" s="3"/>
      <c r="ES805" s="3"/>
      <c r="ET805" s="3"/>
    </row>
    <row r="806" spans="4:150" ht="30.75" customHeight="1" x14ac:dyDescent="0.25">
      <c r="D806" s="22"/>
      <c r="E806" s="22"/>
      <c r="F806" s="23"/>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R806" s="3"/>
      <c r="ES806" s="3"/>
      <c r="ET806" s="3"/>
    </row>
    <row r="807" spans="4:150" ht="30.75" customHeight="1" x14ac:dyDescent="0.25">
      <c r="D807" s="22"/>
      <c r="E807" s="22"/>
      <c r="F807" s="23"/>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R807" s="3"/>
      <c r="ES807" s="3"/>
      <c r="ET807" s="3"/>
    </row>
    <row r="808" spans="4:150" ht="30.75" customHeight="1" x14ac:dyDescent="0.25">
      <c r="D808" s="22"/>
      <c r="E808" s="22"/>
      <c r="F808" s="23"/>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R808" s="3"/>
      <c r="ES808" s="3"/>
      <c r="ET808" s="3"/>
    </row>
    <row r="809" spans="4:150" ht="30.75" customHeight="1" x14ac:dyDescent="0.25">
      <c r="D809" s="22"/>
      <c r="E809" s="22"/>
      <c r="F809" s="23"/>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R809" s="3"/>
      <c r="ES809" s="3"/>
      <c r="ET809" s="3"/>
    </row>
    <row r="810" spans="4:150" ht="30.75" customHeight="1" x14ac:dyDescent="0.25">
      <c r="D810" s="22"/>
      <c r="E810" s="22"/>
      <c r="F810" s="23"/>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R810" s="3"/>
      <c r="ES810" s="3"/>
      <c r="ET810" s="3"/>
    </row>
    <row r="811" spans="4:150" ht="30.75" customHeight="1" x14ac:dyDescent="0.25">
      <c r="D811" s="22"/>
      <c r="E811" s="22"/>
      <c r="F811" s="23"/>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R811" s="3"/>
      <c r="ES811" s="3"/>
      <c r="ET811" s="3"/>
    </row>
    <row r="812" spans="4:150" ht="30.75" customHeight="1" x14ac:dyDescent="0.25">
      <c r="D812" s="22"/>
      <c r="E812" s="22"/>
      <c r="F812" s="23"/>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R812" s="3"/>
      <c r="ES812" s="3"/>
      <c r="ET812" s="3"/>
    </row>
    <row r="813" spans="4:150" ht="30.75" customHeight="1" x14ac:dyDescent="0.25">
      <c r="D813" s="22"/>
      <c r="E813" s="22"/>
      <c r="F813" s="23"/>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R813" s="3"/>
      <c r="ES813" s="3"/>
      <c r="ET813" s="3"/>
    </row>
    <row r="814" spans="4:150" ht="30.75" customHeight="1" x14ac:dyDescent="0.25">
      <c r="D814" s="22"/>
      <c r="E814" s="22"/>
      <c r="F814" s="23"/>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R814" s="3"/>
      <c r="ES814" s="3"/>
      <c r="ET814" s="3"/>
    </row>
    <row r="815" spans="4:150" ht="30.75" customHeight="1" x14ac:dyDescent="0.25">
      <c r="D815" s="22"/>
      <c r="E815" s="22"/>
      <c r="F815" s="23"/>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R815" s="3"/>
      <c r="ES815" s="3"/>
      <c r="ET815" s="3"/>
    </row>
    <row r="816" spans="4:150" ht="30.75" customHeight="1" x14ac:dyDescent="0.25">
      <c r="D816" s="22"/>
      <c r="E816" s="22"/>
      <c r="F816" s="23"/>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R816" s="3"/>
      <c r="ES816" s="3"/>
      <c r="ET816" s="3"/>
    </row>
    <row r="817" spans="4:150" ht="30.75" customHeight="1" x14ac:dyDescent="0.25">
      <c r="D817" s="22"/>
      <c r="E817" s="22"/>
      <c r="F817" s="23"/>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R817" s="3"/>
      <c r="ES817" s="3"/>
      <c r="ET817" s="3"/>
    </row>
    <row r="818" spans="4:150" ht="30.75" customHeight="1" x14ac:dyDescent="0.25">
      <c r="D818" s="22"/>
      <c r="E818" s="22"/>
      <c r="F818" s="23"/>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R818" s="3"/>
      <c r="ES818" s="3"/>
      <c r="ET818" s="3"/>
    </row>
    <row r="819" spans="4:150" ht="30.75" customHeight="1" x14ac:dyDescent="0.25">
      <c r="D819" s="22"/>
      <c r="E819" s="22"/>
      <c r="F819" s="23"/>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R819" s="3"/>
      <c r="ES819" s="3"/>
      <c r="ET819" s="3"/>
    </row>
    <row r="820" spans="4:150" ht="30.75" customHeight="1" x14ac:dyDescent="0.25">
      <c r="D820" s="22"/>
      <c r="E820" s="22"/>
      <c r="F820" s="23"/>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R820" s="3"/>
      <c r="ES820" s="3"/>
      <c r="ET820" s="3"/>
    </row>
    <row r="821" spans="4:150" ht="30.75" customHeight="1" x14ac:dyDescent="0.25">
      <c r="D821" s="22"/>
      <c r="E821" s="22"/>
      <c r="F821" s="23"/>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R821" s="3"/>
      <c r="ES821" s="3"/>
      <c r="ET821" s="3"/>
    </row>
    <row r="822" spans="4:150" ht="30.75" customHeight="1" x14ac:dyDescent="0.25">
      <c r="D822" s="22"/>
      <c r="E822" s="22"/>
      <c r="F822" s="23"/>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R822" s="3"/>
      <c r="ES822" s="3"/>
      <c r="ET822" s="3"/>
    </row>
    <row r="823" spans="4:150" ht="30.75" customHeight="1" x14ac:dyDescent="0.25">
      <c r="D823" s="22"/>
      <c r="E823" s="22"/>
      <c r="F823" s="23"/>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R823" s="3"/>
      <c r="ES823" s="3"/>
      <c r="ET823" s="3"/>
    </row>
    <row r="824" spans="4:150" ht="30.75" customHeight="1" x14ac:dyDescent="0.25">
      <c r="D824" s="22"/>
      <c r="E824" s="22"/>
      <c r="F824" s="23"/>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R824" s="3"/>
      <c r="ES824" s="3"/>
      <c r="ET824" s="3"/>
    </row>
    <row r="825" spans="4:150" ht="30.75" customHeight="1" x14ac:dyDescent="0.25">
      <c r="D825" s="22"/>
      <c r="E825" s="22"/>
      <c r="F825" s="23"/>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R825" s="3"/>
      <c r="ES825" s="3"/>
      <c r="ET825" s="3"/>
    </row>
    <row r="826" spans="4:150" ht="30.75" customHeight="1" x14ac:dyDescent="0.25">
      <c r="D826" s="22"/>
      <c r="E826" s="22"/>
      <c r="F826" s="23"/>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R826" s="3"/>
      <c r="ES826" s="3"/>
      <c r="ET826" s="3"/>
    </row>
    <row r="827" spans="4:150" ht="30.75" customHeight="1" x14ac:dyDescent="0.25">
      <c r="D827" s="22"/>
      <c r="E827" s="22"/>
      <c r="F827" s="23"/>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R827" s="3"/>
      <c r="ES827" s="3"/>
      <c r="ET827" s="3"/>
    </row>
    <row r="828" spans="4:150" ht="30.75" customHeight="1" x14ac:dyDescent="0.25">
      <c r="D828" s="22"/>
      <c r="E828" s="22"/>
      <c r="F828" s="23"/>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R828" s="3"/>
      <c r="ES828" s="3"/>
      <c r="ET828" s="3"/>
    </row>
    <row r="829" spans="4:150" ht="30.75" customHeight="1" x14ac:dyDescent="0.25">
      <c r="D829" s="22"/>
      <c r="E829" s="22"/>
      <c r="F829" s="23"/>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R829" s="3"/>
      <c r="ES829" s="3"/>
      <c r="ET829" s="3"/>
    </row>
    <row r="830" spans="4:150" ht="30.75" customHeight="1" x14ac:dyDescent="0.25">
      <c r="D830" s="22"/>
      <c r="E830" s="22"/>
      <c r="F830" s="23"/>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R830" s="3"/>
      <c r="ES830" s="3"/>
      <c r="ET830" s="3"/>
    </row>
    <row r="831" spans="4:150" ht="30.75" customHeight="1" x14ac:dyDescent="0.25">
      <c r="D831" s="22"/>
      <c r="E831" s="22"/>
      <c r="F831" s="23"/>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R831" s="3"/>
      <c r="ES831" s="3"/>
      <c r="ET831" s="3"/>
    </row>
    <row r="832" spans="4:150" ht="30.75" customHeight="1" x14ac:dyDescent="0.25">
      <c r="D832" s="22"/>
      <c r="E832" s="22"/>
      <c r="F832" s="23"/>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R832" s="3"/>
      <c r="ES832" s="3"/>
      <c r="ET832" s="3"/>
    </row>
    <row r="833" spans="4:150" ht="30.75" customHeight="1" x14ac:dyDescent="0.25">
      <c r="D833" s="22"/>
      <c r="E833" s="22"/>
      <c r="F833" s="23"/>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R833" s="3"/>
      <c r="ES833" s="3"/>
      <c r="ET833" s="3"/>
    </row>
    <row r="834" spans="4:150" ht="30.75" customHeight="1" x14ac:dyDescent="0.25">
      <c r="D834" s="22"/>
      <c r="E834" s="22"/>
      <c r="F834" s="23"/>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R834" s="3"/>
      <c r="ES834" s="3"/>
      <c r="ET834" s="3"/>
    </row>
    <row r="835" spans="4:150" ht="30.75" customHeight="1" x14ac:dyDescent="0.25">
      <c r="D835" s="22"/>
      <c r="E835" s="22"/>
      <c r="F835" s="23"/>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R835" s="3"/>
      <c r="ES835" s="3"/>
      <c r="ET835" s="3"/>
    </row>
    <row r="836" spans="4:150" ht="30.75" customHeight="1" x14ac:dyDescent="0.25">
      <c r="D836" s="22"/>
      <c r="E836" s="22"/>
      <c r="F836" s="23"/>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R836" s="3"/>
      <c r="ES836" s="3"/>
      <c r="ET836" s="3"/>
    </row>
    <row r="837" spans="4:150" ht="30.75" customHeight="1" x14ac:dyDescent="0.25">
      <c r="D837" s="22"/>
      <c r="E837" s="22"/>
      <c r="F837" s="23"/>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R837" s="3"/>
      <c r="ES837" s="3"/>
      <c r="ET837" s="3"/>
    </row>
    <row r="838" spans="4:150" ht="30.75" customHeight="1" x14ac:dyDescent="0.25">
      <c r="D838" s="22"/>
      <c r="E838" s="22"/>
      <c r="F838" s="23"/>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R838" s="3"/>
      <c r="ES838" s="3"/>
      <c r="ET838" s="3"/>
    </row>
    <row r="839" spans="4:150" ht="30.75" customHeight="1" x14ac:dyDescent="0.25">
      <c r="D839" s="22"/>
      <c r="E839" s="22"/>
      <c r="F839" s="23"/>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R839" s="3"/>
      <c r="ES839" s="3"/>
      <c r="ET839" s="3"/>
    </row>
    <row r="840" spans="4:150" ht="30.75" customHeight="1" x14ac:dyDescent="0.25">
      <c r="D840" s="22"/>
      <c r="E840" s="22"/>
      <c r="F840" s="23"/>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R840" s="3"/>
      <c r="ES840" s="3"/>
      <c r="ET840" s="3"/>
    </row>
    <row r="841" spans="4:150" ht="30.75" customHeight="1" x14ac:dyDescent="0.25">
      <c r="D841" s="22"/>
      <c r="E841" s="22"/>
      <c r="F841" s="23"/>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R841" s="3"/>
      <c r="ES841" s="3"/>
      <c r="ET841" s="3"/>
    </row>
    <row r="842" spans="4:150" ht="30.75" customHeight="1" x14ac:dyDescent="0.25">
      <c r="D842" s="22"/>
      <c r="E842" s="22"/>
      <c r="F842" s="23"/>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R842" s="3"/>
      <c r="ES842" s="3"/>
      <c r="ET842" s="3"/>
    </row>
    <row r="843" spans="4:150" ht="30.75" customHeight="1" x14ac:dyDescent="0.25">
      <c r="D843" s="22"/>
      <c r="E843" s="22"/>
      <c r="F843" s="23"/>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R843" s="3"/>
      <c r="ES843" s="3"/>
      <c r="ET843" s="3"/>
    </row>
    <row r="844" spans="4:150" ht="30.75" customHeight="1" x14ac:dyDescent="0.25">
      <c r="D844" s="22"/>
      <c r="E844" s="22"/>
      <c r="F844" s="23"/>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R844" s="3"/>
      <c r="ES844" s="3"/>
      <c r="ET844" s="3"/>
    </row>
    <row r="845" spans="4:150" ht="30.75" customHeight="1" x14ac:dyDescent="0.25">
      <c r="D845" s="22"/>
      <c r="E845" s="22"/>
      <c r="F845" s="23"/>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R845" s="3"/>
      <c r="ES845" s="3"/>
      <c r="ET845" s="3"/>
    </row>
    <row r="846" spans="4:150" ht="30.75" customHeight="1" x14ac:dyDescent="0.25">
      <c r="D846" s="22"/>
      <c r="E846" s="22"/>
      <c r="F846" s="23"/>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R846" s="3"/>
      <c r="ES846" s="3"/>
      <c r="ET846" s="3"/>
    </row>
    <row r="847" spans="4:150" ht="30.75" customHeight="1" x14ac:dyDescent="0.25">
      <c r="D847" s="22"/>
      <c r="E847" s="22"/>
      <c r="F847" s="23"/>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R847" s="3"/>
      <c r="ES847" s="3"/>
      <c r="ET847" s="3"/>
    </row>
    <row r="848" spans="4:150" ht="30.75" customHeight="1" x14ac:dyDescent="0.25">
      <c r="D848" s="22"/>
      <c r="E848" s="22"/>
      <c r="F848" s="23"/>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R848" s="3"/>
      <c r="ES848" s="3"/>
      <c r="ET848" s="3"/>
    </row>
    <row r="849" spans="4:150" ht="30.75" customHeight="1" x14ac:dyDescent="0.25">
      <c r="D849" s="22"/>
      <c r="E849" s="22"/>
      <c r="F849" s="23"/>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R849" s="3"/>
      <c r="ES849" s="3"/>
      <c r="ET849" s="3"/>
    </row>
    <row r="850" spans="4:150" ht="30.75" customHeight="1" x14ac:dyDescent="0.25">
      <c r="D850" s="22"/>
      <c r="E850" s="22"/>
      <c r="F850" s="23"/>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R850" s="3"/>
      <c r="ES850" s="3"/>
      <c r="ET850" s="3"/>
    </row>
    <row r="851" spans="4:150" ht="30.75" customHeight="1" x14ac:dyDescent="0.25">
      <c r="D851" s="22"/>
      <c r="E851" s="22"/>
      <c r="F851" s="23"/>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R851" s="3"/>
      <c r="ES851" s="3"/>
      <c r="ET851" s="3"/>
    </row>
    <row r="852" spans="4:150" ht="30.75" customHeight="1" x14ac:dyDescent="0.25">
      <c r="D852" s="22"/>
      <c r="E852" s="22"/>
      <c r="F852" s="23"/>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R852" s="3"/>
      <c r="ES852" s="3"/>
      <c r="ET852" s="3"/>
    </row>
    <row r="853" spans="4:150" ht="30.75" customHeight="1" x14ac:dyDescent="0.25">
      <c r="D853" s="22"/>
      <c r="E853" s="22"/>
      <c r="F853" s="23"/>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R853" s="3"/>
      <c r="ES853" s="3"/>
      <c r="ET853" s="3"/>
    </row>
    <row r="854" spans="4:150" ht="30.75" customHeight="1" x14ac:dyDescent="0.25">
      <c r="D854" s="22"/>
      <c r="E854" s="22"/>
      <c r="F854" s="23"/>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R854" s="3"/>
      <c r="ES854" s="3"/>
      <c r="ET854" s="3"/>
    </row>
    <row r="855" spans="4:150" ht="30.75" customHeight="1" x14ac:dyDescent="0.25">
      <c r="D855" s="22"/>
      <c r="E855" s="22"/>
      <c r="F855" s="23"/>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R855" s="3"/>
      <c r="ES855" s="3"/>
      <c r="ET855" s="3"/>
    </row>
    <row r="856" spans="4:150" ht="30.75" customHeight="1" x14ac:dyDescent="0.25">
      <c r="D856" s="22"/>
      <c r="E856" s="22"/>
      <c r="F856" s="23"/>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R856" s="3"/>
      <c r="ES856" s="3"/>
      <c r="ET856" s="3"/>
    </row>
    <row r="857" spans="4:150" ht="30.75" customHeight="1" x14ac:dyDescent="0.25">
      <c r="D857" s="22"/>
      <c r="E857" s="22"/>
      <c r="F857" s="23"/>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R857" s="3"/>
      <c r="ES857" s="3"/>
      <c r="ET857" s="3"/>
    </row>
    <row r="858" spans="4:150" ht="30.75" customHeight="1" x14ac:dyDescent="0.25">
      <c r="D858" s="22"/>
      <c r="E858" s="22"/>
      <c r="F858" s="23"/>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R858" s="3"/>
      <c r="ES858" s="3"/>
      <c r="ET858" s="3"/>
    </row>
    <row r="859" spans="4:150" ht="30.75" customHeight="1" x14ac:dyDescent="0.25">
      <c r="D859" s="22"/>
      <c r="E859" s="22"/>
      <c r="F859" s="23"/>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R859" s="3"/>
      <c r="ES859" s="3"/>
      <c r="ET859" s="3"/>
    </row>
    <row r="860" spans="4:150" ht="30.75" customHeight="1" x14ac:dyDescent="0.25">
      <c r="D860" s="22"/>
      <c r="E860" s="22"/>
      <c r="F860" s="23"/>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R860" s="3"/>
      <c r="ES860" s="3"/>
      <c r="ET860" s="3"/>
    </row>
    <row r="861" spans="4:150" ht="30.75" customHeight="1" x14ac:dyDescent="0.25">
      <c r="D861" s="22"/>
      <c r="E861" s="22"/>
      <c r="F861" s="23"/>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R861" s="3"/>
      <c r="ES861" s="3"/>
      <c r="ET861" s="3"/>
    </row>
    <row r="862" spans="4:150" ht="30.75" customHeight="1" x14ac:dyDescent="0.25">
      <c r="D862" s="22"/>
      <c r="E862" s="22"/>
      <c r="F862" s="23"/>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R862" s="3"/>
      <c r="ES862" s="3"/>
      <c r="ET862" s="3"/>
    </row>
    <row r="863" spans="4:150" ht="30.75" customHeight="1" x14ac:dyDescent="0.25">
      <c r="D863" s="22"/>
      <c r="E863" s="22"/>
      <c r="F863" s="23"/>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R863" s="3"/>
      <c r="ES863" s="3"/>
      <c r="ET863" s="3"/>
    </row>
    <row r="864" spans="4:150" ht="30.75" customHeight="1" x14ac:dyDescent="0.25">
      <c r="D864" s="22"/>
      <c r="E864" s="22"/>
      <c r="F864" s="23"/>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R864" s="3"/>
      <c r="ES864" s="3"/>
      <c r="ET864" s="3"/>
    </row>
    <row r="865" spans="4:150" ht="30.75" customHeight="1" x14ac:dyDescent="0.25">
      <c r="D865" s="22"/>
      <c r="E865" s="22"/>
      <c r="F865" s="23"/>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R865" s="3"/>
      <c r="ES865" s="3"/>
      <c r="ET865" s="3"/>
    </row>
    <row r="866" spans="4:150" ht="30.75" customHeight="1" x14ac:dyDescent="0.25">
      <c r="D866" s="22"/>
      <c r="E866" s="22"/>
      <c r="F866" s="23"/>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R866" s="3"/>
      <c r="ES866" s="3"/>
      <c r="ET866" s="3"/>
    </row>
    <row r="867" spans="4:150" ht="30.75" customHeight="1" x14ac:dyDescent="0.25">
      <c r="D867" s="22"/>
      <c r="E867" s="22"/>
      <c r="F867" s="23"/>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R867" s="3"/>
      <c r="ES867" s="3"/>
      <c r="ET867" s="3"/>
    </row>
    <row r="868" spans="4:150" ht="30.75" customHeight="1" x14ac:dyDescent="0.25">
      <c r="D868" s="22"/>
      <c r="E868" s="22"/>
      <c r="F868" s="23"/>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R868" s="3"/>
      <c r="ES868" s="3"/>
      <c r="ET868" s="3"/>
    </row>
    <row r="869" spans="4:150" ht="30.75" customHeight="1" x14ac:dyDescent="0.25">
      <c r="D869" s="22"/>
      <c r="E869" s="22"/>
      <c r="F869" s="23"/>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R869" s="3"/>
      <c r="ES869" s="3"/>
      <c r="ET869" s="3"/>
    </row>
    <row r="870" spans="4:150" ht="30.75" customHeight="1" x14ac:dyDescent="0.25">
      <c r="D870" s="22"/>
      <c r="E870" s="22"/>
      <c r="F870" s="23"/>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R870" s="3"/>
      <c r="ES870" s="3"/>
      <c r="ET870" s="3"/>
    </row>
    <row r="871" spans="4:150" ht="30.75" customHeight="1" x14ac:dyDescent="0.25">
      <c r="D871" s="22"/>
      <c r="E871" s="22"/>
      <c r="F871" s="23"/>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R871" s="3"/>
      <c r="ES871" s="3"/>
      <c r="ET871" s="3"/>
    </row>
    <row r="872" spans="4:150" ht="30.75" customHeight="1" x14ac:dyDescent="0.25">
      <c r="D872" s="22"/>
      <c r="E872" s="22"/>
      <c r="F872" s="23"/>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R872" s="3"/>
      <c r="ES872" s="3"/>
      <c r="ET872" s="3"/>
    </row>
    <row r="873" spans="4:150" ht="30.75" customHeight="1" x14ac:dyDescent="0.25">
      <c r="D873" s="22"/>
      <c r="E873" s="22"/>
      <c r="F873" s="23"/>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R873" s="3"/>
      <c r="ES873" s="3"/>
      <c r="ET873" s="3"/>
    </row>
    <row r="874" spans="4:150" ht="30.75" customHeight="1" x14ac:dyDescent="0.25">
      <c r="D874" s="22"/>
      <c r="E874" s="22"/>
      <c r="F874" s="23"/>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R874" s="3"/>
      <c r="ES874" s="3"/>
      <c r="ET874" s="3"/>
    </row>
    <row r="875" spans="4:150" ht="30.75" customHeight="1" x14ac:dyDescent="0.25">
      <c r="D875" s="22"/>
      <c r="E875" s="22"/>
      <c r="F875" s="23"/>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R875" s="3"/>
      <c r="ES875" s="3"/>
      <c r="ET875" s="3"/>
    </row>
    <row r="876" spans="4:150" ht="30.75" customHeight="1" x14ac:dyDescent="0.25">
      <c r="D876" s="22"/>
      <c r="E876" s="22"/>
      <c r="F876" s="23"/>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R876" s="3"/>
      <c r="ES876" s="3"/>
      <c r="ET876" s="3"/>
    </row>
    <row r="877" spans="4:150" ht="30.75" customHeight="1" x14ac:dyDescent="0.25">
      <c r="D877" s="22"/>
      <c r="E877" s="22"/>
      <c r="F877" s="23"/>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R877" s="3"/>
      <c r="ES877" s="3"/>
      <c r="ET877" s="3"/>
    </row>
    <row r="878" spans="4:150" ht="30.75" customHeight="1" x14ac:dyDescent="0.25">
      <c r="D878" s="22"/>
      <c r="E878" s="22"/>
      <c r="F878" s="23"/>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R878" s="3"/>
      <c r="ES878" s="3"/>
      <c r="ET878" s="3"/>
    </row>
    <row r="879" spans="4:150" ht="30.75" customHeight="1" x14ac:dyDescent="0.25">
      <c r="D879" s="22"/>
      <c r="E879" s="22"/>
      <c r="F879" s="23"/>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R879" s="3"/>
      <c r="ES879" s="3"/>
      <c r="ET879" s="3"/>
    </row>
    <row r="880" spans="4:150" ht="30.75" customHeight="1" x14ac:dyDescent="0.25">
      <c r="D880" s="22"/>
      <c r="E880" s="22"/>
      <c r="F880" s="23"/>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R880" s="3"/>
      <c r="ES880" s="3"/>
      <c r="ET880" s="3"/>
    </row>
    <row r="881" spans="4:150" ht="30.75" customHeight="1" x14ac:dyDescent="0.25">
      <c r="D881" s="22"/>
      <c r="E881" s="22"/>
      <c r="F881" s="23"/>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R881" s="3"/>
      <c r="ES881" s="3"/>
      <c r="ET881" s="3"/>
    </row>
    <row r="882" spans="4:150" ht="30.75" customHeight="1" x14ac:dyDescent="0.25">
      <c r="D882" s="22"/>
      <c r="E882" s="22"/>
      <c r="F882" s="23"/>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R882" s="3"/>
      <c r="ES882" s="3"/>
      <c r="ET882" s="3"/>
    </row>
    <row r="883" spans="4:150" ht="30.75" customHeight="1" x14ac:dyDescent="0.25">
      <c r="D883" s="22"/>
      <c r="E883" s="22"/>
      <c r="F883" s="23"/>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R883" s="3"/>
      <c r="ES883" s="3"/>
      <c r="ET883" s="3"/>
    </row>
    <row r="884" spans="4:150" ht="30.75" customHeight="1" x14ac:dyDescent="0.25">
      <c r="D884" s="22"/>
      <c r="E884" s="22"/>
      <c r="F884" s="23"/>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R884" s="3"/>
      <c r="ES884" s="3"/>
      <c r="ET884" s="3"/>
    </row>
    <row r="885" spans="4:150" ht="30.75" customHeight="1" x14ac:dyDescent="0.25">
      <c r="D885" s="22"/>
      <c r="E885" s="22"/>
      <c r="F885" s="23"/>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R885" s="3"/>
      <c r="ES885" s="3"/>
      <c r="ET885" s="3"/>
    </row>
    <row r="886" spans="4:150" ht="30.75" customHeight="1" x14ac:dyDescent="0.25">
      <c r="D886" s="22"/>
      <c r="E886" s="22"/>
      <c r="F886" s="23"/>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R886" s="3"/>
      <c r="ES886" s="3"/>
      <c r="ET886" s="3"/>
    </row>
    <row r="887" spans="4:150" ht="30.75" customHeight="1" x14ac:dyDescent="0.25">
      <c r="D887" s="22"/>
      <c r="E887" s="22"/>
      <c r="F887" s="23"/>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R887" s="3"/>
      <c r="ES887" s="3"/>
      <c r="ET887" s="3"/>
    </row>
    <row r="888" spans="4:150" ht="30.75" customHeight="1" x14ac:dyDescent="0.25">
      <c r="D888" s="22"/>
      <c r="E888" s="22"/>
      <c r="F888" s="23"/>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R888" s="3"/>
      <c r="ES888" s="3"/>
      <c r="ET888" s="3"/>
    </row>
    <row r="889" spans="4:150" ht="30.75" customHeight="1" x14ac:dyDescent="0.25">
      <c r="D889" s="22"/>
      <c r="E889" s="22"/>
      <c r="F889" s="23"/>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R889" s="3"/>
      <c r="ES889" s="3"/>
      <c r="ET889" s="3"/>
    </row>
    <row r="890" spans="4:150" ht="30.75" customHeight="1" x14ac:dyDescent="0.25">
      <c r="D890" s="22"/>
      <c r="E890" s="22"/>
      <c r="F890" s="23"/>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R890" s="3"/>
      <c r="ES890" s="3"/>
      <c r="ET890" s="3"/>
    </row>
    <row r="891" spans="4:150" ht="30.75" customHeight="1" x14ac:dyDescent="0.25">
      <c r="D891" s="22"/>
      <c r="E891" s="22"/>
      <c r="F891" s="23"/>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R891" s="3"/>
      <c r="ES891" s="3"/>
      <c r="ET891" s="3"/>
    </row>
    <row r="892" spans="4:150" ht="30.75" customHeight="1" x14ac:dyDescent="0.25">
      <c r="D892" s="22"/>
      <c r="E892" s="22"/>
      <c r="F892" s="23"/>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R892" s="3"/>
      <c r="ES892" s="3"/>
      <c r="ET892" s="3"/>
    </row>
    <row r="893" spans="4:150" ht="30.75" customHeight="1" x14ac:dyDescent="0.25">
      <c r="D893" s="22"/>
      <c r="E893" s="22"/>
      <c r="F893" s="23"/>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R893" s="3"/>
      <c r="ES893" s="3"/>
      <c r="ET893" s="3"/>
    </row>
    <row r="894" spans="4:150" ht="30.75" customHeight="1" x14ac:dyDescent="0.25">
      <c r="D894" s="22"/>
      <c r="E894" s="22"/>
      <c r="F894" s="23"/>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R894" s="3"/>
      <c r="ES894" s="3"/>
      <c r="ET894" s="3"/>
    </row>
    <row r="895" spans="4:150" ht="30.75" customHeight="1" x14ac:dyDescent="0.25">
      <c r="D895" s="22"/>
      <c r="E895" s="22"/>
      <c r="F895" s="23"/>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R895" s="3"/>
      <c r="ES895" s="3"/>
      <c r="ET895" s="3"/>
    </row>
    <row r="896" spans="4:150" ht="30.75" customHeight="1" x14ac:dyDescent="0.25">
      <c r="D896" s="22"/>
      <c r="E896" s="22"/>
      <c r="F896" s="23"/>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R896" s="3"/>
      <c r="ES896" s="3"/>
      <c r="ET896" s="3"/>
    </row>
    <row r="897" spans="4:150" ht="30.75" customHeight="1" x14ac:dyDescent="0.25">
      <c r="D897" s="22"/>
      <c r="E897" s="22"/>
      <c r="F897" s="23"/>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R897" s="3"/>
      <c r="ES897" s="3"/>
      <c r="ET897" s="3"/>
    </row>
    <row r="898" spans="4:150" ht="30.75" customHeight="1" x14ac:dyDescent="0.25">
      <c r="D898" s="22"/>
      <c r="E898" s="22"/>
      <c r="F898" s="23"/>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R898" s="3"/>
      <c r="ES898" s="3"/>
      <c r="ET898" s="3"/>
    </row>
    <row r="899" spans="4:150" ht="30.75" customHeight="1" x14ac:dyDescent="0.25">
      <c r="D899" s="22"/>
      <c r="E899" s="22"/>
      <c r="F899" s="23"/>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R899" s="3"/>
      <c r="ES899" s="3"/>
      <c r="ET899" s="3"/>
    </row>
    <row r="900" spans="4:150" ht="30.75" customHeight="1" x14ac:dyDescent="0.25">
      <c r="D900" s="22"/>
      <c r="E900" s="22"/>
      <c r="F900" s="23"/>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R900" s="3"/>
      <c r="ES900" s="3"/>
      <c r="ET900" s="3"/>
    </row>
    <row r="901" spans="4:150" ht="30.75" customHeight="1" x14ac:dyDescent="0.25">
      <c r="D901" s="22"/>
      <c r="E901" s="22"/>
      <c r="F901" s="23"/>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R901" s="3"/>
      <c r="ES901" s="3"/>
      <c r="ET901" s="3"/>
    </row>
    <row r="902" spans="4:150" ht="30.75" customHeight="1" x14ac:dyDescent="0.25">
      <c r="D902" s="22"/>
      <c r="E902" s="22"/>
      <c r="F902" s="23"/>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R902" s="3"/>
      <c r="ES902" s="3"/>
      <c r="ET902" s="3"/>
    </row>
    <row r="903" spans="4:150" ht="30.75" customHeight="1" x14ac:dyDescent="0.25">
      <c r="D903" s="22"/>
      <c r="E903" s="22"/>
      <c r="F903" s="23"/>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R903" s="3"/>
      <c r="ES903" s="3"/>
      <c r="ET903" s="3"/>
    </row>
    <row r="904" spans="4:150" ht="30.75" customHeight="1" x14ac:dyDescent="0.25">
      <c r="D904" s="22"/>
      <c r="E904" s="22"/>
      <c r="F904" s="23"/>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R904" s="3"/>
      <c r="ES904" s="3"/>
      <c r="ET904" s="3"/>
    </row>
    <row r="905" spans="4:150" ht="30.75" customHeight="1" x14ac:dyDescent="0.25">
      <c r="D905" s="22"/>
      <c r="E905" s="22"/>
      <c r="F905" s="23"/>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R905" s="3"/>
      <c r="ES905" s="3"/>
      <c r="ET905" s="3"/>
    </row>
    <row r="906" spans="4:150" ht="30.75" customHeight="1" x14ac:dyDescent="0.25">
      <c r="D906" s="22"/>
      <c r="E906" s="22"/>
      <c r="F906" s="23"/>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R906" s="3"/>
      <c r="ES906" s="3"/>
      <c r="ET906" s="3"/>
    </row>
    <row r="907" spans="4:150" ht="30.75" customHeight="1" x14ac:dyDescent="0.25">
      <c r="D907" s="22"/>
      <c r="E907" s="22"/>
      <c r="F907" s="23"/>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R907" s="3"/>
      <c r="ES907" s="3"/>
      <c r="ET907" s="3"/>
    </row>
    <row r="908" spans="4:150" ht="30.75" customHeight="1" x14ac:dyDescent="0.25">
      <c r="D908" s="22"/>
      <c r="E908" s="22"/>
      <c r="F908" s="23"/>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R908" s="3"/>
      <c r="ES908" s="3"/>
      <c r="ET908" s="3"/>
    </row>
    <row r="909" spans="4:150" ht="30.75" customHeight="1" x14ac:dyDescent="0.25">
      <c r="D909" s="22"/>
      <c r="E909" s="22"/>
      <c r="F909" s="23"/>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R909" s="3"/>
      <c r="ES909" s="3"/>
      <c r="ET909" s="3"/>
    </row>
    <row r="910" spans="4:150" ht="30.75" customHeight="1" x14ac:dyDescent="0.25">
      <c r="D910" s="22"/>
      <c r="E910" s="22"/>
      <c r="F910" s="23"/>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R910" s="3"/>
      <c r="ES910" s="3"/>
      <c r="ET910" s="3"/>
    </row>
    <row r="911" spans="4:150" ht="30.75" customHeight="1" x14ac:dyDescent="0.25">
      <c r="D911" s="22"/>
      <c r="E911" s="22"/>
      <c r="F911" s="23"/>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R911" s="3"/>
      <c r="ES911" s="3"/>
      <c r="ET911" s="3"/>
    </row>
    <row r="912" spans="4:150" ht="30.75" customHeight="1" x14ac:dyDescent="0.25">
      <c r="D912" s="22"/>
      <c r="E912" s="22"/>
      <c r="F912" s="23"/>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R912" s="3"/>
      <c r="ES912" s="3"/>
      <c r="ET912" s="3"/>
    </row>
    <row r="913" spans="4:150" ht="30.75" customHeight="1" x14ac:dyDescent="0.25">
      <c r="D913" s="22"/>
      <c r="E913" s="22"/>
      <c r="F913" s="23"/>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R913" s="3"/>
      <c r="ES913" s="3"/>
      <c r="ET913" s="3"/>
    </row>
    <row r="914" spans="4:150" ht="30.75" customHeight="1" x14ac:dyDescent="0.25">
      <c r="D914" s="22"/>
      <c r="E914" s="22"/>
      <c r="F914" s="23"/>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R914" s="3"/>
      <c r="ES914" s="3"/>
      <c r="ET914" s="3"/>
    </row>
    <row r="915" spans="4:150" ht="30.75" customHeight="1" x14ac:dyDescent="0.25">
      <c r="D915" s="22"/>
      <c r="E915" s="22"/>
      <c r="F915" s="23"/>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R915" s="3"/>
      <c r="ES915" s="3"/>
      <c r="ET915" s="3"/>
    </row>
    <row r="916" spans="4:150" ht="30.75" customHeight="1" x14ac:dyDescent="0.25">
      <c r="D916" s="22"/>
      <c r="E916" s="22"/>
      <c r="F916" s="23"/>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R916" s="3"/>
      <c r="ES916" s="3"/>
      <c r="ET916" s="3"/>
    </row>
    <row r="917" spans="4:150" ht="30.75" customHeight="1" x14ac:dyDescent="0.25">
      <c r="D917" s="22"/>
      <c r="E917" s="22"/>
      <c r="F917" s="23"/>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R917" s="3"/>
      <c r="ES917" s="3"/>
      <c r="ET917" s="3"/>
    </row>
    <row r="918" spans="4:150" ht="30.75" customHeight="1" x14ac:dyDescent="0.25">
      <c r="D918" s="22"/>
      <c r="E918" s="22"/>
      <c r="F918" s="23"/>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R918" s="3"/>
      <c r="ES918" s="3"/>
      <c r="ET918" s="3"/>
    </row>
    <row r="919" spans="4:150" ht="30.75" customHeight="1" x14ac:dyDescent="0.25">
      <c r="D919" s="22"/>
      <c r="E919" s="22"/>
      <c r="F919" s="23"/>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R919" s="3"/>
      <c r="ES919" s="3"/>
      <c r="ET919" s="3"/>
    </row>
    <row r="920" spans="4:150" ht="30.75" customHeight="1" x14ac:dyDescent="0.25">
      <c r="D920" s="22"/>
      <c r="E920" s="22"/>
      <c r="F920" s="23"/>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R920" s="3"/>
      <c r="ES920" s="3"/>
      <c r="ET920" s="3"/>
    </row>
    <row r="921" spans="4:150" ht="30.75" customHeight="1" x14ac:dyDescent="0.25">
      <c r="D921" s="22"/>
      <c r="E921" s="22"/>
      <c r="F921" s="23"/>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R921" s="3"/>
      <c r="ES921" s="3"/>
      <c r="ET921" s="3"/>
    </row>
    <row r="922" spans="4:150" ht="30.75" customHeight="1" x14ac:dyDescent="0.25">
      <c r="D922" s="22"/>
      <c r="E922" s="22"/>
      <c r="F922" s="23"/>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R922" s="3"/>
      <c r="ES922" s="3"/>
      <c r="ET922" s="3"/>
    </row>
    <row r="923" spans="4:150" ht="30.75" customHeight="1" x14ac:dyDescent="0.25">
      <c r="D923" s="22"/>
      <c r="E923" s="22"/>
      <c r="F923" s="23"/>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R923" s="3"/>
      <c r="ES923" s="3"/>
      <c r="ET923" s="3"/>
    </row>
    <row r="924" spans="4:150" ht="30.75" customHeight="1" x14ac:dyDescent="0.25">
      <c r="D924" s="22"/>
      <c r="E924" s="22"/>
      <c r="F924" s="23"/>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R924" s="3"/>
      <c r="ES924" s="3"/>
      <c r="ET924" s="3"/>
    </row>
    <row r="925" spans="4:150" ht="30.75" customHeight="1" x14ac:dyDescent="0.25">
      <c r="D925" s="22"/>
      <c r="E925" s="22"/>
      <c r="F925" s="23"/>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R925" s="3"/>
      <c r="ES925" s="3"/>
      <c r="ET925" s="3"/>
    </row>
    <row r="926" spans="4:150" ht="30.75" customHeight="1" x14ac:dyDescent="0.25">
      <c r="D926" s="22"/>
      <c r="E926" s="22"/>
      <c r="F926" s="23"/>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R926" s="3"/>
      <c r="ES926" s="3"/>
      <c r="ET926" s="3"/>
    </row>
    <row r="927" spans="4:150" ht="30.75" customHeight="1" x14ac:dyDescent="0.25">
      <c r="D927" s="22"/>
      <c r="E927" s="22"/>
      <c r="F927" s="23"/>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R927" s="3"/>
      <c r="ES927" s="3"/>
      <c r="ET927" s="3"/>
    </row>
    <row r="928" spans="4:150" ht="30.75" customHeight="1" x14ac:dyDescent="0.25">
      <c r="D928" s="22"/>
      <c r="E928" s="22"/>
      <c r="F928" s="23"/>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R928" s="3"/>
      <c r="ES928" s="3"/>
      <c r="ET928" s="3"/>
    </row>
    <row r="929" spans="4:150" ht="30.75" customHeight="1" x14ac:dyDescent="0.25">
      <c r="D929" s="22"/>
      <c r="E929" s="22"/>
      <c r="F929" s="23"/>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R929" s="3"/>
      <c r="ES929" s="3"/>
      <c r="ET929" s="3"/>
    </row>
    <row r="930" spans="4:150" ht="30.75" customHeight="1" x14ac:dyDescent="0.25">
      <c r="D930" s="22"/>
      <c r="E930" s="22"/>
      <c r="F930" s="23"/>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R930" s="3"/>
      <c r="ES930" s="3"/>
      <c r="ET930" s="3"/>
    </row>
    <row r="931" spans="4:150" ht="30.75" customHeight="1" x14ac:dyDescent="0.25">
      <c r="D931" s="22"/>
      <c r="E931" s="22"/>
      <c r="F931" s="23"/>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R931" s="3"/>
      <c r="ES931" s="3"/>
      <c r="ET931" s="3"/>
    </row>
    <row r="932" spans="4:150" ht="30.75" customHeight="1" x14ac:dyDescent="0.25">
      <c r="D932" s="22"/>
      <c r="E932" s="22"/>
      <c r="F932" s="23"/>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R932" s="3"/>
      <c r="ES932" s="3"/>
      <c r="ET932" s="3"/>
    </row>
    <row r="933" spans="4:150" ht="30.75" customHeight="1" x14ac:dyDescent="0.25">
      <c r="D933" s="22"/>
      <c r="E933" s="22"/>
      <c r="F933" s="23"/>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R933" s="3"/>
      <c r="ES933" s="3"/>
      <c r="ET933" s="3"/>
    </row>
    <row r="934" spans="4:150" ht="30.75" customHeight="1" x14ac:dyDescent="0.25">
      <c r="D934" s="22"/>
      <c r="E934" s="22"/>
      <c r="F934" s="23"/>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R934" s="3"/>
      <c r="ES934" s="3"/>
      <c r="ET934" s="3"/>
    </row>
    <row r="935" spans="4:150" ht="30.75" customHeight="1" x14ac:dyDescent="0.25">
      <c r="D935" s="22"/>
      <c r="E935" s="22"/>
      <c r="F935" s="23"/>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R935" s="3"/>
      <c r="ES935" s="3"/>
      <c r="ET935" s="3"/>
    </row>
    <row r="936" spans="4:150" ht="30.75" customHeight="1" x14ac:dyDescent="0.25">
      <c r="D936" s="22"/>
      <c r="E936" s="22"/>
      <c r="F936" s="23"/>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R936" s="3"/>
      <c r="ES936" s="3"/>
      <c r="ET936" s="3"/>
    </row>
    <row r="937" spans="4:150" ht="30.75" customHeight="1" x14ac:dyDescent="0.25">
      <c r="D937" s="22"/>
      <c r="E937" s="22"/>
      <c r="F937" s="23"/>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R937" s="3"/>
      <c r="ES937" s="3"/>
      <c r="ET937" s="3"/>
    </row>
    <row r="938" spans="4:150" ht="30.75" customHeight="1" x14ac:dyDescent="0.25">
      <c r="D938" s="22"/>
      <c r="E938" s="22"/>
      <c r="F938" s="23"/>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R938" s="3"/>
      <c r="ES938" s="3"/>
      <c r="ET938" s="3"/>
    </row>
    <row r="939" spans="4:150" ht="30.75" customHeight="1" x14ac:dyDescent="0.25">
      <c r="D939" s="22"/>
      <c r="E939" s="22"/>
      <c r="F939" s="23"/>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R939" s="3"/>
      <c r="ES939" s="3"/>
      <c r="ET939" s="3"/>
    </row>
    <row r="940" spans="4:150" ht="30.75" customHeight="1" x14ac:dyDescent="0.25">
      <c r="D940" s="22"/>
      <c r="E940" s="22"/>
      <c r="F940" s="23"/>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R940" s="3"/>
      <c r="ES940" s="3"/>
      <c r="ET940" s="3"/>
    </row>
    <row r="941" spans="4:150" ht="30.75" customHeight="1" x14ac:dyDescent="0.25">
      <c r="D941" s="22"/>
      <c r="E941" s="22"/>
      <c r="F941" s="23"/>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R941" s="3"/>
      <c r="ES941" s="3"/>
      <c r="ET941" s="3"/>
    </row>
    <row r="942" spans="4:150" ht="30.75" customHeight="1" x14ac:dyDescent="0.25">
      <c r="D942" s="22"/>
      <c r="E942" s="22"/>
      <c r="F942" s="23"/>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R942" s="3"/>
      <c r="ES942" s="3"/>
      <c r="ET942" s="3"/>
    </row>
    <row r="943" spans="4:150" ht="30.75" customHeight="1" x14ac:dyDescent="0.25">
      <c r="D943" s="22"/>
      <c r="E943" s="22"/>
      <c r="F943" s="23"/>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R943" s="3"/>
      <c r="ES943" s="3"/>
      <c r="ET943" s="3"/>
    </row>
    <row r="944" spans="4:150" ht="30.75" customHeight="1" x14ac:dyDescent="0.25">
      <c r="D944" s="22"/>
      <c r="E944" s="22"/>
      <c r="F944" s="23"/>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R944" s="3"/>
      <c r="ES944" s="3"/>
      <c r="ET944" s="3"/>
    </row>
    <row r="945" spans="4:150" ht="30.75" customHeight="1" x14ac:dyDescent="0.25">
      <c r="D945" s="22"/>
      <c r="E945" s="22"/>
      <c r="F945" s="23"/>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R945" s="3"/>
      <c r="ES945" s="3"/>
      <c r="ET945" s="3"/>
    </row>
    <row r="946" spans="4:150" ht="30.75" customHeight="1" x14ac:dyDescent="0.25">
      <c r="D946" s="22"/>
      <c r="E946" s="22"/>
      <c r="F946" s="23"/>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R946" s="3"/>
      <c r="ES946" s="3"/>
      <c r="ET946" s="3"/>
    </row>
    <row r="947" spans="4:150" ht="30.75" customHeight="1" x14ac:dyDescent="0.25">
      <c r="D947" s="22"/>
      <c r="E947" s="22"/>
      <c r="F947" s="23"/>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R947" s="3"/>
      <c r="ES947" s="3"/>
      <c r="ET947" s="3"/>
    </row>
    <row r="948" spans="4:150" ht="30.75" customHeight="1" x14ac:dyDescent="0.25">
      <c r="D948" s="22"/>
      <c r="E948" s="22"/>
      <c r="F948" s="23"/>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R948" s="3"/>
      <c r="ES948" s="3"/>
      <c r="ET948" s="3"/>
    </row>
    <row r="949" spans="4:150" ht="30.75" customHeight="1" x14ac:dyDescent="0.25">
      <c r="D949" s="22"/>
      <c r="E949" s="22"/>
      <c r="F949" s="23"/>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R949" s="3"/>
      <c r="ES949" s="3"/>
      <c r="ET949" s="3"/>
    </row>
    <row r="950" spans="4:150" ht="30.75" customHeight="1" x14ac:dyDescent="0.25">
      <c r="D950" s="22"/>
      <c r="E950" s="22"/>
      <c r="F950" s="23"/>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R950" s="3"/>
      <c r="ES950" s="3"/>
      <c r="ET950" s="3"/>
    </row>
    <row r="951" spans="4:150" ht="30.75" customHeight="1" x14ac:dyDescent="0.25">
      <c r="D951" s="22"/>
      <c r="E951" s="22"/>
      <c r="F951" s="23"/>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R951" s="3"/>
      <c r="ES951" s="3"/>
      <c r="ET951" s="3"/>
    </row>
    <row r="952" spans="4:150" ht="30.75" customHeight="1" x14ac:dyDescent="0.25">
      <c r="D952" s="22"/>
      <c r="E952" s="22"/>
      <c r="F952" s="23"/>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R952" s="3"/>
      <c r="ES952" s="3"/>
      <c r="ET952" s="3"/>
    </row>
    <row r="953" spans="4:150" ht="30.75" customHeight="1" x14ac:dyDescent="0.25">
      <c r="D953" s="22"/>
      <c r="E953" s="22"/>
      <c r="F953" s="23"/>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R953" s="3"/>
      <c r="ES953" s="3"/>
      <c r="ET953" s="3"/>
    </row>
    <row r="954" spans="4:150" ht="30.75" customHeight="1" x14ac:dyDescent="0.25">
      <c r="D954" s="22"/>
      <c r="E954" s="22"/>
      <c r="F954" s="23"/>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R954" s="3"/>
      <c r="ES954" s="3"/>
      <c r="ET954" s="3"/>
    </row>
    <row r="955" spans="4:150" ht="30.75" customHeight="1" x14ac:dyDescent="0.25">
      <c r="D955" s="22"/>
      <c r="E955" s="22"/>
      <c r="F955" s="23"/>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R955" s="3"/>
      <c r="ES955" s="3"/>
      <c r="ET955" s="3"/>
    </row>
    <row r="956" spans="4:150" ht="30.75" customHeight="1" x14ac:dyDescent="0.25">
      <c r="D956" s="22"/>
      <c r="E956" s="22"/>
      <c r="F956" s="23"/>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R956" s="3"/>
      <c r="ES956" s="3"/>
      <c r="ET956" s="3"/>
    </row>
    <row r="957" spans="4:150" ht="30.75" customHeight="1" x14ac:dyDescent="0.25">
      <c r="D957" s="22"/>
      <c r="E957" s="22"/>
      <c r="F957" s="23"/>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R957" s="3"/>
      <c r="ES957" s="3"/>
      <c r="ET957" s="3"/>
    </row>
    <row r="958" spans="4:150" ht="30.75" customHeight="1" x14ac:dyDescent="0.25">
      <c r="D958" s="22"/>
      <c r="E958" s="22"/>
      <c r="F958" s="23"/>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R958" s="3"/>
      <c r="ES958" s="3"/>
      <c r="ET958" s="3"/>
    </row>
    <row r="959" spans="4:150" ht="30.75" customHeight="1" x14ac:dyDescent="0.25">
      <c r="D959" s="22"/>
      <c r="E959" s="22"/>
      <c r="F959" s="23"/>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R959" s="3"/>
      <c r="ES959" s="3"/>
      <c r="ET959" s="3"/>
    </row>
    <row r="960" spans="4:150" ht="30.75" customHeight="1" x14ac:dyDescent="0.25">
      <c r="D960" s="22"/>
      <c r="E960" s="22"/>
      <c r="F960" s="23"/>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R960" s="3"/>
      <c r="ES960" s="3"/>
      <c r="ET960" s="3"/>
    </row>
    <row r="961" spans="4:150" ht="30.75" customHeight="1" x14ac:dyDescent="0.25">
      <c r="D961" s="22"/>
      <c r="E961" s="22"/>
      <c r="F961" s="23"/>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R961" s="3"/>
      <c r="ES961" s="3"/>
      <c r="ET961" s="3"/>
    </row>
    <row r="962" spans="4:150" ht="30.75" customHeight="1" x14ac:dyDescent="0.25">
      <c r="D962" s="22"/>
      <c r="E962" s="22"/>
      <c r="F962" s="23"/>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R962" s="3"/>
      <c r="ES962" s="3"/>
      <c r="ET962" s="3"/>
    </row>
    <row r="963" spans="4:150" ht="30.75" customHeight="1" x14ac:dyDescent="0.25">
      <c r="D963" s="22"/>
      <c r="E963" s="22"/>
      <c r="F963" s="23"/>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R963" s="3"/>
      <c r="ES963" s="3"/>
      <c r="ET963" s="3"/>
    </row>
    <row r="964" spans="4:150" ht="30.75" customHeight="1" x14ac:dyDescent="0.25">
      <c r="D964" s="22"/>
      <c r="E964" s="22"/>
      <c r="F964" s="23"/>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R964" s="3"/>
      <c r="ES964" s="3"/>
      <c r="ET964" s="3"/>
    </row>
    <row r="965" spans="4:150" ht="30.75" customHeight="1" x14ac:dyDescent="0.25">
      <c r="D965" s="22"/>
      <c r="E965" s="22"/>
      <c r="F965" s="23"/>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R965" s="3"/>
      <c r="ES965" s="3"/>
      <c r="ET965" s="3"/>
    </row>
    <row r="966" spans="4:150" ht="30.75" customHeight="1" x14ac:dyDescent="0.25">
      <c r="D966" s="22"/>
      <c r="E966" s="22"/>
      <c r="F966" s="23"/>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R966" s="3"/>
      <c r="ES966" s="3"/>
      <c r="ET966" s="3"/>
    </row>
    <row r="967" spans="4:150" ht="30.75" customHeight="1" x14ac:dyDescent="0.25">
      <c r="D967" s="22"/>
      <c r="E967" s="22"/>
      <c r="F967" s="23"/>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R967" s="3"/>
      <c r="ES967" s="3"/>
      <c r="ET967" s="3"/>
    </row>
    <row r="968" spans="4:150" ht="30.75" customHeight="1" x14ac:dyDescent="0.25">
      <c r="D968" s="22"/>
      <c r="E968" s="22"/>
      <c r="F968" s="23"/>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R968" s="3"/>
      <c r="ES968" s="3"/>
      <c r="ET968" s="3"/>
    </row>
    <row r="969" spans="4:150" ht="30.75" customHeight="1" x14ac:dyDescent="0.25">
      <c r="D969" s="22"/>
      <c r="E969" s="22"/>
      <c r="F969" s="23"/>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R969" s="3"/>
      <c r="ES969" s="3"/>
      <c r="ET969" s="3"/>
    </row>
    <row r="970" spans="4:150" ht="30.75" customHeight="1" x14ac:dyDescent="0.25">
      <c r="D970" s="22"/>
      <c r="E970" s="22"/>
      <c r="F970" s="23"/>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R970" s="3"/>
      <c r="ES970" s="3"/>
      <c r="ET970" s="3"/>
    </row>
    <row r="971" spans="4:150" ht="30.75" customHeight="1" x14ac:dyDescent="0.25">
      <c r="D971" s="22"/>
      <c r="E971" s="22"/>
      <c r="F971" s="23"/>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R971" s="3"/>
      <c r="ES971" s="3"/>
      <c r="ET971" s="3"/>
    </row>
    <row r="972" spans="4:150" ht="30.75" customHeight="1" x14ac:dyDescent="0.25">
      <c r="D972" s="22"/>
      <c r="E972" s="22"/>
      <c r="F972" s="23"/>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R972" s="3"/>
      <c r="ES972" s="3"/>
      <c r="ET972" s="3"/>
    </row>
    <row r="973" spans="4:150" ht="30.75" customHeight="1" x14ac:dyDescent="0.25">
      <c r="D973" s="22"/>
      <c r="E973" s="22"/>
      <c r="F973" s="23"/>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R973" s="3"/>
      <c r="ES973" s="3"/>
      <c r="ET973" s="3"/>
    </row>
    <row r="974" spans="4:150" ht="30.75" customHeight="1" x14ac:dyDescent="0.25">
      <c r="D974" s="22"/>
      <c r="E974" s="22"/>
      <c r="F974" s="23"/>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R974" s="3"/>
      <c r="ES974" s="3"/>
      <c r="ET974" s="3"/>
    </row>
    <row r="975" spans="4:150" ht="30.75" customHeight="1" x14ac:dyDescent="0.25">
      <c r="D975" s="22"/>
      <c r="E975" s="22"/>
      <c r="F975" s="23"/>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R975" s="3"/>
      <c r="ES975" s="3"/>
      <c r="ET975" s="3"/>
    </row>
    <row r="976" spans="4:150" ht="30.75" customHeight="1" x14ac:dyDescent="0.25">
      <c r="D976" s="22"/>
      <c r="E976" s="22"/>
      <c r="F976" s="23"/>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R976" s="3"/>
      <c r="ES976" s="3"/>
      <c r="ET976" s="3"/>
    </row>
    <row r="977" spans="4:150" ht="30.75" customHeight="1" x14ac:dyDescent="0.25">
      <c r="D977" s="22"/>
      <c r="E977" s="22"/>
      <c r="F977" s="23"/>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R977" s="3"/>
      <c r="ES977" s="3"/>
      <c r="ET977" s="3"/>
    </row>
    <row r="978" spans="4:150" ht="30.75" customHeight="1" x14ac:dyDescent="0.25">
      <c r="D978" s="22"/>
      <c r="E978" s="22"/>
      <c r="F978" s="23"/>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R978" s="3"/>
      <c r="ES978" s="3"/>
      <c r="ET978" s="3"/>
    </row>
    <row r="979" spans="4:150" ht="30.75" customHeight="1" x14ac:dyDescent="0.25">
      <c r="D979" s="22"/>
      <c r="E979" s="22"/>
      <c r="F979" s="23"/>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R979" s="3"/>
      <c r="ES979" s="3"/>
      <c r="ET979" s="3"/>
    </row>
    <row r="980" spans="4:150" ht="30.75" customHeight="1" x14ac:dyDescent="0.25">
      <c r="D980" s="22"/>
      <c r="E980" s="22"/>
      <c r="F980" s="23"/>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R980" s="3"/>
      <c r="ES980" s="3"/>
      <c r="ET980" s="3"/>
    </row>
    <row r="981" spans="4:150" ht="30.75" customHeight="1" x14ac:dyDescent="0.25">
      <c r="D981" s="22"/>
      <c r="E981" s="22"/>
      <c r="F981" s="23"/>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R981" s="3"/>
      <c r="ES981" s="3"/>
      <c r="ET981" s="3"/>
    </row>
    <row r="982" spans="4:150" ht="30.75" customHeight="1" x14ac:dyDescent="0.25">
      <c r="D982" s="22"/>
      <c r="E982" s="22"/>
      <c r="F982" s="23"/>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R982" s="3"/>
      <c r="ES982" s="3"/>
      <c r="ET982" s="3"/>
    </row>
    <row r="983" spans="4:150" ht="30.75" customHeight="1" x14ac:dyDescent="0.25">
      <c r="D983" s="22"/>
      <c r="E983" s="22"/>
      <c r="F983" s="23"/>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R983" s="3"/>
      <c r="ES983" s="3"/>
      <c r="ET983" s="3"/>
    </row>
    <row r="984" spans="4:150" ht="30.75" customHeight="1" x14ac:dyDescent="0.25">
      <c r="D984" s="22"/>
      <c r="E984" s="22"/>
      <c r="F984" s="23"/>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R984" s="3"/>
      <c r="ES984" s="3"/>
      <c r="ET984" s="3"/>
    </row>
    <row r="985" spans="4:150" ht="30.75" customHeight="1" x14ac:dyDescent="0.25">
      <c r="D985" s="22"/>
      <c r="E985" s="22"/>
      <c r="F985" s="23"/>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R985" s="3"/>
      <c r="ES985" s="3"/>
      <c r="ET985" s="3"/>
    </row>
    <row r="986" spans="4:150" ht="30.75" customHeight="1" x14ac:dyDescent="0.25">
      <c r="D986" s="22"/>
      <c r="E986" s="22"/>
      <c r="F986" s="23"/>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R986" s="3"/>
      <c r="ES986" s="3"/>
      <c r="ET986" s="3"/>
    </row>
    <row r="987" spans="4:150" ht="30.75" customHeight="1" x14ac:dyDescent="0.25">
      <c r="D987" s="22"/>
      <c r="E987" s="22"/>
      <c r="F987" s="23"/>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R987" s="3"/>
      <c r="ES987" s="3"/>
      <c r="ET987" s="3"/>
    </row>
    <row r="988" spans="4:150" ht="30.75" customHeight="1" x14ac:dyDescent="0.25">
      <c r="D988" s="22"/>
      <c r="E988" s="22"/>
      <c r="F988" s="23"/>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R988" s="3"/>
      <c r="ES988" s="3"/>
      <c r="ET988" s="3"/>
    </row>
    <row r="989" spans="4:150" ht="30.75" customHeight="1" x14ac:dyDescent="0.25">
      <c r="D989" s="22"/>
      <c r="E989" s="22"/>
      <c r="F989" s="23"/>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R989" s="3"/>
      <c r="ES989" s="3"/>
      <c r="ET989" s="3"/>
    </row>
    <row r="990" spans="4:150" ht="30.75" customHeight="1" x14ac:dyDescent="0.25">
      <c r="D990" s="22"/>
      <c r="E990" s="22"/>
      <c r="F990" s="23"/>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R990" s="3"/>
      <c r="ES990" s="3"/>
      <c r="ET990" s="3"/>
    </row>
    <row r="991" spans="4:150" ht="30.75" customHeight="1" x14ac:dyDescent="0.25">
      <c r="D991" s="22"/>
      <c r="E991" s="22"/>
      <c r="F991" s="23"/>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R991" s="3"/>
      <c r="ES991" s="3"/>
      <c r="ET991" s="3"/>
    </row>
    <row r="992" spans="4:150" ht="30.75" customHeight="1" x14ac:dyDescent="0.25">
      <c r="D992" s="22"/>
      <c r="E992" s="22"/>
      <c r="F992" s="23"/>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R992" s="3"/>
      <c r="ES992" s="3"/>
      <c r="ET992" s="3"/>
    </row>
    <row r="993" spans="4:150" ht="30.75" customHeight="1" x14ac:dyDescent="0.25">
      <c r="D993" s="22"/>
      <c r="E993" s="22"/>
      <c r="F993" s="23"/>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R993" s="3"/>
      <c r="ES993" s="3"/>
      <c r="ET993" s="3"/>
    </row>
    <row r="994" spans="4:150" ht="30.75" customHeight="1" x14ac:dyDescent="0.25">
      <c r="D994" s="22"/>
      <c r="E994" s="22"/>
      <c r="F994" s="23"/>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R994" s="3"/>
      <c r="ES994" s="3"/>
      <c r="ET994" s="3"/>
    </row>
    <row r="995" spans="4:150" ht="30.75" customHeight="1" x14ac:dyDescent="0.25">
      <c r="D995" s="22"/>
      <c r="E995" s="22"/>
      <c r="F995" s="23"/>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R995" s="3"/>
      <c r="ES995" s="3"/>
      <c r="ET995" s="3"/>
    </row>
  </sheetData>
  <mergeCells count="84">
    <mergeCell ref="ER45:FA47"/>
    <mergeCell ref="G51:M51"/>
    <mergeCell ref="N51:T51"/>
    <mergeCell ref="G52:M52"/>
    <mergeCell ref="N52:T52"/>
    <mergeCell ref="G53:M53"/>
    <mergeCell ref="N53:T53"/>
    <mergeCell ref="A1:E3"/>
    <mergeCell ref="F1:FA1"/>
    <mergeCell ref="F2:FA2"/>
    <mergeCell ref="F3:EN3"/>
    <mergeCell ref="EO3:FA3"/>
    <mergeCell ref="A4:E4"/>
    <mergeCell ref="F4:FA4"/>
    <mergeCell ref="EU7:EU9"/>
    <mergeCell ref="EV7:EV9"/>
    <mergeCell ref="EW7:EW9"/>
    <mergeCell ref="EX7:EX9"/>
    <mergeCell ref="EY7:EY9"/>
    <mergeCell ref="EZ7:EZ9"/>
    <mergeCell ref="FA7:FA9"/>
    <mergeCell ref="A5:E5"/>
    <mergeCell ref="F5:FA5"/>
    <mergeCell ref="A7:G8"/>
    <mergeCell ref="H8:AA8"/>
    <mergeCell ref="AB8:BE8"/>
    <mergeCell ref="H7:EQ7"/>
    <mergeCell ref="ER7:ER9"/>
    <mergeCell ref="ES7:ES9"/>
    <mergeCell ref="ET7:ET9"/>
    <mergeCell ref="DN8:EQ8"/>
    <mergeCell ref="BF8:CI8"/>
    <mergeCell ref="CJ8:DM8"/>
    <mergeCell ref="A10:A16"/>
    <mergeCell ref="B10:B16"/>
    <mergeCell ref="C10:C16"/>
    <mergeCell ref="D10:D16"/>
    <mergeCell ref="E10:E16"/>
    <mergeCell ref="EW10:EW16"/>
    <mergeCell ref="EX10:EX16"/>
    <mergeCell ref="EY10:EY16"/>
    <mergeCell ref="EZ10:EZ16"/>
    <mergeCell ref="FA10:FA16"/>
    <mergeCell ref="A24:A30"/>
    <mergeCell ref="A31:A37"/>
    <mergeCell ref="B31:B37"/>
    <mergeCell ref="C31:C37"/>
    <mergeCell ref="D31:D37"/>
    <mergeCell ref="E31:E37"/>
    <mergeCell ref="EY24:EY30"/>
    <mergeCell ref="EZ24:EZ30"/>
    <mergeCell ref="FA24:FA30"/>
    <mergeCell ref="C24:C30"/>
    <mergeCell ref="D24:D30"/>
    <mergeCell ref="A17:A23"/>
    <mergeCell ref="B17:B23"/>
    <mergeCell ref="C17:C23"/>
    <mergeCell ref="D17:D23"/>
    <mergeCell ref="E17:E23"/>
    <mergeCell ref="B24:B30"/>
    <mergeCell ref="E24:E30"/>
    <mergeCell ref="EW24:EW30"/>
    <mergeCell ref="EX24:EX30"/>
    <mergeCell ref="EW17:EW23"/>
    <mergeCell ref="EX17:EX23"/>
    <mergeCell ref="EY17:EY23"/>
    <mergeCell ref="EZ17:EZ23"/>
    <mergeCell ref="FA17:FA23"/>
    <mergeCell ref="A38:A44"/>
    <mergeCell ref="B38:B44"/>
    <mergeCell ref="C38:C44"/>
    <mergeCell ref="D38:D44"/>
    <mergeCell ref="E38:E44"/>
    <mergeCell ref="A45:E47"/>
    <mergeCell ref="EW31:EW37"/>
    <mergeCell ref="EX31:EX37"/>
    <mergeCell ref="EY31:EY37"/>
    <mergeCell ref="EZ31:EZ37"/>
    <mergeCell ref="FA31:FA37"/>
    <mergeCell ref="EW38:EW44"/>
    <mergeCell ref="EX38:EX44"/>
    <mergeCell ref="EY38:EY44"/>
    <mergeCell ref="EZ38:EZ44"/>
    <mergeCell ref="FA38:FA44"/>
  </mergeCells>
  <hyperlinks>
    <hyperlink ref="FA17" r:id="rId1" xr:uid="{00000000-0004-0000-0100-000000000000}"/>
    <hyperlink ref="FA38" r:id="rId2" xr:uid="{00000000-0004-0000-0100-000001000000}"/>
    <hyperlink ref="FA31" r:id="rId3" xr:uid="{00000000-0004-0000-0100-000002000000}"/>
  </hyperlinks>
  <printOptions horizontalCentered="1" verticalCentered="1"/>
  <pageMargins left="0" right="0" top="0.74803149606299213" bottom="0" header="0" footer="0"/>
  <pageSetup scale="2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95"/>
  <sheetViews>
    <sheetView topLeftCell="A2" zoomScale="59" zoomScaleNormal="59" workbookViewId="0">
      <selection activeCell="H10" sqref="H10"/>
    </sheetView>
  </sheetViews>
  <sheetFormatPr baseColWidth="10" defaultColWidth="14.42578125" defaultRowHeight="15" customHeight="1" x14ac:dyDescent="0.25"/>
  <cols>
    <col min="1" max="1" width="20.140625" customWidth="1"/>
    <col min="2" max="2" width="19.85546875" customWidth="1"/>
    <col min="3" max="3" width="35.7109375" customWidth="1"/>
    <col min="4" max="4" width="9.5703125" customWidth="1"/>
    <col min="5" max="5" width="9.7109375" customWidth="1"/>
    <col min="6" max="6" width="11.85546875" customWidth="1"/>
    <col min="7" max="18" width="7.7109375" customWidth="1"/>
    <col min="19" max="19" width="10" customWidth="1"/>
    <col min="20" max="20" width="11.140625" customWidth="1"/>
    <col min="21" max="21" width="13.28515625" customWidth="1"/>
    <col min="22" max="22" width="84.5703125" customWidth="1"/>
  </cols>
  <sheetData>
    <row r="1" spans="1:22" ht="43.5" customHeight="1" x14ac:dyDescent="0.25">
      <c r="A1" s="248"/>
      <c r="B1" s="222"/>
      <c r="C1" s="222"/>
      <c r="D1" s="227" t="s">
        <v>0</v>
      </c>
      <c r="E1" s="218"/>
      <c r="F1" s="218"/>
      <c r="G1" s="218"/>
      <c r="H1" s="218"/>
      <c r="I1" s="218"/>
      <c r="J1" s="218"/>
      <c r="K1" s="218"/>
      <c r="L1" s="218"/>
      <c r="M1" s="218"/>
      <c r="N1" s="218"/>
      <c r="O1" s="218"/>
      <c r="P1" s="218"/>
      <c r="Q1" s="218"/>
      <c r="R1" s="218"/>
      <c r="S1" s="218"/>
      <c r="T1" s="218"/>
      <c r="U1" s="218"/>
      <c r="V1" s="219"/>
    </row>
    <row r="2" spans="1:22" ht="64.5" customHeight="1" x14ac:dyDescent="0.25">
      <c r="A2" s="223"/>
      <c r="B2" s="224"/>
      <c r="C2" s="224"/>
      <c r="D2" s="229" t="s">
        <v>677</v>
      </c>
      <c r="E2" s="230"/>
      <c r="F2" s="230"/>
      <c r="G2" s="230"/>
      <c r="H2" s="230"/>
      <c r="I2" s="230"/>
      <c r="J2" s="230"/>
      <c r="K2" s="230"/>
      <c r="L2" s="230"/>
      <c r="M2" s="230"/>
      <c r="N2" s="230"/>
      <c r="O2" s="230"/>
      <c r="P2" s="230"/>
      <c r="Q2" s="230"/>
      <c r="R2" s="230"/>
      <c r="S2" s="230"/>
      <c r="T2" s="230"/>
      <c r="U2" s="230"/>
      <c r="V2" s="231"/>
    </row>
    <row r="3" spans="1:22" ht="43.5" customHeight="1" thickBot="1" x14ac:dyDescent="0.3">
      <c r="A3" s="225"/>
      <c r="B3" s="226"/>
      <c r="C3" s="226"/>
      <c r="D3" s="268" t="s">
        <v>152</v>
      </c>
      <c r="E3" s="234"/>
      <c r="F3" s="234"/>
      <c r="G3" s="234"/>
      <c r="H3" s="234"/>
      <c r="I3" s="234"/>
      <c r="J3" s="234"/>
      <c r="K3" s="234"/>
      <c r="L3" s="234"/>
      <c r="M3" s="234"/>
      <c r="N3" s="234"/>
      <c r="O3" s="234"/>
      <c r="P3" s="234"/>
      <c r="Q3" s="234"/>
      <c r="R3" s="234"/>
      <c r="S3" s="234"/>
      <c r="T3" s="234"/>
      <c r="U3" s="269"/>
      <c r="V3" s="30" t="s">
        <v>676</v>
      </c>
    </row>
    <row r="4" spans="1:22" ht="43.5" customHeight="1" thickBot="1" x14ac:dyDescent="0.3">
      <c r="A4" s="236" t="s">
        <v>3</v>
      </c>
      <c r="B4" s="218"/>
      <c r="C4" s="219"/>
      <c r="D4" s="270" t="s">
        <v>4</v>
      </c>
      <c r="E4" s="271"/>
      <c r="F4" s="271"/>
      <c r="G4" s="271"/>
      <c r="H4" s="271"/>
      <c r="I4" s="271"/>
      <c r="J4" s="271"/>
      <c r="K4" s="271"/>
      <c r="L4" s="271"/>
      <c r="M4" s="271"/>
      <c r="N4" s="271"/>
      <c r="O4" s="271"/>
      <c r="P4" s="271"/>
      <c r="Q4" s="271"/>
      <c r="R4" s="271"/>
      <c r="S4" s="271"/>
      <c r="T4" s="271"/>
      <c r="U4" s="271"/>
      <c r="V4" s="272"/>
    </row>
    <row r="5" spans="1:22" ht="43.5" customHeight="1" thickBot="1" x14ac:dyDescent="0.3">
      <c r="A5" s="273" t="s">
        <v>5</v>
      </c>
      <c r="B5" s="234"/>
      <c r="C5" s="235"/>
      <c r="D5" s="261" t="s">
        <v>79</v>
      </c>
      <c r="E5" s="216"/>
      <c r="F5" s="216"/>
      <c r="G5" s="216"/>
      <c r="H5" s="216"/>
      <c r="I5" s="216"/>
      <c r="J5" s="216"/>
      <c r="K5" s="216"/>
      <c r="L5" s="216"/>
      <c r="M5" s="216"/>
      <c r="N5" s="216"/>
      <c r="O5" s="216"/>
      <c r="P5" s="216"/>
      <c r="Q5" s="216"/>
      <c r="R5" s="216"/>
      <c r="S5" s="216"/>
      <c r="T5" s="216"/>
      <c r="U5" s="216"/>
      <c r="V5" s="217"/>
    </row>
    <row r="6" spans="1:22" ht="18.75" customHeight="1" thickBot="1" x14ac:dyDescent="0.3">
      <c r="A6" s="257"/>
      <c r="B6" s="216"/>
      <c r="C6" s="216"/>
      <c r="D6" s="216"/>
      <c r="E6" s="216"/>
      <c r="F6" s="216"/>
      <c r="G6" s="216"/>
      <c r="H6" s="216"/>
      <c r="I6" s="216"/>
      <c r="J6" s="216"/>
      <c r="K6" s="216"/>
      <c r="L6" s="216"/>
      <c r="M6" s="216"/>
      <c r="N6" s="216"/>
      <c r="O6" s="216"/>
      <c r="P6" s="216"/>
      <c r="Q6" s="216"/>
      <c r="R6" s="216"/>
      <c r="S6" s="216"/>
      <c r="T6" s="216"/>
      <c r="U6" s="216"/>
      <c r="V6" s="217"/>
    </row>
    <row r="7" spans="1:22" ht="42.75" customHeight="1" x14ac:dyDescent="0.25">
      <c r="A7" s="262" t="s">
        <v>153</v>
      </c>
      <c r="B7" s="263" t="s">
        <v>154</v>
      </c>
      <c r="C7" s="264" t="s">
        <v>155</v>
      </c>
      <c r="D7" s="265" t="s">
        <v>156</v>
      </c>
      <c r="E7" s="266"/>
      <c r="F7" s="637" t="s">
        <v>638</v>
      </c>
      <c r="G7" s="774"/>
      <c r="H7" s="774"/>
      <c r="I7" s="774"/>
      <c r="J7" s="774"/>
      <c r="K7" s="774"/>
      <c r="L7" s="774"/>
      <c r="M7" s="774"/>
      <c r="N7" s="774"/>
      <c r="O7" s="774"/>
      <c r="P7" s="774"/>
      <c r="Q7" s="774"/>
      <c r="R7" s="774"/>
      <c r="S7" s="775"/>
      <c r="T7" s="267" t="s">
        <v>157</v>
      </c>
      <c r="U7" s="266"/>
      <c r="V7" s="260" t="s">
        <v>678</v>
      </c>
    </row>
    <row r="8" spans="1:22" ht="59.25" customHeight="1" thickBot="1" x14ac:dyDescent="0.3">
      <c r="A8" s="258"/>
      <c r="B8" s="215"/>
      <c r="C8" s="215"/>
      <c r="D8" s="31" t="s">
        <v>158</v>
      </c>
      <c r="E8" s="31" t="s">
        <v>159</v>
      </c>
      <c r="F8" s="31" t="s">
        <v>160</v>
      </c>
      <c r="G8" s="32" t="s">
        <v>161</v>
      </c>
      <c r="H8" s="32" t="s">
        <v>162</v>
      </c>
      <c r="I8" s="32" t="s">
        <v>163</v>
      </c>
      <c r="J8" s="32" t="s">
        <v>164</v>
      </c>
      <c r="K8" s="32" t="s">
        <v>165</v>
      </c>
      <c r="L8" s="32" t="s">
        <v>166</v>
      </c>
      <c r="M8" s="32" t="s">
        <v>167</v>
      </c>
      <c r="N8" s="32" t="s">
        <v>168</v>
      </c>
      <c r="O8" s="32" t="s">
        <v>169</v>
      </c>
      <c r="P8" s="32" t="s">
        <v>170</v>
      </c>
      <c r="Q8" s="32" t="s">
        <v>171</v>
      </c>
      <c r="R8" s="32" t="s">
        <v>172</v>
      </c>
      <c r="S8" s="33" t="s">
        <v>173</v>
      </c>
      <c r="T8" s="33" t="s">
        <v>174</v>
      </c>
      <c r="U8" s="33" t="s">
        <v>175</v>
      </c>
      <c r="V8" s="220"/>
    </row>
    <row r="9" spans="1:22" ht="55.5" customHeight="1" x14ac:dyDescent="0.25">
      <c r="A9" s="560" t="s">
        <v>129</v>
      </c>
      <c r="B9" s="561" t="s">
        <v>130</v>
      </c>
      <c r="C9" s="562" t="s">
        <v>176</v>
      </c>
      <c r="D9" s="563" t="s">
        <v>177</v>
      </c>
      <c r="E9" s="274" t="s">
        <v>177</v>
      </c>
      <c r="F9" s="34" t="s">
        <v>178</v>
      </c>
      <c r="G9" s="552">
        <v>0.02</v>
      </c>
      <c r="H9" s="552">
        <v>0.02</v>
      </c>
      <c r="I9" s="552">
        <v>0.05</v>
      </c>
      <c r="J9" s="552">
        <v>0.1</v>
      </c>
      <c r="K9" s="552">
        <v>0.15</v>
      </c>
      <c r="L9" s="552">
        <v>0.15</v>
      </c>
      <c r="M9" s="552">
        <v>0.15</v>
      </c>
      <c r="N9" s="552">
        <v>0.1</v>
      </c>
      <c r="O9" s="552">
        <v>0.1</v>
      </c>
      <c r="P9" s="552">
        <v>0.06</v>
      </c>
      <c r="Q9" s="552">
        <v>0.05</v>
      </c>
      <c r="R9" s="552">
        <v>0.05</v>
      </c>
      <c r="S9" s="39">
        <f t="shared" ref="S9:S23" si="0">SUM(G9:R9)</f>
        <v>1</v>
      </c>
      <c r="T9" s="547">
        <v>0.2</v>
      </c>
      <c r="U9" s="548">
        <v>0.12</v>
      </c>
      <c r="V9" s="549" t="s">
        <v>679</v>
      </c>
    </row>
    <row r="10" spans="1:22" ht="40.5" customHeight="1" thickBot="1" x14ac:dyDescent="0.3">
      <c r="A10" s="564"/>
      <c r="B10" s="378"/>
      <c r="C10" s="544"/>
      <c r="D10" s="546"/>
      <c r="E10" s="259"/>
      <c r="F10" s="35" t="s">
        <v>179</v>
      </c>
      <c r="G10" s="553">
        <v>0.02</v>
      </c>
      <c r="H10" s="553">
        <v>0.02</v>
      </c>
      <c r="I10" s="553">
        <v>0.05</v>
      </c>
      <c r="J10" s="553"/>
      <c r="K10" s="553"/>
      <c r="L10" s="553"/>
      <c r="M10" s="553"/>
      <c r="N10" s="553"/>
      <c r="O10" s="553"/>
      <c r="P10" s="553"/>
      <c r="Q10" s="553"/>
      <c r="R10" s="553"/>
      <c r="S10" s="35">
        <f t="shared" si="0"/>
        <v>0.09</v>
      </c>
      <c r="T10" s="378"/>
      <c r="U10" s="543"/>
      <c r="V10" s="544"/>
    </row>
    <row r="11" spans="1:22" ht="64.5" customHeight="1" x14ac:dyDescent="0.25">
      <c r="A11" s="564"/>
      <c r="B11" s="378"/>
      <c r="C11" s="565" t="s">
        <v>180</v>
      </c>
      <c r="D11" s="563" t="s">
        <v>177</v>
      </c>
      <c r="E11" s="277" t="s">
        <v>177</v>
      </c>
      <c r="F11" s="36" t="s">
        <v>178</v>
      </c>
      <c r="G11" s="553">
        <v>0.02</v>
      </c>
      <c r="H11" s="553">
        <v>0.02</v>
      </c>
      <c r="I11" s="553">
        <v>0.05</v>
      </c>
      <c r="J11" s="553">
        <v>0.1</v>
      </c>
      <c r="K11" s="553">
        <v>0.15</v>
      </c>
      <c r="L11" s="553">
        <v>0.15</v>
      </c>
      <c r="M11" s="553">
        <v>0.15</v>
      </c>
      <c r="N11" s="553">
        <v>0.1</v>
      </c>
      <c r="O11" s="553">
        <v>0.1</v>
      </c>
      <c r="P11" s="553">
        <v>0.06</v>
      </c>
      <c r="Q11" s="553">
        <v>0.05</v>
      </c>
      <c r="R11" s="553">
        <v>0.05</v>
      </c>
      <c r="S11" s="37">
        <f t="shared" si="0"/>
        <v>1</v>
      </c>
      <c r="T11" s="378"/>
      <c r="U11" s="550">
        <v>0.08</v>
      </c>
      <c r="V11" s="549" t="s">
        <v>680</v>
      </c>
    </row>
    <row r="12" spans="1:22" ht="64.5" customHeight="1" thickBot="1" x14ac:dyDescent="0.3">
      <c r="A12" s="566"/>
      <c r="B12" s="379"/>
      <c r="C12" s="567"/>
      <c r="D12" s="546"/>
      <c r="E12" s="242"/>
      <c r="F12" s="38" t="s">
        <v>179</v>
      </c>
      <c r="G12" s="554">
        <v>0.02</v>
      </c>
      <c r="H12" s="554">
        <v>0.02</v>
      </c>
      <c r="I12" s="554">
        <v>0.05</v>
      </c>
      <c r="J12" s="554"/>
      <c r="K12" s="554"/>
      <c r="L12" s="554"/>
      <c r="M12" s="554"/>
      <c r="N12" s="554"/>
      <c r="O12" s="554"/>
      <c r="P12" s="554"/>
      <c r="Q12" s="554"/>
      <c r="R12" s="554"/>
      <c r="S12" s="38">
        <f t="shared" si="0"/>
        <v>0.09</v>
      </c>
      <c r="T12" s="379"/>
      <c r="U12" s="545"/>
      <c r="V12" s="544"/>
    </row>
    <row r="13" spans="1:22" ht="64.5" customHeight="1" x14ac:dyDescent="0.25">
      <c r="A13" s="560" t="s">
        <v>138</v>
      </c>
      <c r="B13" s="568" t="s">
        <v>139</v>
      </c>
      <c r="C13" s="562" t="s">
        <v>181</v>
      </c>
      <c r="D13" s="563" t="s">
        <v>177</v>
      </c>
      <c r="E13" s="283" t="s">
        <v>177</v>
      </c>
      <c r="F13" s="34" t="s">
        <v>178</v>
      </c>
      <c r="G13" s="552">
        <v>0.03</v>
      </c>
      <c r="H13" s="552">
        <v>0.04</v>
      </c>
      <c r="I13" s="552">
        <v>0.06</v>
      </c>
      <c r="J13" s="552">
        <v>7.0000000000000007E-2</v>
      </c>
      <c r="K13" s="552">
        <v>0.11</v>
      </c>
      <c r="L13" s="552">
        <v>0.16</v>
      </c>
      <c r="M13" s="552">
        <v>0.17</v>
      </c>
      <c r="N13" s="552">
        <v>0.12</v>
      </c>
      <c r="O13" s="552">
        <v>0.08</v>
      </c>
      <c r="P13" s="552">
        <v>7.0000000000000007E-2</v>
      </c>
      <c r="Q13" s="552">
        <v>0.05</v>
      </c>
      <c r="R13" s="552">
        <v>0.04</v>
      </c>
      <c r="S13" s="39">
        <f t="shared" si="0"/>
        <v>1</v>
      </c>
      <c r="T13" s="551">
        <v>0.2</v>
      </c>
      <c r="U13" s="548">
        <v>0.2</v>
      </c>
      <c r="V13" s="549" t="s">
        <v>633</v>
      </c>
    </row>
    <row r="14" spans="1:22" ht="64.5" customHeight="1" thickBot="1" x14ac:dyDescent="0.3">
      <c r="A14" s="590"/>
      <c r="B14" s="740"/>
      <c r="C14" s="569"/>
      <c r="D14" s="570"/>
      <c r="E14" s="292"/>
      <c r="F14" s="40" t="s">
        <v>179</v>
      </c>
      <c r="G14" s="728">
        <v>0.03</v>
      </c>
      <c r="H14" s="555">
        <v>0.04</v>
      </c>
      <c r="I14" s="555">
        <v>0.06</v>
      </c>
      <c r="J14" s="555"/>
      <c r="K14" s="555"/>
      <c r="L14" s="555"/>
      <c r="M14" s="555"/>
      <c r="N14" s="555"/>
      <c r="O14" s="555"/>
      <c r="P14" s="555"/>
      <c r="Q14" s="555"/>
      <c r="R14" s="555"/>
      <c r="S14" s="40">
        <f t="shared" si="0"/>
        <v>0.13</v>
      </c>
      <c r="T14" s="591"/>
      <c r="U14" s="740"/>
      <c r="V14" s="544"/>
    </row>
    <row r="15" spans="1:22" ht="64.5" customHeight="1" x14ac:dyDescent="0.25">
      <c r="A15" s="729" t="s">
        <v>140</v>
      </c>
      <c r="B15" s="756" t="s">
        <v>141</v>
      </c>
      <c r="C15" s="757" t="s">
        <v>182</v>
      </c>
      <c r="D15" s="732" t="s">
        <v>177</v>
      </c>
      <c r="E15" s="758" t="s">
        <v>177</v>
      </c>
      <c r="F15" s="734" t="s">
        <v>178</v>
      </c>
      <c r="G15" s="769">
        <v>0.03</v>
      </c>
      <c r="H15" s="735">
        <v>0.04</v>
      </c>
      <c r="I15" s="735">
        <v>0.06</v>
      </c>
      <c r="J15" s="735">
        <v>7.0000000000000007E-2</v>
      </c>
      <c r="K15" s="735">
        <v>0.08</v>
      </c>
      <c r="L15" s="735">
        <v>0.1</v>
      </c>
      <c r="M15" s="735">
        <v>0.1</v>
      </c>
      <c r="N15" s="735">
        <v>0.1</v>
      </c>
      <c r="O15" s="735">
        <v>0.09</v>
      </c>
      <c r="P15" s="735">
        <v>0.1</v>
      </c>
      <c r="Q15" s="735">
        <v>0.11</v>
      </c>
      <c r="R15" s="735">
        <v>0.12</v>
      </c>
      <c r="S15" s="734">
        <f t="shared" si="0"/>
        <v>0.99999999999999989</v>
      </c>
      <c r="T15" s="737">
        <v>0.2</v>
      </c>
      <c r="U15" s="738">
        <v>0.15</v>
      </c>
      <c r="V15" s="726" t="s">
        <v>622</v>
      </c>
    </row>
    <row r="16" spans="1:22" ht="64.5" customHeight="1" thickBot="1" x14ac:dyDescent="0.3">
      <c r="A16" s="739"/>
      <c r="B16" s="570"/>
      <c r="C16" s="569"/>
      <c r="D16" s="546"/>
      <c r="E16" s="259"/>
      <c r="F16" s="35" t="s">
        <v>179</v>
      </c>
      <c r="G16" s="557">
        <v>0.03</v>
      </c>
      <c r="H16" s="553">
        <v>0.04</v>
      </c>
      <c r="I16" s="553">
        <v>0.06</v>
      </c>
      <c r="J16" s="553"/>
      <c r="K16" s="553"/>
      <c r="L16" s="553"/>
      <c r="M16" s="553"/>
      <c r="N16" s="553"/>
      <c r="O16" s="553"/>
      <c r="P16" s="553"/>
      <c r="Q16" s="553"/>
      <c r="R16" s="553"/>
      <c r="S16" s="36">
        <f t="shared" si="0"/>
        <v>0.13</v>
      </c>
      <c r="T16" s="570"/>
      <c r="U16" s="770"/>
      <c r="V16" s="727"/>
    </row>
    <row r="17" spans="1:22" ht="64.5" customHeight="1" x14ac:dyDescent="0.25">
      <c r="A17" s="739"/>
      <c r="B17" s="570"/>
      <c r="C17" s="562" t="s">
        <v>594</v>
      </c>
      <c r="D17" s="771" t="s">
        <v>177</v>
      </c>
      <c r="E17" s="772" t="s">
        <v>177</v>
      </c>
      <c r="F17" s="36" t="s">
        <v>178</v>
      </c>
      <c r="G17" s="556">
        <v>0.03</v>
      </c>
      <c r="H17" s="552">
        <v>0.04</v>
      </c>
      <c r="I17" s="552">
        <v>0.06</v>
      </c>
      <c r="J17" s="552">
        <v>0.06</v>
      </c>
      <c r="K17" s="552">
        <v>0.08</v>
      </c>
      <c r="L17" s="552">
        <v>0.09</v>
      </c>
      <c r="M17" s="552">
        <v>0.1</v>
      </c>
      <c r="N17" s="552">
        <v>0.1</v>
      </c>
      <c r="O17" s="552">
        <v>0.1</v>
      </c>
      <c r="P17" s="552">
        <v>0.11</v>
      </c>
      <c r="Q17" s="552">
        <v>0.11</v>
      </c>
      <c r="R17" s="558">
        <v>0.12</v>
      </c>
      <c r="S17" s="36">
        <f t="shared" si="0"/>
        <v>0.99999999999999989</v>
      </c>
      <c r="T17" s="570"/>
      <c r="U17" s="746">
        <v>0.05</v>
      </c>
      <c r="V17" s="726" t="s">
        <v>681</v>
      </c>
    </row>
    <row r="18" spans="1:22" ht="64.5" customHeight="1" thickBot="1" x14ac:dyDescent="0.3">
      <c r="A18" s="747"/>
      <c r="B18" s="750"/>
      <c r="C18" s="763"/>
      <c r="D18" s="750"/>
      <c r="E18" s="764"/>
      <c r="F18" s="752" t="s">
        <v>179</v>
      </c>
      <c r="G18" s="753">
        <v>0.03</v>
      </c>
      <c r="H18" s="754">
        <v>0.04</v>
      </c>
      <c r="I18" s="754">
        <v>0.06</v>
      </c>
      <c r="J18" s="754"/>
      <c r="K18" s="754"/>
      <c r="L18" s="754"/>
      <c r="M18" s="754"/>
      <c r="N18" s="754"/>
      <c r="O18" s="754"/>
      <c r="P18" s="754"/>
      <c r="Q18" s="754"/>
      <c r="R18" s="754"/>
      <c r="S18" s="773">
        <f t="shared" si="0"/>
        <v>0.13</v>
      </c>
      <c r="T18" s="750"/>
      <c r="U18" s="755"/>
      <c r="V18" s="727"/>
    </row>
    <row r="19" spans="1:22" ht="64.5" customHeight="1" x14ac:dyDescent="0.25">
      <c r="A19" s="729" t="s">
        <v>143</v>
      </c>
      <c r="B19" s="756" t="s">
        <v>144</v>
      </c>
      <c r="C19" s="757" t="s">
        <v>183</v>
      </c>
      <c r="D19" s="732" t="s">
        <v>177</v>
      </c>
      <c r="E19" s="758" t="s">
        <v>177</v>
      </c>
      <c r="F19" s="734" t="s">
        <v>178</v>
      </c>
      <c r="G19" s="735">
        <v>0.02</v>
      </c>
      <c r="H19" s="735">
        <v>6.5000000000000002E-2</v>
      </c>
      <c r="I19" s="735">
        <v>8.5000000000000006E-2</v>
      </c>
      <c r="J19" s="735">
        <v>8.5000000000000006E-2</v>
      </c>
      <c r="K19" s="735">
        <v>8.5000000000000006E-2</v>
      </c>
      <c r="L19" s="735">
        <v>0.09</v>
      </c>
      <c r="M19" s="735">
        <v>9.5000000000000001E-2</v>
      </c>
      <c r="N19" s="735">
        <v>9.5000000000000001E-2</v>
      </c>
      <c r="O19" s="735">
        <v>9.5000000000000001E-2</v>
      </c>
      <c r="P19" s="735">
        <v>9.5000000000000001E-2</v>
      </c>
      <c r="Q19" s="735">
        <v>9.5000000000000001E-2</v>
      </c>
      <c r="R19" s="735">
        <v>9.5000000000000001E-2</v>
      </c>
      <c r="S19" s="736">
        <f t="shared" si="0"/>
        <v>0.99999999999999989</v>
      </c>
      <c r="T19" s="759">
        <v>0.2</v>
      </c>
      <c r="U19" s="760">
        <v>0.2</v>
      </c>
      <c r="V19" s="726" t="s">
        <v>634</v>
      </c>
    </row>
    <row r="20" spans="1:22" ht="64.5" customHeight="1" thickBot="1" x14ac:dyDescent="0.3">
      <c r="A20" s="761"/>
      <c r="B20" s="762"/>
      <c r="C20" s="763"/>
      <c r="D20" s="750"/>
      <c r="E20" s="764"/>
      <c r="F20" s="752" t="s">
        <v>179</v>
      </c>
      <c r="G20" s="753">
        <v>0.02</v>
      </c>
      <c r="H20" s="765">
        <v>6.5000000000000002E-2</v>
      </c>
      <c r="I20" s="753">
        <v>8.5000000000000006E-2</v>
      </c>
      <c r="J20" s="753"/>
      <c r="K20" s="753"/>
      <c r="L20" s="753"/>
      <c r="M20" s="753"/>
      <c r="N20" s="753"/>
      <c r="O20" s="753"/>
      <c r="P20" s="753"/>
      <c r="Q20" s="753"/>
      <c r="R20" s="753"/>
      <c r="S20" s="766">
        <f t="shared" si="0"/>
        <v>0.17</v>
      </c>
      <c r="T20" s="767"/>
      <c r="U20" s="768"/>
      <c r="V20" s="727"/>
    </row>
    <row r="21" spans="1:22" ht="64.5" customHeight="1" x14ac:dyDescent="0.25">
      <c r="A21" s="729" t="s">
        <v>145</v>
      </c>
      <c r="B21" s="730" t="s">
        <v>146</v>
      </c>
      <c r="C21" s="731" t="s">
        <v>616</v>
      </c>
      <c r="D21" s="732" t="s">
        <v>177</v>
      </c>
      <c r="E21" s="733" t="s">
        <v>177</v>
      </c>
      <c r="F21" s="734" t="s">
        <v>178</v>
      </c>
      <c r="G21" s="735">
        <v>0.02</v>
      </c>
      <c r="H21" s="735">
        <v>0.03</v>
      </c>
      <c r="I21" s="735">
        <v>0.05</v>
      </c>
      <c r="J21" s="735">
        <v>0.08</v>
      </c>
      <c r="K21" s="735">
        <v>0.12</v>
      </c>
      <c r="L21" s="735">
        <v>0.17</v>
      </c>
      <c r="M21" s="735">
        <v>0.18</v>
      </c>
      <c r="N21" s="735">
        <v>0.13</v>
      </c>
      <c r="O21" s="735">
        <v>0.09</v>
      </c>
      <c r="P21" s="735">
        <v>0.06</v>
      </c>
      <c r="Q21" s="735">
        <v>0.04</v>
      </c>
      <c r="R21" s="735">
        <v>0.03</v>
      </c>
      <c r="S21" s="736">
        <f t="shared" si="0"/>
        <v>1</v>
      </c>
      <c r="T21" s="737">
        <v>0.2</v>
      </c>
      <c r="U21" s="738">
        <v>0.12</v>
      </c>
      <c r="V21" s="726" t="s">
        <v>623</v>
      </c>
    </row>
    <row r="22" spans="1:22" ht="64.5" customHeight="1" thickBot="1" x14ac:dyDescent="0.3">
      <c r="A22" s="739"/>
      <c r="B22" s="740"/>
      <c r="C22" s="741"/>
      <c r="D22" s="546"/>
      <c r="E22" s="276"/>
      <c r="F22" s="38" t="s">
        <v>179</v>
      </c>
      <c r="G22" s="554">
        <v>0.02</v>
      </c>
      <c r="H22" s="554">
        <v>0.03</v>
      </c>
      <c r="I22" s="554">
        <v>0.05</v>
      </c>
      <c r="J22" s="554"/>
      <c r="K22" s="554"/>
      <c r="L22" s="559"/>
      <c r="M22" s="559"/>
      <c r="N22" s="559"/>
      <c r="O22" s="559"/>
      <c r="P22" s="559"/>
      <c r="Q22" s="559"/>
      <c r="R22" s="559"/>
      <c r="S22" s="38">
        <f t="shared" si="0"/>
        <v>0.1</v>
      </c>
      <c r="T22" s="570"/>
      <c r="U22" s="742"/>
      <c r="V22" s="727"/>
    </row>
    <row r="23" spans="1:22" ht="48.75" customHeight="1" x14ac:dyDescent="0.25">
      <c r="A23" s="739"/>
      <c r="B23" s="740"/>
      <c r="C23" s="743" t="s">
        <v>617</v>
      </c>
      <c r="D23" s="744" t="s">
        <v>177</v>
      </c>
      <c r="E23" s="745" t="s">
        <v>177</v>
      </c>
      <c r="F23" s="34" t="s">
        <v>178</v>
      </c>
      <c r="G23" s="552">
        <v>0.02</v>
      </c>
      <c r="H23" s="552">
        <v>0.03</v>
      </c>
      <c r="I23" s="552">
        <v>0.05</v>
      </c>
      <c r="J23" s="552">
        <v>0.08</v>
      </c>
      <c r="K23" s="552">
        <v>0.12</v>
      </c>
      <c r="L23" s="552">
        <v>0.17</v>
      </c>
      <c r="M23" s="552">
        <v>0.18</v>
      </c>
      <c r="N23" s="552">
        <v>0.13</v>
      </c>
      <c r="O23" s="552">
        <v>0.09</v>
      </c>
      <c r="P23" s="552">
        <v>0.06</v>
      </c>
      <c r="Q23" s="552">
        <v>0.04</v>
      </c>
      <c r="R23" s="552">
        <v>0.03</v>
      </c>
      <c r="S23" s="39">
        <f t="shared" si="0"/>
        <v>1</v>
      </c>
      <c r="T23" s="570"/>
      <c r="U23" s="746">
        <v>0.08</v>
      </c>
      <c r="V23" s="726" t="s">
        <v>637</v>
      </c>
    </row>
    <row r="24" spans="1:22" ht="40.5" customHeight="1" thickBot="1" x14ac:dyDescent="0.3">
      <c r="A24" s="747"/>
      <c r="B24" s="748"/>
      <c r="C24" s="749"/>
      <c r="D24" s="750"/>
      <c r="E24" s="751"/>
      <c r="F24" s="752" t="s">
        <v>179</v>
      </c>
      <c r="G24" s="753">
        <v>0.02</v>
      </c>
      <c r="H24" s="753">
        <v>0.03</v>
      </c>
      <c r="I24" s="753">
        <v>0.05</v>
      </c>
      <c r="J24" s="753"/>
      <c r="K24" s="753"/>
      <c r="L24" s="754"/>
      <c r="M24" s="754"/>
      <c r="N24" s="754"/>
      <c r="O24" s="754"/>
      <c r="P24" s="754"/>
      <c r="Q24" s="754"/>
      <c r="R24" s="754"/>
      <c r="S24" s="752">
        <f>SUM(G24:R24)</f>
        <v>0.1</v>
      </c>
      <c r="T24" s="750"/>
      <c r="U24" s="755"/>
      <c r="V24" s="727"/>
    </row>
    <row r="25" spans="1:22" ht="18.75" customHeight="1" thickBot="1" x14ac:dyDescent="0.3">
      <c r="A25" s="278" t="s">
        <v>682</v>
      </c>
      <c r="B25" s="239"/>
      <c r="C25" s="239"/>
      <c r="D25" s="239"/>
      <c r="E25" s="239"/>
      <c r="F25" s="239"/>
      <c r="G25" s="239"/>
      <c r="H25" s="239"/>
      <c r="I25" s="239"/>
      <c r="J25" s="239"/>
      <c r="K25" s="239"/>
      <c r="L25" s="239"/>
      <c r="M25" s="239"/>
      <c r="N25" s="239"/>
      <c r="O25" s="239"/>
      <c r="P25" s="239"/>
      <c r="Q25" s="239"/>
      <c r="R25" s="239"/>
      <c r="S25" s="240"/>
      <c r="T25" s="41">
        <f t="shared" ref="T25:U25" si="1">SUM(T9:T24)</f>
        <v>1</v>
      </c>
      <c r="U25" s="41">
        <f t="shared" si="1"/>
        <v>1</v>
      </c>
      <c r="V25" s="42"/>
    </row>
    <row r="26" spans="1:22" ht="12.75" customHeight="1" x14ac:dyDescent="0.25">
      <c r="A26" s="43"/>
      <c r="B26" s="43"/>
      <c r="C26" s="44"/>
      <c r="D26" s="43"/>
      <c r="E26" s="43"/>
      <c r="F26" s="43"/>
      <c r="G26" s="43"/>
      <c r="H26" s="43"/>
      <c r="I26" s="43"/>
      <c r="J26" s="43"/>
      <c r="K26" s="43"/>
      <c r="L26" s="43"/>
      <c r="M26" s="43"/>
      <c r="N26" s="45"/>
      <c r="O26" s="45"/>
      <c r="P26" s="45"/>
      <c r="Q26" s="45"/>
      <c r="R26" s="45"/>
      <c r="S26" s="45"/>
      <c r="T26" s="45"/>
      <c r="U26" s="45"/>
      <c r="V26" s="43"/>
    </row>
    <row r="27" spans="1:22" ht="12.75" customHeight="1" x14ac:dyDescent="0.25">
      <c r="A27" s="43"/>
      <c r="B27" s="43"/>
      <c r="C27" s="44"/>
      <c r="D27" s="43"/>
      <c r="E27" s="43"/>
      <c r="F27" s="43"/>
      <c r="G27" s="43"/>
      <c r="H27" s="43"/>
      <c r="I27" s="43"/>
      <c r="J27" s="43"/>
      <c r="K27" s="43"/>
      <c r="L27" s="43"/>
      <c r="M27" s="43"/>
      <c r="N27" s="45"/>
      <c r="O27" s="45"/>
      <c r="P27" s="45"/>
      <c r="Q27" s="45"/>
      <c r="R27" s="45"/>
      <c r="S27" s="45"/>
      <c r="T27" s="45"/>
      <c r="U27" s="45"/>
      <c r="V27" s="43"/>
    </row>
    <row r="28" spans="1:22" ht="12.75" customHeight="1" x14ac:dyDescent="0.25">
      <c r="A28" s="43"/>
      <c r="B28" s="43"/>
      <c r="C28" s="44"/>
      <c r="D28" s="43"/>
      <c r="E28" s="43"/>
      <c r="F28" s="43"/>
      <c r="G28" s="43"/>
      <c r="H28" s="43"/>
      <c r="I28" s="43"/>
      <c r="J28" s="43"/>
      <c r="K28" s="43"/>
      <c r="L28" s="43"/>
      <c r="M28" s="43"/>
      <c r="N28" s="45"/>
      <c r="O28" s="45"/>
      <c r="P28" s="45"/>
      <c r="Q28" s="45"/>
      <c r="R28" s="45"/>
      <c r="S28" s="45"/>
      <c r="T28" s="45"/>
      <c r="U28" s="45"/>
      <c r="V28" s="43"/>
    </row>
    <row r="29" spans="1:22" ht="12.75" customHeight="1" x14ac:dyDescent="0.25">
      <c r="A29" s="43"/>
      <c r="B29" s="43"/>
      <c r="C29" s="44"/>
      <c r="D29" s="43"/>
      <c r="E29" s="43"/>
      <c r="F29" s="43"/>
      <c r="G29" s="43"/>
      <c r="H29" s="43"/>
      <c r="I29" s="43"/>
      <c r="J29" s="43"/>
      <c r="K29" s="43"/>
      <c r="L29" s="43"/>
      <c r="M29" s="43"/>
      <c r="N29" s="45"/>
      <c r="O29" s="45"/>
      <c r="P29" s="45"/>
      <c r="Q29" s="45"/>
      <c r="R29" s="45"/>
      <c r="S29" s="45"/>
      <c r="T29" s="45"/>
      <c r="U29" s="45"/>
      <c r="V29" s="43"/>
    </row>
    <row r="30" spans="1:22" ht="12.75" customHeight="1" x14ac:dyDescent="0.25">
      <c r="A30" s="537" t="s">
        <v>76</v>
      </c>
      <c r="B30" s="538" t="s">
        <v>77</v>
      </c>
      <c r="C30" s="538"/>
      <c r="D30" s="538"/>
      <c r="E30" s="538"/>
      <c r="F30" s="538"/>
      <c r="G30" s="538"/>
      <c r="H30" s="538"/>
      <c r="I30" s="539" t="s">
        <v>78</v>
      </c>
      <c r="J30" s="539"/>
      <c r="K30" s="539"/>
      <c r="L30" s="539"/>
      <c r="M30" s="539"/>
      <c r="N30" s="539"/>
      <c r="O30" s="539"/>
      <c r="P30" s="24"/>
      <c r="Q30" s="24"/>
      <c r="R30" s="24"/>
      <c r="S30" s="24"/>
      <c r="T30" s="24"/>
      <c r="U30" s="24"/>
      <c r="V30" s="24"/>
    </row>
    <row r="31" spans="1:22" ht="12.75" customHeight="1" x14ac:dyDescent="0.25">
      <c r="A31" s="540">
        <v>13</v>
      </c>
      <c r="B31" s="541" t="s">
        <v>507</v>
      </c>
      <c r="C31" s="541"/>
      <c r="D31" s="541"/>
      <c r="E31" s="541"/>
      <c r="F31" s="541"/>
      <c r="G31" s="541"/>
      <c r="H31" s="541"/>
      <c r="I31" s="542" t="s">
        <v>508</v>
      </c>
      <c r="J31" s="542"/>
      <c r="K31" s="542"/>
      <c r="L31" s="542"/>
      <c r="M31" s="542"/>
      <c r="N31" s="542"/>
      <c r="O31" s="542"/>
      <c r="P31" s="24"/>
      <c r="Q31" s="24"/>
      <c r="R31" s="24"/>
      <c r="S31" s="24"/>
      <c r="T31" s="24"/>
      <c r="U31" s="24"/>
      <c r="V31" s="24"/>
    </row>
    <row r="32" spans="1:22" ht="12.75" customHeight="1" x14ac:dyDescent="0.25">
      <c r="A32" s="540">
        <v>14</v>
      </c>
      <c r="B32" s="541" t="s">
        <v>674</v>
      </c>
      <c r="C32" s="541"/>
      <c r="D32" s="541"/>
      <c r="E32" s="541"/>
      <c r="F32" s="541"/>
      <c r="G32" s="541"/>
      <c r="H32" s="541"/>
      <c r="I32" s="542" t="s">
        <v>675</v>
      </c>
      <c r="J32" s="542"/>
      <c r="K32" s="542"/>
      <c r="L32" s="542"/>
      <c r="M32" s="542"/>
      <c r="N32" s="542"/>
      <c r="O32" s="542"/>
      <c r="P32" s="24"/>
      <c r="Q32" s="24"/>
      <c r="R32" s="24"/>
      <c r="S32" s="24"/>
      <c r="T32" s="24"/>
      <c r="U32" s="24"/>
      <c r="V32" s="24"/>
    </row>
    <row r="33" spans="1:22" ht="12.75" customHeight="1" x14ac:dyDescent="0.25">
      <c r="A33" s="43"/>
      <c r="B33" s="43"/>
      <c r="C33" s="44"/>
      <c r="D33" s="43"/>
      <c r="E33" s="43"/>
      <c r="F33" s="43"/>
      <c r="G33" s="43"/>
      <c r="H33" s="43"/>
      <c r="I33" s="43"/>
      <c r="J33" s="43"/>
      <c r="K33" s="43"/>
      <c r="L33" s="43"/>
      <c r="M33" s="43"/>
      <c r="N33" s="45"/>
      <c r="O33" s="45"/>
      <c r="P33" s="45"/>
      <c r="Q33" s="45"/>
      <c r="R33" s="45"/>
      <c r="S33" s="45"/>
      <c r="T33" s="45"/>
      <c r="U33" s="45"/>
      <c r="V33" s="43"/>
    </row>
    <row r="34" spans="1:22" ht="12.75" customHeight="1" x14ac:dyDescent="0.25">
      <c r="A34" s="43"/>
      <c r="B34" s="43"/>
      <c r="C34" s="44"/>
      <c r="D34" s="43"/>
      <c r="E34" s="43"/>
      <c r="F34" s="43"/>
      <c r="G34" s="43"/>
      <c r="H34" s="43"/>
      <c r="I34" s="43"/>
      <c r="J34" s="43"/>
      <c r="K34" s="43"/>
      <c r="L34" s="43"/>
      <c r="M34" s="43"/>
      <c r="N34" s="45"/>
      <c r="O34" s="45"/>
      <c r="P34" s="45"/>
      <c r="Q34" s="45"/>
      <c r="R34" s="45"/>
      <c r="S34" s="45"/>
      <c r="T34" s="45"/>
      <c r="U34" s="45"/>
      <c r="V34" s="43"/>
    </row>
    <row r="35" spans="1:22" ht="12.75" customHeight="1" x14ac:dyDescent="0.25">
      <c r="A35" s="43"/>
      <c r="B35" s="43"/>
      <c r="C35" s="44"/>
      <c r="D35" s="43"/>
      <c r="E35" s="43"/>
      <c r="F35" s="43"/>
      <c r="G35" s="43"/>
      <c r="H35" s="43"/>
      <c r="I35" s="43"/>
      <c r="J35" s="43"/>
      <c r="K35" s="43"/>
      <c r="L35" s="43"/>
      <c r="M35" s="43"/>
      <c r="N35" s="45"/>
      <c r="O35" s="45"/>
      <c r="P35" s="45"/>
      <c r="Q35" s="45"/>
      <c r="R35" s="45"/>
      <c r="S35" s="45"/>
      <c r="T35" s="45"/>
      <c r="U35" s="45"/>
      <c r="V35" s="43"/>
    </row>
    <row r="36" spans="1:22" ht="12.75" customHeight="1" x14ac:dyDescent="0.25">
      <c r="A36" s="43"/>
      <c r="B36" s="43"/>
      <c r="C36" s="44"/>
      <c r="D36" s="43"/>
      <c r="E36" s="43"/>
      <c r="F36" s="43"/>
      <c r="G36" s="43"/>
      <c r="H36" s="43"/>
      <c r="I36" s="43"/>
      <c r="J36" s="43"/>
      <c r="K36" s="43"/>
      <c r="L36" s="43"/>
      <c r="M36" s="43"/>
      <c r="N36" s="45"/>
      <c r="O36" s="45"/>
      <c r="P36" s="45"/>
      <c r="Q36" s="45"/>
      <c r="R36" s="45"/>
      <c r="S36" s="45"/>
      <c r="T36" s="45"/>
      <c r="U36" s="45"/>
      <c r="V36" s="43"/>
    </row>
    <row r="37" spans="1:22" ht="12.75" customHeight="1" x14ac:dyDescent="0.25">
      <c r="A37" s="43"/>
      <c r="B37" s="43"/>
      <c r="C37" s="44"/>
      <c r="D37" s="43"/>
      <c r="E37" s="43"/>
      <c r="F37" s="43"/>
      <c r="G37" s="43"/>
      <c r="H37" s="43"/>
      <c r="I37" s="43"/>
      <c r="J37" s="43"/>
      <c r="K37" s="43"/>
      <c r="L37" s="43"/>
      <c r="M37" s="43"/>
      <c r="N37" s="45"/>
      <c r="O37" s="45"/>
      <c r="P37" s="45"/>
      <c r="Q37" s="45"/>
      <c r="R37" s="45"/>
      <c r="S37" s="45"/>
      <c r="T37" s="45"/>
      <c r="U37" s="45"/>
      <c r="V37" s="43"/>
    </row>
    <row r="38" spans="1:22" ht="12.75" customHeight="1" x14ac:dyDescent="0.25">
      <c r="A38" s="43"/>
      <c r="B38" s="43"/>
      <c r="C38" s="44"/>
      <c r="D38" s="43"/>
      <c r="E38" s="43"/>
      <c r="F38" s="43"/>
      <c r="G38" s="43"/>
      <c r="H38" s="43"/>
      <c r="I38" s="43"/>
      <c r="J38" s="43"/>
      <c r="K38" s="43"/>
      <c r="L38" s="43"/>
      <c r="M38" s="43"/>
      <c r="N38" s="45"/>
      <c r="O38" s="45"/>
      <c r="P38" s="45"/>
      <c r="Q38" s="45"/>
      <c r="R38" s="45"/>
      <c r="S38" s="45"/>
      <c r="T38" s="45"/>
      <c r="U38" s="45"/>
      <c r="V38" s="43"/>
    </row>
    <row r="39" spans="1:22" ht="12.75" customHeight="1" x14ac:dyDescent="0.25">
      <c r="A39" s="43"/>
      <c r="B39" s="43"/>
      <c r="C39" s="44"/>
      <c r="D39" s="43"/>
      <c r="E39" s="43"/>
      <c r="F39" s="43"/>
      <c r="G39" s="43"/>
      <c r="H39" s="43"/>
      <c r="I39" s="43"/>
      <c r="J39" s="43"/>
      <c r="K39" s="43"/>
      <c r="L39" s="43"/>
      <c r="M39" s="43"/>
      <c r="N39" s="45"/>
      <c r="O39" s="45"/>
      <c r="P39" s="45"/>
      <c r="Q39" s="45"/>
      <c r="R39" s="45"/>
      <c r="S39" s="45"/>
      <c r="T39" s="45"/>
      <c r="U39" s="45"/>
      <c r="V39" s="43"/>
    </row>
    <row r="40" spans="1:22" ht="12.75" customHeight="1" x14ac:dyDescent="0.25">
      <c r="A40" s="43"/>
      <c r="B40" s="43"/>
      <c r="C40" s="44"/>
      <c r="D40" s="43"/>
      <c r="E40" s="43"/>
      <c r="F40" s="43"/>
      <c r="G40" s="43"/>
      <c r="H40" s="43"/>
      <c r="I40" s="43"/>
      <c r="J40" s="43"/>
      <c r="K40" s="43"/>
      <c r="L40" s="43"/>
      <c r="M40" s="43"/>
      <c r="N40" s="45"/>
      <c r="O40" s="45"/>
      <c r="P40" s="45"/>
      <c r="Q40" s="45"/>
      <c r="R40" s="45"/>
      <c r="S40" s="45"/>
      <c r="T40" s="45"/>
      <c r="U40" s="45"/>
      <c r="V40" s="43"/>
    </row>
    <row r="41" spans="1:22" ht="12.75" customHeight="1" x14ac:dyDescent="0.25">
      <c r="A41" s="43"/>
      <c r="B41" s="43"/>
      <c r="C41" s="44"/>
      <c r="D41" s="43"/>
      <c r="E41" s="43"/>
      <c r="F41" s="43"/>
      <c r="G41" s="43"/>
      <c r="H41" s="43"/>
      <c r="I41" s="43"/>
      <c r="J41" s="43"/>
      <c r="K41" s="43"/>
      <c r="L41" s="43"/>
      <c r="M41" s="43"/>
      <c r="N41" s="45"/>
      <c r="O41" s="45"/>
      <c r="P41" s="45"/>
      <c r="Q41" s="45"/>
      <c r="R41" s="45"/>
      <c r="S41" s="45"/>
      <c r="T41" s="45"/>
      <c r="U41" s="45"/>
      <c r="V41" s="43"/>
    </row>
    <row r="42" spans="1:22" ht="12.75" customHeight="1" x14ac:dyDescent="0.25">
      <c r="A42" s="43"/>
      <c r="B42" s="43"/>
      <c r="C42" s="44"/>
      <c r="D42" s="43"/>
      <c r="E42" s="43"/>
      <c r="F42" s="43"/>
      <c r="G42" s="43"/>
      <c r="H42" s="43"/>
      <c r="I42" s="43"/>
      <c r="J42" s="43"/>
      <c r="K42" s="43"/>
      <c r="L42" s="43"/>
      <c r="M42" s="43"/>
      <c r="N42" s="45"/>
      <c r="O42" s="45"/>
      <c r="P42" s="45"/>
      <c r="Q42" s="45"/>
      <c r="R42" s="45"/>
      <c r="S42" s="45"/>
      <c r="T42" s="45"/>
      <c r="U42" s="45"/>
      <c r="V42" s="43"/>
    </row>
    <row r="43" spans="1:22" ht="12.75" customHeight="1" x14ac:dyDescent="0.25">
      <c r="A43" s="43"/>
      <c r="B43" s="43"/>
      <c r="C43" s="44"/>
      <c r="D43" s="43"/>
      <c r="E43" s="43"/>
      <c r="F43" s="43"/>
      <c r="G43" s="43"/>
      <c r="H43" s="43"/>
      <c r="I43" s="43"/>
      <c r="J43" s="43"/>
      <c r="K43" s="43"/>
      <c r="L43" s="43"/>
      <c r="M43" s="43"/>
      <c r="N43" s="45"/>
      <c r="O43" s="45"/>
      <c r="P43" s="45"/>
      <c r="Q43" s="45"/>
      <c r="R43" s="45"/>
      <c r="S43" s="45"/>
      <c r="T43" s="45"/>
      <c r="U43" s="45"/>
      <c r="V43" s="43"/>
    </row>
    <row r="44" spans="1:22" ht="12.75" customHeight="1" x14ac:dyDescent="0.25">
      <c r="A44" s="43"/>
      <c r="B44" s="43"/>
      <c r="C44" s="44"/>
      <c r="D44" s="43"/>
      <c r="E44" s="43"/>
      <c r="F44" s="43"/>
      <c r="G44" s="43"/>
      <c r="H44" s="43"/>
      <c r="I44" s="43"/>
      <c r="J44" s="43"/>
      <c r="K44" s="43"/>
      <c r="L44" s="43"/>
      <c r="M44" s="43"/>
      <c r="N44" s="45"/>
      <c r="O44" s="45"/>
      <c r="P44" s="45"/>
      <c r="Q44" s="45"/>
      <c r="R44" s="45"/>
      <c r="S44" s="45"/>
      <c r="T44" s="45"/>
      <c r="U44" s="45"/>
      <c r="V44" s="43"/>
    </row>
    <row r="45" spans="1:22" ht="12.75" customHeight="1" x14ac:dyDescent="0.25">
      <c r="A45" s="43"/>
      <c r="B45" s="43"/>
      <c r="C45" s="44"/>
      <c r="D45" s="43"/>
      <c r="E45" s="43"/>
      <c r="F45" s="43"/>
      <c r="G45" s="43"/>
      <c r="H45" s="43"/>
      <c r="I45" s="43"/>
      <c r="J45" s="43"/>
      <c r="K45" s="43"/>
      <c r="L45" s="43"/>
      <c r="M45" s="43"/>
      <c r="N45" s="45"/>
      <c r="O45" s="45"/>
      <c r="P45" s="45"/>
      <c r="Q45" s="45"/>
      <c r="R45" s="45"/>
      <c r="S45" s="45"/>
      <c r="T45" s="45"/>
      <c r="U45" s="45"/>
      <c r="V45" s="43"/>
    </row>
    <row r="46" spans="1:22" ht="12.75" customHeight="1" x14ac:dyDescent="0.25">
      <c r="A46" s="43"/>
      <c r="B46" s="43"/>
      <c r="C46" s="44"/>
      <c r="D46" s="43"/>
      <c r="E46" s="43"/>
      <c r="F46" s="43"/>
      <c r="G46" s="43"/>
      <c r="H46" s="43"/>
      <c r="I46" s="43"/>
      <c r="J46" s="43"/>
      <c r="K46" s="43"/>
      <c r="L46" s="43"/>
      <c r="M46" s="43"/>
      <c r="N46" s="45"/>
      <c r="O46" s="45"/>
      <c r="P46" s="45"/>
      <c r="Q46" s="45"/>
      <c r="R46" s="45"/>
      <c r="S46" s="45"/>
      <c r="T46" s="45"/>
      <c r="U46" s="45"/>
      <c r="V46" s="43"/>
    </row>
    <row r="47" spans="1:22" ht="12.75" customHeight="1" x14ac:dyDescent="0.25">
      <c r="A47" s="43"/>
      <c r="B47" s="43"/>
      <c r="C47" s="44"/>
      <c r="D47" s="43"/>
      <c r="E47" s="43"/>
      <c r="F47" s="43"/>
      <c r="G47" s="43"/>
      <c r="H47" s="43"/>
      <c r="I47" s="43"/>
      <c r="J47" s="43"/>
      <c r="K47" s="43"/>
      <c r="L47" s="43"/>
      <c r="M47" s="43"/>
      <c r="N47" s="45"/>
      <c r="O47" s="45"/>
      <c r="P47" s="45"/>
      <c r="Q47" s="45"/>
      <c r="R47" s="45"/>
      <c r="S47" s="45"/>
      <c r="T47" s="45"/>
      <c r="U47" s="45"/>
      <c r="V47" s="43"/>
    </row>
    <row r="48" spans="1:22" ht="12.75" customHeight="1" x14ac:dyDescent="0.25">
      <c r="A48" s="43"/>
      <c r="B48" s="43"/>
      <c r="C48" s="44"/>
      <c r="D48" s="43"/>
      <c r="E48" s="43"/>
      <c r="F48" s="43"/>
      <c r="G48" s="43"/>
      <c r="H48" s="43"/>
      <c r="I48" s="43"/>
      <c r="J48" s="43"/>
      <c r="K48" s="43"/>
      <c r="L48" s="43"/>
      <c r="M48" s="43"/>
      <c r="N48" s="45"/>
      <c r="O48" s="45"/>
      <c r="P48" s="45"/>
      <c r="Q48" s="45"/>
      <c r="R48" s="45"/>
      <c r="S48" s="45"/>
      <c r="T48" s="45"/>
      <c r="U48" s="45"/>
      <c r="V48" s="43"/>
    </row>
    <row r="49" spans="1:22" ht="12.75" customHeight="1" x14ac:dyDescent="0.25">
      <c r="A49" s="43"/>
      <c r="B49" s="43"/>
      <c r="C49" s="44"/>
      <c r="D49" s="43"/>
      <c r="E49" s="43"/>
      <c r="F49" s="43"/>
      <c r="G49" s="43"/>
      <c r="H49" s="43"/>
      <c r="I49" s="43"/>
      <c r="J49" s="43"/>
      <c r="K49" s="43"/>
      <c r="L49" s="43"/>
      <c r="M49" s="43"/>
      <c r="N49" s="45"/>
      <c r="O49" s="45"/>
      <c r="P49" s="45"/>
      <c r="Q49" s="45"/>
      <c r="R49" s="45"/>
      <c r="S49" s="45"/>
      <c r="T49" s="45"/>
      <c r="U49" s="45"/>
      <c r="V49" s="43"/>
    </row>
    <row r="50" spans="1:22" ht="12.75" customHeight="1" x14ac:dyDescent="0.25">
      <c r="A50" s="43"/>
      <c r="B50" s="43"/>
      <c r="C50" s="44"/>
      <c r="D50" s="43"/>
      <c r="E50" s="43"/>
      <c r="F50" s="43"/>
      <c r="G50" s="43"/>
      <c r="H50" s="43"/>
      <c r="I50" s="43"/>
      <c r="J50" s="43"/>
      <c r="K50" s="43"/>
      <c r="L50" s="43"/>
      <c r="M50" s="43"/>
      <c r="N50" s="45"/>
      <c r="O50" s="45"/>
      <c r="P50" s="45"/>
      <c r="Q50" s="45"/>
      <c r="R50" s="45"/>
      <c r="S50" s="45"/>
      <c r="T50" s="45"/>
      <c r="U50" s="45"/>
      <c r="V50" s="43"/>
    </row>
    <row r="51" spans="1:22" ht="12.75" customHeight="1" x14ac:dyDescent="0.25">
      <c r="A51" s="43"/>
      <c r="B51" s="43"/>
      <c r="C51" s="44"/>
      <c r="D51" s="43"/>
      <c r="E51" s="43"/>
      <c r="F51" s="43"/>
      <c r="G51" s="43"/>
      <c r="H51" s="43"/>
      <c r="I51" s="43"/>
      <c r="J51" s="43"/>
      <c r="K51" s="43"/>
      <c r="L51" s="43"/>
      <c r="M51" s="43"/>
      <c r="N51" s="45"/>
      <c r="O51" s="45"/>
      <c r="P51" s="45"/>
      <c r="Q51" s="45"/>
      <c r="R51" s="45"/>
      <c r="S51" s="45"/>
      <c r="T51" s="45"/>
      <c r="U51" s="45"/>
      <c r="V51" s="43"/>
    </row>
    <row r="52" spans="1:22" ht="12.75" customHeight="1" x14ac:dyDescent="0.25">
      <c r="A52" s="43"/>
      <c r="B52" s="43"/>
      <c r="C52" s="44"/>
      <c r="D52" s="43"/>
      <c r="E52" s="43"/>
      <c r="F52" s="43"/>
      <c r="G52" s="43"/>
      <c r="H52" s="43"/>
      <c r="I52" s="43"/>
      <c r="J52" s="43"/>
      <c r="K52" s="43"/>
      <c r="L52" s="43"/>
      <c r="M52" s="43"/>
      <c r="N52" s="45"/>
      <c r="O52" s="45"/>
      <c r="P52" s="45"/>
      <c r="Q52" s="45"/>
      <c r="R52" s="45"/>
      <c r="S52" s="45"/>
      <c r="T52" s="45"/>
      <c r="U52" s="45"/>
      <c r="V52" s="43"/>
    </row>
    <row r="53" spans="1:22" ht="12.75" customHeight="1" x14ac:dyDescent="0.25">
      <c r="A53" s="43"/>
      <c r="B53" s="43"/>
      <c r="C53" s="44"/>
      <c r="D53" s="43"/>
      <c r="E53" s="43"/>
      <c r="F53" s="43"/>
      <c r="G53" s="43"/>
      <c r="H53" s="43"/>
      <c r="I53" s="43"/>
      <c r="J53" s="43"/>
      <c r="K53" s="43"/>
      <c r="L53" s="43"/>
      <c r="M53" s="43"/>
      <c r="N53" s="45"/>
      <c r="O53" s="45"/>
      <c r="P53" s="45"/>
      <c r="Q53" s="45"/>
      <c r="R53" s="45"/>
      <c r="S53" s="45"/>
      <c r="T53" s="45"/>
      <c r="U53" s="45"/>
      <c r="V53" s="43"/>
    </row>
    <row r="54" spans="1:22" ht="12.75" customHeight="1" x14ac:dyDescent="0.25">
      <c r="A54" s="43"/>
      <c r="B54" s="43"/>
      <c r="C54" s="44"/>
      <c r="D54" s="43"/>
      <c r="E54" s="43"/>
      <c r="F54" s="43"/>
      <c r="G54" s="43"/>
      <c r="H54" s="43"/>
      <c r="I54" s="43"/>
      <c r="J54" s="43"/>
      <c r="K54" s="43"/>
      <c r="L54" s="43"/>
      <c r="M54" s="43"/>
      <c r="N54" s="45"/>
      <c r="O54" s="45"/>
      <c r="P54" s="45"/>
      <c r="Q54" s="45"/>
      <c r="R54" s="45"/>
      <c r="S54" s="45"/>
      <c r="T54" s="45"/>
      <c r="U54" s="45"/>
      <c r="V54" s="43"/>
    </row>
    <row r="55" spans="1:22" ht="12.75" customHeight="1" x14ac:dyDescent="0.25">
      <c r="A55" s="43"/>
      <c r="B55" s="43"/>
      <c r="C55" s="44"/>
      <c r="D55" s="43"/>
      <c r="E55" s="43"/>
      <c r="F55" s="43"/>
      <c r="G55" s="43"/>
      <c r="H55" s="43"/>
      <c r="I55" s="43"/>
      <c r="J55" s="43"/>
      <c r="K55" s="43"/>
      <c r="L55" s="43"/>
      <c r="M55" s="43"/>
      <c r="N55" s="45"/>
      <c r="O55" s="45"/>
      <c r="P55" s="45"/>
      <c r="Q55" s="45"/>
      <c r="R55" s="45"/>
      <c r="S55" s="45"/>
      <c r="T55" s="45"/>
      <c r="U55" s="45"/>
      <c r="V55" s="43"/>
    </row>
    <row r="56" spans="1:22" ht="12.75" customHeight="1" x14ac:dyDescent="0.25">
      <c r="A56" s="43"/>
      <c r="B56" s="43"/>
      <c r="C56" s="44"/>
      <c r="D56" s="43"/>
      <c r="E56" s="43"/>
      <c r="F56" s="43"/>
      <c r="G56" s="43"/>
      <c r="H56" s="43"/>
      <c r="I56" s="43"/>
      <c r="J56" s="43"/>
      <c r="K56" s="43"/>
      <c r="L56" s="43"/>
      <c r="M56" s="43"/>
      <c r="N56" s="45"/>
      <c r="O56" s="45"/>
      <c r="P56" s="45"/>
      <c r="Q56" s="45"/>
      <c r="R56" s="45"/>
      <c r="S56" s="45"/>
      <c r="T56" s="45"/>
      <c r="U56" s="45"/>
      <c r="V56" s="43"/>
    </row>
    <row r="57" spans="1:22" ht="12.75" customHeight="1" x14ac:dyDescent="0.25">
      <c r="A57" s="43"/>
      <c r="B57" s="43"/>
      <c r="C57" s="44"/>
      <c r="D57" s="43"/>
      <c r="E57" s="43"/>
      <c r="F57" s="43"/>
      <c r="G57" s="43"/>
      <c r="H57" s="43"/>
      <c r="I57" s="43"/>
      <c r="J57" s="43"/>
      <c r="K57" s="43"/>
      <c r="L57" s="43"/>
      <c r="M57" s="43"/>
      <c r="N57" s="45"/>
      <c r="O57" s="45"/>
      <c r="P57" s="45"/>
      <c r="Q57" s="45"/>
      <c r="R57" s="45"/>
      <c r="S57" s="45"/>
      <c r="T57" s="45"/>
      <c r="U57" s="45"/>
      <c r="V57" s="43"/>
    </row>
    <row r="58" spans="1:22" ht="12.75" customHeight="1" x14ac:dyDescent="0.25">
      <c r="A58" s="43"/>
      <c r="B58" s="43"/>
      <c r="C58" s="44"/>
      <c r="D58" s="43"/>
      <c r="E58" s="43"/>
      <c r="F58" s="43"/>
      <c r="G58" s="43"/>
      <c r="H58" s="43"/>
      <c r="I58" s="43"/>
      <c r="J58" s="43"/>
      <c r="K58" s="43"/>
      <c r="L58" s="43"/>
      <c r="M58" s="43"/>
      <c r="N58" s="45"/>
      <c r="O58" s="45"/>
      <c r="P58" s="45"/>
      <c r="Q58" s="45"/>
      <c r="R58" s="45"/>
      <c r="S58" s="45"/>
      <c r="T58" s="45"/>
      <c r="U58" s="45"/>
      <c r="V58" s="43"/>
    </row>
    <row r="59" spans="1:22" ht="12.75" customHeight="1" x14ac:dyDescent="0.25">
      <c r="A59" s="43"/>
      <c r="B59" s="43"/>
      <c r="C59" s="44"/>
      <c r="D59" s="43"/>
      <c r="E59" s="43"/>
      <c r="F59" s="43"/>
      <c r="G59" s="43"/>
      <c r="H59" s="43"/>
      <c r="I59" s="43"/>
      <c r="J59" s="43"/>
      <c r="K59" s="43"/>
      <c r="L59" s="43"/>
      <c r="M59" s="43"/>
      <c r="N59" s="45"/>
      <c r="O59" s="45"/>
      <c r="P59" s="45"/>
      <c r="Q59" s="45"/>
      <c r="R59" s="45"/>
      <c r="S59" s="45"/>
      <c r="T59" s="45"/>
      <c r="U59" s="45"/>
      <c r="V59" s="43"/>
    </row>
    <row r="60" spans="1:22" ht="12.75" customHeight="1" x14ac:dyDescent="0.25">
      <c r="A60" s="43"/>
      <c r="B60" s="43"/>
      <c r="C60" s="44"/>
      <c r="D60" s="43"/>
      <c r="E60" s="43"/>
      <c r="F60" s="43"/>
      <c r="G60" s="43"/>
      <c r="H60" s="43"/>
      <c r="I60" s="43"/>
      <c r="J60" s="43"/>
      <c r="K60" s="43"/>
      <c r="L60" s="43"/>
      <c r="M60" s="43"/>
      <c r="N60" s="45"/>
      <c r="O60" s="45"/>
      <c r="P60" s="45"/>
      <c r="Q60" s="45"/>
      <c r="R60" s="45"/>
      <c r="S60" s="45"/>
      <c r="T60" s="45"/>
      <c r="U60" s="45"/>
      <c r="V60" s="43"/>
    </row>
    <row r="61" spans="1:22" ht="12.75" customHeight="1" x14ac:dyDescent="0.25">
      <c r="A61" s="43"/>
      <c r="B61" s="43"/>
      <c r="C61" s="44"/>
      <c r="D61" s="43"/>
      <c r="E61" s="43"/>
      <c r="F61" s="43"/>
      <c r="G61" s="43"/>
      <c r="H61" s="43"/>
      <c r="I61" s="43"/>
      <c r="J61" s="43"/>
      <c r="K61" s="43"/>
      <c r="L61" s="43"/>
      <c r="M61" s="43"/>
      <c r="N61" s="45"/>
      <c r="O61" s="45"/>
      <c r="P61" s="45"/>
      <c r="Q61" s="45"/>
      <c r="R61" s="45"/>
      <c r="S61" s="45"/>
      <c r="T61" s="45"/>
      <c r="U61" s="45"/>
      <c r="V61" s="43"/>
    </row>
    <row r="62" spans="1:22" ht="12.75" customHeight="1" x14ac:dyDescent="0.25">
      <c r="A62" s="43"/>
      <c r="B62" s="43"/>
      <c r="C62" s="44"/>
      <c r="D62" s="43"/>
      <c r="E62" s="43"/>
      <c r="F62" s="43"/>
      <c r="G62" s="43"/>
      <c r="H62" s="43"/>
      <c r="I62" s="43"/>
      <c r="J62" s="43"/>
      <c r="K62" s="43"/>
      <c r="L62" s="43"/>
      <c r="M62" s="43"/>
      <c r="N62" s="45"/>
      <c r="O62" s="45"/>
      <c r="P62" s="45"/>
      <c r="Q62" s="45"/>
      <c r="R62" s="45"/>
      <c r="S62" s="45"/>
      <c r="T62" s="45"/>
      <c r="U62" s="45"/>
      <c r="V62" s="43"/>
    </row>
    <row r="63" spans="1:22" ht="12.75" customHeight="1" x14ac:dyDescent="0.25">
      <c r="A63" s="43"/>
      <c r="B63" s="43"/>
      <c r="C63" s="44"/>
      <c r="D63" s="43"/>
      <c r="E63" s="43"/>
      <c r="F63" s="43"/>
      <c r="G63" s="43"/>
      <c r="H63" s="43"/>
      <c r="I63" s="43"/>
      <c r="J63" s="43"/>
      <c r="K63" s="43"/>
      <c r="L63" s="43"/>
      <c r="M63" s="43"/>
      <c r="N63" s="45"/>
      <c r="O63" s="45"/>
      <c r="P63" s="45"/>
      <c r="Q63" s="45"/>
      <c r="R63" s="45"/>
      <c r="S63" s="45"/>
      <c r="T63" s="45"/>
      <c r="U63" s="45"/>
      <c r="V63" s="43"/>
    </row>
    <row r="64" spans="1:22" ht="12.75" customHeight="1" x14ac:dyDescent="0.25">
      <c r="A64" s="43"/>
      <c r="B64" s="43"/>
      <c r="C64" s="44"/>
      <c r="D64" s="43"/>
      <c r="E64" s="43"/>
      <c r="F64" s="43"/>
      <c r="G64" s="43"/>
      <c r="H64" s="43"/>
      <c r="I64" s="43"/>
      <c r="J64" s="43"/>
      <c r="K64" s="43"/>
      <c r="L64" s="43"/>
      <c r="M64" s="43"/>
      <c r="N64" s="45"/>
      <c r="O64" s="45"/>
      <c r="P64" s="45"/>
      <c r="Q64" s="45"/>
      <c r="R64" s="45"/>
      <c r="S64" s="45"/>
      <c r="T64" s="45"/>
      <c r="U64" s="45"/>
      <c r="V64" s="43"/>
    </row>
    <row r="65" spans="1:22" ht="12.75" customHeight="1" x14ac:dyDescent="0.25">
      <c r="A65" s="43"/>
      <c r="B65" s="43"/>
      <c r="C65" s="44"/>
      <c r="D65" s="43"/>
      <c r="E65" s="43"/>
      <c r="F65" s="43"/>
      <c r="G65" s="43"/>
      <c r="H65" s="43"/>
      <c r="I65" s="43"/>
      <c r="J65" s="43"/>
      <c r="K65" s="43"/>
      <c r="L65" s="43"/>
      <c r="M65" s="43"/>
      <c r="N65" s="45"/>
      <c r="O65" s="45"/>
      <c r="P65" s="45"/>
      <c r="Q65" s="45"/>
      <c r="R65" s="45"/>
      <c r="S65" s="45"/>
      <c r="T65" s="45"/>
      <c r="U65" s="45"/>
      <c r="V65" s="43"/>
    </row>
    <row r="66" spans="1:22" ht="12.75" customHeight="1" x14ac:dyDescent="0.25">
      <c r="A66" s="43"/>
      <c r="B66" s="43"/>
      <c r="C66" s="44"/>
      <c r="D66" s="43"/>
      <c r="E66" s="43"/>
      <c r="F66" s="43"/>
      <c r="G66" s="43"/>
      <c r="H66" s="43"/>
      <c r="I66" s="43"/>
      <c r="J66" s="43"/>
      <c r="K66" s="43"/>
      <c r="L66" s="43"/>
      <c r="M66" s="43"/>
      <c r="N66" s="45"/>
      <c r="O66" s="45"/>
      <c r="P66" s="45"/>
      <c r="Q66" s="45"/>
      <c r="R66" s="45"/>
      <c r="S66" s="45"/>
      <c r="T66" s="45"/>
      <c r="U66" s="45"/>
      <c r="V66" s="43"/>
    </row>
    <row r="67" spans="1:22" ht="12.75" customHeight="1" x14ac:dyDescent="0.25">
      <c r="A67" s="43"/>
      <c r="B67" s="43"/>
      <c r="C67" s="44"/>
      <c r="D67" s="43"/>
      <c r="E67" s="43"/>
      <c r="F67" s="43"/>
      <c r="G67" s="43"/>
      <c r="H67" s="43"/>
      <c r="I67" s="43"/>
      <c r="J67" s="43"/>
      <c r="K67" s="43"/>
      <c r="L67" s="43"/>
      <c r="M67" s="43"/>
      <c r="N67" s="45"/>
      <c r="O67" s="45"/>
      <c r="P67" s="45"/>
      <c r="Q67" s="45"/>
      <c r="R67" s="45"/>
      <c r="S67" s="45"/>
      <c r="T67" s="45"/>
      <c r="U67" s="45"/>
      <c r="V67" s="43"/>
    </row>
    <row r="68" spans="1:22" ht="12.75" customHeight="1" x14ac:dyDescent="0.25">
      <c r="A68" s="43"/>
      <c r="B68" s="43"/>
      <c r="C68" s="44"/>
      <c r="D68" s="43"/>
      <c r="E68" s="43"/>
      <c r="F68" s="43"/>
      <c r="G68" s="43"/>
      <c r="H68" s="43"/>
      <c r="I68" s="43"/>
      <c r="J68" s="43"/>
      <c r="K68" s="43"/>
      <c r="L68" s="43"/>
      <c r="M68" s="43"/>
      <c r="N68" s="45"/>
      <c r="O68" s="45"/>
      <c r="P68" s="45"/>
      <c r="Q68" s="45"/>
      <c r="R68" s="45"/>
      <c r="S68" s="45"/>
      <c r="T68" s="45"/>
      <c r="U68" s="45"/>
      <c r="V68" s="43"/>
    </row>
    <row r="69" spans="1:22" ht="12.75" customHeight="1" x14ac:dyDescent="0.25">
      <c r="A69" s="43"/>
      <c r="B69" s="43"/>
      <c r="C69" s="44"/>
      <c r="D69" s="43"/>
      <c r="E69" s="43"/>
      <c r="F69" s="43"/>
      <c r="G69" s="43"/>
      <c r="H69" s="43"/>
      <c r="I69" s="43"/>
      <c r="J69" s="43"/>
      <c r="K69" s="43"/>
      <c r="L69" s="43"/>
      <c r="M69" s="43"/>
      <c r="N69" s="45"/>
      <c r="O69" s="45"/>
      <c r="P69" s="45"/>
      <c r="Q69" s="45"/>
      <c r="R69" s="45"/>
      <c r="S69" s="45"/>
      <c r="T69" s="45"/>
      <c r="U69" s="45"/>
      <c r="V69" s="43"/>
    </row>
    <row r="70" spans="1:22" ht="12.75" customHeight="1" x14ac:dyDescent="0.25">
      <c r="A70" s="43"/>
      <c r="B70" s="43"/>
      <c r="C70" s="44"/>
      <c r="D70" s="43"/>
      <c r="E70" s="43"/>
      <c r="F70" s="43"/>
      <c r="G70" s="43"/>
      <c r="H70" s="43"/>
      <c r="I70" s="43"/>
      <c r="J70" s="43"/>
      <c r="K70" s="43"/>
      <c r="L70" s="43"/>
      <c r="M70" s="43"/>
      <c r="N70" s="45"/>
      <c r="O70" s="45"/>
      <c r="P70" s="45"/>
      <c r="Q70" s="45"/>
      <c r="R70" s="45"/>
      <c r="S70" s="45"/>
      <c r="T70" s="45"/>
      <c r="U70" s="45"/>
      <c r="V70" s="43"/>
    </row>
    <row r="71" spans="1:22" ht="12.75" customHeight="1" x14ac:dyDescent="0.25">
      <c r="A71" s="43"/>
      <c r="B71" s="43"/>
      <c r="C71" s="44"/>
      <c r="D71" s="43"/>
      <c r="E71" s="43"/>
      <c r="F71" s="43"/>
      <c r="G71" s="43"/>
      <c r="H71" s="43"/>
      <c r="I71" s="43"/>
      <c r="J71" s="43"/>
      <c r="K71" s="43"/>
      <c r="L71" s="43"/>
      <c r="M71" s="43"/>
      <c r="N71" s="45"/>
      <c r="O71" s="45"/>
      <c r="P71" s="45"/>
      <c r="Q71" s="45"/>
      <c r="R71" s="45"/>
      <c r="S71" s="45"/>
      <c r="T71" s="45"/>
      <c r="U71" s="45"/>
      <c r="V71" s="43"/>
    </row>
    <row r="72" spans="1:22" ht="12.75" customHeight="1" x14ac:dyDescent="0.25">
      <c r="A72" s="43"/>
      <c r="B72" s="43"/>
      <c r="C72" s="44"/>
      <c r="D72" s="43"/>
      <c r="E72" s="43"/>
      <c r="F72" s="43"/>
      <c r="G72" s="43"/>
      <c r="H72" s="43"/>
      <c r="I72" s="43"/>
      <c r="J72" s="43"/>
      <c r="K72" s="43"/>
      <c r="L72" s="43"/>
      <c r="M72" s="43"/>
      <c r="N72" s="45"/>
      <c r="O72" s="45"/>
      <c r="P72" s="45"/>
      <c r="Q72" s="45"/>
      <c r="R72" s="45"/>
      <c r="S72" s="45"/>
      <c r="T72" s="45"/>
      <c r="U72" s="45"/>
      <c r="V72" s="43"/>
    </row>
    <row r="73" spans="1:22" ht="12.75" customHeight="1" x14ac:dyDescent="0.25">
      <c r="A73" s="43"/>
      <c r="B73" s="43"/>
      <c r="C73" s="44"/>
      <c r="D73" s="43"/>
      <c r="E73" s="43"/>
      <c r="F73" s="43"/>
      <c r="G73" s="43"/>
      <c r="H73" s="43"/>
      <c r="I73" s="43"/>
      <c r="J73" s="43"/>
      <c r="K73" s="43"/>
      <c r="L73" s="43"/>
      <c r="M73" s="43"/>
      <c r="N73" s="45"/>
      <c r="O73" s="45"/>
      <c r="P73" s="45"/>
      <c r="Q73" s="45"/>
      <c r="R73" s="45"/>
      <c r="S73" s="45"/>
      <c r="T73" s="45"/>
      <c r="U73" s="45"/>
      <c r="V73" s="43"/>
    </row>
    <row r="74" spans="1:22" ht="12.75" customHeight="1" x14ac:dyDescent="0.25">
      <c r="A74" s="43"/>
      <c r="B74" s="43"/>
      <c r="C74" s="44"/>
      <c r="D74" s="43"/>
      <c r="E74" s="43"/>
      <c r="F74" s="43"/>
      <c r="G74" s="43"/>
      <c r="H74" s="43"/>
      <c r="I74" s="43"/>
      <c r="J74" s="43"/>
      <c r="K74" s="43"/>
      <c r="L74" s="43"/>
      <c r="M74" s="43"/>
      <c r="N74" s="45"/>
      <c r="O74" s="45"/>
      <c r="P74" s="45"/>
      <c r="Q74" s="45"/>
      <c r="R74" s="45"/>
      <c r="S74" s="45"/>
      <c r="T74" s="45"/>
      <c r="U74" s="45"/>
      <c r="V74" s="43"/>
    </row>
    <row r="75" spans="1:22" ht="12.75" customHeight="1" x14ac:dyDescent="0.25">
      <c r="A75" s="43"/>
      <c r="B75" s="43"/>
      <c r="C75" s="44"/>
      <c r="D75" s="43"/>
      <c r="E75" s="43"/>
      <c r="F75" s="43"/>
      <c r="G75" s="43"/>
      <c r="H75" s="43"/>
      <c r="I75" s="43"/>
      <c r="J75" s="43"/>
      <c r="K75" s="43"/>
      <c r="L75" s="43"/>
      <c r="M75" s="43"/>
      <c r="N75" s="45"/>
      <c r="O75" s="45"/>
      <c r="P75" s="45"/>
      <c r="Q75" s="45"/>
      <c r="R75" s="45"/>
      <c r="S75" s="45"/>
      <c r="T75" s="45"/>
      <c r="U75" s="45"/>
      <c r="V75" s="43"/>
    </row>
    <row r="76" spans="1:22" ht="12.75" customHeight="1" x14ac:dyDescent="0.25">
      <c r="A76" s="43"/>
      <c r="B76" s="43"/>
      <c r="C76" s="44"/>
      <c r="D76" s="43"/>
      <c r="E76" s="43"/>
      <c r="F76" s="43"/>
      <c r="G76" s="43"/>
      <c r="H76" s="43"/>
      <c r="I76" s="43"/>
      <c r="J76" s="43"/>
      <c r="K76" s="43"/>
      <c r="L76" s="43"/>
      <c r="M76" s="43"/>
      <c r="N76" s="45"/>
      <c r="O76" s="45"/>
      <c r="P76" s="45"/>
      <c r="Q76" s="45"/>
      <c r="R76" s="45"/>
      <c r="S76" s="45"/>
      <c r="T76" s="45"/>
      <c r="U76" s="45"/>
      <c r="V76" s="43"/>
    </row>
    <row r="77" spans="1:22" ht="12.75" customHeight="1" x14ac:dyDescent="0.25">
      <c r="A77" s="43"/>
      <c r="B77" s="43"/>
      <c r="C77" s="44"/>
      <c r="D77" s="43"/>
      <c r="E77" s="43"/>
      <c r="F77" s="43"/>
      <c r="G77" s="43"/>
      <c r="H77" s="43"/>
      <c r="I77" s="43"/>
      <c r="J77" s="43"/>
      <c r="K77" s="43"/>
      <c r="L77" s="43"/>
      <c r="M77" s="43"/>
      <c r="N77" s="45"/>
      <c r="O77" s="45"/>
      <c r="P77" s="45"/>
      <c r="Q77" s="45"/>
      <c r="R77" s="45"/>
      <c r="S77" s="45"/>
      <c r="T77" s="45"/>
      <c r="U77" s="45"/>
      <c r="V77" s="43"/>
    </row>
    <row r="78" spans="1:22" ht="12.75" customHeight="1" x14ac:dyDescent="0.25">
      <c r="A78" s="43"/>
      <c r="B78" s="43"/>
      <c r="C78" s="44"/>
      <c r="D78" s="43"/>
      <c r="E78" s="43"/>
      <c r="F78" s="43"/>
      <c r="G78" s="43"/>
      <c r="H78" s="43"/>
      <c r="I78" s="43"/>
      <c r="J78" s="43"/>
      <c r="K78" s="43"/>
      <c r="L78" s="43"/>
      <c r="M78" s="43"/>
      <c r="N78" s="45"/>
      <c r="O78" s="45"/>
      <c r="P78" s="45"/>
      <c r="Q78" s="45"/>
      <c r="R78" s="45"/>
      <c r="S78" s="45"/>
      <c r="T78" s="45"/>
      <c r="U78" s="45"/>
      <c r="V78" s="43"/>
    </row>
    <row r="79" spans="1:22" ht="12.75" customHeight="1" x14ac:dyDescent="0.25">
      <c r="A79" s="43"/>
      <c r="B79" s="43"/>
      <c r="C79" s="44"/>
      <c r="D79" s="43"/>
      <c r="E79" s="43"/>
      <c r="F79" s="43"/>
      <c r="G79" s="43"/>
      <c r="H79" s="43"/>
      <c r="I79" s="43"/>
      <c r="J79" s="43"/>
      <c r="K79" s="43"/>
      <c r="L79" s="43"/>
      <c r="M79" s="43"/>
      <c r="N79" s="45"/>
      <c r="O79" s="45"/>
      <c r="P79" s="45"/>
      <c r="Q79" s="45"/>
      <c r="R79" s="45"/>
      <c r="S79" s="45"/>
      <c r="T79" s="45"/>
      <c r="U79" s="45"/>
      <c r="V79" s="43"/>
    </row>
    <row r="80" spans="1:22" ht="12.75" customHeight="1" x14ac:dyDescent="0.25">
      <c r="A80" s="43"/>
      <c r="B80" s="43"/>
      <c r="C80" s="44"/>
      <c r="D80" s="43"/>
      <c r="E80" s="43"/>
      <c r="F80" s="43"/>
      <c r="G80" s="43"/>
      <c r="H80" s="43"/>
      <c r="I80" s="43"/>
      <c r="J80" s="43"/>
      <c r="K80" s="43"/>
      <c r="L80" s="43"/>
      <c r="M80" s="43"/>
      <c r="N80" s="45"/>
      <c r="O80" s="45"/>
      <c r="P80" s="45"/>
      <c r="Q80" s="45"/>
      <c r="R80" s="45"/>
      <c r="S80" s="45"/>
      <c r="T80" s="45"/>
      <c r="U80" s="45"/>
      <c r="V80" s="43"/>
    </row>
    <row r="81" spans="1:22" ht="12.75" customHeight="1" x14ac:dyDescent="0.25">
      <c r="A81" s="43"/>
      <c r="B81" s="43"/>
      <c r="C81" s="44"/>
      <c r="D81" s="43"/>
      <c r="E81" s="43"/>
      <c r="F81" s="43"/>
      <c r="G81" s="43"/>
      <c r="H81" s="43"/>
      <c r="I81" s="43"/>
      <c r="J81" s="43"/>
      <c r="K81" s="43"/>
      <c r="L81" s="43"/>
      <c r="M81" s="43"/>
      <c r="N81" s="45"/>
      <c r="O81" s="45"/>
      <c r="P81" s="45"/>
      <c r="Q81" s="45"/>
      <c r="R81" s="45"/>
      <c r="S81" s="45"/>
      <c r="T81" s="45"/>
      <c r="U81" s="45"/>
      <c r="V81" s="43"/>
    </row>
    <row r="82" spans="1:22" ht="12.75" customHeight="1" x14ac:dyDescent="0.25">
      <c r="A82" s="43"/>
      <c r="B82" s="43"/>
      <c r="C82" s="44"/>
      <c r="D82" s="43"/>
      <c r="E82" s="43"/>
      <c r="F82" s="43"/>
      <c r="G82" s="43"/>
      <c r="H82" s="43"/>
      <c r="I82" s="43"/>
      <c r="J82" s="43"/>
      <c r="K82" s="43"/>
      <c r="L82" s="43"/>
      <c r="M82" s="43"/>
      <c r="N82" s="45"/>
      <c r="O82" s="45"/>
      <c r="P82" s="45"/>
      <c r="Q82" s="45"/>
      <c r="R82" s="45"/>
      <c r="S82" s="45"/>
      <c r="T82" s="45"/>
      <c r="U82" s="45"/>
      <c r="V82" s="43"/>
    </row>
    <row r="83" spans="1:22" ht="12.75" customHeight="1" x14ac:dyDescent="0.25">
      <c r="A83" s="43"/>
      <c r="B83" s="43"/>
      <c r="C83" s="44"/>
      <c r="D83" s="43"/>
      <c r="E83" s="43"/>
      <c r="F83" s="43"/>
      <c r="G83" s="43"/>
      <c r="H83" s="43"/>
      <c r="I83" s="43"/>
      <c r="J83" s="43"/>
      <c r="K83" s="43"/>
      <c r="L83" s="43"/>
      <c r="M83" s="43"/>
      <c r="N83" s="45"/>
      <c r="O83" s="45"/>
      <c r="P83" s="45"/>
      <c r="Q83" s="45"/>
      <c r="R83" s="45"/>
      <c r="S83" s="45"/>
      <c r="T83" s="45"/>
      <c r="U83" s="45"/>
      <c r="V83" s="43"/>
    </row>
    <row r="84" spans="1:22" ht="12.75" customHeight="1" x14ac:dyDescent="0.25">
      <c r="A84" s="43"/>
      <c r="B84" s="43"/>
      <c r="C84" s="44"/>
      <c r="D84" s="43"/>
      <c r="E84" s="43"/>
      <c r="F84" s="43"/>
      <c r="G84" s="43"/>
      <c r="H84" s="43"/>
      <c r="I84" s="43"/>
      <c r="J84" s="43"/>
      <c r="K84" s="43"/>
      <c r="L84" s="43"/>
      <c r="M84" s="43"/>
      <c r="N84" s="45"/>
      <c r="O84" s="45"/>
      <c r="P84" s="45"/>
      <c r="Q84" s="45"/>
      <c r="R84" s="45"/>
      <c r="S84" s="45"/>
      <c r="T84" s="45"/>
      <c r="U84" s="45"/>
      <c r="V84" s="43"/>
    </row>
    <row r="85" spans="1:22" ht="12.75" customHeight="1" x14ac:dyDescent="0.25">
      <c r="A85" s="43"/>
      <c r="B85" s="43"/>
      <c r="C85" s="44"/>
      <c r="D85" s="43"/>
      <c r="E85" s="43"/>
      <c r="F85" s="43"/>
      <c r="G85" s="43"/>
      <c r="H85" s="43"/>
      <c r="I85" s="43"/>
      <c r="J85" s="43"/>
      <c r="K85" s="43"/>
      <c r="L85" s="43"/>
      <c r="M85" s="43"/>
      <c r="N85" s="45"/>
      <c r="O85" s="45"/>
      <c r="P85" s="45"/>
      <c r="Q85" s="45"/>
      <c r="R85" s="45"/>
      <c r="S85" s="45"/>
      <c r="T85" s="45"/>
      <c r="U85" s="45"/>
      <c r="V85" s="43"/>
    </row>
    <row r="86" spans="1:22" ht="12.75" customHeight="1" x14ac:dyDescent="0.25">
      <c r="A86" s="43"/>
      <c r="B86" s="43"/>
      <c r="C86" s="44"/>
      <c r="D86" s="43"/>
      <c r="E86" s="43"/>
      <c r="F86" s="43"/>
      <c r="G86" s="43"/>
      <c r="H86" s="43"/>
      <c r="I86" s="43"/>
      <c r="J86" s="43"/>
      <c r="K86" s="43"/>
      <c r="L86" s="43"/>
      <c r="M86" s="43"/>
      <c r="N86" s="45"/>
      <c r="O86" s="45"/>
      <c r="P86" s="45"/>
      <c r="Q86" s="45"/>
      <c r="R86" s="45"/>
      <c r="S86" s="45"/>
      <c r="T86" s="45"/>
      <c r="U86" s="45"/>
      <c r="V86" s="43"/>
    </row>
    <row r="87" spans="1:22" ht="12.75" customHeight="1" x14ac:dyDescent="0.25">
      <c r="A87" s="43"/>
      <c r="B87" s="43"/>
      <c r="C87" s="44"/>
      <c r="D87" s="43"/>
      <c r="E87" s="43"/>
      <c r="F87" s="43"/>
      <c r="G87" s="43"/>
      <c r="H87" s="43"/>
      <c r="I87" s="43"/>
      <c r="J87" s="43"/>
      <c r="K87" s="43"/>
      <c r="L87" s="43"/>
      <c r="M87" s="43"/>
      <c r="N87" s="45"/>
      <c r="O87" s="45"/>
      <c r="P87" s="45"/>
      <c r="Q87" s="45"/>
      <c r="R87" s="45"/>
      <c r="S87" s="45"/>
      <c r="T87" s="45"/>
      <c r="U87" s="45"/>
      <c r="V87" s="43"/>
    </row>
    <row r="88" spans="1:22" ht="12.75" customHeight="1" x14ac:dyDescent="0.25">
      <c r="A88" s="29"/>
      <c r="B88" s="29"/>
      <c r="C88" s="44"/>
      <c r="D88" s="43"/>
      <c r="E88" s="43"/>
      <c r="F88" s="43"/>
      <c r="G88" s="43"/>
      <c r="H88" s="43"/>
      <c r="I88" s="43"/>
      <c r="J88" s="43"/>
      <c r="K88" s="43"/>
      <c r="L88" s="43"/>
      <c r="M88" s="43"/>
      <c r="N88" s="45"/>
      <c r="O88" s="46"/>
      <c r="P88" s="46"/>
      <c r="Q88" s="46"/>
      <c r="R88" s="46"/>
      <c r="S88" s="46"/>
      <c r="T88" s="46"/>
      <c r="U88" s="46"/>
      <c r="V88" s="43"/>
    </row>
    <row r="89" spans="1:22" ht="12.75" customHeight="1" x14ac:dyDescent="0.25">
      <c r="A89" s="29"/>
      <c r="B89" s="29"/>
      <c r="C89" s="44"/>
      <c r="D89" s="43"/>
      <c r="E89" s="43"/>
      <c r="F89" s="43"/>
      <c r="G89" s="43"/>
      <c r="H89" s="43"/>
      <c r="I89" s="43"/>
      <c r="J89" s="43"/>
      <c r="K89" s="43"/>
      <c r="L89" s="43"/>
      <c r="M89" s="43"/>
      <c r="N89" s="45"/>
      <c r="O89" s="46"/>
      <c r="P89" s="46"/>
      <c r="Q89" s="46"/>
      <c r="R89" s="46"/>
      <c r="S89" s="46"/>
      <c r="T89" s="46"/>
      <c r="U89" s="46"/>
      <c r="V89" s="43"/>
    </row>
    <row r="90" spans="1:22" ht="12.75" customHeight="1" x14ac:dyDescent="0.25">
      <c r="A90" s="29"/>
      <c r="B90" s="29"/>
      <c r="C90" s="44"/>
      <c r="D90" s="43"/>
      <c r="E90" s="43"/>
      <c r="F90" s="43"/>
      <c r="G90" s="43"/>
      <c r="H90" s="43"/>
      <c r="I90" s="43"/>
      <c r="J90" s="43"/>
      <c r="K90" s="43"/>
      <c r="L90" s="43"/>
      <c r="M90" s="43"/>
      <c r="N90" s="45"/>
      <c r="O90" s="46"/>
      <c r="P90" s="46"/>
      <c r="Q90" s="46"/>
      <c r="R90" s="46"/>
      <c r="S90" s="46"/>
      <c r="T90" s="46"/>
      <c r="U90" s="46"/>
      <c r="V90" s="43"/>
    </row>
    <row r="91" spans="1:22" ht="12.75" customHeight="1" x14ac:dyDescent="0.25">
      <c r="A91" s="29"/>
      <c r="B91" s="29"/>
      <c r="C91" s="44"/>
      <c r="D91" s="43"/>
      <c r="E91" s="43"/>
      <c r="F91" s="43"/>
      <c r="G91" s="43"/>
      <c r="H91" s="43"/>
      <c r="I91" s="43"/>
      <c r="J91" s="43"/>
      <c r="K91" s="43"/>
      <c r="L91" s="43"/>
      <c r="M91" s="43"/>
      <c r="N91" s="45"/>
      <c r="O91" s="46"/>
      <c r="P91" s="46"/>
      <c r="Q91" s="46"/>
      <c r="R91" s="46"/>
      <c r="S91" s="46"/>
      <c r="T91" s="46"/>
      <c r="U91" s="46"/>
      <c r="V91" s="43"/>
    </row>
    <row r="92" spans="1:22" ht="12.75" customHeight="1" x14ac:dyDescent="0.25">
      <c r="A92" s="29"/>
      <c r="B92" s="29"/>
      <c r="C92" s="47"/>
      <c r="D92" s="29"/>
      <c r="E92" s="29"/>
      <c r="F92" s="29"/>
      <c r="G92" s="29"/>
      <c r="H92" s="29"/>
      <c r="I92" s="29"/>
      <c r="J92" s="29"/>
      <c r="K92" s="29"/>
      <c r="L92" s="29"/>
      <c r="M92" s="29"/>
      <c r="N92" s="46"/>
      <c r="O92" s="46"/>
      <c r="P92" s="46"/>
      <c r="Q92" s="46"/>
      <c r="R92" s="46"/>
      <c r="S92" s="46"/>
      <c r="T92" s="46"/>
      <c r="U92" s="46"/>
      <c r="V92" s="43"/>
    </row>
    <row r="93" spans="1:22" ht="12.75" customHeight="1" x14ac:dyDescent="0.25">
      <c r="A93" s="29"/>
      <c r="B93" s="29"/>
      <c r="C93" s="47"/>
      <c r="D93" s="29"/>
      <c r="E93" s="29"/>
      <c r="F93" s="29"/>
      <c r="G93" s="29"/>
      <c r="H93" s="29"/>
      <c r="I93" s="29"/>
      <c r="J93" s="29"/>
      <c r="K93" s="29"/>
      <c r="L93" s="29"/>
      <c r="M93" s="29"/>
      <c r="N93" s="46"/>
      <c r="O93" s="46"/>
      <c r="P93" s="46"/>
      <c r="Q93" s="46"/>
      <c r="R93" s="46"/>
      <c r="S93" s="46"/>
      <c r="T93" s="46"/>
      <c r="U93" s="46"/>
      <c r="V93" s="43"/>
    </row>
    <row r="94" spans="1:22" ht="12.75" customHeight="1" x14ac:dyDescent="0.25">
      <c r="A94" s="29"/>
      <c r="B94" s="29"/>
      <c r="C94" s="47"/>
      <c r="D94" s="29"/>
      <c r="E94" s="29"/>
      <c r="F94" s="29"/>
      <c r="G94" s="29"/>
      <c r="H94" s="29"/>
      <c r="I94" s="29"/>
      <c r="J94" s="29"/>
      <c r="K94" s="29"/>
      <c r="L94" s="29"/>
      <c r="M94" s="29"/>
      <c r="N94" s="46"/>
      <c r="O94" s="46"/>
      <c r="P94" s="46"/>
      <c r="Q94" s="46"/>
      <c r="R94" s="46"/>
      <c r="S94" s="46"/>
      <c r="T94" s="46"/>
      <c r="U94" s="46"/>
      <c r="V94" s="43"/>
    </row>
    <row r="95" spans="1:22" ht="12.75" customHeight="1" x14ac:dyDescent="0.25">
      <c r="A95" s="29"/>
      <c r="B95" s="29"/>
      <c r="C95" s="47"/>
      <c r="D95" s="29"/>
      <c r="E95" s="29"/>
      <c r="F95" s="29"/>
      <c r="G95" s="29"/>
      <c r="H95" s="29"/>
      <c r="I95" s="29"/>
      <c r="J95" s="29"/>
      <c r="K95" s="29"/>
      <c r="L95" s="29"/>
      <c r="M95" s="29"/>
      <c r="N95" s="46"/>
      <c r="O95" s="46"/>
      <c r="P95" s="46"/>
      <c r="Q95" s="46"/>
      <c r="R95" s="46"/>
      <c r="S95" s="46"/>
      <c r="T95" s="46"/>
      <c r="U95" s="46"/>
      <c r="V95" s="43"/>
    </row>
    <row r="96" spans="1:22" ht="12.75" customHeight="1" x14ac:dyDescent="0.25">
      <c r="A96" s="29"/>
      <c r="B96" s="29"/>
      <c r="C96" s="47"/>
      <c r="D96" s="29"/>
      <c r="E96" s="29"/>
      <c r="F96" s="29"/>
      <c r="G96" s="29"/>
      <c r="H96" s="29"/>
      <c r="I96" s="29"/>
      <c r="J96" s="29"/>
      <c r="K96" s="29"/>
      <c r="L96" s="29"/>
      <c r="M96" s="29"/>
      <c r="N96" s="46"/>
      <c r="O96" s="46"/>
      <c r="P96" s="46"/>
      <c r="Q96" s="46"/>
      <c r="R96" s="46"/>
      <c r="S96" s="46"/>
      <c r="T96" s="46"/>
      <c r="U96" s="46"/>
      <c r="V96" s="43"/>
    </row>
    <row r="97" spans="1:22" ht="12.75" customHeight="1" x14ac:dyDescent="0.25">
      <c r="A97" s="29"/>
      <c r="B97" s="29"/>
      <c r="C97" s="47"/>
      <c r="D97" s="29"/>
      <c r="E97" s="29"/>
      <c r="F97" s="29"/>
      <c r="G97" s="29"/>
      <c r="H97" s="29"/>
      <c r="I97" s="29"/>
      <c r="J97" s="29"/>
      <c r="K97" s="29"/>
      <c r="L97" s="29"/>
      <c r="M97" s="29"/>
      <c r="N97" s="46"/>
      <c r="O97" s="46"/>
      <c r="P97" s="46"/>
      <c r="Q97" s="46"/>
      <c r="R97" s="46"/>
      <c r="S97" s="46"/>
      <c r="T97" s="46"/>
      <c r="U97" s="46"/>
      <c r="V97" s="43"/>
    </row>
    <row r="98" spans="1:22" ht="12.75" customHeight="1" x14ac:dyDescent="0.25">
      <c r="A98" s="29"/>
      <c r="B98" s="29"/>
      <c r="C98" s="47"/>
      <c r="D98" s="29"/>
      <c r="E98" s="29"/>
      <c r="F98" s="29"/>
      <c r="G98" s="29"/>
      <c r="H98" s="29"/>
      <c r="I98" s="29"/>
      <c r="J98" s="29"/>
      <c r="K98" s="29"/>
      <c r="L98" s="29"/>
      <c r="M98" s="29"/>
      <c r="N98" s="46"/>
      <c r="O98" s="46"/>
      <c r="P98" s="46"/>
      <c r="Q98" s="46"/>
      <c r="R98" s="46"/>
      <c r="S98" s="46"/>
      <c r="T98" s="46"/>
      <c r="U98" s="46"/>
      <c r="V98" s="43"/>
    </row>
    <row r="99" spans="1:22" ht="12.75" customHeight="1" x14ac:dyDescent="0.25">
      <c r="A99" s="29"/>
      <c r="B99" s="29"/>
      <c r="C99" s="47"/>
      <c r="D99" s="29"/>
      <c r="E99" s="29"/>
      <c r="F99" s="29"/>
      <c r="G99" s="29"/>
      <c r="H99" s="29"/>
      <c r="I99" s="29"/>
      <c r="J99" s="29"/>
      <c r="K99" s="29"/>
      <c r="L99" s="29"/>
      <c r="M99" s="29"/>
      <c r="N99" s="46"/>
      <c r="O99" s="46"/>
      <c r="P99" s="46"/>
      <c r="Q99" s="46"/>
      <c r="R99" s="46"/>
      <c r="S99" s="46"/>
      <c r="T99" s="46"/>
      <c r="U99" s="46"/>
      <c r="V99" s="43"/>
    </row>
    <row r="100" spans="1:22" ht="12.75" customHeight="1" x14ac:dyDescent="0.25">
      <c r="A100" s="29"/>
      <c r="B100" s="29"/>
      <c r="C100" s="47"/>
      <c r="D100" s="29"/>
      <c r="E100" s="29"/>
      <c r="F100" s="29"/>
      <c r="G100" s="29"/>
      <c r="H100" s="29"/>
      <c r="I100" s="29"/>
      <c r="J100" s="29"/>
      <c r="K100" s="29"/>
      <c r="L100" s="29"/>
      <c r="M100" s="29"/>
      <c r="N100" s="46"/>
      <c r="O100" s="46"/>
      <c r="P100" s="46"/>
      <c r="Q100" s="46"/>
      <c r="R100" s="46"/>
      <c r="S100" s="46"/>
      <c r="T100" s="46"/>
      <c r="U100" s="46"/>
      <c r="V100" s="43"/>
    </row>
    <row r="101" spans="1:22" ht="12.75" customHeight="1" x14ac:dyDescent="0.25">
      <c r="A101" s="29"/>
      <c r="B101" s="29"/>
      <c r="C101" s="47"/>
      <c r="D101" s="29"/>
      <c r="E101" s="29"/>
      <c r="F101" s="29"/>
      <c r="G101" s="29"/>
      <c r="H101" s="29"/>
      <c r="I101" s="29"/>
      <c r="J101" s="29"/>
      <c r="K101" s="29"/>
      <c r="L101" s="29"/>
      <c r="M101" s="29"/>
      <c r="N101" s="46"/>
      <c r="O101" s="46"/>
      <c r="P101" s="46"/>
      <c r="Q101" s="46"/>
      <c r="R101" s="46"/>
      <c r="S101" s="46"/>
      <c r="T101" s="46"/>
      <c r="U101" s="46"/>
      <c r="V101" s="43"/>
    </row>
    <row r="102" spans="1:22" ht="12.75" customHeight="1" x14ac:dyDescent="0.25">
      <c r="A102" s="29"/>
      <c r="B102" s="29"/>
      <c r="C102" s="47"/>
      <c r="D102" s="29"/>
      <c r="E102" s="29"/>
      <c r="F102" s="29"/>
      <c r="G102" s="29"/>
      <c r="H102" s="29"/>
      <c r="I102" s="29"/>
      <c r="J102" s="29"/>
      <c r="K102" s="29"/>
      <c r="L102" s="29"/>
      <c r="M102" s="29"/>
      <c r="N102" s="46"/>
      <c r="O102" s="46"/>
      <c r="P102" s="46"/>
      <c r="Q102" s="46"/>
      <c r="R102" s="46"/>
      <c r="S102" s="46"/>
      <c r="T102" s="46"/>
      <c r="U102" s="46"/>
      <c r="V102" s="43"/>
    </row>
    <row r="103" spans="1:22" ht="12.75" customHeight="1" x14ac:dyDescent="0.25">
      <c r="A103" s="29"/>
      <c r="B103" s="29"/>
      <c r="C103" s="47"/>
      <c r="D103" s="29"/>
      <c r="E103" s="29"/>
      <c r="F103" s="29"/>
      <c r="G103" s="29"/>
      <c r="H103" s="29"/>
      <c r="I103" s="29"/>
      <c r="J103" s="29"/>
      <c r="K103" s="29"/>
      <c r="L103" s="29"/>
      <c r="M103" s="29"/>
      <c r="N103" s="46"/>
      <c r="O103" s="46"/>
      <c r="P103" s="46"/>
      <c r="Q103" s="46"/>
      <c r="R103" s="46"/>
      <c r="S103" s="46"/>
      <c r="T103" s="46"/>
      <c r="U103" s="46"/>
      <c r="V103" s="43"/>
    </row>
    <row r="104" spans="1:22" ht="12.75" customHeight="1" x14ac:dyDescent="0.25">
      <c r="A104" s="29"/>
      <c r="B104" s="29"/>
      <c r="C104" s="47"/>
      <c r="D104" s="29"/>
      <c r="E104" s="29"/>
      <c r="F104" s="29"/>
      <c r="G104" s="29"/>
      <c r="H104" s="29"/>
      <c r="I104" s="29"/>
      <c r="J104" s="29"/>
      <c r="K104" s="29"/>
      <c r="L104" s="29"/>
      <c r="M104" s="29"/>
      <c r="N104" s="46"/>
      <c r="O104" s="46"/>
      <c r="P104" s="46"/>
      <c r="Q104" s="46"/>
      <c r="R104" s="46"/>
      <c r="S104" s="46"/>
      <c r="T104" s="46"/>
      <c r="U104" s="46"/>
      <c r="V104" s="43"/>
    </row>
    <row r="105" spans="1:22" ht="12.75" customHeight="1" x14ac:dyDescent="0.25">
      <c r="A105" s="29"/>
      <c r="B105" s="29"/>
      <c r="C105" s="47"/>
      <c r="D105" s="29"/>
      <c r="E105" s="29"/>
      <c r="F105" s="29"/>
      <c r="G105" s="29"/>
      <c r="H105" s="29"/>
      <c r="I105" s="29"/>
      <c r="J105" s="29"/>
      <c r="K105" s="29"/>
      <c r="L105" s="29"/>
      <c r="M105" s="29"/>
      <c r="N105" s="46"/>
      <c r="O105" s="46"/>
      <c r="P105" s="46"/>
      <c r="Q105" s="46"/>
      <c r="R105" s="46"/>
      <c r="S105" s="46"/>
      <c r="T105" s="46"/>
      <c r="U105" s="46"/>
      <c r="V105" s="43"/>
    </row>
    <row r="106" spans="1:22" ht="12.75" customHeight="1" x14ac:dyDescent="0.25">
      <c r="A106" s="29"/>
      <c r="B106" s="29"/>
      <c r="C106" s="47"/>
      <c r="D106" s="29"/>
      <c r="E106" s="29"/>
      <c r="F106" s="29"/>
      <c r="G106" s="29"/>
      <c r="H106" s="29"/>
      <c r="I106" s="29"/>
      <c r="J106" s="29"/>
      <c r="K106" s="29"/>
      <c r="L106" s="29"/>
      <c r="M106" s="29"/>
      <c r="N106" s="46"/>
      <c r="O106" s="46"/>
      <c r="P106" s="46"/>
      <c r="Q106" s="46"/>
      <c r="R106" s="46"/>
      <c r="S106" s="46"/>
      <c r="T106" s="46"/>
      <c r="U106" s="46"/>
      <c r="V106" s="43"/>
    </row>
    <row r="107" spans="1:22" ht="12.75" customHeight="1" x14ac:dyDescent="0.25">
      <c r="A107" s="29"/>
      <c r="B107" s="29"/>
      <c r="C107" s="47"/>
      <c r="D107" s="29"/>
      <c r="E107" s="29"/>
      <c r="F107" s="29"/>
      <c r="G107" s="29"/>
      <c r="H107" s="29"/>
      <c r="I107" s="29"/>
      <c r="J107" s="29"/>
      <c r="K107" s="29"/>
      <c r="L107" s="29"/>
      <c r="M107" s="29"/>
      <c r="N107" s="46"/>
      <c r="O107" s="46"/>
      <c r="P107" s="46"/>
      <c r="Q107" s="46"/>
      <c r="R107" s="46"/>
      <c r="S107" s="46"/>
      <c r="T107" s="46"/>
      <c r="U107" s="46"/>
      <c r="V107" s="43"/>
    </row>
    <row r="108" spans="1:22" ht="12.75" customHeight="1" x14ac:dyDescent="0.25">
      <c r="A108" s="29"/>
      <c r="B108" s="29"/>
      <c r="C108" s="47"/>
      <c r="D108" s="29"/>
      <c r="E108" s="29"/>
      <c r="F108" s="29"/>
      <c r="G108" s="29"/>
      <c r="H108" s="29"/>
      <c r="I108" s="29"/>
      <c r="J108" s="29"/>
      <c r="K108" s="29"/>
      <c r="L108" s="29"/>
      <c r="M108" s="29"/>
      <c r="N108" s="46"/>
      <c r="O108" s="46"/>
      <c r="P108" s="46"/>
      <c r="Q108" s="46"/>
      <c r="R108" s="46"/>
      <c r="S108" s="46"/>
      <c r="T108" s="46"/>
      <c r="U108" s="46"/>
      <c r="V108" s="43"/>
    </row>
    <row r="109" spans="1:22" ht="12.75" customHeight="1" x14ac:dyDescent="0.25">
      <c r="A109" s="29"/>
      <c r="B109" s="29"/>
      <c r="C109" s="47"/>
      <c r="D109" s="29"/>
      <c r="E109" s="29"/>
      <c r="F109" s="29"/>
      <c r="G109" s="29"/>
      <c r="H109" s="29"/>
      <c r="I109" s="29"/>
      <c r="J109" s="29"/>
      <c r="K109" s="29"/>
      <c r="L109" s="29"/>
      <c r="M109" s="29"/>
      <c r="N109" s="46"/>
      <c r="O109" s="46"/>
      <c r="P109" s="46"/>
      <c r="Q109" s="46"/>
      <c r="R109" s="46"/>
      <c r="S109" s="46"/>
      <c r="T109" s="46"/>
      <c r="U109" s="46"/>
      <c r="V109" s="43"/>
    </row>
    <row r="110" spans="1:22" ht="12.75" customHeight="1" x14ac:dyDescent="0.25">
      <c r="A110" s="29"/>
      <c r="B110" s="29"/>
      <c r="C110" s="47"/>
      <c r="D110" s="29"/>
      <c r="E110" s="29"/>
      <c r="F110" s="29"/>
      <c r="G110" s="29"/>
      <c r="H110" s="29"/>
      <c r="I110" s="29"/>
      <c r="J110" s="29"/>
      <c r="K110" s="29"/>
      <c r="L110" s="29"/>
      <c r="M110" s="29"/>
      <c r="N110" s="46"/>
      <c r="O110" s="46"/>
      <c r="P110" s="46"/>
      <c r="Q110" s="46"/>
      <c r="R110" s="46"/>
      <c r="S110" s="46"/>
      <c r="T110" s="46"/>
      <c r="U110" s="46"/>
      <c r="V110" s="43"/>
    </row>
    <row r="111" spans="1:22" ht="12.75" customHeight="1" x14ac:dyDescent="0.25">
      <c r="A111" s="29"/>
      <c r="B111" s="29"/>
      <c r="C111" s="47"/>
      <c r="D111" s="29"/>
      <c r="E111" s="29"/>
      <c r="F111" s="29"/>
      <c r="G111" s="29"/>
      <c r="H111" s="29"/>
      <c r="I111" s="29"/>
      <c r="J111" s="29"/>
      <c r="K111" s="29"/>
      <c r="L111" s="29"/>
      <c r="M111" s="29"/>
      <c r="N111" s="46"/>
      <c r="O111" s="46"/>
      <c r="P111" s="46"/>
      <c r="Q111" s="46"/>
      <c r="R111" s="46"/>
      <c r="S111" s="46"/>
      <c r="T111" s="46"/>
      <c r="U111" s="46"/>
      <c r="V111" s="43"/>
    </row>
    <row r="112" spans="1:22" ht="12.75" customHeight="1" x14ac:dyDescent="0.25">
      <c r="A112" s="29"/>
      <c r="B112" s="29"/>
      <c r="C112" s="47"/>
      <c r="D112" s="29"/>
      <c r="E112" s="29"/>
      <c r="F112" s="29"/>
      <c r="G112" s="29"/>
      <c r="H112" s="29"/>
      <c r="I112" s="29"/>
      <c r="J112" s="29"/>
      <c r="K112" s="29"/>
      <c r="L112" s="29"/>
      <c r="M112" s="29"/>
      <c r="N112" s="46"/>
      <c r="O112" s="46"/>
      <c r="P112" s="46"/>
      <c r="Q112" s="46"/>
      <c r="R112" s="46"/>
      <c r="S112" s="46"/>
      <c r="T112" s="46"/>
      <c r="U112" s="46"/>
      <c r="V112" s="43"/>
    </row>
    <row r="113" spans="1:22" ht="12.75" customHeight="1" x14ac:dyDescent="0.25">
      <c r="A113" s="29"/>
      <c r="B113" s="29"/>
      <c r="C113" s="47"/>
      <c r="D113" s="29"/>
      <c r="E113" s="29"/>
      <c r="F113" s="29"/>
      <c r="G113" s="29"/>
      <c r="H113" s="29"/>
      <c r="I113" s="29"/>
      <c r="J113" s="29"/>
      <c r="K113" s="29"/>
      <c r="L113" s="29"/>
      <c r="M113" s="29"/>
      <c r="N113" s="46"/>
      <c r="O113" s="46"/>
      <c r="P113" s="46"/>
      <c r="Q113" s="46"/>
      <c r="R113" s="46"/>
      <c r="S113" s="46"/>
      <c r="T113" s="46"/>
      <c r="U113" s="46"/>
      <c r="V113" s="43"/>
    </row>
    <row r="114" spans="1:22" ht="12.75" customHeight="1" x14ac:dyDescent="0.25">
      <c r="A114" s="29"/>
      <c r="B114" s="29"/>
      <c r="C114" s="47"/>
      <c r="D114" s="29"/>
      <c r="E114" s="29"/>
      <c r="F114" s="29"/>
      <c r="G114" s="29"/>
      <c r="H114" s="29"/>
      <c r="I114" s="29"/>
      <c r="J114" s="29"/>
      <c r="K114" s="29"/>
      <c r="L114" s="29"/>
      <c r="M114" s="29"/>
      <c r="N114" s="46"/>
      <c r="O114" s="46"/>
      <c r="P114" s="46"/>
      <c r="Q114" s="46"/>
      <c r="R114" s="46"/>
      <c r="S114" s="46"/>
      <c r="T114" s="46"/>
      <c r="U114" s="46"/>
      <c r="V114" s="43"/>
    </row>
    <row r="115" spans="1:22" ht="12.75" customHeight="1" x14ac:dyDescent="0.25">
      <c r="A115" s="29"/>
      <c r="B115" s="29"/>
      <c r="C115" s="47"/>
      <c r="D115" s="29"/>
      <c r="E115" s="29"/>
      <c r="F115" s="29"/>
      <c r="G115" s="29"/>
      <c r="H115" s="29"/>
      <c r="I115" s="29"/>
      <c r="J115" s="29"/>
      <c r="K115" s="29"/>
      <c r="L115" s="29"/>
      <c r="M115" s="29"/>
      <c r="N115" s="46"/>
      <c r="O115" s="46"/>
      <c r="P115" s="46"/>
      <c r="Q115" s="46"/>
      <c r="R115" s="46"/>
      <c r="S115" s="46"/>
      <c r="T115" s="46"/>
      <c r="U115" s="46"/>
      <c r="V115" s="43"/>
    </row>
    <row r="116" spans="1:22" ht="12.75" customHeight="1" x14ac:dyDescent="0.25">
      <c r="A116" s="29"/>
      <c r="B116" s="29"/>
      <c r="C116" s="47"/>
      <c r="D116" s="29"/>
      <c r="E116" s="29"/>
      <c r="F116" s="29"/>
      <c r="G116" s="29"/>
      <c r="H116" s="29"/>
      <c r="I116" s="29"/>
      <c r="J116" s="29"/>
      <c r="K116" s="29"/>
      <c r="L116" s="29"/>
      <c r="M116" s="29"/>
      <c r="N116" s="46"/>
      <c r="O116" s="46"/>
      <c r="P116" s="46"/>
      <c r="Q116" s="46"/>
      <c r="R116" s="46"/>
      <c r="S116" s="46"/>
      <c r="T116" s="46"/>
      <c r="U116" s="46"/>
      <c r="V116" s="43"/>
    </row>
    <row r="117" spans="1:22" ht="12.75" customHeight="1" x14ac:dyDescent="0.25">
      <c r="A117" s="29"/>
      <c r="B117" s="29"/>
      <c r="C117" s="47"/>
      <c r="D117" s="29"/>
      <c r="E117" s="29"/>
      <c r="F117" s="29"/>
      <c r="G117" s="29"/>
      <c r="H117" s="29"/>
      <c r="I117" s="29"/>
      <c r="J117" s="29"/>
      <c r="K117" s="29"/>
      <c r="L117" s="29"/>
      <c r="M117" s="29"/>
      <c r="N117" s="46"/>
      <c r="O117" s="46"/>
      <c r="P117" s="46"/>
      <c r="Q117" s="46"/>
      <c r="R117" s="46"/>
      <c r="S117" s="46"/>
      <c r="T117" s="46"/>
      <c r="U117" s="46"/>
      <c r="V117" s="43"/>
    </row>
    <row r="118" spans="1:22" ht="12.75" customHeight="1" x14ac:dyDescent="0.25">
      <c r="A118" s="29"/>
      <c r="B118" s="29"/>
      <c r="C118" s="47"/>
      <c r="D118" s="29"/>
      <c r="E118" s="29"/>
      <c r="F118" s="29"/>
      <c r="G118" s="29"/>
      <c r="H118" s="29"/>
      <c r="I118" s="29"/>
      <c r="J118" s="29"/>
      <c r="K118" s="29"/>
      <c r="L118" s="29"/>
      <c r="M118" s="29"/>
      <c r="N118" s="46"/>
      <c r="O118" s="46"/>
      <c r="P118" s="46"/>
      <c r="Q118" s="46"/>
      <c r="R118" s="46"/>
      <c r="S118" s="46"/>
      <c r="T118" s="46"/>
      <c r="U118" s="46"/>
      <c r="V118" s="43"/>
    </row>
    <row r="119" spans="1:22" ht="12.75" customHeight="1" x14ac:dyDescent="0.25">
      <c r="A119" s="29"/>
      <c r="B119" s="29"/>
      <c r="C119" s="47"/>
      <c r="D119" s="29"/>
      <c r="E119" s="29"/>
      <c r="F119" s="29"/>
      <c r="G119" s="29"/>
      <c r="H119" s="29"/>
      <c r="I119" s="29"/>
      <c r="J119" s="29"/>
      <c r="K119" s="29"/>
      <c r="L119" s="29"/>
      <c r="M119" s="29"/>
      <c r="N119" s="46"/>
      <c r="O119" s="46"/>
      <c r="P119" s="46"/>
      <c r="Q119" s="46"/>
      <c r="R119" s="46"/>
      <c r="S119" s="46"/>
      <c r="T119" s="46"/>
      <c r="U119" s="46"/>
      <c r="V119" s="43"/>
    </row>
    <row r="120" spans="1:22" ht="12.75" customHeight="1" x14ac:dyDescent="0.25">
      <c r="A120" s="29"/>
      <c r="B120" s="29"/>
      <c r="C120" s="47"/>
      <c r="D120" s="29"/>
      <c r="E120" s="29"/>
      <c r="F120" s="29"/>
      <c r="G120" s="29"/>
      <c r="H120" s="29"/>
      <c r="I120" s="29"/>
      <c r="J120" s="29"/>
      <c r="K120" s="29"/>
      <c r="L120" s="29"/>
      <c r="M120" s="29"/>
      <c r="N120" s="46"/>
      <c r="O120" s="46"/>
      <c r="P120" s="46"/>
      <c r="Q120" s="46"/>
      <c r="R120" s="46"/>
      <c r="S120" s="46"/>
      <c r="T120" s="46"/>
      <c r="U120" s="46"/>
      <c r="V120" s="43"/>
    </row>
    <row r="121" spans="1:22" ht="12.75" customHeight="1" x14ac:dyDescent="0.25">
      <c r="A121" s="29"/>
      <c r="B121" s="29"/>
      <c r="C121" s="47"/>
      <c r="D121" s="29"/>
      <c r="E121" s="29"/>
      <c r="F121" s="29"/>
      <c r="G121" s="29"/>
      <c r="H121" s="29"/>
      <c r="I121" s="29"/>
      <c r="J121" s="29"/>
      <c r="K121" s="29"/>
      <c r="L121" s="29"/>
      <c r="M121" s="29"/>
      <c r="N121" s="46"/>
      <c r="O121" s="46"/>
      <c r="P121" s="46"/>
      <c r="Q121" s="46"/>
      <c r="R121" s="46"/>
      <c r="S121" s="46"/>
      <c r="T121" s="46"/>
      <c r="U121" s="46"/>
      <c r="V121" s="43"/>
    </row>
    <row r="122" spans="1:22" ht="12.75" customHeight="1" x14ac:dyDescent="0.25">
      <c r="A122" s="29"/>
      <c r="B122" s="29"/>
      <c r="C122" s="47"/>
      <c r="D122" s="29"/>
      <c r="E122" s="29"/>
      <c r="F122" s="29"/>
      <c r="G122" s="29"/>
      <c r="H122" s="29"/>
      <c r="I122" s="29"/>
      <c r="J122" s="29"/>
      <c r="K122" s="29"/>
      <c r="L122" s="29"/>
      <c r="M122" s="29"/>
      <c r="N122" s="46"/>
      <c r="O122" s="46"/>
      <c r="P122" s="46"/>
      <c r="Q122" s="46"/>
      <c r="R122" s="46"/>
      <c r="S122" s="46"/>
      <c r="T122" s="46"/>
      <c r="U122" s="46"/>
      <c r="V122" s="43"/>
    </row>
    <row r="123" spans="1:22" ht="12.75" customHeight="1" x14ac:dyDescent="0.25">
      <c r="A123" s="29"/>
      <c r="B123" s="29"/>
      <c r="C123" s="47"/>
      <c r="D123" s="29"/>
      <c r="E123" s="29"/>
      <c r="F123" s="29"/>
      <c r="G123" s="29"/>
      <c r="H123" s="29"/>
      <c r="I123" s="29"/>
      <c r="J123" s="29"/>
      <c r="K123" s="29"/>
      <c r="L123" s="29"/>
      <c r="M123" s="29"/>
      <c r="N123" s="46"/>
      <c r="O123" s="46"/>
      <c r="P123" s="46"/>
      <c r="Q123" s="46"/>
      <c r="R123" s="46"/>
      <c r="S123" s="46"/>
      <c r="T123" s="46"/>
      <c r="U123" s="46"/>
      <c r="V123" s="43"/>
    </row>
    <row r="124" spans="1:22" ht="12.75" customHeight="1" x14ac:dyDescent="0.25">
      <c r="A124" s="29"/>
      <c r="B124" s="29"/>
      <c r="C124" s="47"/>
      <c r="D124" s="29"/>
      <c r="E124" s="29"/>
      <c r="F124" s="29"/>
      <c r="G124" s="29"/>
      <c r="H124" s="29"/>
      <c r="I124" s="29"/>
      <c r="J124" s="29"/>
      <c r="K124" s="29"/>
      <c r="L124" s="29"/>
      <c r="M124" s="29"/>
      <c r="N124" s="46"/>
      <c r="O124" s="46"/>
      <c r="P124" s="46"/>
      <c r="Q124" s="46"/>
      <c r="R124" s="46"/>
      <c r="S124" s="46"/>
      <c r="T124" s="46"/>
      <c r="U124" s="46"/>
      <c r="V124" s="43"/>
    </row>
    <row r="125" spans="1:22" ht="12.75" customHeight="1" x14ac:dyDescent="0.25">
      <c r="A125" s="29"/>
      <c r="B125" s="29"/>
      <c r="C125" s="47"/>
      <c r="D125" s="29"/>
      <c r="E125" s="29"/>
      <c r="F125" s="29"/>
      <c r="G125" s="29"/>
      <c r="H125" s="29"/>
      <c r="I125" s="29"/>
      <c r="J125" s="29"/>
      <c r="K125" s="29"/>
      <c r="L125" s="29"/>
      <c r="M125" s="29"/>
      <c r="N125" s="46"/>
      <c r="O125" s="46"/>
      <c r="P125" s="46"/>
      <c r="Q125" s="46"/>
      <c r="R125" s="46"/>
      <c r="S125" s="46"/>
      <c r="T125" s="46"/>
      <c r="U125" s="46"/>
      <c r="V125" s="43"/>
    </row>
    <row r="126" spans="1:22" ht="12.75" customHeight="1" x14ac:dyDescent="0.25">
      <c r="A126" s="29"/>
      <c r="B126" s="29"/>
      <c r="C126" s="47"/>
      <c r="D126" s="29"/>
      <c r="E126" s="29"/>
      <c r="F126" s="29"/>
      <c r="G126" s="29"/>
      <c r="H126" s="29"/>
      <c r="I126" s="29"/>
      <c r="J126" s="29"/>
      <c r="K126" s="29"/>
      <c r="L126" s="29"/>
      <c r="M126" s="29"/>
      <c r="N126" s="46"/>
      <c r="O126" s="46"/>
      <c r="P126" s="46"/>
      <c r="Q126" s="46"/>
      <c r="R126" s="46"/>
      <c r="S126" s="46"/>
      <c r="T126" s="46"/>
      <c r="U126" s="46"/>
      <c r="V126" s="43"/>
    </row>
    <row r="127" spans="1:22" ht="12.75" customHeight="1" x14ac:dyDescent="0.25">
      <c r="A127" s="29"/>
      <c r="B127" s="29"/>
      <c r="C127" s="47"/>
      <c r="D127" s="29"/>
      <c r="E127" s="29"/>
      <c r="F127" s="29"/>
      <c r="G127" s="29"/>
      <c r="H127" s="29"/>
      <c r="I127" s="29"/>
      <c r="J127" s="29"/>
      <c r="K127" s="29"/>
      <c r="L127" s="29"/>
      <c r="M127" s="29"/>
      <c r="N127" s="46"/>
      <c r="O127" s="46"/>
      <c r="P127" s="46"/>
      <c r="Q127" s="46"/>
      <c r="R127" s="46"/>
      <c r="S127" s="46"/>
      <c r="T127" s="46"/>
      <c r="U127" s="46"/>
      <c r="V127" s="43"/>
    </row>
    <row r="128" spans="1:22" ht="12.75" customHeight="1" x14ac:dyDescent="0.25">
      <c r="A128" s="29"/>
      <c r="B128" s="29"/>
      <c r="C128" s="47"/>
      <c r="D128" s="29"/>
      <c r="E128" s="29"/>
      <c r="F128" s="29"/>
      <c r="G128" s="29"/>
      <c r="H128" s="29"/>
      <c r="I128" s="29"/>
      <c r="J128" s="29"/>
      <c r="K128" s="29"/>
      <c r="L128" s="29"/>
      <c r="M128" s="29"/>
      <c r="N128" s="46"/>
      <c r="O128" s="46"/>
      <c r="P128" s="46"/>
      <c r="Q128" s="46"/>
      <c r="R128" s="46"/>
      <c r="S128" s="46"/>
      <c r="T128" s="46"/>
      <c r="U128" s="46"/>
      <c r="V128" s="43"/>
    </row>
    <row r="129" spans="1:22" ht="12.75" customHeight="1" x14ac:dyDescent="0.25">
      <c r="A129" s="29"/>
      <c r="B129" s="29"/>
      <c r="C129" s="47"/>
      <c r="D129" s="29"/>
      <c r="E129" s="29"/>
      <c r="F129" s="29"/>
      <c r="G129" s="29"/>
      <c r="H129" s="29"/>
      <c r="I129" s="29"/>
      <c r="J129" s="29"/>
      <c r="K129" s="29"/>
      <c r="L129" s="29"/>
      <c r="M129" s="29"/>
      <c r="N129" s="46"/>
      <c r="O129" s="46"/>
      <c r="P129" s="46"/>
      <c r="Q129" s="46"/>
      <c r="R129" s="46"/>
      <c r="S129" s="46"/>
      <c r="T129" s="46"/>
      <c r="U129" s="46"/>
      <c r="V129" s="43"/>
    </row>
    <row r="130" spans="1:22" ht="12.75" customHeight="1" x14ac:dyDescent="0.25">
      <c r="A130" s="29"/>
      <c r="B130" s="29"/>
      <c r="C130" s="47"/>
      <c r="D130" s="29"/>
      <c r="E130" s="29"/>
      <c r="F130" s="29"/>
      <c r="G130" s="29"/>
      <c r="H130" s="29"/>
      <c r="I130" s="29"/>
      <c r="J130" s="29"/>
      <c r="K130" s="29"/>
      <c r="L130" s="29"/>
      <c r="M130" s="29"/>
      <c r="N130" s="46"/>
      <c r="O130" s="46"/>
      <c r="P130" s="46"/>
      <c r="Q130" s="46"/>
      <c r="R130" s="46"/>
      <c r="S130" s="46"/>
      <c r="T130" s="46"/>
      <c r="U130" s="46"/>
      <c r="V130" s="43"/>
    </row>
    <row r="131" spans="1:22" ht="12.75" customHeight="1" x14ac:dyDescent="0.25">
      <c r="A131" s="29"/>
      <c r="B131" s="29"/>
      <c r="C131" s="47"/>
      <c r="D131" s="29"/>
      <c r="E131" s="29"/>
      <c r="F131" s="29"/>
      <c r="G131" s="29"/>
      <c r="H131" s="29"/>
      <c r="I131" s="29"/>
      <c r="J131" s="29"/>
      <c r="K131" s="29"/>
      <c r="L131" s="29"/>
      <c r="M131" s="29"/>
      <c r="N131" s="46"/>
      <c r="O131" s="46"/>
      <c r="P131" s="46"/>
      <c r="Q131" s="46"/>
      <c r="R131" s="46"/>
      <c r="S131" s="46"/>
      <c r="T131" s="46"/>
      <c r="U131" s="46"/>
      <c r="V131" s="43"/>
    </row>
    <row r="132" spans="1:22" ht="12.75" customHeight="1" x14ac:dyDescent="0.25">
      <c r="A132" s="29"/>
      <c r="B132" s="29"/>
      <c r="C132" s="47"/>
      <c r="D132" s="29"/>
      <c r="E132" s="29"/>
      <c r="F132" s="29"/>
      <c r="G132" s="29"/>
      <c r="H132" s="29"/>
      <c r="I132" s="29"/>
      <c r="J132" s="29"/>
      <c r="K132" s="29"/>
      <c r="L132" s="29"/>
      <c r="M132" s="29"/>
      <c r="N132" s="46"/>
      <c r="O132" s="46"/>
      <c r="P132" s="46"/>
      <c r="Q132" s="46"/>
      <c r="R132" s="46"/>
      <c r="S132" s="46"/>
      <c r="T132" s="46"/>
      <c r="U132" s="46"/>
      <c r="V132" s="43"/>
    </row>
    <row r="133" spans="1:22" ht="12.75" customHeight="1" x14ac:dyDescent="0.25">
      <c r="A133" s="29"/>
      <c r="B133" s="29"/>
      <c r="C133" s="47"/>
      <c r="D133" s="29"/>
      <c r="E133" s="29"/>
      <c r="F133" s="29"/>
      <c r="G133" s="29"/>
      <c r="H133" s="29"/>
      <c r="I133" s="29"/>
      <c r="J133" s="29"/>
      <c r="K133" s="29"/>
      <c r="L133" s="29"/>
      <c r="M133" s="29"/>
      <c r="N133" s="46"/>
      <c r="O133" s="46"/>
      <c r="P133" s="46"/>
      <c r="Q133" s="46"/>
      <c r="R133" s="46"/>
      <c r="S133" s="46"/>
      <c r="T133" s="46"/>
      <c r="U133" s="46"/>
      <c r="V133" s="43"/>
    </row>
    <row r="134" spans="1:22" ht="12.75" customHeight="1" x14ac:dyDescent="0.25">
      <c r="A134" s="29"/>
      <c r="B134" s="29"/>
      <c r="C134" s="47"/>
      <c r="D134" s="29"/>
      <c r="E134" s="29"/>
      <c r="F134" s="29"/>
      <c r="G134" s="29"/>
      <c r="H134" s="29"/>
      <c r="I134" s="29"/>
      <c r="J134" s="29"/>
      <c r="K134" s="29"/>
      <c r="L134" s="29"/>
      <c r="M134" s="29"/>
      <c r="N134" s="46"/>
      <c r="O134" s="46"/>
      <c r="P134" s="46"/>
      <c r="Q134" s="46"/>
      <c r="R134" s="46"/>
      <c r="S134" s="46"/>
      <c r="T134" s="46"/>
      <c r="U134" s="46"/>
      <c r="V134" s="43"/>
    </row>
    <row r="135" spans="1:22" ht="12.75" customHeight="1" x14ac:dyDescent="0.25">
      <c r="A135" s="29"/>
      <c r="B135" s="29"/>
      <c r="C135" s="47"/>
      <c r="D135" s="29"/>
      <c r="E135" s="29"/>
      <c r="F135" s="29"/>
      <c r="G135" s="29"/>
      <c r="H135" s="29"/>
      <c r="I135" s="29"/>
      <c r="J135" s="29"/>
      <c r="K135" s="29"/>
      <c r="L135" s="29"/>
      <c r="M135" s="29"/>
      <c r="N135" s="46"/>
      <c r="O135" s="46"/>
      <c r="P135" s="46"/>
      <c r="Q135" s="46"/>
      <c r="R135" s="46"/>
      <c r="S135" s="46"/>
      <c r="T135" s="46"/>
      <c r="U135" s="46"/>
      <c r="V135" s="43"/>
    </row>
    <row r="136" spans="1:22" ht="12.75" customHeight="1" x14ac:dyDescent="0.25">
      <c r="A136" s="29"/>
      <c r="B136" s="29"/>
      <c r="C136" s="47"/>
      <c r="D136" s="29"/>
      <c r="E136" s="29"/>
      <c r="F136" s="29"/>
      <c r="G136" s="29"/>
      <c r="H136" s="29"/>
      <c r="I136" s="29"/>
      <c r="J136" s="29"/>
      <c r="K136" s="29"/>
      <c r="L136" s="29"/>
      <c r="M136" s="29"/>
      <c r="N136" s="46"/>
      <c r="O136" s="46"/>
      <c r="P136" s="46"/>
      <c r="Q136" s="46"/>
      <c r="R136" s="46"/>
      <c r="S136" s="46"/>
      <c r="T136" s="46"/>
      <c r="U136" s="46"/>
      <c r="V136" s="43"/>
    </row>
    <row r="137" spans="1:22" ht="12.75" customHeight="1" x14ac:dyDescent="0.25">
      <c r="A137" s="29"/>
      <c r="B137" s="29"/>
      <c r="C137" s="47"/>
      <c r="D137" s="29"/>
      <c r="E137" s="29"/>
      <c r="F137" s="29"/>
      <c r="G137" s="29"/>
      <c r="H137" s="29"/>
      <c r="I137" s="29"/>
      <c r="J137" s="29"/>
      <c r="K137" s="29"/>
      <c r="L137" s="29"/>
      <c r="M137" s="29"/>
      <c r="N137" s="46"/>
      <c r="O137" s="46"/>
      <c r="P137" s="46"/>
      <c r="Q137" s="46"/>
      <c r="R137" s="46"/>
      <c r="S137" s="46"/>
      <c r="T137" s="46"/>
      <c r="U137" s="46"/>
      <c r="V137" s="43"/>
    </row>
    <row r="138" spans="1:22" ht="12.75" customHeight="1" x14ac:dyDescent="0.25">
      <c r="A138" s="29"/>
      <c r="B138" s="29"/>
      <c r="C138" s="47"/>
      <c r="D138" s="29"/>
      <c r="E138" s="29"/>
      <c r="F138" s="29"/>
      <c r="G138" s="29"/>
      <c r="H138" s="29"/>
      <c r="I138" s="29"/>
      <c r="J138" s="29"/>
      <c r="K138" s="29"/>
      <c r="L138" s="29"/>
      <c r="M138" s="29"/>
      <c r="N138" s="46"/>
      <c r="O138" s="46"/>
      <c r="P138" s="46"/>
      <c r="Q138" s="46"/>
      <c r="R138" s="46"/>
      <c r="S138" s="46"/>
      <c r="T138" s="46"/>
      <c r="U138" s="46"/>
      <c r="V138" s="43"/>
    </row>
    <row r="139" spans="1:22" ht="12.75" customHeight="1" x14ac:dyDescent="0.25">
      <c r="A139" s="29"/>
      <c r="B139" s="29"/>
      <c r="C139" s="47"/>
      <c r="D139" s="29"/>
      <c r="E139" s="29"/>
      <c r="F139" s="29"/>
      <c r="G139" s="29"/>
      <c r="H139" s="29"/>
      <c r="I139" s="29"/>
      <c r="J139" s="29"/>
      <c r="K139" s="29"/>
      <c r="L139" s="29"/>
      <c r="M139" s="29"/>
      <c r="N139" s="46"/>
      <c r="O139" s="46"/>
      <c r="P139" s="46"/>
      <c r="Q139" s="46"/>
      <c r="R139" s="46"/>
      <c r="S139" s="46"/>
      <c r="T139" s="46"/>
      <c r="U139" s="46"/>
      <c r="V139" s="43"/>
    </row>
    <row r="140" spans="1:22" ht="12.75" customHeight="1" x14ac:dyDescent="0.25">
      <c r="A140" s="29"/>
      <c r="B140" s="29"/>
      <c r="C140" s="47"/>
      <c r="D140" s="29"/>
      <c r="E140" s="29"/>
      <c r="F140" s="29"/>
      <c r="G140" s="29"/>
      <c r="H140" s="29"/>
      <c r="I140" s="29"/>
      <c r="J140" s="29"/>
      <c r="K140" s="29"/>
      <c r="L140" s="29"/>
      <c r="M140" s="29"/>
      <c r="N140" s="46"/>
      <c r="O140" s="46"/>
      <c r="P140" s="46"/>
      <c r="Q140" s="46"/>
      <c r="R140" s="46"/>
      <c r="S140" s="46"/>
      <c r="T140" s="46"/>
      <c r="U140" s="46"/>
      <c r="V140" s="43"/>
    </row>
    <row r="141" spans="1:22" ht="12.75" customHeight="1" x14ac:dyDescent="0.25">
      <c r="A141" s="29"/>
      <c r="B141" s="29"/>
      <c r="C141" s="47"/>
      <c r="D141" s="29"/>
      <c r="E141" s="29"/>
      <c r="F141" s="29"/>
      <c r="G141" s="29"/>
      <c r="H141" s="29"/>
      <c r="I141" s="29"/>
      <c r="J141" s="29"/>
      <c r="K141" s="29"/>
      <c r="L141" s="29"/>
      <c r="M141" s="29"/>
      <c r="N141" s="46"/>
      <c r="O141" s="46"/>
      <c r="P141" s="46"/>
      <c r="Q141" s="46"/>
      <c r="R141" s="46"/>
      <c r="S141" s="46"/>
      <c r="T141" s="46"/>
      <c r="U141" s="46"/>
      <c r="V141" s="43"/>
    </row>
    <row r="142" spans="1:22" ht="12.75" customHeight="1" x14ac:dyDescent="0.25">
      <c r="A142" s="29"/>
      <c r="B142" s="29"/>
      <c r="C142" s="47"/>
      <c r="D142" s="29"/>
      <c r="E142" s="29"/>
      <c r="F142" s="29"/>
      <c r="G142" s="29"/>
      <c r="H142" s="29"/>
      <c r="I142" s="29"/>
      <c r="J142" s="29"/>
      <c r="K142" s="29"/>
      <c r="L142" s="29"/>
      <c r="M142" s="29"/>
      <c r="N142" s="46"/>
      <c r="O142" s="46"/>
      <c r="P142" s="46"/>
      <c r="Q142" s="46"/>
      <c r="R142" s="46"/>
      <c r="S142" s="46"/>
      <c r="T142" s="46"/>
      <c r="U142" s="46"/>
      <c r="V142" s="43"/>
    </row>
    <row r="143" spans="1:22" ht="12.75" customHeight="1" x14ac:dyDescent="0.25">
      <c r="A143" s="29"/>
      <c r="B143" s="29"/>
      <c r="C143" s="47"/>
      <c r="D143" s="29"/>
      <c r="E143" s="29"/>
      <c r="F143" s="29"/>
      <c r="G143" s="29"/>
      <c r="H143" s="29"/>
      <c r="I143" s="29"/>
      <c r="J143" s="29"/>
      <c r="K143" s="29"/>
      <c r="L143" s="29"/>
      <c r="M143" s="29"/>
      <c r="N143" s="46"/>
      <c r="O143" s="46"/>
      <c r="P143" s="46"/>
      <c r="Q143" s="46"/>
      <c r="R143" s="46"/>
      <c r="S143" s="46"/>
      <c r="T143" s="46"/>
      <c r="U143" s="46"/>
      <c r="V143" s="43"/>
    </row>
    <row r="144" spans="1:22" ht="12.75" customHeight="1" x14ac:dyDescent="0.25">
      <c r="A144" s="29"/>
      <c r="B144" s="29"/>
      <c r="C144" s="47"/>
      <c r="D144" s="29"/>
      <c r="E144" s="29"/>
      <c r="F144" s="29"/>
      <c r="G144" s="29"/>
      <c r="H144" s="29"/>
      <c r="I144" s="29"/>
      <c r="J144" s="29"/>
      <c r="K144" s="29"/>
      <c r="L144" s="29"/>
      <c r="M144" s="29"/>
      <c r="N144" s="46"/>
      <c r="O144" s="46"/>
      <c r="P144" s="46"/>
      <c r="Q144" s="46"/>
      <c r="R144" s="46"/>
      <c r="S144" s="46"/>
      <c r="T144" s="46"/>
      <c r="U144" s="46"/>
      <c r="V144" s="43"/>
    </row>
    <row r="145" spans="1:22" ht="12.75" customHeight="1" x14ac:dyDescent="0.25">
      <c r="A145" s="29"/>
      <c r="B145" s="29"/>
      <c r="C145" s="47"/>
      <c r="D145" s="29"/>
      <c r="E145" s="29"/>
      <c r="F145" s="29"/>
      <c r="G145" s="29"/>
      <c r="H145" s="29"/>
      <c r="I145" s="29"/>
      <c r="J145" s="29"/>
      <c r="K145" s="29"/>
      <c r="L145" s="29"/>
      <c r="M145" s="29"/>
      <c r="N145" s="46"/>
      <c r="O145" s="46"/>
      <c r="P145" s="46"/>
      <c r="Q145" s="46"/>
      <c r="R145" s="46"/>
      <c r="S145" s="46"/>
      <c r="T145" s="46"/>
      <c r="U145" s="46"/>
      <c r="V145" s="43"/>
    </row>
    <row r="146" spans="1:22" ht="12.75" customHeight="1" x14ac:dyDescent="0.25">
      <c r="A146" s="29"/>
      <c r="B146" s="29"/>
      <c r="C146" s="47"/>
      <c r="D146" s="29"/>
      <c r="E146" s="29"/>
      <c r="F146" s="29"/>
      <c r="G146" s="29"/>
      <c r="H146" s="29"/>
      <c r="I146" s="29"/>
      <c r="J146" s="29"/>
      <c r="K146" s="29"/>
      <c r="L146" s="29"/>
      <c r="M146" s="29"/>
      <c r="N146" s="46"/>
      <c r="O146" s="46"/>
      <c r="P146" s="46"/>
      <c r="Q146" s="46"/>
      <c r="R146" s="46"/>
      <c r="S146" s="46"/>
      <c r="T146" s="46"/>
      <c r="U146" s="46"/>
      <c r="V146" s="43"/>
    </row>
    <row r="147" spans="1:22" ht="12.75" customHeight="1" x14ac:dyDescent="0.25">
      <c r="A147" s="29"/>
      <c r="B147" s="29"/>
      <c r="C147" s="47"/>
      <c r="D147" s="29"/>
      <c r="E147" s="29"/>
      <c r="F147" s="29"/>
      <c r="G147" s="29"/>
      <c r="H147" s="29"/>
      <c r="I147" s="29"/>
      <c r="J147" s="29"/>
      <c r="K147" s="29"/>
      <c r="L147" s="29"/>
      <c r="M147" s="29"/>
      <c r="N147" s="46"/>
      <c r="O147" s="46"/>
      <c r="P147" s="46"/>
      <c r="Q147" s="46"/>
      <c r="R147" s="46"/>
      <c r="S147" s="46"/>
      <c r="T147" s="46"/>
      <c r="U147" s="46"/>
      <c r="V147" s="43"/>
    </row>
    <row r="148" spans="1:22" ht="12.75" customHeight="1" x14ac:dyDescent="0.25">
      <c r="A148" s="29"/>
      <c r="B148" s="29"/>
      <c r="C148" s="47"/>
      <c r="D148" s="29"/>
      <c r="E148" s="29"/>
      <c r="F148" s="29"/>
      <c r="G148" s="29"/>
      <c r="H148" s="29"/>
      <c r="I148" s="29"/>
      <c r="J148" s="29"/>
      <c r="K148" s="29"/>
      <c r="L148" s="29"/>
      <c r="M148" s="29"/>
      <c r="N148" s="46"/>
      <c r="O148" s="46"/>
      <c r="P148" s="46"/>
      <c r="Q148" s="46"/>
      <c r="R148" s="46"/>
      <c r="S148" s="46"/>
      <c r="T148" s="46"/>
      <c r="U148" s="46"/>
      <c r="V148" s="43"/>
    </row>
    <row r="149" spans="1:22" ht="12.75" customHeight="1" x14ac:dyDescent="0.25">
      <c r="A149" s="29"/>
      <c r="B149" s="29"/>
      <c r="C149" s="47"/>
      <c r="D149" s="29"/>
      <c r="E149" s="29"/>
      <c r="F149" s="29"/>
      <c r="G149" s="29"/>
      <c r="H149" s="29"/>
      <c r="I149" s="29"/>
      <c r="J149" s="29"/>
      <c r="K149" s="29"/>
      <c r="L149" s="29"/>
      <c r="M149" s="29"/>
      <c r="N149" s="46"/>
      <c r="O149" s="46"/>
      <c r="P149" s="46"/>
      <c r="Q149" s="46"/>
      <c r="R149" s="46"/>
      <c r="S149" s="46"/>
      <c r="T149" s="46"/>
      <c r="U149" s="46"/>
      <c r="V149" s="43"/>
    </row>
    <row r="150" spans="1:22" ht="12.75" customHeight="1" x14ac:dyDescent="0.25">
      <c r="A150" s="29"/>
      <c r="B150" s="29"/>
      <c r="C150" s="47"/>
      <c r="D150" s="29"/>
      <c r="E150" s="29"/>
      <c r="F150" s="29"/>
      <c r="G150" s="29"/>
      <c r="H150" s="29"/>
      <c r="I150" s="29"/>
      <c r="J150" s="29"/>
      <c r="K150" s="29"/>
      <c r="L150" s="29"/>
      <c r="M150" s="29"/>
      <c r="N150" s="46"/>
      <c r="O150" s="46"/>
      <c r="P150" s="46"/>
      <c r="Q150" s="46"/>
      <c r="R150" s="46"/>
      <c r="S150" s="46"/>
      <c r="T150" s="46"/>
      <c r="U150" s="46"/>
      <c r="V150" s="43"/>
    </row>
    <row r="151" spans="1:22" ht="12.75" customHeight="1" x14ac:dyDescent="0.25">
      <c r="A151" s="29"/>
      <c r="B151" s="29"/>
      <c r="C151" s="47"/>
      <c r="D151" s="29"/>
      <c r="E151" s="29"/>
      <c r="F151" s="29"/>
      <c r="G151" s="29"/>
      <c r="H151" s="29"/>
      <c r="I151" s="29"/>
      <c r="J151" s="29"/>
      <c r="K151" s="29"/>
      <c r="L151" s="29"/>
      <c r="M151" s="29"/>
      <c r="N151" s="46"/>
      <c r="O151" s="46"/>
      <c r="P151" s="46"/>
      <c r="Q151" s="46"/>
      <c r="R151" s="46"/>
      <c r="S151" s="46"/>
      <c r="T151" s="46"/>
      <c r="U151" s="46"/>
      <c r="V151" s="43"/>
    </row>
    <row r="152" spans="1:22" ht="12.75" customHeight="1" x14ac:dyDescent="0.25">
      <c r="A152" s="29"/>
      <c r="B152" s="29"/>
      <c r="C152" s="47"/>
      <c r="D152" s="29"/>
      <c r="E152" s="29"/>
      <c r="F152" s="29"/>
      <c r="G152" s="29"/>
      <c r="H152" s="29"/>
      <c r="I152" s="29"/>
      <c r="J152" s="29"/>
      <c r="K152" s="29"/>
      <c r="L152" s="29"/>
      <c r="M152" s="29"/>
      <c r="N152" s="46"/>
      <c r="O152" s="46"/>
      <c r="P152" s="46"/>
      <c r="Q152" s="46"/>
      <c r="R152" s="46"/>
      <c r="S152" s="46"/>
      <c r="T152" s="46"/>
      <c r="U152" s="46"/>
      <c r="V152" s="43"/>
    </row>
    <row r="153" spans="1:22" ht="12.75" customHeight="1" x14ac:dyDescent="0.25">
      <c r="A153" s="29"/>
      <c r="B153" s="29"/>
      <c r="C153" s="47"/>
      <c r="D153" s="29"/>
      <c r="E153" s="29"/>
      <c r="F153" s="29"/>
      <c r="G153" s="29"/>
      <c r="H153" s="29"/>
      <c r="I153" s="29"/>
      <c r="J153" s="29"/>
      <c r="K153" s="29"/>
      <c r="L153" s="29"/>
      <c r="M153" s="29"/>
      <c r="N153" s="46"/>
      <c r="O153" s="46"/>
      <c r="P153" s="46"/>
      <c r="Q153" s="46"/>
      <c r="R153" s="46"/>
      <c r="S153" s="46"/>
      <c r="T153" s="46"/>
      <c r="U153" s="46"/>
      <c r="V153" s="43"/>
    </row>
    <row r="154" spans="1:22" ht="12.75" customHeight="1" x14ac:dyDescent="0.25">
      <c r="A154" s="29"/>
      <c r="B154" s="29"/>
      <c r="C154" s="47"/>
      <c r="D154" s="29"/>
      <c r="E154" s="29"/>
      <c r="F154" s="29"/>
      <c r="G154" s="29"/>
      <c r="H154" s="29"/>
      <c r="I154" s="29"/>
      <c r="J154" s="29"/>
      <c r="K154" s="29"/>
      <c r="L154" s="29"/>
      <c r="M154" s="29"/>
      <c r="N154" s="46"/>
      <c r="O154" s="46"/>
      <c r="P154" s="46"/>
      <c r="Q154" s="46"/>
      <c r="R154" s="46"/>
      <c r="S154" s="46"/>
      <c r="T154" s="46"/>
      <c r="U154" s="46"/>
      <c r="V154" s="43"/>
    </row>
    <row r="155" spans="1:22" ht="12.75" customHeight="1" x14ac:dyDescent="0.25">
      <c r="A155" s="29"/>
      <c r="B155" s="29"/>
      <c r="C155" s="47"/>
      <c r="D155" s="29"/>
      <c r="E155" s="29"/>
      <c r="F155" s="29"/>
      <c r="G155" s="29"/>
      <c r="H155" s="29"/>
      <c r="I155" s="29"/>
      <c r="J155" s="29"/>
      <c r="K155" s="29"/>
      <c r="L155" s="29"/>
      <c r="M155" s="29"/>
      <c r="N155" s="46"/>
      <c r="O155" s="46"/>
      <c r="P155" s="46"/>
      <c r="Q155" s="46"/>
      <c r="R155" s="46"/>
      <c r="S155" s="46"/>
      <c r="T155" s="46"/>
      <c r="U155" s="46"/>
      <c r="V155" s="43"/>
    </row>
    <row r="156" spans="1:22" ht="12.75" customHeight="1" x14ac:dyDescent="0.25">
      <c r="A156" s="29"/>
      <c r="B156" s="29"/>
      <c r="C156" s="47"/>
      <c r="D156" s="29"/>
      <c r="E156" s="29"/>
      <c r="F156" s="29"/>
      <c r="G156" s="29"/>
      <c r="H156" s="29"/>
      <c r="I156" s="29"/>
      <c r="J156" s="29"/>
      <c r="K156" s="29"/>
      <c r="L156" s="29"/>
      <c r="M156" s="29"/>
      <c r="N156" s="46"/>
      <c r="O156" s="46"/>
      <c r="P156" s="46"/>
      <c r="Q156" s="46"/>
      <c r="R156" s="46"/>
      <c r="S156" s="46"/>
      <c r="T156" s="46"/>
      <c r="U156" s="46"/>
      <c r="V156" s="43"/>
    </row>
    <row r="157" spans="1:22" ht="12.75" customHeight="1" x14ac:dyDescent="0.25">
      <c r="A157" s="29"/>
      <c r="B157" s="29"/>
      <c r="C157" s="47"/>
      <c r="D157" s="29"/>
      <c r="E157" s="29"/>
      <c r="F157" s="29"/>
      <c r="G157" s="29"/>
      <c r="H157" s="29"/>
      <c r="I157" s="29"/>
      <c r="J157" s="29"/>
      <c r="K157" s="29"/>
      <c r="L157" s="29"/>
      <c r="M157" s="29"/>
      <c r="N157" s="46"/>
      <c r="O157" s="46"/>
      <c r="P157" s="46"/>
      <c r="Q157" s="46"/>
      <c r="R157" s="46"/>
      <c r="S157" s="46"/>
      <c r="T157" s="46"/>
      <c r="U157" s="46"/>
      <c r="V157" s="43"/>
    </row>
    <row r="158" spans="1:22" ht="12.75" customHeight="1" x14ac:dyDescent="0.25">
      <c r="A158" s="29"/>
      <c r="B158" s="29"/>
      <c r="C158" s="47"/>
      <c r="D158" s="29"/>
      <c r="E158" s="29"/>
      <c r="F158" s="29"/>
      <c r="G158" s="29"/>
      <c r="H158" s="29"/>
      <c r="I158" s="29"/>
      <c r="J158" s="29"/>
      <c r="K158" s="29"/>
      <c r="L158" s="29"/>
      <c r="M158" s="29"/>
      <c r="N158" s="46"/>
      <c r="O158" s="46"/>
      <c r="P158" s="46"/>
      <c r="Q158" s="46"/>
      <c r="R158" s="46"/>
      <c r="S158" s="46"/>
      <c r="T158" s="46"/>
      <c r="U158" s="46"/>
      <c r="V158" s="43"/>
    </row>
    <row r="159" spans="1:22" ht="12.75" customHeight="1" x14ac:dyDescent="0.25">
      <c r="A159" s="29"/>
      <c r="B159" s="29"/>
      <c r="C159" s="47"/>
      <c r="D159" s="29"/>
      <c r="E159" s="29"/>
      <c r="F159" s="29"/>
      <c r="G159" s="29"/>
      <c r="H159" s="29"/>
      <c r="I159" s="29"/>
      <c r="J159" s="29"/>
      <c r="K159" s="29"/>
      <c r="L159" s="29"/>
      <c r="M159" s="29"/>
      <c r="N159" s="46"/>
      <c r="O159" s="46"/>
      <c r="P159" s="46"/>
      <c r="Q159" s="46"/>
      <c r="R159" s="46"/>
      <c r="S159" s="46"/>
      <c r="T159" s="46"/>
      <c r="U159" s="46"/>
      <c r="V159" s="43"/>
    </row>
    <row r="160" spans="1:22" ht="12.75" customHeight="1" x14ac:dyDescent="0.25">
      <c r="A160" s="29"/>
      <c r="B160" s="29"/>
      <c r="C160" s="47"/>
      <c r="D160" s="29"/>
      <c r="E160" s="29"/>
      <c r="F160" s="29"/>
      <c r="G160" s="29"/>
      <c r="H160" s="29"/>
      <c r="I160" s="29"/>
      <c r="J160" s="29"/>
      <c r="K160" s="29"/>
      <c r="L160" s="29"/>
      <c r="M160" s="29"/>
      <c r="N160" s="46"/>
      <c r="O160" s="46"/>
      <c r="P160" s="46"/>
      <c r="Q160" s="46"/>
      <c r="R160" s="46"/>
      <c r="S160" s="46"/>
      <c r="T160" s="46"/>
      <c r="U160" s="46"/>
      <c r="V160" s="43"/>
    </row>
    <row r="161" spans="1:22" ht="12.75" customHeight="1" x14ac:dyDescent="0.25">
      <c r="A161" s="29"/>
      <c r="B161" s="29"/>
      <c r="C161" s="47"/>
      <c r="D161" s="29"/>
      <c r="E161" s="29"/>
      <c r="F161" s="29"/>
      <c r="G161" s="29"/>
      <c r="H161" s="29"/>
      <c r="I161" s="29"/>
      <c r="J161" s="29"/>
      <c r="K161" s="29"/>
      <c r="L161" s="29"/>
      <c r="M161" s="29"/>
      <c r="N161" s="46"/>
      <c r="O161" s="46"/>
      <c r="P161" s="46"/>
      <c r="Q161" s="46"/>
      <c r="R161" s="46"/>
      <c r="S161" s="46"/>
      <c r="T161" s="46"/>
      <c r="U161" s="46"/>
      <c r="V161" s="43"/>
    </row>
    <row r="162" spans="1:22" ht="12.75" customHeight="1" x14ac:dyDescent="0.25">
      <c r="A162" s="29"/>
      <c r="B162" s="29"/>
      <c r="C162" s="47"/>
      <c r="D162" s="29"/>
      <c r="E162" s="29"/>
      <c r="F162" s="29"/>
      <c r="G162" s="29"/>
      <c r="H162" s="29"/>
      <c r="I162" s="29"/>
      <c r="J162" s="29"/>
      <c r="K162" s="29"/>
      <c r="L162" s="29"/>
      <c r="M162" s="29"/>
      <c r="N162" s="46"/>
      <c r="O162" s="46"/>
      <c r="P162" s="46"/>
      <c r="Q162" s="46"/>
      <c r="R162" s="46"/>
      <c r="S162" s="46"/>
      <c r="T162" s="46"/>
      <c r="U162" s="46"/>
      <c r="V162" s="43"/>
    </row>
    <row r="163" spans="1:22" ht="12.75" customHeight="1" x14ac:dyDescent="0.25">
      <c r="A163" s="29"/>
      <c r="B163" s="29"/>
      <c r="C163" s="47"/>
      <c r="D163" s="29"/>
      <c r="E163" s="29"/>
      <c r="F163" s="29"/>
      <c r="G163" s="29"/>
      <c r="H163" s="29"/>
      <c r="I163" s="29"/>
      <c r="J163" s="29"/>
      <c r="K163" s="29"/>
      <c r="L163" s="29"/>
      <c r="M163" s="29"/>
      <c r="N163" s="46"/>
      <c r="O163" s="46"/>
      <c r="P163" s="46"/>
      <c r="Q163" s="46"/>
      <c r="R163" s="46"/>
      <c r="S163" s="46"/>
      <c r="T163" s="46"/>
      <c r="U163" s="46"/>
      <c r="V163" s="43"/>
    </row>
    <row r="164" spans="1:22" ht="12.75" customHeight="1" x14ac:dyDescent="0.25">
      <c r="A164" s="29"/>
      <c r="B164" s="29"/>
      <c r="C164" s="47"/>
      <c r="D164" s="29"/>
      <c r="E164" s="29"/>
      <c r="F164" s="29"/>
      <c r="G164" s="29"/>
      <c r="H164" s="29"/>
      <c r="I164" s="29"/>
      <c r="J164" s="29"/>
      <c r="K164" s="29"/>
      <c r="L164" s="29"/>
      <c r="M164" s="29"/>
      <c r="N164" s="46"/>
      <c r="O164" s="46"/>
      <c r="P164" s="46"/>
      <c r="Q164" s="46"/>
      <c r="R164" s="46"/>
      <c r="S164" s="46"/>
      <c r="T164" s="46"/>
      <c r="U164" s="46"/>
      <c r="V164" s="43"/>
    </row>
    <row r="165" spans="1:22" ht="12.75" customHeight="1" x14ac:dyDescent="0.25">
      <c r="A165" s="29"/>
      <c r="B165" s="29"/>
      <c r="C165" s="47"/>
      <c r="D165" s="29"/>
      <c r="E165" s="29"/>
      <c r="F165" s="29"/>
      <c r="G165" s="29"/>
      <c r="H165" s="29"/>
      <c r="I165" s="29"/>
      <c r="J165" s="29"/>
      <c r="K165" s="29"/>
      <c r="L165" s="29"/>
      <c r="M165" s="29"/>
      <c r="N165" s="46"/>
      <c r="O165" s="46"/>
      <c r="P165" s="46"/>
      <c r="Q165" s="46"/>
      <c r="R165" s="46"/>
      <c r="S165" s="46"/>
      <c r="T165" s="46"/>
      <c r="U165" s="46"/>
      <c r="V165" s="43"/>
    </row>
    <row r="166" spans="1:22" ht="12.75" customHeight="1" x14ac:dyDescent="0.25">
      <c r="A166" s="29"/>
      <c r="B166" s="29"/>
      <c r="C166" s="47"/>
      <c r="D166" s="29"/>
      <c r="E166" s="29"/>
      <c r="F166" s="29"/>
      <c r="G166" s="29"/>
      <c r="H166" s="29"/>
      <c r="I166" s="29"/>
      <c r="J166" s="29"/>
      <c r="K166" s="29"/>
      <c r="L166" s="29"/>
      <c r="M166" s="29"/>
      <c r="N166" s="46"/>
      <c r="O166" s="46"/>
      <c r="P166" s="46"/>
      <c r="Q166" s="46"/>
      <c r="R166" s="46"/>
      <c r="S166" s="46"/>
      <c r="T166" s="46"/>
      <c r="U166" s="46"/>
      <c r="V166" s="43"/>
    </row>
    <row r="167" spans="1:22" ht="12.75" customHeight="1" x14ac:dyDescent="0.25">
      <c r="A167" s="29"/>
      <c r="B167" s="29"/>
      <c r="C167" s="47"/>
      <c r="D167" s="29"/>
      <c r="E167" s="29"/>
      <c r="F167" s="29"/>
      <c r="G167" s="29"/>
      <c r="H167" s="29"/>
      <c r="I167" s="29"/>
      <c r="J167" s="29"/>
      <c r="K167" s="29"/>
      <c r="L167" s="29"/>
      <c r="M167" s="29"/>
      <c r="N167" s="46"/>
      <c r="O167" s="46"/>
      <c r="P167" s="46"/>
      <c r="Q167" s="46"/>
      <c r="R167" s="46"/>
      <c r="S167" s="46"/>
      <c r="T167" s="46"/>
      <c r="U167" s="46"/>
      <c r="V167" s="43"/>
    </row>
    <row r="168" spans="1:22" ht="12.75" customHeight="1" x14ac:dyDescent="0.25">
      <c r="A168" s="29"/>
      <c r="B168" s="29"/>
      <c r="C168" s="47"/>
      <c r="D168" s="29"/>
      <c r="E168" s="29"/>
      <c r="F168" s="29"/>
      <c r="G168" s="29"/>
      <c r="H168" s="29"/>
      <c r="I168" s="29"/>
      <c r="J168" s="29"/>
      <c r="K168" s="29"/>
      <c r="L168" s="29"/>
      <c r="M168" s="29"/>
      <c r="N168" s="46"/>
      <c r="O168" s="46"/>
      <c r="P168" s="46"/>
      <c r="Q168" s="46"/>
      <c r="R168" s="46"/>
      <c r="S168" s="46"/>
      <c r="T168" s="46"/>
      <c r="U168" s="46"/>
      <c r="V168" s="43"/>
    </row>
    <row r="169" spans="1:22" ht="12.75" customHeight="1" x14ac:dyDescent="0.25">
      <c r="A169" s="29"/>
      <c r="B169" s="29"/>
      <c r="C169" s="47"/>
      <c r="D169" s="29"/>
      <c r="E169" s="29"/>
      <c r="F169" s="29"/>
      <c r="G169" s="29"/>
      <c r="H169" s="29"/>
      <c r="I169" s="29"/>
      <c r="J169" s="29"/>
      <c r="K169" s="29"/>
      <c r="L169" s="29"/>
      <c r="M169" s="29"/>
      <c r="N169" s="46"/>
      <c r="O169" s="46"/>
      <c r="P169" s="46"/>
      <c r="Q169" s="46"/>
      <c r="R169" s="46"/>
      <c r="S169" s="46"/>
      <c r="T169" s="46"/>
      <c r="U169" s="46"/>
      <c r="V169" s="43"/>
    </row>
    <row r="170" spans="1:22" ht="12.75" customHeight="1" x14ac:dyDescent="0.25">
      <c r="A170" s="29"/>
      <c r="B170" s="29"/>
      <c r="C170" s="47"/>
      <c r="D170" s="29"/>
      <c r="E170" s="29"/>
      <c r="F170" s="29"/>
      <c r="G170" s="29"/>
      <c r="H170" s="29"/>
      <c r="I170" s="29"/>
      <c r="J170" s="29"/>
      <c r="K170" s="29"/>
      <c r="L170" s="29"/>
      <c r="M170" s="29"/>
      <c r="N170" s="46"/>
      <c r="O170" s="46"/>
      <c r="P170" s="46"/>
      <c r="Q170" s="46"/>
      <c r="R170" s="46"/>
      <c r="S170" s="46"/>
      <c r="T170" s="46"/>
      <c r="U170" s="46"/>
      <c r="V170" s="43"/>
    </row>
    <row r="171" spans="1:22" ht="12.75" customHeight="1" x14ac:dyDescent="0.25">
      <c r="A171" s="29"/>
      <c r="B171" s="29"/>
      <c r="C171" s="47"/>
      <c r="D171" s="29"/>
      <c r="E171" s="29"/>
      <c r="F171" s="29"/>
      <c r="G171" s="29"/>
      <c r="H171" s="29"/>
      <c r="I171" s="29"/>
      <c r="J171" s="29"/>
      <c r="K171" s="29"/>
      <c r="L171" s="29"/>
      <c r="M171" s="29"/>
      <c r="N171" s="46"/>
      <c r="O171" s="46"/>
      <c r="P171" s="46"/>
      <c r="Q171" s="46"/>
      <c r="R171" s="46"/>
      <c r="S171" s="46"/>
      <c r="T171" s="46"/>
      <c r="U171" s="46"/>
      <c r="V171" s="43"/>
    </row>
    <row r="172" spans="1:22" ht="12.75" customHeight="1" x14ac:dyDescent="0.25">
      <c r="A172" s="29"/>
      <c r="B172" s="29"/>
      <c r="C172" s="47"/>
      <c r="D172" s="29"/>
      <c r="E172" s="29"/>
      <c r="F172" s="29"/>
      <c r="G172" s="29"/>
      <c r="H172" s="29"/>
      <c r="I172" s="29"/>
      <c r="J172" s="29"/>
      <c r="K172" s="29"/>
      <c r="L172" s="29"/>
      <c r="M172" s="29"/>
      <c r="N172" s="46"/>
      <c r="O172" s="46"/>
      <c r="P172" s="46"/>
      <c r="Q172" s="46"/>
      <c r="R172" s="46"/>
      <c r="S172" s="46"/>
      <c r="T172" s="46"/>
      <c r="U172" s="46"/>
      <c r="V172" s="43"/>
    </row>
    <row r="173" spans="1:22" ht="12.75" customHeight="1" x14ac:dyDescent="0.25">
      <c r="A173" s="29"/>
      <c r="B173" s="29"/>
      <c r="C173" s="47"/>
      <c r="D173" s="29"/>
      <c r="E173" s="29"/>
      <c r="F173" s="29"/>
      <c r="G173" s="29"/>
      <c r="H173" s="29"/>
      <c r="I173" s="29"/>
      <c r="J173" s="29"/>
      <c r="K173" s="29"/>
      <c r="L173" s="29"/>
      <c r="M173" s="29"/>
      <c r="N173" s="46"/>
      <c r="O173" s="46"/>
      <c r="P173" s="46"/>
      <c r="Q173" s="46"/>
      <c r="R173" s="46"/>
      <c r="S173" s="46"/>
      <c r="T173" s="46"/>
      <c r="U173" s="46"/>
      <c r="V173" s="43"/>
    </row>
    <row r="174" spans="1:22" ht="12.75" customHeight="1" x14ac:dyDescent="0.25">
      <c r="A174" s="29"/>
      <c r="B174" s="29"/>
      <c r="C174" s="47"/>
      <c r="D174" s="29"/>
      <c r="E174" s="29"/>
      <c r="F174" s="29"/>
      <c r="G174" s="29"/>
      <c r="H174" s="29"/>
      <c r="I174" s="29"/>
      <c r="J174" s="29"/>
      <c r="K174" s="29"/>
      <c r="L174" s="29"/>
      <c r="M174" s="29"/>
      <c r="N174" s="46"/>
      <c r="O174" s="46"/>
      <c r="P174" s="46"/>
      <c r="Q174" s="46"/>
      <c r="R174" s="46"/>
      <c r="S174" s="46"/>
      <c r="T174" s="46"/>
      <c r="U174" s="46"/>
      <c r="V174" s="43"/>
    </row>
    <row r="175" spans="1:22" ht="12.75" customHeight="1" x14ac:dyDescent="0.25">
      <c r="A175" s="29"/>
      <c r="B175" s="29"/>
      <c r="C175" s="47"/>
      <c r="D175" s="29"/>
      <c r="E175" s="29"/>
      <c r="F175" s="29"/>
      <c r="G175" s="29"/>
      <c r="H175" s="29"/>
      <c r="I175" s="29"/>
      <c r="J175" s="29"/>
      <c r="K175" s="29"/>
      <c r="L175" s="29"/>
      <c r="M175" s="29"/>
      <c r="N175" s="46"/>
      <c r="O175" s="46"/>
      <c r="P175" s="46"/>
      <c r="Q175" s="46"/>
      <c r="R175" s="46"/>
      <c r="S175" s="46"/>
      <c r="T175" s="46"/>
      <c r="U175" s="46"/>
      <c r="V175" s="43"/>
    </row>
    <row r="176" spans="1:22" ht="12.75" customHeight="1" x14ac:dyDescent="0.25">
      <c r="A176" s="29"/>
      <c r="B176" s="29"/>
      <c r="C176" s="47"/>
      <c r="D176" s="29"/>
      <c r="E176" s="29"/>
      <c r="F176" s="29"/>
      <c r="G176" s="29"/>
      <c r="H176" s="29"/>
      <c r="I176" s="29"/>
      <c r="J176" s="29"/>
      <c r="K176" s="29"/>
      <c r="L176" s="29"/>
      <c r="M176" s="29"/>
      <c r="N176" s="46"/>
      <c r="O176" s="46"/>
      <c r="P176" s="46"/>
      <c r="Q176" s="46"/>
      <c r="R176" s="46"/>
      <c r="S176" s="46"/>
      <c r="T176" s="46"/>
      <c r="U176" s="46"/>
      <c r="V176" s="43"/>
    </row>
    <row r="177" spans="1:22" ht="12.75" customHeight="1" x14ac:dyDescent="0.25">
      <c r="A177" s="29"/>
      <c r="B177" s="29"/>
      <c r="C177" s="47"/>
      <c r="D177" s="29"/>
      <c r="E177" s="29"/>
      <c r="F177" s="29"/>
      <c r="G177" s="29"/>
      <c r="H177" s="29"/>
      <c r="I177" s="29"/>
      <c r="J177" s="29"/>
      <c r="K177" s="29"/>
      <c r="L177" s="29"/>
      <c r="M177" s="29"/>
      <c r="N177" s="46"/>
      <c r="O177" s="46"/>
      <c r="P177" s="46"/>
      <c r="Q177" s="46"/>
      <c r="R177" s="46"/>
      <c r="S177" s="46"/>
      <c r="T177" s="46"/>
      <c r="U177" s="46"/>
      <c r="V177" s="43"/>
    </row>
    <row r="178" spans="1:22" ht="12.75" customHeight="1" x14ac:dyDescent="0.25">
      <c r="A178" s="29"/>
      <c r="B178" s="29"/>
      <c r="C178" s="47"/>
      <c r="D178" s="29"/>
      <c r="E178" s="29"/>
      <c r="F178" s="29"/>
      <c r="G178" s="29"/>
      <c r="H178" s="29"/>
      <c r="I178" s="29"/>
      <c r="J178" s="29"/>
      <c r="K178" s="29"/>
      <c r="L178" s="29"/>
      <c r="M178" s="29"/>
      <c r="N178" s="46"/>
      <c r="O178" s="46"/>
      <c r="P178" s="46"/>
      <c r="Q178" s="46"/>
      <c r="R178" s="46"/>
      <c r="S178" s="46"/>
      <c r="T178" s="46"/>
      <c r="U178" s="46"/>
      <c r="V178" s="43"/>
    </row>
    <row r="179" spans="1:22" ht="12.75" customHeight="1" x14ac:dyDescent="0.25">
      <c r="A179" s="29"/>
      <c r="B179" s="29"/>
      <c r="C179" s="47"/>
      <c r="D179" s="29"/>
      <c r="E179" s="29"/>
      <c r="F179" s="29"/>
      <c r="G179" s="29"/>
      <c r="H179" s="29"/>
      <c r="I179" s="29"/>
      <c r="J179" s="29"/>
      <c r="K179" s="29"/>
      <c r="L179" s="29"/>
      <c r="M179" s="29"/>
      <c r="N179" s="46"/>
      <c r="O179" s="46"/>
      <c r="P179" s="46"/>
      <c r="Q179" s="46"/>
      <c r="R179" s="46"/>
      <c r="S179" s="46"/>
      <c r="T179" s="46"/>
      <c r="U179" s="46"/>
      <c r="V179" s="43"/>
    </row>
    <row r="180" spans="1:22" ht="12.75" customHeight="1" x14ac:dyDescent="0.25">
      <c r="A180" s="29"/>
      <c r="B180" s="29"/>
      <c r="C180" s="47"/>
      <c r="D180" s="29"/>
      <c r="E180" s="29"/>
      <c r="F180" s="29"/>
      <c r="G180" s="29"/>
      <c r="H180" s="29"/>
      <c r="I180" s="29"/>
      <c r="J180" s="29"/>
      <c r="K180" s="29"/>
      <c r="L180" s="29"/>
      <c r="M180" s="29"/>
      <c r="N180" s="46"/>
      <c r="O180" s="46"/>
      <c r="P180" s="46"/>
      <c r="Q180" s="46"/>
      <c r="R180" s="46"/>
      <c r="S180" s="46"/>
      <c r="T180" s="46"/>
      <c r="U180" s="46"/>
      <c r="V180" s="43"/>
    </row>
    <row r="181" spans="1:22" ht="12.75" customHeight="1" x14ac:dyDescent="0.25">
      <c r="A181" s="29"/>
      <c r="B181" s="29"/>
      <c r="C181" s="47"/>
      <c r="D181" s="29"/>
      <c r="E181" s="29"/>
      <c r="F181" s="29"/>
      <c r="G181" s="29"/>
      <c r="H181" s="29"/>
      <c r="I181" s="29"/>
      <c r="J181" s="29"/>
      <c r="K181" s="29"/>
      <c r="L181" s="29"/>
      <c r="M181" s="29"/>
      <c r="N181" s="46"/>
      <c r="O181" s="46"/>
      <c r="P181" s="46"/>
      <c r="Q181" s="46"/>
      <c r="R181" s="46"/>
      <c r="S181" s="46"/>
      <c r="T181" s="46"/>
      <c r="U181" s="46"/>
      <c r="V181" s="43"/>
    </row>
    <row r="182" spans="1:22" ht="12.75" customHeight="1" x14ac:dyDescent="0.25">
      <c r="A182" s="29"/>
      <c r="B182" s="29"/>
      <c r="C182" s="47"/>
      <c r="D182" s="29"/>
      <c r="E182" s="29"/>
      <c r="F182" s="29"/>
      <c r="G182" s="29"/>
      <c r="H182" s="29"/>
      <c r="I182" s="29"/>
      <c r="J182" s="29"/>
      <c r="K182" s="29"/>
      <c r="L182" s="29"/>
      <c r="M182" s="29"/>
      <c r="N182" s="46"/>
      <c r="O182" s="46"/>
      <c r="P182" s="46"/>
      <c r="Q182" s="46"/>
      <c r="R182" s="46"/>
      <c r="S182" s="46"/>
      <c r="T182" s="46"/>
      <c r="U182" s="46"/>
      <c r="V182" s="43"/>
    </row>
    <row r="183" spans="1:22" ht="12.75" customHeight="1" x14ac:dyDescent="0.25">
      <c r="A183" s="29"/>
      <c r="B183" s="29"/>
      <c r="C183" s="47"/>
      <c r="D183" s="29"/>
      <c r="E183" s="29"/>
      <c r="F183" s="29"/>
      <c r="G183" s="29"/>
      <c r="H183" s="29"/>
      <c r="I183" s="29"/>
      <c r="J183" s="29"/>
      <c r="K183" s="29"/>
      <c r="L183" s="29"/>
      <c r="M183" s="29"/>
      <c r="N183" s="46"/>
      <c r="O183" s="46"/>
      <c r="P183" s="46"/>
      <c r="Q183" s="46"/>
      <c r="R183" s="46"/>
      <c r="S183" s="46"/>
      <c r="T183" s="46"/>
      <c r="U183" s="46"/>
      <c r="V183" s="43"/>
    </row>
    <row r="184" spans="1:22" ht="12.75" customHeight="1" x14ac:dyDescent="0.25">
      <c r="A184" s="29"/>
      <c r="B184" s="29"/>
      <c r="C184" s="47"/>
      <c r="D184" s="29"/>
      <c r="E184" s="29"/>
      <c r="F184" s="29"/>
      <c r="G184" s="29"/>
      <c r="H184" s="29"/>
      <c r="I184" s="29"/>
      <c r="J184" s="29"/>
      <c r="K184" s="29"/>
      <c r="L184" s="29"/>
      <c r="M184" s="29"/>
      <c r="N184" s="46"/>
      <c r="O184" s="46"/>
      <c r="P184" s="46"/>
      <c r="Q184" s="46"/>
      <c r="R184" s="46"/>
      <c r="S184" s="46"/>
      <c r="T184" s="46"/>
      <c r="U184" s="46"/>
      <c r="V184" s="43"/>
    </row>
    <row r="185" spans="1:22" ht="12.75" customHeight="1" x14ac:dyDescent="0.25">
      <c r="A185" s="29"/>
      <c r="B185" s="29"/>
      <c r="C185" s="47"/>
      <c r="D185" s="29"/>
      <c r="E185" s="29"/>
      <c r="F185" s="29"/>
      <c r="G185" s="29"/>
      <c r="H185" s="29"/>
      <c r="I185" s="29"/>
      <c r="J185" s="29"/>
      <c r="K185" s="29"/>
      <c r="L185" s="29"/>
      <c r="M185" s="29"/>
      <c r="N185" s="46"/>
      <c r="O185" s="46"/>
      <c r="P185" s="46"/>
      <c r="Q185" s="46"/>
      <c r="R185" s="46"/>
      <c r="S185" s="46"/>
      <c r="T185" s="46"/>
      <c r="U185" s="46"/>
      <c r="V185" s="43"/>
    </row>
    <row r="186" spans="1:22" ht="12.75" customHeight="1" x14ac:dyDescent="0.25">
      <c r="A186" s="29"/>
      <c r="B186" s="29"/>
      <c r="C186" s="47"/>
      <c r="D186" s="29"/>
      <c r="E186" s="29"/>
      <c r="F186" s="29"/>
      <c r="G186" s="29"/>
      <c r="H186" s="29"/>
      <c r="I186" s="29"/>
      <c r="J186" s="29"/>
      <c r="K186" s="29"/>
      <c r="L186" s="29"/>
      <c r="M186" s="29"/>
      <c r="N186" s="46"/>
      <c r="O186" s="46"/>
      <c r="P186" s="46"/>
      <c r="Q186" s="46"/>
      <c r="R186" s="46"/>
      <c r="S186" s="46"/>
      <c r="T186" s="46"/>
      <c r="U186" s="46"/>
      <c r="V186" s="43"/>
    </row>
    <row r="187" spans="1:22" ht="12.75" customHeight="1" x14ac:dyDescent="0.25">
      <c r="A187" s="29"/>
      <c r="B187" s="29"/>
      <c r="C187" s="47"/>
      <c r="D187" s="29"/>
      <c r="E187" s="29"/>
      <c r="F187" s="29"/>
      <c r="G187" s="29"/>
      <c r="H187" s="29"/>
      <c r="I187" s="29"/>
      <c r="J187" s="29"/>
      <c r="K187" s="29"/>
      <c r="L187" s="29"/>
      <c r="M187" s="29"/>
      <c r="N187" s="46"/>
      <c r="O187" s="46"/>
      <c r="P187" s="46"/>
      <c r="Q187" s="46"/>
      <c r="R187" s="46"/>
      <c r="S187" s="46"/>
      <c r="T187" s="46"/>
      <c r="U187" s="46"/>
      <c r="V187" s="43"/>
    </row>
    <row r="188" spans="1:22" ht="12.75" customHeight="1" x14ac:dyDescent="0.25">
      <c r="A188" s="29"/>
      <c r="B188" s="29"/>
      <c r="C188" s="47"/>
      <c r="D188" s="29"/>
      <c r="E188" s="29"/>
      <c r="F188" s="29"/>
      <c r="G188" s="29"/>
      <c r="H188" s="29"/>
      <c r="I188" s="29"/>
      <c r="J188" s="29"/>
      <c r="K188" s="29"/>
      <c r="L188" s="29"/>
      <c r="M188" s="29"/>
      <c r="N188" s="46"/>
      <c r="O188" s="46"/>
      <c r="P188" s="46"/>
      <c r="Q188" s="46"/>
      <c r="R188" s="46"/>
      <c r="S188" s="46"/>
      <c r="T188" s="46"/>
      <c r="U188" s="46"/>
      <c r="V188" s="43"/>
    </row>
    <row r="189" spans="1:22" ht="12.75" customHeight="1" x14ac:dyDescent="0.25">
      <c r="A189" s="29"/>
      <c r="B189" s="29"/>
      <c r="C189" s="47"/>
      <c r="D189" s="29"/>
      <c r="E189" s="29"/>
      <c r="F189" s="29"/>
      <c r="G189" s="29"/>
      <c r="H189" s="29"/>
      <c r="I189" s="29"/>
      <c r="J189" s="29"/>
      <c r="K189" s="29"/>
      <c r="L189" s="29"/>
      <c r="M189" s="29"/>
      <c r="N189" s="46"/>
      <c r="O189" s="46"/>
      <c r="P189" s="46"/>
      <c r="Q189" s="46"/>
      <c r="R189" s="46"/>
      <c r="S189" s="46"/>
      <c r="T189" s="46"/>
      <c r="U189" s="46"/>
      <c r="V189" s="43"/>
    </row>
    <row r="190" spans="1:22" ht="12.75" customHeight="1" x14ac:dyDescent="0.25">
      <c r="A190" s="29"/>
      <c r="B190" s="29"/>
      <c r="C190" s="47"/>
      <c r="D190" s="29"/>
      <c r="E190" s="29"/>
      <c r="F190" s="29"/>
      <c r="G190" s="29"/>
      <c r="H190" s="29"/>
      <c r="I190" s="29"/>
      <c r="J190" s="29"/>
      <c r="K190" s="29"/>
      <c r="L190" s="29"/>
      <c r="M190" s="29"/>
      <c r="N190" s="46"/>
      <c r="O190" s="46"/>
      <c r="P190" s="46"/>
      <c r="Q190" s="46"/>
      <c r="R190" s="46"/>
      <c r="S190" s="46"/>
      <c r="T190" s="46"/>
      <c r="U190" s="46"/>
      <c r="V190" s="43"/>
    </row>
    <row r="191" spans="1:22" ht="12.75" customHeight="1" x14ac:dyDescent="0.25">
      <c r="A191" s="29"/>
      <c r="B191" s="29"/>
      <c r="C191" s="47"/>
      <c r="D191" s="29"/>
      <c r="E191" s="29"/>
      <c r="F191" s="29"/>
      <c r="G191" s="29"/>
      <c r="H191" s="29"/>
      <c r="I191" s="29"/>
      <c r="J191" s="29"/>
      <c r="K191" s="29"/>
      <c r="L191" s="29"/>
      <c r="M191" s="29"/>
      <c r="N191" s="46"/>
      <c r="O191" s="46"/>
      <c r="P191" s="46"/>
      <c r="Q191" s="46"/>
      <c r="R191" s="46"/>
      <c r="S191" s="46"/>
      <c r="T191" s="46"/>
      <c r="U191" s="46"/>
      <c r="V191" s="43"/>
    </row>
    <row r="192" spans="1:22" ht="12.75" customHeight="1" x14ac:dyDescent="0.25">
      <c r="A192" s="29"/>
      <c r="B192" s="29"/>
      <c r="C192" s="47"/>
      <c r="D192" s="29"/>
      <c r="E192" s="29"/>
      <c r="F192" s="29"/>
      <c r="G192" s="29"/>
      <c r="H192" s="29"/>
      <c r="I192" s="29"/>
      <c r="J192" s="29"/>
      <c r="K192" s="29"/>
      <c r="L192" s="29"/>
      <c r="M192" s="29"/>
      <c r="N192" s="46"/>
      <c r="O192" s="46"/>
      <c r="P192" s="46"/>
      <c r="Q192" s="46"/>
      <c r="R192" s="46"/>
      <c r="S192" s="46"/>
      <c r="T192" s="46"/>
      <c r="U192" s="46"/>
      <c r="V192" s="43"/>
    </row>
    <row r="193" spans="1:22" ht="12.75" customHeight="1" x14ac:dyDescent="0.25">
      <c r="A193" s="29"/>
      <c r="B193" s="29"/>
      <c r="C193" s="47"/>
      <c r="D193" s="29"/>
      <c r="E193" s="29"/>
      <c r="F193" s="29"/>
      <c r="G193" s="29"/>
      <c r="H193" s="29"/>
      <c r="I193" s="29"/>
      <c r="J193" s="29"/>
      <c r="K193" s="29"/>
      <c r="L193" s="29"/>
      <c r="M193" s="29"/>
      <c r="N193" s="46"/>
      <c r="O193" s="46"/>
      <c r="P193" s="46"/>
      <c r="Q193" s="46"/>
      <c r="R193" s="46"/>
      <c r="S193" s="46"/>
      <c r="T193" s="46"/>
      <c r="U193" s="46"/>
      <c r="V193" s="43"/>
    </row>
    <row r="194" spans="1:22" ht="12.75" customHeight="1" x14ac:dyDescent="0.25">
      <c r="A194" s="29"/>
      <c r="B194" s="29"/>
      <c r="C194" s="47"/>
      <c r="D194" s="29"/>
      <c r="E194" s="29"/>
      <c r="F194" s="29"/>
      <c r="G194" s="29"/>
      <c r="H194" s="29"/>
      <c r="I194" s="29"/>
      <c r="J194" s="29"/>
      <c r="K194" s="29"/>
      <c r="L194" s="29"/>
      <c r="M194" s="29"/>
      <c r="N194" s="46"/>
      <c r="O194" s="46"/>
      <c r="P194" s="46"/>
      <c r="Q194" s="46"/>
      <c r="R194" s="46"/>
      <c r="S194" s="46"/>
      <c r="T194" s="46"/>
      <c r="U194" s="46"/>
      <c r="V194" s="43"/>
    </row>
    <row r="195" spans="1:22" ht="12.75" customHeight="1" x14ac:dyDescent="0.25">
      <c r="A195" s="29"/>
      <c r="B195" s="29"/>
      <c r="C195" s="47"/>
      <c r="D195" s="29"/>
      <c r="E195" s="29"/>
      <c r="F195" s="29"/>
      <c r="G195" s="29"/>
      <c r="H195" s="29"/>
      <c r="I195" s="29"/>
      <c r="J195" s="29"/>
      <c r="K195" s="29"/>
      <c r="L195" s="29"/>
      <c r="M195" s="29"/>
      <c r="N195" s="46"/>
      <c r="O195" s="46"/>
      <c r="P195" s="46"/>
      <c r="Q195" s="46"/>
      <c r="R195" s="46"/>
      <c r="S195" s="46"/>
      <c r="T195" s="46"/>
      <c r="U195" s="46"/>
      <c r="V195" s="43"/>
    </row>
    <row r="196" spans="1:22" ht="12.75" customHeight="1" x14ac:dyDescent="0.25">
      <c r="A196" s="29"/>
      <c r="B196" s="29"/>
      <c r="C196" s="47"/>
      <c r="D196" s="29"/>
      <c r="E196" s="29"/>
      <c r="F196" s="29"/>
      <c r="G196" s="29"/>
      <c r="H196" s="29"/>
      <c r="I196" s="29"/>
      <c r="J196" s="29"/>
      <c r="K196" s="29"/>
      <c r="L196" s="29"/>
      <c r="M196" s="29"/>
      <c r="N196" s="46"/>
      <c r="O196" s="46"/>
      <c r="P196" s="46"/>
      <c r="Q196" s="46"/>
      <c r="R196" s="46"/>
      <c r="S196" s="46"/>
      <c r="T196" s="46"/>
      <c r="U196" s="46"/>
      <c r="V196" s="43"/>
    </row>
    <row r="197" spans="1:22" ht="12.75" customHeight="1" x14ac:dyDescent="0.25">
      <c r="A197" s="29"/>
      <c r="B197" s="29"/>
      <c r="C197" s="47"/>
      <c r="D197" s="29"/>
      <c r="E197" s="29"/>
      <c r="F197" s="29"/>
      <c r="G197" s="29"/>
      <c r="H197" s="29"/>
      <c r="I197" s="29"/>
      <c r="J197" s="29"/>
      <c r="K197" s="29"/>
      <c r="L197" s="29"/>
      <c r="M197" s="29"/>
      <c r="N197" s="46"/>
      <c r="O197" s="46"/>
      <c r="P197" s="46"/>
      <c r="Q197" s="46"/>
      <c r="R197" s="46"/>
      <c r="S197" s="46"/>
      <c r="T197" s="46"/>
      <c r="U197" s="46"/>
      <c r="V197" s="43"/>
    </row>
    <row r="198" spans="1:22" ht="12.75" customHeight="1" x14ac:dyDescent="0.25">
      <c r="A198" s="29"/>
      <c r="B198" s="29"/>
      <c r="C198" s="47"/>
      <c r="D198" s="29"/>
      <c r="E198" s="29"/>
      <c r="F198" s="29"/>
      <c r="G198" s="29"/>
      <c r="H198" s="29"/>
      <c r="I198" s="29"/>
      <c r="J198" s="29"/>
      <c r="K198" s="29"/>
      <c r="L198" s="29"/>
      <c r="M198" s="29"/>
      <c r="N198" s="46"/>
      <c r="O198" s="46"/>
      <c r="P198" s="46"/>
      <c r="Q198" s="46"/>
      <c r="R198" s="46"/>
      <c r="S198" s="46"/>
      <c r="T198" s="46"/>
      <c r="U198" s="46"/>
      <c r="V198" s="43"/>
    </row>
    <row r="199" spans="1:22" ht="12.75" customHeight="1" x14ac:dyDescent="0.25">
      <c r="A199" s="29"/>
      <c r="B199" s="29"/>
      <c r="C199" s="47"/>
      <c r="D199" s="29"/>
      <c r="E199" s="29"/>
      <c r="F199" s="29"/>
      <c r="G199" s="29"/>
      <c r="H199" s="29"/>
      <c r="I199" s="29"/>
      <c r="J199" s="29"/>
      <c r="K199" s="29"/>
      <c r="L199" s="29"/>
      <c r="M199" s="29"/>
      <c r="N199" s="46"/>
      <c r="O199" s="46"/>
      <c r="P199" s="46"/>
      <c r="Q199" s="46"/>
      <c r="R199" s="46"/>
      <c r="S199" s="46"/>
      <c r="T199" s="46"/>
      <c r="U199" s="46"/>
      <c r="V199" s="43"/>
    </row>
    <row r="200" spans="1:22" ht="12.75" customHeight="1" x14ac:dyDescent="0.25">
      <c r="A200" s="29"/>
      <c r="B200" s="29"/>
      <c r="C200" s="47"/>
      <c r="D200" s="29"/>
      <c r="E200" s="29"/>
      <c r="F200" s="29"/>
      <c r="G200" s="29"/>
      <c r="H200" s="29"/>
      <c r="I200" s="29"/>
      <c r="J200" s="29"/>
      <c r="K200" s="29"/>
      <c r="L200" s="29"/>
      <c r="M200" s="29"/>
      <c r="N200" s="46"/>
      <c r="O200" s="46"/>
      <c r="P200" s="46"/>
      <c r="Q200" s="46"/>
      <c r="R200" s="46"/>
      <c r="S200" s="46"/>
      <c r="T200" s="46"/>
      <c r="U200" s="46"/>
      <c r="V200" s="43"/>
    </row>
    <row r="201" spans="1:22" ht="12.75" customHeight="1" x14ac:dyDescent="0.25">
      <c r="A201" s="29"/>
      <c r="B201" s="29"/>
      <c r="C201" s="47"/>
      <c r="D201" s="29"/>
      <c r="E201" s="29"/>
      <c r="F201" s="29"/>
      <c r="G201" s="29"/>
      <c r="H201" s="29"/>
      <c r="I201" s="29"/>
      <c r="J201" s="29"/>
      <c r="K201" s="29"/>
      <c r="L201" s="29"/>
      <c r="M201" s="29"/>
      <c r="N201" s="46"/>
      <c r="O201" s="46"/>
      <c r="P201" s="46"/>
      <c r="Q201" s="46"/>
      <c r="R201" s="46"/>
      <c r="S201" s="46"/>
      <c r="T201" s="46"/>
      <c r="U201" s="46"/>
      <c r="V201" s="43"/>
    </row>
    <row r="202" spans="1:22" ht="12.75" customHeight="1" x14ac:dyDescent="0.25">
      <c r="A202" s="29"/>
      <c r="B202" s="29"/>
      <c r="C202" s="47"/>
      <c r="D202" s="29"/>
      <c r="E202" s="29"/>
      <c r="F202" s="29"/>
      <c r="G202" s="29"/>
      <c r="H202" s="29"/>
      <c r="I202" s="29"/>
      <c r="J202" s="29"/>
      <c r="K202" s="29"/>
      <c r="L202" s="29"/>
      <c r="M202" s="29"/>
      <c r="N202" s="46"/>
      <c r="O202" s="46"/>
      <c r="P202" s="46"/>
      <c r="Q202" s="46"/>
      <c r="R202" s="46"/>
      <c r="S202" s="46"/>
      <c r="T202" s="46"/>
      <c r="U202" s="46"/>
      <c r="V202" s="43"/>
    </row>
    <row r="203" spans="1:22" ht="12.75" customHeight="1" x14ac:dyDescent="0.25">
      <c r="A203" s="29"/>
      <c r="B203" s="29"/>
      <c r="C203" s="47"/>
      <c r="D203" s="29"/>
      <c r="E203" s="29"/>
      <c r="F203" s="29"/>
      <c r="G203" s="29"/>
      <c r="H203" s="29"/>
      <c r="I203" s="29"/>
      <c r="J203" s="29"/>
      <c r="K203" s="29"/>
      <c r="L203" s="29"/>
      <c r="M203" s="29"/>
      <c r="N203" s="46"/>
      <c r="O203" s="46"/>
      <c r="P203" s="46"/>
      <c r="Q203" s="46"/>
      <c r="R203" s="46"/>
      <c r="S203" s="46"/>
      <c r="T203" s="46"/>
      <c r="U203" s="46"/>
      <c r="V203" s="43"/>
    </row>
    <row r="204" spans="1:22" ht="12.75" customHeight="1" x14ac:dyDescent="0.25">
      <c r="A204" s="29"/>
      <c r="B204" s="29"/>
      <c r="C204" s="47"/>
      <c r="D204" s="29"/>
      <c r="E204" s="29"/>
      <c r="F204" s="29"/>
      <c r="G204" s="29"/>
      <c r="H204" s="29"/>
      <c r="I204" s="29"/>
      <c r="J204" s="29"/>
      <c r="K204" s="29"/>
      <c r="L204" s="29"/>
      <c r="M204" s="29"/>
      <c r="N204" s="46"/>
      <c r="O204" s="46"/>
      <c r="P204" s="46"/>
      <c r="Q204" s="46"/>
      <c r="R204" s="46"/>
      <c r="S204" s="46"/>
      <c r="T204" s="46"/>
      <c r="U204" s="46"/>
      <c r="V204" s="43"/>
    </row>
    <row r="205" spans="1:22" ht="12.75" customHeight="1" x14ac:dyDescent="0.25">
      <c r="A205" s="29"/>
      <c r="B205" s="29"/>
      <c r="C205" s="47"/>
      <c r="D205" s="29"/>
      <c r="E205" s="29"/>
      <c r="F205" s="29"/>
      <c r="G205" s="29"/>
      <c r="H205" s="29"/>
      <c r="I205" s="29"/>
      <c r="J205" s="29"/>
      <c r="K205" s="29"/>
      <c r="L205" s="29"/>
      <c r="M205" s="29"/>
      <c r="N205" s="46"/>
      <c r="O205" s="46"/>
      <c r="P205" s="46"/>
      <c r="Q205" s="46"/>
      <c r="R205" s="46"/>
      <c r="S205" s="46"/>
      <c r="T205" s="46"/>
      <c r="U205" s="46"/>
      <c r="V205" s="43"/>
    </row>
    <row r="206" spans="1:22" ht="12.75" customHeight="1" x14ac:dyDescent="0.25">
      <c r="A206" s="29"/>
      <c r="B206" s="29"/>
      <c r="C206" s="47"/>
      <c r="D206" s="29"/>
      <c r="E206" s="29"/>
      <c r="F206" s="29"/>
      <c r="G206" s="29"/>
      <c r="H206" s="29"/>
      <c r="I206" s="29"/>
      <c r="J206" s="29"/>
      <c r="K206" s="29"/>
      <c r="L206" s="29"/>
      <c r="M206" s="29"/>
      <c r="N206" s="46"/>
      <c r="O206" s="46"/>
      <c r="P206" s="46"/>
      <c r="Q206" s="46"/>
      <c r="R206" s="46"/>
      <c r="S206" s="46"/>
      <c r="T206" s="46"/>
      <c r="U206" s="46"/>
      <c r="V206" s="43"/>
    </row>
    <row r="207" spans="1:22" ht="12.75" customHeight="1" x14ac:dyDescent="0.25">
      <c r="A207" s="29"/>
      <c r="B207" s="29"/>
      <c r="C207" s="47"/>
      <c r="D207" s="29"/>
      <c r="E207" s="29"/>
      <c r="F207" s="29"/>
      <c r="G207" s="29"/>
      <c r="H207" s="29"/>
      <c r="I207" s="29"/>
      <c r="J207" s="29"/>
      <c r="K207" s="29"/>
      <c r="L207" s="29"/>
      <c r="M207" s="29"/>
      <c r="N207" s="46"/>
      <c r="O207" s="46"/>
      <c r="P207" s="46"/>
      <c r="Q207" s="46"/>
      <c r="R207" s="46"/>
      <c r="S207" s="46"/>
      <c r="T207" s="46"/>
      <c r="U207" s="46"/>
      <c r="V207" s="43"/>
    </row>
    <row r="208" spans="1:22" ht="12.75" customHeight="1" x14ac:dyDescent="0.25">
      <c r="A208" s="29"/>
      <c r="B208" s="29"/>
      <c r="C208" s="47"/>
      <c r="D208" s="29"/>
      <c r="E208" s="29"/>
      <c r="F208" s="29"/>
      <c r="G208" s="29"/>
      <c r="H208" s="29"/>
      <c r="I208" s="29"/>
      <c r="J208" s="29"/>
      <c r="K208" s="29"/>
      <c r="L208" s="29"/>
      <c r="M208" s="29"/>
      <c r="N208" s="46"/>
      <c r="O208" s="46"/>
      <c r="P208" s="46"/>
      <c r="Q208" s="46"/>
      <c r="R208" s="46"/>
      <c r="S208" s="46"/>
      <c r="T208" s="46"/>
      <c r="U208" s="46"/>
      <c r="V208" s="43"/>
    </row>
    <row r="209" spans="1:22" ht="12.75" customHeight="1" x14ac:dyDescent="0.25">
      <c r="A209" s="29"/>
      <c r="B209" s="29"/>
      <c r="C209" s="47"/>
      <c r="D209" s="29"/>
      <c r="E209" s="29"/>
      <c r="F209" s="29"/>
      <c r="G209" s="29"/>
      <c r="H209" s="29"/>
      <c r="I209" s="29"/>
      <c r="J209" s="29"/>
      <c r="K209" s="29"/>
      <c r="L209" s="29"/>
      <c r="M209" s="29"/>
      <c r="N209" s="46"/>
      <c r="O209" s="46"/>
      <c r="P209" s="46"/>
      <c r="Q209" s="46"/>
      <c r="R209" s="46"/>
      <c r="S209" s="46"/>
      <c r="T209" s="46"/>
      <c r="U209" s="46"/>
      <c r="V209" s="43"/>
    </row>
    <row r="210" spans="1:22" ht="12.75" customHeight="1" x14ac:dyDescent="0.25">
      <c r="A210" s="29"/>
      <c r="B210" s="29"/>
      <c r="C210" s="47"/>
      <c r="D210" s="29"/>
      <c r="E210" s="29"/>
      <c r="F210" s="29"/>
      <c r="G210" s="29"/>
      <c r="H210" s="29"/>
      <c r="I210" s="29"/>
      <c r="J210" s="29"/>
      <c r="K210" s="29"/>
      <c r="L210" s="29"/>
      <c r="M210" s="29"/>
      <c r="N210" s="46"/>
      <c r="O210" s="46"/>
      <c r="P210" s="46"/>
      <c r="Q210" s="46"/>
      <c r="R210" s="46"/>
      <c r="S210" s="46"/>
      <c r="T210" s="46"/>
      <c r="U210" s="46"/>
      <c r="V210" s="43"/>
    </row>
    <row r="211" spans="1:22" ht="12.75" customHeight="1" x14ac:dyDescent="0.25">
      <c r="A211" s="29"/>
      <c r="B211" s="29"/>
      <c r="C211" s="47"/>
      <c r="D211" s="29"/>
      <c r="E211" s="29"/>
      <c r="F211" s="29"/>
      <c r="G211" s="29"/>
      <c r="H211" s="29"/>
      <c r="I211" s="29"/>
      <c r="J211" s="29"/>
      <c r="K211" s="29"/>
      <c r="L211" s="29"/>
      <c r="M211" s="29"/>
      <c r="N211" s="46"/>
      <c r="O211" s="46"/>
      <c r="P211" s="46"/>
      <c r="Q211" s="46"/>
      <c r="R211" s="46"/>
      <c r="S211" s="46"/>
      <c r="T211" s="46"/>
      <c r="U211" s="46"/>
      <c r="V211" s="43"/>
    </row>
    <row r="212" spans="1:22" ht="12.75" customHeight="1" x14ac:dyDescent="0.25">
      <c r="A212" s="29"/>
      <c r="B212" s="29"/>
      <c r="C212" s="47"/>
      <c r="D212" s="29"/>
      <c r="E212" s="29"/>
      <c r="F212" s="29"/>
      <c r="G212" s="29"/>
      <c r="H212" s="29"/>
      <c r="I212" s="29"/>
      <c r="J212" s="29"/>
      <c r="K212" s="29"/>
      <c r="L212" s="29"/>
      <c r="M212" s="29"/>
      <c r="N212" s="46"/>
      <c r="O212" s="46"/>
      <c r="P212" s="46"/>
      <c r="Q212" s="46"/>
      <c r="R212" s="46"/>
      <c r="S212" s="46"/>
      <c r="T212" s="46"/>
      <c r="U212" s="46"/>
      <c r="V212" s="43"/>
    </row>
    <row r="213" spans="1:22" ht="12.75" customHeight="1" x14ac:dyDescent="0.25">
      <c r="A213" s="29"/>
      <c r="B213" s="29"/>
      <c r="C213" s="47"/>
      <c r="D213" s="29"/>
      <c r="E213" s="29"/>
      <c r="F213" s="29"/>
      <c r="G213" s="29"/>
      <c r="H213" s="29"/>
      <c r="I213" s="29"/>
      <c r="J213" s="29"/>
      <c r="K213" s="29"/>
      <c r="L213" s="29"/>
      <c r="M213" s="29"/>
      <c r="N213" s="46"/>
      <c r="O213" s="46"/>
      <c r="P213" s="46"/>
      <c r="Q213" s="46"/>
      <c r="R213" s="46"/>
      <c r="S213" s="46"/>
      <c r="T213" s="46"/>
      <c r="U213" s="46"/>
      <c r="V213" s="43"/>
    </row>
    <row r="214" spans="1:22" ht="12.75" customHeight="1" x14ac:dyDescent="0.25">
      <c r="A214" s="29"/>
      <c r="B214" s="29"/>
      <c r="C214" s="47"/>
      <c r="D214" s="29"/>
      <c r="E214" s="29"/>
      <c r="F214" s="29"/>
      <c r="G214" s="29"/>
      <c r="H214" s="29"/>
      <c r="I214" s="29"/>
      <c r="J214" s="29"/>
      <c r="K214" s="29"/>
      <c r="L214" s="29"/>
      <c r="M214" s="29"/>
      <c r="N214" s="46"/>
      <c r="O214" s="46"/>
      <c r="P214" s="46"/>
      <c r="Q214" s="46"/>
      <c r="R214" s="46"/>
      <c r="S214" s="46"/>
      <c r="T214" s="46"/>
      <c r="U214" s="46"/>
      <c r="V214" s="43"/>
    </row>
    <row r="215" spans="1:22" ht="12.75" customHeight="1" x14ac:dyDescent="0.25">
      <c r="A215" s="29"/>
      <c r="B215" s="29"/>
      <c r="C215" s="47"/>
      <c r="D215" s="29"/>
      <c r="E215" s="29"/>
      <c r="F215" s="29"/>
      <c r="G215" s="29"/>
      <c r="H215" s="29"/>
      <c r="I215" s="29"/>
      <c r="J215" s="29"/>
      <c r="K215" s="29"/>
      <c r="L215" s="29"/>
      <c r="M215" s="29"/>
      <c r="N215" s="46"/>
      <c r="O215" s="46"/>
      <c r="P215" s="46"/>
      <c r="Q215" s="46"/>
      <c r="R215" s="46"/>
      <c r="S215" s="46"/>
      <c r="T215" s="46"/>
      <c r="U215" s="46"/>
      <c r="V215" s="43"/>
    </row>
    <row r="216" spans="1:22" ht="12.75" customHeight="1" x14ac:dyDescent="0.25">
      <c r="A216" s="29"/>
      <c r="B216" s="29"/>
      <c r="C216" s="47"/>
      <c r="D216" s="29"/>
      <c r="E216" s="29"/>
      <c r="F216" s="29"/>
      <c r="G216" s="29"/>
      <c r="H216" s="29"/>
      <c r="I216" s="29"/>
      <c r="J216" s="29"/>
      <c r="K216" s="29"/>
      <c r="L216" s="29"/>
      <c r="M216" s="29"/>
      <c r="N216" s="46"/>
      <c r="O216" s="46"/>
      <c r="P216" s="46"/>
      <c r="Q216" s="46"/>
      <c r="R216" s="46"/>
      <c r="S216" s="46"/>
      <c r="T216" s="46"/>
      <c r="U216" s="46"/>
      <c r="V216" s="43"/>
    </row>
    <row r="217" spans="1:22" ht="12.75" customHeight="1" x14ac:dyDescent="0.25">
      <c r="A217" s="29"/>
      <c r="B217" s="29"/>
      <c r="C217" s="47"/>
      <c r="D217" s="29"/>
      <c r="E217" s="29"/>
      <c r="F217" s="29"/>
      <c r="G217" s="29"/>
      <c r="H217" s="29"/>
      <c r="I217" s="29"/>
      <c r="J217" s="29"/>
      <c r="K217" s="29"/>
      <c r="L217" s="29"/>
      <c r="M217" s="29"/>
      <c r="N217" s="46"/>
      <c r="O217" s="46"/>
      <c r="P217" s="46"/>
      <c r="Q217" s="46"/>
      <c r="R217" s="46"/>
      <c r="S217" s="46"/>
      <c r="T217" s="46"/>
      <c r="U217" s="46"/>
      <c r="V217" s="43"/>
    </row>
    <row r="218" spans="1:22" ht="12.75" customHeight="1" x14ac:dyDescent="0.25">
      <c r="A218" s="29"/>
      <c r="B218" s="29"/>
      <c r="C218" s="47"/>
      <c r="D218" s="29"/>
      <c r="E218" s="29"/>
      <c r="F218" s="29"/>
      <c r="G218" s="29"/>
      <c r="H218" s="29"/>
      <c r="I218" s="29"/>
      <c r="J218" s="29"/>
      <c r="K218" s="29"/>
      <c r="L218" s="29"/>
      <c r="M218" s="29"/>
      <c r="N218" s="46"/>
      <c r="O218" s="46"/>
      <c r="P218" s="46"/>
      <c r="Q218" s="46"/>
      <c r="R218" s="46"/>
      <c r="S218" s="46"/>
      <c r="T218" s="46"/>
      <c r="U218" s="46"/>
      <c r="V218" s="43"/>
    </row>
    <row r="219" spans="1:22" ht="12.75" customHeight="1" x14ac:dyDescent="0.25">
      <c r="A219" s="29"/>
      <c r="B219" s="29"/>
      <c r="C219" s="47"/>
      <c r="D219" s="29"/>
      <c r="E219" s="29"/>
      <c r="F219" s="29"/>
      <c r="G219" s="29"/>
      <c r="H219" s="29"/>
      <c r="I219" s="29"/>
      <c r="J219" s="29"/>
      <c r="K219" s="29"/>
      <c r="L219" s="29"/>
      <c r="M219" s="29"/>
      <c r="N219" s="46"/>
      <c r="O219" s="46"/>
      <c r="P219" s="46"/>
      <c r="Q219" s="46"/>
      <c r="R219" s="46"/>
      <c r="S219" s="46"/>
      <c r="T219" s="46"/>
      <c r="U219" s="46"/>
      <c r="V219" s="43"/>
    </row>
    <row r="220" spans="1:22" ht="12.75" customHeight="1" x14ac:dyDescent="0.25">
      <c r="A220" s="29"/>
      <c r="B220" s="29"/>
      <c r="C220" s="47"/>
      <c r="D220" s="29"/>
      <c r="E220" s="29"/>
      <c r="F220" s="29"/>
      <c r="G220" s="29"/>
      <c r="H220" s="29"/>
      <c r="I220" s="29"/>
      <c r="J220" s="29"/>
      <c r="K220" s="29"/>
      <c r="L220" s="29"/>
      <c r="M220" s="29"/>
      <c r="N220" s="46"/>
      <c r="O220" s="46"/>
      <c r="P220" s="46"/>
      <c r="Q220" s="46"/>
      <c r="R220" s="46"/>
      <c r="S220" s="46"/>
      <c r="T220" s="46"/>
      <c r="U220" s="46"/>
      <c r="V220" s="43"/>
    </row>
    <row r="221" spans="1:22" ht="12.75" customHeight="1" x14ac:dyDescent="0.25">
      <c r="A221" s="29"/>
      <c r="B221" s="29"/>
      <c r="C221" s="47"/>
      <c r="D221" s="29"/>
      <c r="E221" s="29"/>
      <c r="F221" s="29"/>
      <c r="G221" s="29"/>
      <c r="H221" s="29"/>
      <c r="I221" s="29"/>
      <c r="J221" s="29"/>
      <c r="K221" s="29"/>
      <c r="L221" s="29"/>
      <c r="M221" s="29"/>
      <c r="N221" s="46"/>
      <c r="O221" s="46"/>
      <c r="P221" s="46"/>
      <c r="Q221" s="46"/>
      <c r="R221" s="46"/>
      <c r="S221" s="46"/>
      <c r="T221" s="46"/>
      <c r="U221" s="46"/>
      <c r="V221" s="43"/>
    </row>
    <row r="222" spans="1:22" ht="12.75" customHeight="1" x14ac:dyDescent="0.25">
      <c r="A222" s="29"/>
      <c r="B222" s="29"/>
      <c r="C222" s="47"/>
      <c r="D222" s="29"/>
      <c r="E222" s="29"/>
      <c r="F222" s="29"/>
      <c r="G222" s="29"/>
      <c r="H222" s="29"/>
      <c r="I222" s="29"/>
      <c r="J222" s="29"/>
      <c r="K222" s="29"/>
      <c r="L222" s="29"/>
      <c r="M222" s="29"/>
      <c r="N222" s="46"/>
      <c r="O222" s="46"/>
      <c r="P222" s="46"/>
      <c r="Q222" s="46"/>
      <c r="R222" s="46"/>
      <c r="S222" s="46"/>
      <c r="T222" s="46"/>
      <c r="U222" s="46"/>
      <c r="V222" s="43"/>
    </row>
    <row r="223" spans="1:22" ht="12.75" customHeight="1" x14ac:dyDescent="0.25">
      <c r="A223" s="29"/>
      <c r="B223" s="29"/>
      <c r="C223" s="47"/>
      <c r="D223" s="29"/>
      <c r="E223" s="29"/>
      <c r="F223" s="29"/>
      <c r="G223" s="29"/>
      <c r="H223" s="29"/>
      <c r="I223" s="29"/>
      <c r="J223" s="29"/>
      <c r="K223" s="29"/>
      <c r="L223" s="29"/>
      <c r="M223" s="29"/>
      <c r="N223" s="46"/>
      <c r="O223" s="46"/>
      <c r="P223" s="46"/>
      <c r="Q223" s="46"/>
      <c r="R223" s="46"/>
      <c r="S223" s="46"/>
      <c r="T223" s="46"/>
      <c r="U223" s="46"/>
      <c r="V223" s="43"/>
    </row>
    <row r="224" spans="1:22" ht="12.75" customHeight="1" x14ac:dyDescent="0.25">
      <c r="A224" s="29"/>
      <c r="B224" s="29"/>
      <c r="C224" s="47"/>
      <c r="D224" s="29"/>
      <c r="E224" s="29"/>
      <c r="F224" s="29"/>
      <c r="G224" s="29"/>
      <c r="H224" s="29"/>
      <c r="I224" s="29"/>
      <c r="J224" s="29"/>
      <c r="K224" s="29"/>
      <c r="L224" s="29"/>
      <c r="M224" s="29"/>
      <c r="N224" s="46"/>
      <c r="O224" s="46"/>
      <c r="P224" s="46"/>
      <c r="Q224" s="46"/>
      <c r="R224" s="46"/>
      <c r="S224" s="46"/>
      <c r="T224" s="46"/>
      <c r="U224" s="46"/>
      <c r="V224" s="43"/>
    </row>
    <row r="225" spans="1:22" ht="12.75" customHeight="1" x14ac:dyDescent="0.25">
      <c r="A225" s="29"/>
      <c r="B225" s="29"/>
      <c r="C225" s="47"/>
      <c r="D225" s="29"/>
      <c r="E225" s="29"/>
      <c r="F225" s="29"/>
      <c r="G225" s="29"/>
      <c r="H225" s="29"/>
      <c r="I225" s="29"/>
      <c r="J225" s="29"/>
      <c r="K225" s="29"/>
      <c r="L225" s="29"/>
      <c r="M225" s="29"/>
      <c r="N225" s="46"/>
      <c r="O225" s="46"/>
      <c r="P225" s="46"/>
      <c r="Q225" s="46"/>
      <c r="R225" s="46"/>
      <c r="S225" s="46"/>
      <c r="T225" s="46"/>
      <c r="U225" s="46"/>
      <c r="V225" s="43"/>
    </row>
    <row r="226" spans="1:22" ht="12.75" customHeight="1" x14ac:dyDescent="0.25">
      <c r="A226" s="29"/>
      <c r="B226" s="29"/>
      <c r="C226" s="47"/>
      <c r="D226" s="29"/>
      <c r="E226" s="29"/>
      <c r="F226" s="29"/>
      <c r="G226" s="29"/>
      <c r="H226" s="29"/>
      <c r="I226" s="29"/>
      <c r="J226" s="29"/>
      <c r="K226" s="29"/>
      <c r="L226" s="29"/>
      <c r="M226" s="29"/>
      <c r="N226" s="46"/>
      <c r="O226" s="46"/>
      <c r="P226" s="46"/>
      <c r="Q226" s="46"/>
      <c r="R226" s="46"/>
      <c r="S226" s="46"/>
      <c r="T226" s="46"/>
      <c r="U226" s="46"/>
      <c r="V226" s="43"/>
    </row>
    <row r="227" spans="1:22" ht="12.75" customHeight="1" x14ac:dyDescent="0.25">
      <c r="A227" s="29"/>
      <c r="B227" s="29"/>
      <c r="C227" s="47"/>
      <c r="D227" s="29"/>
      <c r="E227" s="29"/>
      <c r="F227" s="29"/>
      <c r="G227" s="29"/>
      <c r="H227" s="29"/>
      <c r="I227" s="29"/>
      <c r="J227" s="29"/>
      <c r="K227" s="29"/>
      <c r="L227" s="29"/>
      <c r="M227" s="29"/>
      <c r="N227" s="46"/>
      <c r="O227" s="46"/>
      <c r="P227" s="46"/>
      <c r="Q227" s="46"/>
      <c r="R227" s="46"/>
      <c r="S227" s="46"/>
      <c r="T227" s="46"/>
      <c r="U227" s="46"/>
      <c r="V227" s="43"/>
    </row>
    <row r="228" spans="1:22" ht="12.75" customHeight="1" x14ac:dyDescent="0.25">
      <c r="A228" s="29"/>
      <c r="B228" s="29"/>
      <c r="C228" s="47"/>
      <c r="D228" s="29"/>
      <c r="E228" s="29"/>
      <c r="F228" s="29"/>
      <c r="G228" s="29"/>
      <c r="H228" s="29"/>
      <c r="I228" s="29"/>
      <c r="J228" s="29"/>
      <c r="K228" s="29"/>
      <c r="L228" s="29"/>
      <c r="M228" s="29"/>
      <c r="N228" s="46"/>
      <c r="O228" s="46"/>
      <c r="P228" s="46"/>
      <c r="Q228" s="46"/>
      <c r="R228" s="46"/>
      <c r="S228" s="46"/>
      <c r="T228" s="46"/>
      <c r="U228" s="46"/>
      <c r="V228" s="43"/>
    </row>
    <row r="229" spans="1:22" ht="12.75" customHeight="1" x14ac:dyDescent="0.25">
      <c r="A229" s="29"/>
      <c r="B229" s="29"/>
      <c r="C229" s="47"/>
      <c r="D229" s="29"/>
      <c r="E229" s="29"/>
      <c r="F229" s="29"/>
      <c r="G229" s="29"/>
      <c r="H229" s="29"/>
      <c r="I229" s="29"/>
      <c r="J229" s="29"/>
      <c r="K229" s="29"/>
      <c r="L229" s="29"/>
      <c r="M229" s="29"/>
      <c r="N229" s="46"/>
      <c r="O229" s="46"/>
      <c r="P229" s="46"/>
      <c r="Q229" s="46"/>
      <c r="R229" s="46"/>
      <c r="S229" s="46"/>
      <c r="T229" s="46"/>
      <c r="U229" s="46"/>
      <c r="V229" s="43"/>
    </row>
    <row r="230" spans="1:22" ht="12.75" customHeight="1" x14ac:dyDescent="0.25">
      <c r="A230" s="29"/>
      <c r="B230" s="29"/>
      <c r="C230" s="47"/>
      <c r="D230" s="29"/>
      <c r="E230" s="29"/>
      <c r="F230" s="29"/>
      <c r="G230" s="29"/>
      <c r="H230" s="29"/>
      <c r="I230" s="29"/>
      <c r="J230" s="29"/>
      <c r="K230" s="29"/>
      <c r="L230" s="29"/>
      <c r="M230" s="29"/>
      <c r="N230" s="46"/>
      <c r="O230" s="46"/>
      <c r="P230" s="46"/>
      <c r="Q230" s="46"/>
      <c r="R230" s="46"/>
      <c r="S230" s="46"/>
      <c r="T230" s="46"/>
      <c r="U230" s="46"/>
      <c r="V230" s="43"/>
    </row>
    <row r="231" spans="1:22" ht="12.75" customHeight="1" x14ac:dyDescent="0.25">
      <c r="A231" s="29"/>
      <c r="B231" s="29"/>
      <c r="C231" s="47"/>
      <c r="D231" s="29"/>
      <c r="E231" s="29"/>
      <c r="F231" s="29"/>
      <c r="G231" s="29"/>
      <c r="H231" s="29"/>
      <c r="I231" s="29"/>
      <c r="J231" s="29"/>
      <c r="K231" s="29"/>
      <c r="L231" s="29"/>
      <c r="M231" s="29"/>
      <c r="N231" s="46"/>
      <c r="O231" s="46"/>
      <c r="P231" s="46"/>
      <c r="Q231" s="46"/>
      <c r="R231" s="46"/>
      <c r="S231" s="46"/>
      <c r="T231" s="46"/>
      <c r="U231" s="46"/>
      <c r="V231" s="43"/>
    </row>
    <row r="232" spans="1:22" ht="12.75" customHeight="1" x14ac:dyDescent="0.25">
      <c r="A232" s="29"/>
      <c r="B232" s="29"/>
      <c r="C232" s="47"/>
      <c r="D232" s="29"/>
      <c r="E232" s="29"/>
      <c r="F232" s="29"/>
      <c r="G232" s="29"/>
      <c r="H232" s="29"/>
      <c r="I232" s="29"/>
      <c r="J232" s="29"/>
      <c r="K232" s="29"/>
      <c r="L232" s="29"/>
      <c r="M232" s="29"/>
      <c r="N232" s="46"/>
      <c r="O232" s="46"/>
      <c r="P232" s="46"/>
      <c r="Q232" s="46"/>
      <c r="R232" s="46"/>
      <c r="S232" s="46"/>
      <c r="T232" s="46"/>
      <c r="U232" s="46"/>
      <c r="V232" s="43"/>
    </row>
    <row r="233" spans="1:22" ht="12.75" customHeight="1" x14ac:dyDescent="0.25">
      <c r="A233" s="29"/>
      <c r="B233" s="29"/>
      <c r="C233" s="47"/>
      <c r="D233" s="29"/>
      <c r="E233" s="29"/>
      <c r="F233" s="29"/>
      <c r="G233" s="29"/>
      <c r="H233" s="29"/>
      <c r="I233" s="29"/>
      <c r="J233" s="29"/>
      <c r="K233" s="29"/>
      <c r="L233" s="29"/>
      <c r="M233" s="29"/>
      <c r="N233" s="46"/>
      <c r="O233" s="46"/>
      <c r="P233" s="46"/>
      <c r="Q233" s="46"/>
      <c r="R233" s="46"/>
      <c r="S233" s="46"/>
      <c r="T233" s="46"/>
      <c r="U233" s="46"/>
      <c r="V233" s="43"/>
    </row>
    <row r="234" spans="1:22" ht="12.75" customHeight="1" x14ac:dyDescent="0.25">
      <c r="A234" s="29"/>
      <c r="B234" s="29"/>
      <c r="C234" s="47"/>
      <c r="D234" s="29"/>
      <c r="E234" s="29"/>
      <c r="F234" s="29"/>
      <c r="G234" s="29"/>
      <c r="H234" s="29"/>
      <c r="I234" s="29"/>
      <c r="J234" s="29"/>
      <c r="K234" s="29"/>
      <c r="L234" s="29"/>
      <c r="M234" s="29"/>
      <c r="N234" s="46"/>
      <c r="O234" s="46"/>
      <c r="P234" s="46"/>
      <c r="Q234" s="46"/>
      <c r="R234" s="46"/>
      <c r="S234" s="46"/>
      <c r="T234" s="46"/>
      <c r="U234" s="46"/>
      <c r="V234" s="43"/>
    </row>
    <row r="235" spans="1:22" ht="12.75" customHeight="1" x14ac:dyDescent="0.25">
      <c r="A235" s="29"/>
      <c r="B235" s="29"/>
      <c r="C235" s="47"/>
      <c r="D235" s="29"/>
      <c r="E235" s="29"/>
      <c r="F235" s="29"/>
      <c r="G235" s="29"/>
      <c r="H235" s="29"/>
      <c r="I235" s="29"/>
      <c r="J235" s="29"/>
      <c r="K235" s="29"/>
      <c r="L235" s="29"/>
      <c r="M235" s="29"/>
      <c r="N235" s="46"/>
      <c r="O235" s="46"/>
      <c r="P235" s="46"/>
      <c r="Q235" s="46"/>
      <c r="R235" s="46"/>
      <c r="S235" s="46"/>
      <c r="T235" s="46"/>
      <c r="U235" s="46"/>
      <c r="V235" s="43"/>
    </row>
    <row r="236" spans="1:22" ht="12.75" customHeight="1" x14ac:dyDescent="0.25">
      <c r="A236" s="29"/>
      <c r="B236" s="29"/>
      <c r="C236" s="47"/>
      <c r="D236" s="29"/>
      <c r="E236" s="29"/>
      <c r="F236" s="29"/>
      <c r="G236" s="29"/>
      <c r="H236" s="29"/>
      <c r="I236" s="29"/>
      <c r="J236" s="29"/>
      <c r="K236" s="29"/>
      <c r="L236" s="29"/>
      <c r="M236" s="29"/>
      <c r="N236" s="46"/>
      <c r="O236" s="46"/>
      <c r="P236" s="46"/>
      <c r="Q236" s="46"/>
      <c r="R236" s="46"/>
      <c r="S236" s="46"/>
      <c r="T236" s="46"/>
      <c r="U236" s="46"/>
      <c r="V236" s="43"/>
    </row>
    <row r="237" spans="1:22" ht="12.75" customHeight="1" x14ac:dyDescent="0.25">
      <c r="A237" s="29"/>
      <c r="B237" s="29"/>
      <c r="C237" s="47"/>
      <c r="D237" s="29"/>
      <c r="E237" s="29"/>
      <c r="F237" s="29"/>
      <c r="G237" s="29"/>
      <c r="H237" s="29"/>
      <c r="I237" s="29"/>
      <c r="J237" s="29"/>
      <c r="K237" s="29"/>
      <c r="L237" s="29"/>
      <c r="M237" s="29"/>
      <c r="N237" s="46"/>
      <c r="O237" s="46"/>
      <c r="P237" s="46"/>
      <c r="Q237" s="46"/>
      <c r="R237" s="46"/>
      <c r="S237" s="46"/>
      <c r="T237" s="46"/>
      <c r="U237" s="46"/>
      <c r="V237" s="43"/>
    </row>
    <row r="238" spans="1:22" ht="12.75" customHeight="1" x14ac:dyDescent="0.25">
      <c r="A238" s="29"/>
      <c r="B238" s="29"/>
      <c r="C238" s="47"/>
      <c r="D238" s="29"/>
      <c r="E238" s="29"/>
      <c r="F238" s="29"/>
      <c r="G238" s="29"/>
      <c r="H238" s="29"/>
      <c r="I238" s="29"/>
      <c r="J238" s="29"/>
      <c r="K238" s="29"/>
      <c r="L238" s="29"/>
      <c r="M238" s="29"/>
      <c r="N238" s="46"/>
      <c r="O238" s="46"/>
      <c r="P238" s="46"/>
      <c r="Q238" s="46"/>
      <c r="R238" s="46"/>
      <c r="S238" s="46"/>
      <c r="T238" s="46"/>
      <c r="U238" s="46"/>
      <c r="V238" s="43"/>
    </row>
    <row r="239" spans="1:22" ht="12.75" customHeight="1" x14ac:dyDescent="0.25">
      <c r="A239" s="29"/>
      <c r="B239" s="29"/>
      <c r="C239" s="47"/>
      <c r="D239" s="29"/>
      <c r="E239" s="29"/>
      <c r="F239" s="29"/>
      <c r="G239" s="29"/>
      <c r="H239" s="29"/>
      <c r="I239" s="29"/>
      <c r="J239" s="29"/>
      <c r="K239" s="29"/>
      <c r="L239" s="29"/>
      <c r="M239" s="29"/>
      <c r="N239" s="46"/>
      <c r="O239" s="46"/>
      <c r="P239" s="46"/>
      <c r="Q239" s="46"/>
      <c r="R239" s="46"/>
      <c r="S239" s="46"/>
      <c r="T239" s="46"/>
      <c r="U239" s="46"/>
      <c r="V239" s="43"/>
    </row>
    <row r="240" spans="1:22" ht="12.75" customHeight="1" x14ac:dyDescent="0.25">
      <c r="A240" s="29"/>
      <c r="B240" s="29"/>
      <c r="C240" s="47"/>
      <c r="D240" s="29"/>
      <c r="E240" s="29"/>
      <c r="F240" s="29"/>
      <c r="G240" s="29"/>
      <c r="H240" s="29"/>
      <c r="I240" s="29"/>
      <c r="J240" s="29"/>
      <c r="K240" s="29"/>
      <c r="L240" s="29"/>
      <c r="M240" s="29"/>
      <c r="N240" s="46"/>
      <c r="O240" s="46"/>
      <c r="P240" s="46"/>
      <c r="Q240" s="46"/>
      <c r="R240" s="46"/>
      <c r="S240" s="46"/>
      <c r="T240" s="46"/>
      <c r="U240" s="46"/>
      <c r="V240" s="43"/>
    </row>
    <row r="241" spans="1:22" ht="12.75" customHeight="1" x14ac:dyDescent="0.25">
      <c r="A241" s="29"/>
      <c r="B241" s="29"/>
      <c r="C241" s="47"/>
      <c r="D241" s="29"/>
      <c r="E241" s="29"/>
      <c r="F241" s="29"/>
      <c r="G241" s="29"/>
      <c r="H241" s="29"/>
      <c r="I241" s="29"/>
      <c r="J241" s="29"/>
      <c r="K241" s="29"/>
      <c r="L241" s="29"/>
      <c r="M241" s="29"/>
      <c r="N241" s="46"/>
      <c r="O241" s="46"/>
      <c r="P241" s="46"/>
      <c r="Q241" s="46"/>
      <c r="R241" s="46"/>
      <c r="S241" s="46"/>
      <c r="T241" s="46"/>
      <c r="U241" s="46"/>
      <c r="V241" s="43"/>
    </row>
    <row r="242" spans="1:22" ht="12.75" customHeight="1" x14ac:dyDescent="0.25">
      <c r="A242" s="29"/>
      <c r="B242" s="29"/>
      <c r="C242" s="47"/>
      <c r="D242" s="29"/>
      <c r="E242" s="29"/>
      <c r="F242" s="29"/>
      <c r="G242" s="29"/>
      <c r="H242" s="29"/>
      <c r="I242" s="29"/>
      <c r="J242" s="29"/>
      <c r="K242" s="29"/>
      <c r="L242" s="29"/>
      <c r="M242" s="29"/>
      <c r="N242" s="46"/>
      <c r="O242" s="46"/>
      <c r="P242" s="46"/>
      <c r="Q242" s="46"/>
      <c r="R242" s="46"/>
      <c r="S242" s="46"/>
      <c r="T242" s="46"/>
      <c r="U242" s="46"/>
      <c r="V242" s="43"/>
    </row>
    <row r="243" spans="1:22" ht="12.75" customHeight="1" x14ac:dyDescent="0.25">
      <c r="A243" s="29"/>
      <c r="B243" s="29"/>
      <c r="C243" s="47"/>
      <c r="D243" s="29"/>
      <c r="E243" s="29"/>
      <c r="F243" s="29"/>
      <c r="G243" s="29"/>
      <c r="H243" s="29"/>
      <c r="I243" s="29"/>
      <c r="J243" s="29"/>
      <c r="K243" s="29"/>
      <c r="L243" s="29"/>
      <c r="M243" s="29"/>
      <c r="N243" s="46"/>
      <c r="O243" s="46"/>
      <c r="P243" s="46"/>
      <c r="Q243" s="46"/>
      <c r="R243" s="46"/>
      <c r="S243" s="46"/>
      <c r="T243" s="46"/>
      <c r="U243" s="46"/>
      <c r="V243" s="43"/>
    </row>
    <row r="244" spans="1:22" ht="12.75" customHeight="1" x14ac:dyDescent="0.25">
      <c r="A244" s="29"/>
      <c r="B244" s="29"/>
      <c r="C244" s="47"/>
      <c r="D244" s="29"/>
      <c r="E244" s="29"/>
      <c r="F244" s="29"/>
      <c r="G244" s="29"/>
      <c r="H244" s="29"/>
      <c r="I244" s="29"/>
      <c r="J244" s="29"/>
      <c r="K244" s="29"/>
      <c r="L244" s="29"/>
      <c r="M244" s="29"/>
      <c r="N244" s="46"/>
      <c r="O244" s="46"/>
      <c r="P244" s="46"/>
      <c r="Q244" s="46"/>
      <c r="R244" s="46"/>
      <c r="S244" s="46"/>
      <c r="T244" s="46"/>
      <c r="U244" s="46"/>
      <c r="V244" s="43"/>
    </row>
    <row r="245" spans="1:22" ht="12.75" customHeight="1" x14ac:dyDescent="0.25">
      <c r="A245" s="29"/>
      <c r="B245" s="29"/>
      <c r="C245" s="47"/>
      <c r="D245" s="29"/>
      <c r="E245" s="29"/>
      <c r="F245" s="29"/>
      <c r="G245" s="29"/>
      <c r="H245" s="29"/>
      <c r="I245" s="29"/>
      <c r="J245" s="29"/>
      <c r="K245" s="29"/>
      <c r="L245" s="29"/>
      <c r="M245" s="29"/>
      <c r="N245" s="46"/>
      <c r="O245" s="46"/>
      <c r="P245" s="46"/>
      <c r="Q245" s="46"/>
      <c r="R245" s="46"/>
      <c r="S245" s="46"/>
      <c r="T245" s="46"/>
      <c r="U245" s="46"/>
      <c r="V245" s="43"/>
    </row>
    <row r="246" spans="1:22" ht="12.75" customHeight="1" x14ac:dyDescent="0.25">
      <c r="A246" s="29"/>
      <c r="B246" s="29"/>
      <c r="C246" s="47"/>
      <c r="D246" s="29"/>
      <c r="E246" s="29"/>
      <c r="F246" s="29"/>
      <c r="G246" s="29"/>
      <c r="H246" s="29"/>
      <c r="I246" s="29"/>
      <c r="J246" s="29"/>
      <c r="K246" s="29"/>
      <c r="L246" s="29"/>
      <c r="M246" s="29"/>
      <c r="N246" s="46"/>
      <c r="O246" s="46"/>
      <c r="P246" s="46"/>
      <c r="Q246" s="46"/>
      <c r="R246" s="46"/>
      <c r="S246" s="46"/>
      <c r="T246" s="46"/>
      <c r="U246" s="46"/>
      <c r="V246" s="43"/>
    </row>
    <row r="247" spans="1:22" ht="12.75" customHeight="1" x14ac:dyDescent="0.25">
      <c r="A247" s="29"/>
      <c r="B247" s="29"/>
      <c r="C247" s="47"/>
      <c r="D247" s="29"/>
      <c r="E247" s="29"/>
      <c r="F247" s="29"/>
      <c r="G247" s="29"/>
      <c r="H247" s="29"/>
      <c r="I247" s="29"/>
      <c r="J247" s="29"/>
      <c r="K247" s="29"/>
      <c r="L247" s="29"/>
      <c r="M247" s="29"/>
      <c r="N247" s="46"/>
      <c r="O247" s="46"/>
      <c r="P247" s="46"/>
      <c r="Q247" s="46"/>
      <c r="R247" s="46"/>
      <c r="S247" s="46"/>
      <c r="T247" s="46"/>
      <c r="U247" s="46"/>
      <c r="V247" s="43"/>
    </row>
    <row r="248" spans="1:22" ht="12.75" customHeight="1" x14ac:dyDescent="0.25">
      <c r="A248" s="29"/>
      <c r="B248" s="29"/>
      <c r="C248" s="47"/>
      <c r="D248" s="29"/>
      <c r="E248" s="29"/>
      <c r="F248" s="29"/>
      <c r="G248" s="29"/>
      <c r="H248" s="29"/>
      <c r="I248" s="29"/>
      <c r="J248" s="29"/>
      <c r="K248" s="29"/>
      <c r="L248" s="29"/>
      <c r="M248" s="29"/>
      <c r="N248" s="46"/>
      <c r="O248" s="46"/>
      <c r="P248" s="46"/>
      <c r="Q248" s="46"/>
      <c r="R248" s="46"/>
      <c r="S248" s="46"/>
      <c r="T248" s="46"/>
      <c r="U248" s="46"/>
      <c r="V248" s="43"/>
    </row>
    <row r="249" spans="1:22" ht="12.75" customHeight="1" x14ac:dyDescent="0.25">
      <c r="A249" s="29"/>
      <c r="B249" s="29"/>
      <c r="C249" s="47"/>
      <c r="D249" s="29"/>
      <c r="E249" s="29"/>
      <c r="F249" s="29"/>
      <c r="G249" s="29"/>
      <c r="H249" s="29"/>
      <c r="I249" s="29"/>
      <c r="J249" s="29"/>
      <c r="K249" s="29"/>
      <c r="L249" s="29"/>
      <c r="M249" s="29"/>
      <c r="N249" s="46"/>
      <c r="O249" s="46"/>
      <c r="P249" s="46"/>
      <c r="Q249" s="46"/>
      <c r="R249" s="46"/>
      <c r="S249" s="46"/>
      <c r="T249" s="46"/>
      <c r="U249" s="46"/>
      <c r="V249" s="43"/>
    </row>
    <row r="250" spans="1:22" ht="12.75" customHeight="1" x14ac:dyDescent="0.25">
      <c r="A250" s="29"/>
      <c r="B250" s="29"/>
      <c r="C250" s="47"/>
      <c r="D250" s="29"/>
      <c r="E250" s="29"/>
      <c r="F250" s="29"/>
      <c r="G250" s="29"/>
      <c r="H250" s="29"/>
      <c r="I250" s="29"/>
      <c r="J250" s="29"/>
      <c r="K250" s="29"/>
      <c r="L250" s="29"/>
      <c r="M250" s="29"/>
      <c r="N250" s="46"/>
      <c r="O250" s="46"/>
      <c r="P250" s="46"/>
      <c r="Q250" s="46"/>
      <c r="R250" s="46"/>
      <c r="S250" s="46"/>
      <c r="T250" s="46"/>
      <c r="U250" s="46"/>
      <c r="V250" s="43"/>
    </row>
    <row r="251" spans="1:22" ht="12.75" customHeight="1" x14ac:dyDescent="0.25">
      <c r="A251" s="29"/>
      <c r="B251" s="29"/>
      <c r="C251" s="47"/>
      <c r="D251" s="29"/>
      <c r="E251" s="29"/>
      <c r="F251" s="29"/>
      <c r="G251" s="29"/>
      <c r="H251" s="29"/>
      <c r="I251" s="29"/>
      <c r="J251" s="29"/>
      <c r="K251" s="29"/>
      <c r="L251" s="29"/>
      <c r="M251" s="29"/>
      <c r="N251" s="46"/>
      <c r="O251" s="46"/>
      <c r="P251" s="46"/>
      <c r="Q251" s="46"/>
      <c r="R251" s="46"/>
      <c r="S251" s="46"/>
      <c r="T251" s="46"/>
      <c r="U251" s="46"/>
      <c r="V251" s="43"/>
    </row>
    <row r="252" spans="1:22" ht="12.75" customHeight="1" x14ac:dyDescent="0.25">
      <c r="A252" s="29"/>
      <c r="B252" s="29"/>
      <c r="C252" s="47"/>
      <c r="D252" s="29"/>
      <c r="E252" s="29"/>
      <c r="F252" s="29"/>
      <c r="G252" s="29"/>
      <c r="H252" s="29"/>
      <c r="I252" s="29"/>
      <c r="J252" s="29"/>
      <c r="K252" s="29"/>
      <c r="L252" s="29"/>
      <c r="M252" s="29"/>
      <c r="N252" s="46"/>
      <c r="O252" s="46"/>
      <c r="P252" s="46"/>
      <c r="Q252" s="46"/>
      <c r="R252" s="46"/>
      <c r="S252" s="46"/>
      <c r="T252" s="46"/>
      <c r="U252" s="46"/>
      <c r="V252" s="43"/>
    </row>
    <row r="253" spans="1:22" ht="12.75" customHeight="1" x14ac:dyDescent="0.25">
      <c r="A253" s="29"/>
      <c r="B253" s="29"/>
      <c r="C253" s="47"/>
      <c r="D253" s="29"/>
      <c r="E253" s="29"/>
      <c r="F253" s="29"/>
      <c r="G253" s="29"/>
      <c r="H253" s="29"/>
      <c r="I253" s="29"/>
      <c r="J253" s="29"/>
      <c r="K253" s="29"/>
      <c r="L253" s="29"/>
      <c r="M253" s="29"/>
      <c r="N253" s="46"/>
      <c r="O253" s="46"/>
      <c r="P253" s="46"/>
      <c r="Q253" s="46"/>
      <c r="R253" s="46"/>
      <c r="S253" s="46"/>
      <c r="T253" s="46"/>
      <c r="U253" s="46"/>
      <c r="V253" s="43"/>
    </row>
    <row r="254" spans="1:22" ht="12.75" customHeight="1" x14ac:dyDescent="0.25">
      <c r="A254" s="29"/>
      <c r="B254" s="29"/>
      <c r="C254" s="47"/>
      <c r="D254" s="29"/>
      <c r="E254" s="29"/>
      <c r="F254" s="29"/>
      <c r="G254" s="29"/>
      <c r="H254" s="29"/>
      <c r="I254" s="29"/>
      <c r="J254" s="29"/>
      <c r="K254" s="29"/>
      <c r="L254" s="29"/>
      <c r="M254" s="29"/>
      <c r="N254" s="46"/>
      <c r="O254" s="46"/>
      <c r="P254" s="46"/>
      <c r="Q254" s="46"/>
      <c r="R254" s="46"/>
      <c r="S254" s="46"/>
      <c r="T254" s="46"/>
      <c r="U254" s="46"/>
      <c r="V254" s="43"/>
    </row>
    <row r="255" spans="1:22" ht="12.75" customHeight="1" x14ac:dyDescent="0.25">
      <c r="A255" s="29"/>
      <c r="B255" s="29"/>
      <c r="C255" s="47"/>
      <c r="D255" s="29"/>
      <c r="E255" s="29"/>
      <c r="F255" s="29"/>
      <c r="G255" s="29"/>
      <c r="H255" s="29"/>
      <c r="I255" s="29"/>
      <c r="J255" s="29"/>
      <c r="K255" s="29"/>
      <c r="L255" s="29"/>
      <c r="M255" s="29"/>
      <c r="N255" s="46"/>
      <c r="O255" s="46"/>
      <c r="P255" s="46"/>
      <c r="Q255" s="46"/>
      <c r="R255" s="46"/>
      <c r="S255" s="46"/>
      <c r="T255" s="46"/>
      <c r="U255" s="46"/>
      <c r="V255" s="43"/>
    </row>
    <row r="256" spans="1:22" ht="12.75" customHeight="1" x14ac:dyDescent="0.25">
      <c r="A256" s="29"/>
      <c r="B256" s="29"/>
      <c r="C256" s="47"/>
      <c r="D256" s="29"/>
      <c r="E256" s="29"/>
      <c r="F256" s="29"/>
      <c r="G256" s="29"/>
      <c r="H256" s="29"/>
      <c r="I256" s="29"/>
      <c r="J256" s="29"/>
      <c r="K256" s="29"/>
      <c r="L256" s="29"/>
      <c r="M256" s="29"/>
      <c r="N256" s="46"/>
      <c r="O256" s="46"/>
      <c r="P256" s="46"/>
      <c r="Q256" s="46"/>
      <c r="R256" s="46"/>
      <c r="S256" s="46"/>
      <c r="T256" s="46"/>
      <c r="U256" s="46"/>
      <c r="V256" s="43"/>
    </row>
    <row r="257" spans="1:22" ht="12.75" customHeight="1" x14ac:dyDescent="0.25">
      <c r="A257" s="29"/>
      <c r="B257" s="29"/>
      <c r="C257" s="47"/>
      <c r="D257" s="29"/>
      <c r="E257" s="29"/>
      <c r="F257" s="29"/>
      <c r="G257" s="29"/>
      <c r="H257" s="29"/>
      <c r="I257" s="29"/>
      <c r="J257" s="29"/>
      <c r="K257" s="29"/>
      <c r="L257" s="29"/>
      <c r="M257" s="29"/>
      <c r="N257" s="46"/>
      <c r="O257" s="46"/>
      <c r="P257" s="46"/>
      <c r="Q257" s="46"/>
      <c r="R257" s="46"/>
      <c r="S257" s="46"/>
      <c r="T257" s="46"/>
      <c r="U257" s="46"/>
      <c r="V257" s="43"/>
    </row>
    <row r="258" spans="1:22" ht="12.75" customHeight="1" x14ac:dyDescent="0.25">
      <c r="A258" s="29"/>
      <c r="B258" s="29"/>
      <c r="C258" s="47"/>
      <c r="D258" s="29"/>
      <c r="E258" s="29"/>
      <c r="F258" s="29"/>
      <c r="G258" s="29"/>
      <c r="H258" s="29"/>
      <c r="I258" s="29"/>
      <c r="J258" s="29"/>
      <c r="K258" s="29"/>
      <c r="L258" s="29"/>
      <c r="M258" s="29"/>
      <c r="N258" s="46"/>
      <c r="O258" s="46"/>
      <c r="P258" s="46"/>
      <c r="Q258" s="46"/>
      <c r="R258" s="46"/>
      <c r="S258" s="46"/>
      <c r="T258" s="46"/>
      <c r="U258" s="46"/>
      <c r="V258" s="43"/>
    </row>
    <row r="259" spans="1:22" ht="12.75" customHeight="1" x14ac:dyDescent="0.25">
      <c r="A259" s="29"/>
      <c r="B259" s="29"/>
      <c r="C259" s="47"/>
      <c r="D259" s="29"/>
      <c r="E259" s="29"/>
      <c r="F259" s="29"/>
      <c r="G259" s="29"/>
      <c r="H259" s="29"/>
      <c r="I259" s="29"/>
      <c r="J259" s="29"/>
      <c r="K259" s="29"/>
      <c r="L259" s="29"/>
      <c r="M259" s="29"/>
      <c r="N259" s="46"/>
      <c r="O259" s="46"/>
      <c r="P259" s="46"/>
      <c r="Q259" s="46"/>
      <c r="R259" s="46"/>
      <c r="S259" s="46"/>
      <c r="T259" s="46"/>
      <c r="U259" s="46"/>
      <c r="V259" s="43"/>
    </row>
    <row r="260" spans="1:22" ht="12.75" customHeight="1" x14ac:dyDescent="0.25">
      <c r="A260" s="29"/>
      <c r="B260" s="29"/>
      <c r="C260" s="47"/>
      <c r="D260" s="29"/>
      <c r="E260" s="29"/>
      <c r="F260" s="29"/>
      <c r="G260" s="29"/>
      <c r="H260" s="29"/>
      <c r="I260" s="29"/>
      <c r="J260" s="29"/>
      <c r="K260" s="29"/>
      <c r="L260" s="29"/>
      <c r="M260" s="29"/>
      <c r="N260" s="46"/>
      <c r="O260" s="46"/>
      <c r="P260" s="46"/>
      <c r="Q260" s="46"/>
      <c r="R260" s="46"/>
      <c r="S260" s="46"/>
      <c r="T260" s="46"/>
      <c r="U260" s="46"/>
      <c r="V260" s="43"/>
    </row>
    <row r="261" spans="1:22" ht="12.75" customHeight="1" x14ac:dyDescent="0.25">
      <c r="A261" s="29"/>
      <c r="B261" s="29"/>
      <c r="C261" s="47"/>
      <c r="D261" s="29"/>
      <c r="E261" s="29"/>
      <c r="F261" s="29"/>
      <c r="G261" s="29"/>
      <c r="H261" s="29"/>
      <c r="I261" s="29"/>
      <c r="J261" s="29"/>
      <c r="K261" s="29"/>
      <c r="L261" s="29"/>
      <c r="M261" s="29"/>
      <c r="N261" s="46"/>
      <c r="O261" s="46"/>
      <c r="P261" s="46"/>
      <c r="Q261" s="46"/>
      <c r="R261" s="46"/>
      <c r="S261" s="46"/>
      <c r="T261" s="46"/>
      <c r="U261" s="46"/>
      <c r="V261" s="43"/>
    </row>
    <row r="262" spans="1:22" ht="12.75" customHeight="1" x14ac:dyDescent="0.25">
      <c r="A262" s="29"/>
      <c r="B262" s="29"/>
      <c r="C262" s="47"/>
      <c r="D262" s="29"/>
      <c r="E262" s="29"/>
      <c r="F262" s="29"/>
      <c r="G262" s="29"/>
      <c r="H262" s="29"/>
      <c r="I262" s="29"/>
      <c r="J262" s="29"/>
      <c r="K262" s="29"/>
      <c r="L262" s="29"/>
      <c r="M262" s="29"/>
      <c r="N262" s="46"/>
      <c r="O262" s="46"/>
      <c r="P262" s="46"/>
      <c r="Q262" s="46"/>
      <c r="R262" s="46"/>
      <c r="S262" s="46"/>
      <c r="T262" s="46"/>
      <c r="U262" s="46"/>
      <c r="V262" s="43"/>
    </row>
    <row r="263" spans="1:22" ht="12.75" customHeight="1" x14ac:dyDescent="0.25">
      <c r="A263" s="29"/>
      <c r="B263" s="29"/>
      <c r="C263" s="47"/>
      <c r="D263" s="29"/>
      <c r="E263" s="29"/>
      <c r="F263" s="29"/>
      <c r="G263" s="29"/>
      <c r="H263" s="29"/>
      <c r="I263" s="29"/>
      <c r="J263" s="29"/>
      <c r="K263" s="29"/>
      <c r="L263" s="29"/>
      <c r="M263" s="29"/>
      <c r="N263" s="46"/>
      <c r="O263" s="46"/>
      <c r="P263" s="46"/>
      <c r="Q263" s="46"/>
      <c r="R263" s="46"/>
      <c r="S263" s="46"/>
      <c r="T263" s="46"/>
      <c r="U263" s="46"/>
      <c r="V263" s="43"/>
    </row>
    <row r="264" spans="1:22" ht="12.75" customHeight="1" x14ac:dyDescent="0.25">
      <c r="A264" s="29"/>
      <c r="B264" s="29"/>
      <c r="C264" s="47"/>
      <c r="D264" s="29"/>
      <c r="E264" s="29"/>
      <c r="F264" s="29"/>
      <c r="G264" s="29"/>
      <c r="H264" s="29"/>
      <c r="I264" s="29"/>
      <c r="J264" s="29"/>
      <c r="K264" s="29"/>
      <c r="L264" s="29"/>
      <c r="M264" s="29"/>
      <c r="N264" s="46"/>
      <c r="O264" s="46"/>
      <c r="P264" s="46"/>
      <c r="Q264" s="46"/>
      <c r="R264" s="46"/>
      <c r="S264" s="46"/>
      <c r="T264" s="46"/>
      <c r="U264" s="46"/>
      <c r="V264" s="43"/>
    </row>
    <row r="265" spans="1:22" ht="12.75" customHeight="1" x14ac:dyDescent="0.25">
      <c r="A265" s="29"/>
      <c r="B265" s="29"/>
      <c r="C265" s="47"/>
      <c r="D265" s="29"/>
      <c r="E265" s="29"/>
      <c r="F265" s="29"/>
      <c r="G265" s="29"/>
      <c r="H265" s="29"/>
      <c r="I265" s="29"/>
      <c r="J265" s="29"/>
      <c r="K265" s="29"/>
      <c r="L265" s="29"/>
      <c r="M265" s="29"/>
      <c r="N265" s="46"/>
      <c r="O265" s="46"/>
      <c r="P265" s="46"/>
      <c r="Q265" s="46"/>
      <c r="R265" s="46"/>
      <c r="S265" s="46"/>
      <c r="T265" s="46"/>
      <c r="U265" s="46"/>
      <c r="V265" s="43"/>
    </row>
    <row r="266" spans="1:22" ht="12.75" customHeight="1" x14ac:dyDescent="0.25">
      <c r="A266" s="29"/>
      <c r="B266" s="29"/>
      <c r="C266" s="47"/>
      <c r="D266" s="29"/>
      <c r="E266" s="29"/>
      <c r="F266" s="29"/>
      <c r="G266" s="29"/>
      <c r="H266" s="29"/>
      <c r="I266" s="29"/>
      <c r="J266" s="29"/>
      <c r="K266" s="29"/>
      <c r="L266" s="29"/>
      <c r="M266" s="29"/>
      <c r="N266" s="46"/>
      <c r="O266" s="46"/>
      <c r="P266" s="46"/>
      <c r="Q266" s="46"/>
      <c r="R266" s="46"/>
      <c r="S266" s="46"/>
      <c r="T266" s="46"/>
      <c r="U266" s="46"/>
      <c r="V266" s="43"/>
    </row>
    <row r="267" spans="1:22" ht="12.75" customHeight="1" x14ac:dyDescent="0.25">
      <c r="A267" s="29"/>
      <c r="B267" s="29"/>
      <c r="C267" s="47"/>
      <c r="D267" s="29"/>
      <c r="E267" s="29"/>
      <c r="F267" s="29"/>
      <c r="G267" s="29"/>
      <c r="H267" s="29"/>
      <c r="I267" s="29"/>
      <c r="J267" s="29"/>
      <c r="K267" s="29"/>
      <c r="L267" s="29"/>
      <c r="M267" s="29"/>
      <c r="N267" s="46"/>
      <c r="O267" s="46"/>
      <c r="P267" s="46"/>
      <c r="Q267" s="46"/>
      <c r="R267" s="46"/>
      <c r="S267" s="46"/>
      <c r="T267" s="46"/>
      <c r="U267" s="46"/>
      <c r="V267" s="43"/>
    </row>
    <row r="268" spans="1:22" ht="12.75" customHeight="1" x14ac:dyDescent="0.25">
      <c r="A268" s="29"/>
      <c r="B268" s="29"/>
      <c r="C268" s="47"/>
      <c r="D268" s="29"/>
      <c r="E268" s="29"/>
      <c r="F268" s="29"/>
      <c r="G268" s="29"/>
      <c r="H268" s="29"/>
      <c r="I268" s="29"/>
      <c r="J268" s="29"/>
      <c r="K268" s="29"/>
      <c r="L268" s="29"/>
      <c r="M268" s="29"/>
      <c r="N268" s="46"/>
      <c r="O268" s="46"/>
      <c r="P268" s="46"/>
      <c r="Q268" s="46"/>
      <c r="R268" s="46"/>
      <c r="S268" s="46"/>
      <c r="T268" s="46"/>
      <c r="U268" s="46"/>
      <c r="V268" s="43"/>
    </row>
    <row r="269" spans="1:22" ht="12.75" customHeight="1" x14ac:dyDescent="0.25">
      <c r="A269" s="29"/>
      <c r="B269" s="29"/>
      <c r="C269" s="47"/>
      <c r="D269" s="29"/>
      <c r="E269" s="29"/>
      <c r="F269" s="29"/>
      <c r="G269" s="29"/>
      <c r="H269" s="29"/>
      <c r="I269" s="29"/>
      <c r="J269" s="29"/>
      <c r="K269" s="29"/>
      <c r="L269" s="29"/>
      <c r="M269" s="29"/>
      <c r="N269" s="46"/>
      <c r="O269" s="46"/>
      <c r="P269" s="46"/>
      <c r="Q269" s="46"/>
      <c r="R269" s="46"/>
      <c r="S269" s="46"/>
      <c r="T269" s="46"/>
      <c r="U269" s="46"/>
      <c r="V269" s="43"/>
    </row>
    <row r="270" spans="1:22" ht="12.75" customHeight="1" x14ac:dyDescent="0.25">
      <c r="A270" s="29"/>
      <c r="B270" s="29"/>
      <c r="C270" s="47"/>
      <c r="D270" s="29"/>
      <c r="E270" s="29"/>
      <c r="F270" s="29"/>
      <c r="G270" s="29"/>
      <c r="H270" s="29"/>
      <c r="I270" s="29"/>
      <c r="J270" s="29"/>
      <c r="K270" s="29"/>
      <c r="L270" s="29"/>
      <c r="M270" s="29"/>
      <c r="N270" s="46"/>
      <c r="O270" s="46"/>
      <c r="P270" s="46"/>
      <c r="Q270" s="46"/>
      <c r="R270" s="46"/>
      <c r="S270" s="46"/>
      <c r="T270" s="46"/>
      <c r="U270" s="46"/>
      <c r="V270" s="43"/>
    </row>
    <row r="271" spans="1:22" ht="12.75" customHeight="1" x14ac:dyDescent="0.25">
      <c r="A271" s="29"/>
      <c r="B271" s="29"/>
      <c r="C271" s="47"/>
      <c r="D271" s="29"/>
      <c r="E271" s="29"/>
      <c r="F271" s="29"/>
      <c r="G271" s="29"/>
      <c r="H271" s="29"/>
      <c r="I271" s="29"/>
      <c r="J271" s="29"/>
      <c r="K271" s="29"/>
      <c r="L271" s="29"/>
      <c r="M271" s="29"/>
      <c r="N271" s="46"/>
      <c r="O271" s="46"/>
      <c r="P271" s="46"/>
      <c r="Q271" s="46"/>
      <c r="R271" s="46"/>
      <c r="S271" s="46"/>
      <c r="T271" s="46"/>
      <c r="U271" s="46"/>
      <c r="V271" s="43"/>
    </row>
    <row r="272" spans="1:22" ht="12.75" customHeight="1" x14ac:dyDescent="0.25">
      <c r="A272" s="29"/>
      <c r="B272" s="29"/>
      <c r="C272" s="47"/>
      <c r="D272" s="29"/>
      <c r="E272" s="29"/>
      <c r="F272" s="29"/>
      <c r="G272" s="29"/>
      <c r="H272" s="29"/>
      <c r="I272" s="29"/>
      <c r="J272" s="29"/>
      <c r="K272" s="29"/>
      <c r="L272" s="29"/>
      <c r="M272" s="29"/>
      <c r="N272" s="46"/>
      <c r="O272" s="46"/>
      <c r="P272" s="46"/>
      <c r="Q272" s="46"/>
      <c r="R272" s="46"/>
      <c r="S272" s="46"/>
      <c r="T272" s="46"/>
      <c r="U272" s="46"/>
      <c r="V272" s="43"/>
    </row>
    <row r="273" spans="1:22" ht="12.75" customHeight="1" x14ac:dyDescent="0.25">
      <c r="A273" s="29"/>
      <c r="B273" s="29"/>
      <c r="C273" s="47"/>
      <c r="D273" s="29"/>
      <c r="E273" s="29"/>
      <c r="F273" s="29"/>
      <c r="G273" s="29"/>
      <c r="H273" s="29"/>
      <c r="I273" s="29"/>
      <c r="J273" s="29"/>
      <c r="K273" s="29"/>
      <c r="L273" s="29"/>
      <c r="M273" s="29"/>
      <c r="N273" s="46"/>
      <c r="O273" s="46"/>
      <c r="P273" s="46"/>
      <c r="Q273" s="46"/>
      <c r="R273" s="46"/>
      <c r="S273" s="46"/>
      <c r="T273" s="46"/>
      <c r="U273" s="46"/>
      <c r="V273" s="43"/>
    </row>
    <row r="274" spans="1:22" ht="12.75" customHeight="1" x14ac:dyDescent="0.25">
      <c r="A274" s="29"/>
      <c r="B274" s="29"/>
      <c r="C274" s="47"/>
      <c r="D274" s="29"/>
      <c r="E274" s="29"/>
      <c r="F274" s="29"/>
      <c r="G274" s="29"/>
      <c r="H274" s="29"/>
      <c r="I274" s="29"/>
      <c r="J274" s="29"/>
      <c r="K274" s="29"/>
      <c r="L274" s="29"/>
      <c r="M274" s="29"/>
      <c r="N274" s="46"/>
      <c r="O274" s="46"/>
      <c r="P274" s="46"/>
      <c r="Q274" s="46"/>
      <c r="R274" s="46"/>
      <c r="S274" s="46"/>
      <c r="T274" s="46"/>
      <c r="U274" s="46"/>
      <c r="V274" s="43"/>
    </row>
    <row r="275" spans="1:22" ht="12.75" customHeight="1" x14ac:dyDescent="0.25">
      <c r="A275" s="29"/>
      <c r="B275" s="29"/>
      <c r="C275" s="47"/>
      <c r="D275" s="29"/>
      <c r="E275" s="29"/>
      <c r="F275" s="29"/>
      <c r="G275" s="29"/>
      <c r="H275" s="29"/>
      <c r="I275" s="29"/>
      <c r="J275" s="29"/>
      <c r="K275" s="29"/>
      <c r="L275" s="29"/>
      <c r="M275" s="29"/>
      <c r="N275" s="46"/>
      <c r="O275" s="46"/>
      <c r="P275" s="46"/>
      <c r="Q275" s="46"/>
      <c r="R275" s="46"/>
      <c r="S275" s="46"/>
      <c r="T275" s="46"/>
      <c r="U275" s="46"/>
      <c r="V275" s="43"/>
    </row>
    <row r="276" spans="1:22" ht="12.75" customHeight="1" x14ac:dyDescent="0.25">
      <c r="A276" s="29"/>
      <c r="B276" s="29"/>
      <c r="C276" s="47"/>
      <c r="D276" s="29"/>
      <c r="E276" s="29"/>
      <c r="F276" s="29"/>
      <c r="G276" s="29"/>
      <c r="H276" s="29"/>
      <c r="I276" s="29"/>
      <c r="J276" s="29"/>
      <c r="K276" s="29"/>
      <c r="L276" s="29"/>
      <c r="M276" s="29"/>
      <c r="N276" s="46"/>
      <c r="O276" s="46"/>
      <c r="P276" s="46"/>
      <c r="Q276" s="46"/>
      <c r="R276" s="46"/>
      <c r="S276" s="46"/>
      <c r="T276" s="46"/>
      <c r="U276" s="46"/>
      <c r="V276" s="43"/>
    </row>
    <row r="277" spans="1:22" ht="12.75" customHeight="1" x14ac:dyDescent="0.25">
      <c r="A277" s="29"/>
      <c r="B277" s="29"/>
      <c r="C277" s="47"/>
      <c r="D277" s="29"/>
      <c r="E277" s="29"/>
      <c r="F277" s="29"/>
      <c r="G277" s="29"/>
      <c r="H277" s="29"/>
      <c r="I277" s="29"/>
      <c r="J277" s="29"/>
      <c r="K277" s="29"/>
      <c r="L277" s="29"/>
      <c r="M277" s="29"/>
      <c r="N277" s="46"/>
      <c r="O277" s="46"/>
      <c r="P277" s="46"/>
      <c r="Q277" s="46"/>
      <c r="R277" s="46"/>
      <c r="S277" s="46"/>
      <c r="T277" s="46"/>
      <c r="U277" s="46"/>
      <c r="V277" s="43"/>
    </row>
    <row r="278" spans="1:22" ht="12.75" customHeight="1" x14ac:dyDescent="0.25">
      <c r="A278" s="29"/>
      <c r="B278" s="29"/>
      <c r="C278" s="47"/>
      <c r="D278" s="29"/>
      <c r="E278" s="29"/>
      <c r="F278" s="29"/>
      <c r="G278" s="29"/>
      <c r="H278" s="29"/>
      <c r="I278" s="29"/>
      <c r="J278" s="29"/>
      <c r="K278" s="29"/>
      <c r="L278" s="29"/>
      <c r="M278" s="29"/>
      <c r="N278" s="46"/>
      <c r="O278" s="46"/>
      <c r="P278" s="46"/>
      <c r="Q278" s="46"/>
      <c r="R278" s="46"/>
      <c r="S278" s="46"/>
      <c r="T278" s="46"/>
      <c r="U278" s="46"/>
      <c r="V278" s="43"/>
    </row>
    <row r="279" spans="1:22" ht="12.75" customHeight="1" x14ac:dyDescent="0.25">
      <c r="A279" s="29"/>
      <c r="B279" s="29"/>
      <c r="C279" s="47"/>
      <c r="D279" s="29"/>
      <c r="E279" s="29"/>
      <c r="F279" s="29"/>
      <c r="G279" s="29"/>
      <c r="H279" s="29"/>
      <c r="I279" s="29"/>
      <c r="J279" s="29"/>
      <c r="K279" s="29"/>
      <c r="L279" s="29"/>
      <c r="M279" s="29"/>
      <c r="N279" s="46"/>
      <c r="O279" s="46"/>
      <c r="P279" s="46"/>
      <c r="Q279" s="46"/>
      <c r="R279" s="46"/>
      <c r="S279" s="46"/>
      <c r="T279" s="46"/>
      <c r="U279" s="46"/>
      <c r="V279" s="43"/>
    </row>
    <row r="280" spans="1:22" ht="12.75" customHeight="1" x14ac:dyDescent="0.25">
      <c r="A280" s="29"/>
      <c r="B280" s="29"/>
      <c r="C280" s="47"/>
      <c r="D280" s="29"/>
      <c r="E280" s="29"/>
      <c r="F280" s="29"/>
      <c r="G280" s="29"/>
      <c r="H280" s="29"/>
      <c r="I280" s="29"/>
      <c r="J280" s="29"/>
      <c r="K280" s="29"/>
      <c r="L280" s="29"/>
      <c r="M280" s="29"/>
      <c r="N280" s="46"/>
      <c r="O280" s="46"/>
      <c r="P280" s="46"/>
      <c r="Q280" s="46"/>
      <c r="R280" s="46"/>
      <c r="S280" s="46"/>
      <c r="T280" s="46"/>
      <c r="U280" s="46"/>
      <c r="V280" s="43"/>
    </row>
    <row r="281" spans="1:22" ht="12.75" customHeight="1" x14ac:dyDescent="0.25">
      <c r="A281" s="29"/>
      <c r="B281" s="29"/>
      <c r="C281" s="47"/>
      <c r="D281" s="29"/>
      <c r="E281" s="29"/>
      <c r="F281" s="29"/>
      <c r="G281" s="29"/>
      <c r="H281" s="29"/>
      <c r="I281" s="29"/>
      <c r="J281" s="29"/>
      <c r="K281" s="29"/>
      <c r="L281" s="29"/>
      <c r="M281" s="29"/>
      <c r="N281" s="46"/>
      <c r="O281" s="46"/>
      <c r="P281" s="46"/>
      <c r="Q281" s="46"/>
      <c r="R281" s="46"/>
      <c r="S281" s="46"/>
      <c r="T281" s="46"/>
      <c r="U281" s="46"/>
      <c r="V281" s="43"/>
    </row>
    <row r="282" spans="1:22" ht="12.75" customHeight="1" x14ac:dyDescent="0.25">
      <c r="A282" s="29"/>
      <c r="B282" s="29"/>
      <c r="C282" s="47"/>
      <c r="D282" s="29"/>
      <c r="E282" s="29"/>
      <c r="F282" s="29"/>
      <c r="G282" s="29"/>
      <c r="H282" s="29"/>
      <c r="I282" s="29"/>
      <c r="J282" s="29"/>
      <c r="K282" s="29"/>
      <c r="L282" s="29"/>
      <c r="M282" s="29"/>
      <c r="N282" s="46"/>
      <c r="O282" s="46"/>
      <c r="P282" s="46"/>
      <c r="Q282" s="46"/>
      <c r="R282" s="46"/>
      <c r="S282" s="46"/>
      <c r="T282" s="46"/>
      <c r="U282" s="46"/>
      <c r="V282" s="43"/>
    </row>
    <row r="283" spans="1:22" ht="12.75" customHeight="1" x14ac:dyDescent="0.25">
      <c r="A283" s="29"/>
      <c r="B283" s="29"/>
      <c r="C283" s="47"/>
      <c r="D283" s="29"/>
      <c r="E283" s="29"/>
      <c r="F283" s="29"/>
      <c r="G283" s="29"/>
      <c r="H283" s="29"/>
      <c r="I283" s="29"/>
      <c r="J283" s="29"/>
      <c r="K283" s="29"/>
      <c r="L283" s="29"/>
      <c r="M283" s="29"/>
      <c r="N283" s="46"/>
      <c r="O283" s="46"/>
      <c r="P283" s="46"/>
      <c r="Q283" s="46"/>
      <c r="R283" s="46"/>
      <c r="S283" s="46"/>
      <c r="T283" s="46"/>
      <c r="U283" s="46"/>
      <c r="V283" s="43"/>
    </row>
    <row r="284" spans="1:22" ht="12.75" customHeight="1" x14ac:dyDescent="0.25">
      <c r="A284" s="29"/>
      <c r="B284" s="29"/>
      <c r="C284" s="47"/>
      <c r="D284" s="29"/>
      <c r="E284" s="29"/>
      <c r="F284" s="29"/>
      <c r="G284" s="29"/>
      <c r="H284" s="29"/>
      <c r="I284" s="29"/>
      <c r="J284" s="29"/>
      <c r="K284" s="29"/>
      <c r="L284" s="29"/>
      <c r="M284" s="29"/>
      <c r="N284" s="46"/>
      <c r="O284" s="46"/>
      <c r="P284" s="46"/>
      <c r="Q284" s="46"/>
      <c r="R284" s="46"/>
      <c r="S284" s="46"/>
      <c r="T284" s="46"/>
      <c r="U284" s="46"/>
      <c r="V284" s="43"/>
    </row>
    <row r="285" spans="1:22" ht="12.75" customHeight="1" x14ac:dyDescent="0.25">
      <c r="A285" s="29"/>
      <c r="B285" s="29"/>
      <c r="C285" s="47"/>
      <c r="D285" s="29"/>
      <c r="E285" s="29"/>
      <c r="F285" s="29"/>
      <c r="G285" s="29"/>
      <c r="H285" s="29"/>
      <c r="I285" s="29"/>
      <c r="J285" s="29"/>
      <c r="K285" s="29"/>
      <c r="L285" s="29"/>
      <c r="M285" s="29"/>
      <c r="N285" s="46"/>
      <c r="O285" s="46"/>
      <c r="P285" s="46"/>
      <c r="Q285" s="46"/>
      <c r="R285" s="46"/>
      <c r="S285" s="46"/>
      <c r="T285" s="46"/>
      <c r="U285" s="46"/>
      <c r="V285" s="43"/>
    </row>
    <row r="286" spans="1:22" ht="12.75" customHeight="1" x14ac:dyDescent="0.25">
      <c r="A286" s="29"/>
      <c r="B286" s="29"/>
      <c r="C286" s="47"/>
      <c r="D286" s="29"/>
      <c r="E286" s="29"/>
      <c r="F286" s="29"/>
      <c r="G286" s="29"/>
      <c r="H286" s="29"/>
      <c r="I286" s="29"/>
      <c r="J286" s="29"/>
      <c r="K286" s="29"/>
      <c r="L286" s="29"/>
      <c r="M286" s="29"/>
      <c r="N286" s="46"/>
      <c r="O286" s="46"/>
      <c r="P286" s="46"/>
      <c r="Q286" s="46"/>
      <c r="R286" s="46"/>
      <c r="S286" s="46"/>
      <c r="T286" s="46"/>
      <c r="U286" s="46"/>
      <c r="V286" s="43"/>
    </row>
    <row r="287" spans="1:22" ht="12.75" customHeight="1" x14ac:dyDescent="0.25">
      <c r="A287" s="29"/>
      <c r="B287" s="29"/>
      <c r="C287" s="47"/>
      <c r="D287" s="29"/>
      <c r="E287" s="29"/>
      <c r="F287" s="29"/>
      <c r="G287" s="29"/>
      <c r="H287" s="29"/>
      <c r="I287" s="29"/>
      <c r="J287" s="29"/>
      <c r="K287" s="29"/>
      <c r="L287" s="29"/>
      <c r="M287" s="29"/>
      <c r="N287" s="46"/>
      <c r="O287" s="46"/>
      <c r="P287" s="46"/>
      <c r="Q287" s="46"/>
      <c r="R287" s="46"/>
      <c r="S287" s="46"/>
      <c r="T287" s="46"/>
      <c r="U287" s="46"/>
      <c r="V287" s="43"/>
    </row>
    <row r="288" spans="1:22" ht="12.75" customHeight="1" x14ac:dyDescent="0.25">
      <c r="A288" s="29"/>
      <c r="B288" s="29"/>
      <c r="C288" s="47"/>
      <c r="D288" s="29"/>
      <c r="E288" s="29"/>
      <c r="F288" s="29"/>
      <c r="G288" s="29"/>
      <c r="H288" s="29"/>
      <c r="I288" s="29"/>
      <c r="J288" s="29"/>
      <c r="K288" s="29"/>
      <c r="L288" s="29"/>
      <c r="M288" s="29"/>
      <c r="N288" s="46"/>
      <c r="O288" s="46"/>
      <c r="P288" s="46"/>
      <c r="Q288" s="46"/>
      <c r="R288" s="46"/>
      <c r="S288" s="46"/>
      <c r="T288" s="46"/>
      <c r="U288" s="46"/>
      <c r="V288" s="43"/>
    </row>
    <row r="289" spans="1:22" ht="12.75" customHeight="1" x14ac:dyDescent="0.25">
      <c r="A289" s="29"/>
      <c r="B289" s="29"/>
      <c r="C289" s="47"/>
      <c r="D289" s="29"/>
      <c r="E289" s="29"/>
      <c r="F289" s="29"/>
      <c r="G289" s="29"/>
      <c r="H289" s="29"/>
      <c r="I289" s="29"/>
      <c r="J289" s="29"/>
      <c r="K289" s="29"/>
      <c r="L289" s="29"/>
      <c r="M289" s="29"/>
      <c r="N289" s="46"/>
      <c r="O289" s="46"/>
      <c r="P289" s="46"/>
      <c r="Q289" s="46"/>
      <c r="R289" s="46"/>
      <c r="S289" s="46"/>
      <c r="T289" s="46"/>
      <c r="U289" s="46"/>
      <c r="V289" s="43"/>
    </row>
    <row r="290" spans="1:22" ht="12.75" customHeight="1" x14ac:dyDescent="0.25">
      <c r="A290" s="29"/>
      <c r="B290" s="29"/>
      <c r="C290" s="47"/>
      <c r="D290" s="29"/>
      <c r="E290" s="29"/>
      <c r="F290" s="29"/>
      <c r="G290" s="29"/>
      <c r="H290" s="29"/>
      <c r="I290" s="29"/>
      <c r="J290" s="29"/>
      <c r="K290" s="29"/>
      <c r="L290" s="29"/>
      <c r="M290" s="29"/>
      <c r="N290" s="46"/>
      <c r="O290" s="46"/>
      <c r="P290" s="46"/>
      <c r="Q290" s="46"/>
      <c r="R290" s="46"/>
      <c r="S290" s="46"/>
      <c r="T290" s="46"/>
      <c r="U290" s="46"/>
      <c r="V290" s="43"/>
    </row>
    <row r="291" spans="1:22" ht="12.75" customHeight="1" x14ac:dyDescent="0.25">
      <c r="A291" s="29"/>
      <c r="B291" s="29"/>
      <c r="C291" s="47"/>
      <c r="D291" s="29"/>
      <c r="E291" s="29"/>
      <c r="F291" s="29"/>
      <c r="G291" s="29"/>
      <c r="H291" s="29"/>
      <c r="I291" s="29"/>
      <c r="J291" s="29"/>
      <c r="K291" s="29"/>
      <c r="L291" s="29"/>
      <c r="M291" s="29"/>
      <c r="N291" s="46"/>
      <c r="O291" s="46"/>
      <c r="P291" s="46"/>
      <c r="Q291" s="46"/>
      <c r="R291" s="46"/>
      <c r="S291" s="46"/>
      <c r="T291" s="46"/>
      <c r="U291" s="46"/>
      <c r="V291" s="43"/>
    </row>
    <row r="292" spans="1:22" ht="12.75" customHeight="1" x14ac:dyDescent="0.25">
      <c r="A292" s="29"/>
      <c r="B292" s="29"/>
      <c r="C292" s="47"/>
      <c r="D292" s="29"/>
      <c r="E292" s="29"/>
      <c r="F292" s="29"/>
      <c r="G292" s="29"/>
      <c r="H292" s="29"/>
      <c r="I292" s="29"/>
      <c r="J292" s="29"/>
      <c r="K292" s="29"/>
      <c r="L292" s="29"/>
      <c r="M292" s="29"/>
      <c r="N292" s="46"/>
      <c r="O292" s="46"/>
      <c r="P292" s="46"/>
      <c r="Q292" s="46"/>
      <c r="R292" s="46"/>
      <c r="S292" s="46"/>
      <c r="T292" s="46"/>
      <c r="U292" s="46"/>
      <c r="V292" s="43"/>
    </row>
    <row r="293" spans="1:22" ht="12.75" customHeight="1" x14ac:dyDescent="0.25">
      <c r="A293" s="29"/>
      <c r="B293" s="29"/>
      <c r="C293" s="47"/>
      <c r="D293" s="29"/>
      <c r="E293" s="29"/>
      <c r="F293" s="29"/>
      <c r="G293" s="29"/>
      <c r="H293" s="29"/>
      <c r="I293" s="29"/>
      <c r="J293" s="29"/>
      <c r="K293" s="29"/>
      <c r="L293" s="29"/>
      <c r="M293" s="29"/>
      <c r="N293" s="46"/>
      <c r="O293" s="46"/>
      <c r="P293" s="46"/>
      <c r="Q293" s="46"/>
      <c r="R293" s="46"/>
      <c r="S293" s="46"/>
      <c r="T293" s="46"/>
      <c r="U293" s="46"/>
      <c r="V293" s="43"/>
    </row>
    <row r="294" spans="1:22" ht="12.75" customHeight="1" x14ac:dyDescent="0.25">
      <c r="A294" s="29"/>
      <c r="B294" s="29"/>
      <c r="C294" s="47"/>
      <c r="D294" s="29"/>
      <c r="E294" s="29"/>
      <c r="F294" s="29"/>
      <c r="G294" s="29"/>
      <c r="H294" s="29"/>
      <c r="I294" s="29"/>
      <c r="J294" s="29"/>
      <c r="K294" s="29"/>
      <c r="L294" s="29"/>
      <c r="M294" s="29"/>
      <c r="N294" s="46"/>
      <c r="O294" s="46"/>
      <c r="P294" s="46"/>
      <c r="Q294" s="46"/>
      <c r="R294" s="46"/>
      <c r="S294" s="46"/>
      <c r="T294" s="46"/>
      <c r="U294" s="46"/>
      <c r="V294" s="43"/>
    </row>
    <row r="295" spans="1:22" ht="12.75" customHeight="1" x14ac:dyDescent="0.25">
      <c r="A295" s="29"/>
      <c r="B295" s="29"/>
      <c r="C295" s="47"/>
      <c r="D295" s="29"/>
      <c r="E295" s="29"/>
      <c r="F295" s="29"/>
      <c r="G295" s="29"/>
      <c r="H295" s="29"/>
      <c r="I295" s="29"/>
      <c r="J295" s="29"/>
      <c r="K295" s="29"/>
      <c r="L295" s="29"/>
      <c r="M295" s="29"/>
      <c r="N295" s="46"/>
      <c r="O295" s="46"/>
      <c r="P295" s="46"/>
      <c r="Q295" s="46"/>
      <c r="R295" s="46"/>
      <c r="S295" s="46"/>
      <c r="T295" s="46"/>
      <c r="U295" s="46"/>
      <c r="V295" s="43"/>
    </row>
    <row r="296" spans="1:22" ht="12.75" customHeight="1" x14ac:dyDescent="0.25">
      <c r="A296" s="29"/>
      <c r="B296" s="29"/>
      <c r="C296" s="47"/>
      <c r="D296" s="29"/>
      <c r="E296" s="29"/>
      <c r="F296" s="29"/>
      <c r="G296" s="29"/>
      <c r="H296" s="29"/>
      <c r="I296" s="29"/>
      <c r="J296" s="29"/>
      <c r="K296" s="29"/>
      <c r="L296" s="29"/>
      <c r="M296" s="29"/>
      <c r="N296" s="46"/>
      <c r="O296" s="46"/>
      <c r="P296" s="46"/>
      <c r="Q296" s="46"/>
      <c r="R296" s="46"/>
      <c r="S296" s="46"/>
      <c r="T296" s="46"/>
      <c r="U296" s="46"/>
      <c r="V296" s="43"/>
    </row>
    <row r="297" spans="1:22" ht="12.75" customHeight="1" x14ac:dyDescent="0.25">
      <c r="A297" s="29"/>
      <c r="B297" s="29"/>
      <c r="C297" s="47"/>
      <c r="D297" s="29"/>
      <c r="E297" s="29"/>
      <c r="F297" s="29"/>
      <c r="G297" s="29"/>
      <c r="H297" s="29"/>
      <c r="I297" s="29"/>
      <c r="J297" s="29"/>
      <c r="K297" s="29"/>
      <c r="L297" s="29"/>
      <c r="M297" s="29"/>
      <c r="N297" s="46"/>
      <c r="O297" s="46"/>
      <c r="P297" s="46"/>
      <c r="Q297" s="46"/>
      <c r="R297" s="46"/>
      <c r="S297" s="46"/>
      <c r="T297" s="46"/>
      <c r="U297" s="46"/>
      <c r="V297" s="43"/>
    </row>
    <row r="298" spans="1:22" ht="12.75" customHeight="1" x14ac:dyDescent="0.25">
      <c r="A298" s="29"/>
      <c r="B298" s="29"/>
      <c r="C298" s="47"/>
      <c r="D298" s="29"/>
      <c r="E298" s="29"/>
      <c r="F298" s="29"/>
      <c r="G298" s="29"/>
      <c r="H298" s="29"/>
      <c r="I298" s="29"/>
      <c r="J298" s="29"/>
      <c r="K298" s="29"/>
      <c r="L298" s="29"/>
      <c r="M298" s="29"/>
      <c r="N298" s="46"/>
      <c r="O298" s="46"/>
      <c r="P298" s="46"/>
      <c r="Q298" s="46"/>
      <c r="R298" s="46"/>
      <c r="S298" s="46"/>
      <c r="T298" s="46"/>
      <c r="U298" s="46"/>
      <c r="V298" s="43"/>
    </row>
    <row r="299" spans="1:22" ht="12.75" customHeight="1" x14ac:dyDescent="0.25">
      <c r="A299" s="29"/>
      <c r="B299" s="29"/>
      <c r="C299" s="47"/>
      <c r="D299" s="29"/>
      <c r="E299" s="29"/>
      <c r="F299" s="29"/>
      <c r="G299" s="29"/>
      <c r="H299" s="29"/>
      <c r="I299" s="29"/>
      <c r="J299" s="29"/>
      <c r="K299" s="29"/>
      <c r="L299" s="29"/>
      <c r="M299" s="29"/>
      <c r="N299" s="46"/>
      <c r="O299" s="46"/>
      <c r="P299" s="46"/>
      <c r="Q299" s="46"/>
      <c r="R299" s="46"/>
      <c r="S299" s="46"/>
      <c r="T299" s="46"/>
      <c r="U299" s="46"/>
      <c r="V299" s="43"/>
    </row>
    <row r="300" spans="1:22" ht="12.75" customHeight="1" x14ac:dyDescent="0.25">
      <c r="A300" s="29"/>
      <c r="B300" s="29"/>
      <c r="C300" s="47"/>
      <c r="D300" s="29"/>
      <c r="E300" s="29"/>
      <c r="F300" s="29"/>
      <c r="G300" s="29"/>
      <c r="H300" s="29"/>
      <c r="I300" s="29"/>
      <c r="J300" s="29"/>
      <c r="K300" s="29"/>
      <c r="L300" s="29"/>
      <c r="M300" s="29"/>
      <c r="N300" s="46"/>
      <c r="O300" s="46"/>
      <c r="P300" s="46"/>
      <c r="Q300" s="46"/>
      <c r="R300" s="46"/>
      <c r="S300" s="46"/>
      <c r="T300" s="46"/>
      <c r="U300" s="46"/>
      <c r="V300" s="43"/>
    </row>
    <row r="301" spans="1:22" ht="12.75" customHeight="1" x14ac:dyDescent="0.25">
      <c r="A301" s="29"/>
      <c r="B301" s="29"/>
      <c r="C301" s="47"/>
      <c r="D301" s="29"/>
      <c r="E301" s="29"/>
      <c r="F301" s="29"/>
      <c r="G301" s="29"/>
      <c r="H301" s="29"/>
      <c r="I301" s="29"/>
      <c r="J301" s="29"/>
      <c r="K301" s="29"/>
      <c r="L301" s="29"/>
      <c r="M301" s="29"/>
      <c r="N301" s="46"/>
      <c r="O301" s="46"/>
      <c r="P301" s="46"/>
      <c r="Q301" s="46"/>
      <c r="R301" s="46"/>
      <c r="S301" s="46"/>
      <c r="T301" s="46"/>
      <c r="U301" s="46"/>
      <c r="V301" s="43"/>
    </row>
    <row r="302" spans="1:22" ht="12.75" customHeight="1" x14ac:dyDescent="0.25">
      <c r="A302" s="29"/>
      <c r="B302" s="29"/>
      <c r="C302" s="47"/>
      <c r="D302" s="29"/>
      <c r="E302" s="29"/>
      <c r="F302" s="29"/>
      <c r="G302" s="29"/>
      <c r="H302" s="29"/>
      <c r="I302" s="29"/>
      <c r="J302" s="29"/>
      <c r="K302" s="29"/>
      <c r="L302" s="29"/>
      <c r="M302" s="29"/>
      <c r="N302" s="46"/>
      <c r="O302" s="46"/>
      <c r="P302" s="46"/>
      <c r="Q302" s="46"/>
      <c r="R302" s="46"/>
      <c r="S302" s="46"/>
      <c r="T302" s="46"/>
      <c r="U302" s="46"/>
      <c r="V302" s="43"/>
    </row>
    <row r="303" spans="1:22" ht="12.75" customHeight="1" x14ac:dyDescent="0.25">
      <c r="A303" s="29"/>
      <c r="B303" s="29"/>
      <c r="C303" s="47"/>
      <c r="D303" s="29"/>
      <c r="E303" s="29"/>
      <c r="F303" s="29"/>
      <c r="G303" s="29"/>
      <c r="H303" s="29"/>
      <c r="I303" s="29"/>
      <c r="J303" s="29"/>
      <c r="K303" s="29"/>
      <c r="L303" s="29"/>
      <c r="M303" s="29"/>
      <c r="N303" s="46"/>
      <c r="O303" s="46"/>
      <c r="P303" s="46"/>
      <c r="Q303" s="46"/>
      <c r="R303" s="46"/>
      <c r="S303" s="46"/>
      <c r="T303" s="46"/>
      <c r="U303" s="46"/>
      <c r="V303" s="43"/>
    </row>
    <row r="304" spans="1:22" ht="12.75" customHeight="1" x14ac:dyDescent="0.25">
      <c r="A304" s="29"/>
      <c r="B304" s="29"/>
      <c r="C304" s="47"/>
      <c r="D304" s="29"/>
      <c r="E304" s="29"/>
      <c r="F304" s="29"/>
      <c r="G304" s="29"/>
      <c r="H304" s="29"/>
      <c r="I304" s="29"/>
      <c r="J304" s="29"/>
      <c r="K304" s="29"/>
      <c r="L304" s="29"/>
      <c r="M304" s="29"/>
      <c r="N304" s="46"/>
      <c r="O304" s="46"/>
      <c r="P304" s="46"/>
      <c r="Q304" s="46"/>
      <c r="R304" s="46"/>
      <c r="S304" s="46"/>
      <c r="T304" s="46"/>
      <c r="U304" s="46"/>
      <c r="V304" s="43"/>
    </row>
    <row r="305" spans="1:22" ht="12.75" customHeight="1" x14ac:dyDescent="0.25">
      <c r="A305" s="29"/>
      <c r="B305" s="29"/>
      <c r="C305" s="47"/>
      <c r="D305" s="29"/>
      <c r="E305" s="29"/>
      <c r="F305" s="29"/>
      <c r="G305" s="29"/>
      <c r="H305" s="29"/>
      <c r="I305" s="29"/>
      <c r="J305" s="29"/>
      <c r="K305" s="29"/>
      <c r="L305" s="29"/>
      <c r="M305" s="29"/>
      <c r="N305" s="46"/>
      <c r="O305" s="46"/>
      <c r="P305" s="46"/>
      <c r="Q305" s="46"/>
      <c r="R305" s="46"/>
      <c r="S305" s="46"/>
      <c r="T305" s="46"/>
      <c r="U305" s="46"/>
      <c r="V305" s="43"/>
    </row>
    <row r="306" spans="1:22" ht="12.75" customHeight="1" x14ac:dyDescent="0.25">
      <c r="A306" s="29"/>
      <c r="B306" s="29"/>
      <c r="C306" s="47"/>
      <c r="D306" s="29"/>
      <c r="E306" s="29"/>
      <c r="F306" s="29"/>
      <c r="G306" s="29"/>
      <c r="H306" s="29"/>
      <c r="I306" s="29"/>
      <c r="J306" s="29"/>
      <c r="K306" s="29"/>
      <c r="L306" s="29"/>
      <c r="M306" s="29"/>
      <c r="N306" s="46"/>
      <c r="O306" s="46"/>
      <c r="P306" s="46"/>
      <c r="Q306" s="46"/>
      <c r="R306" s="46"/>
      <c r="S306" s="46"/>
      <c r="T306" s="46"/>
      <c r="U306" s="46"/>
      <c r="V306" s="43"/>
    </row>
    <row r="307" spans="1:22" ht="12.75" customHeight="1" x14ac:dyDescent="0.25">
      <c r="A307" s="29"/>
      <c r="B307" s="29"/>
      <c r="C307" s="47"/>
      <c r="D307" s="29"/>
      <c r="E307" s="29"/>
      <c r="F307" s="29"/>
      <c r="G307" s="29"/>
      <c r="H307" s="29"/>
      <c r="I307" s="29"/>
      <c r="J307" s="29"/>
      <c r="K307" s="29"/>
      <c r="L307" s="29"/>
      <c r="M307" s="29"/>
      <c r="N307" s="46"/>
      <c r="O307" s="46"/>
      <c r="P307" s="46"/>
      <c r="Q307" s="46"/>
      <c r="R307" s="46"/>
      <c r="S307" s="46"/>
      <c r="T307" s="46"/>
      <c r="U307" s="46"/>
      <c r="V307" s="43"/>
    </row>
    <row r="308" spans="1:22" ht="12.75" customHeight="1" x14ac:dyDescent="0.25">
      <c r="A308" s="29"/>
      <c r="B308" s="29"/>
      <c r="C308" s="47"/>
      <c r="D308" s="29"/>
      <c r="E308" s="29"/>
      <c r="F308" s="29"/>
      <c r="G308" s="29"/>
      <c r="H308" s="29"/>
      <c r="I308" s="29"/>
      <c r="J308" s="29"/>
      <c r="K308" s="29"/>
      <c r="L308" s="29"/>
      <c r="M308" s="29"/>
      <c r="N308" s="46"/>
      <c r="O308" s="46"/>
      <c r="P308" s="46"/>
      <c r="Q308" s="46"/>
      <c r="R308" s="46"/>
      <c r="S308" s="46"/>
      <c r="T308" s="46"/>
      <c r="U308" s="46"/>
      <c r="V308" s="43"/>
    </row>
    <row r="309" spans="1:22" ht="12.75" customHeight="1" x14ac:dyDescent="0.25">
      <c r="A309" s="29"/>
      <c r="B309" s="29"/>
      <c r="C309" s="47"/>
      <c r="D309" s="29"/>
      <c r="E309" s="29"/>
      <c r="F309" s="29"/>
      <c r="G309" s="29"/>
      <c r="H309" s="29"/>
      <c r="I309" s="29"/>
      <c r="J309" s="29"/>
      <c r="K309" s="29"/>
      <c r="L309" s="29"/>
      <c r="M309" s="29"/>
      <c r="N309" s="46"/>
      <c r="O309" s="46"/>
      <c r="P309" s="46"/>
      <c r="Q309" s="46"/>
      <c r="R309" s="46"/>
      <c r="S309" s="46"/>
      <c r="T309" s="46"/>
      <c r="U309" s="46"/>
      <c r="V309" s="43"/>
    </row>
    <row r="310" spans="1:22" ht="12.75" customHeight="1" x14ac:dyDescent="0.25">
      <c r="A310" s="29"/>
      <c r="B310" s="29"/>
      <c r="C310" s="47"/>
      <c r="D310" s="29"/>
      <c r="E310" s="29"/>
      <c r="F310" s="29"/>
      <c r="G310" s="29"/>
      <c r="H310" s="29"/>
      <c r="I310" s="29"/>
      <c r="J310" s="29"/>
      <c r="K310" s="29"/>
      <c r="L310" s="29"/>
      <c r="M310" s="29"/>
      <c r="N310" s="46"/>
      <c r="O310" s="46"/>
      <c r="P310" s="46"/>
      <c r="Q310" s="46"/>
      <c r="R310" s="46"/>
      <c r="S310" s="46"/>
      <c r="T310" s="46"/>
      <c r="U310" s="46"/>
      <c r="V310" s="43"/>
    </row>
    <row r="311" spans="1:22" ht="12.75" customHeight="1" x14ac:dyDescent="0.25">
      <c r="A311" s="29"/>
      <c r="B311" s="29"/>
      <c r="C311" s="47"/>
      <c r="D311" s="29"/>
      <c r="E311" s="29"/>
      <c r="F311" s="29"/>
      <c r="G311" s="29"/>
      <c r="H311" s="29"/>
      <c r="I311" s="29"/>
      <c r="J311" s="29"/>
      <c r="K311" s="29"/>
      <c r="L311" s="29"/>
      <c r="M311" s="29"/>
      <c r="N311" s="46"/>
      <c r="O311" s="46"/>
      <c r="P311" s="46"/>
      <c r="Q311" s="46"/>
      <c r="R311" s="46"/>
      <c r="S311" s="46"/>
      <c r="T311" s="46"/>
      <c r="U311" s="46"/>
      <c r="V311" s="43"/>
    </row>
    <row r="312" spans="1:22" ht="12.75" customHeight="1" x14ac:dyDescent="0.25">
      <c r="A312" s="29"/>
      <c r="B312" s="29"/>
      <c r="C312" s="47"/>
      <c r="D312" s="29"/>
      <c r="E312" s="29"/>
      <c r="F312" s="29"/>
      <c r="G312" s="29"/>
      <c r="H312" s="29"/>
      <c r="I312" s="29"/>
      <c r="J312" s="29"/>
      <c r="K312" s="29"/>
      <c r="L312" s="29"/>
      <c r="M312" s="29"/>
      <c r="N312" s="46"/>
      <c r="O312" s="46"/>
      <c r="P312" s="46"/>
      <c r="Q312" s="46"/>
      <c r="R312" s="46"/>
      <c r="S312" s="46"/>
      <c r="T312" s="46"/>
      <c r="U312" s="46"/>
      <c r="V312" s="43"/>
    </row>
    <row r="313" spans="1:22" ht="12.75" customHeight="1" x14ac:dyDescent="0.25">
      <c r="A313" s="29"/>
      <c r="B313" s="29"/>
      <c r="C313" s="47"/>
      <c r="D313" s="29"/>
      <c r="E313" s="29"/>
      <c r="F313" s="29"/>
      <c r="G313" s="29"/>
      <c r="H313" s="29"/>
      <c r="I313" s="29"/>
      <c r="J313" s="29"/>
      <c r="K313" s="29"/>
      <c r="L313" s="29"/>
      <c r="M313" s="29"/>
      <c r="N313" s="46"/>
      <c r="O313" s="46"/>
      <c r="P313" s="46"/>
      <c r="Q313" s="46"/>
      <c r="R313" s="46"/>
      <c r="S313" s="46"/>
      <c r="T313" s="46"/>
      <c r="U313" s="46"/>
      <c r="V313" s="43"/>
    </row>
    <row r="314" spans="1:22" ht="12.75" customHeight="1" x14ac:dyDescent="0.25">
      <c r="A314" s="29"/>
      <c r="B314" s="29"/>
      <c r="C314" s="47"/>
      <c r="D314" s="29"/>
      <c r="E314" s="29"/>
      <c r="F314" s="29"/>
      <c r="G314" s="29"/>
      <c r="H314" s="29"/>
      <c r="I314" s="29"/>
      <c r="J314" s="29"/>
      <c r="K314" s="29"/>
      <c r="L314" s="29"/>
      <c r="M314" s="29"/>
      <c r="N314" s="46"/>
      <c r="O314" s="46"/>
      <c r="P314" s="46"/>
      <c r="Q314" s="46"/>
      <c r="R314" s="46"/>
      <c r="S314" s="46"/>
      <c r="T314" s="46"/>
      <c r="U314" s="46"/>
      <c r="V314" s="43"/>
    </row>
    <row r="315" spans="1:22" ht="12.75" customHeight="1" x14ac:dyDescent="0.25">
      <c r="A315" s="29"/>
      <c r="B315" s="29"/>
      <c r="C315" s="47"/>
      <c r="D315" s="29"/>
      <c r="E315" s="29"/>
      <c r="F315" s="29"/>
      <c r="G315" s="29"/>
      <c r="H315" s="29"/>
      <c r="I315" s="29"/>
      <c r="J315" s="29"/>
      <c r="K315" s="29"/>
      <c r="L315" s="29"/>
      <c r="M315" s="29"/>
      <c r="N315" s="46"/>
      <c r="O315" s="46"/>
      <c r="P315" s="46"/>
      <c r="Q315" s="46"/>
      <c r="R315" s="46"/>
      <c r="S315" s="46"/>
      <c r="T315" s="46"/>
      <c r="U315" s="46"/>
      <c r="V315" s="43"/>
    </row>
    <row r="316" spans="1:22" ht="12.75" customHeight="1" x14ac:dyDescent="0.25">
      <c r="A316" s="29"/>
      <c r="B316" s="29"/>
      <c r="C316" s="47"/>
      <c r="D316" s="29"/>
      <c r="E316" s="29"/>
      <c r="F316" s="29"/>
      <c r="G316" s="29"/>
      <c r="H316" s="29"/>
      <c r="I316" s="29"/>
      <c r="J316" s="29"/>
      <c r="K316" s="29"/>
      <c r="L316" s="29"/>
      <c r="M316" s="29"/>
      <c r="N316" s="46"/>
      <c r="O316" s="46"/>
      <c r="P316" s="46"/>
      <c r="Q316" s="46"/>
      <c r="R316" s="46"/>
      <c r="S316" s="46"/>
      <c r="T316" s="46"/>
      <c r="U316" s="46"/>
      <c r="V316" s="43"/>
    </row>
    <row r="317" spans="1:22" ht="12.75" customHeight="1" x14ac:dyDescent="0.25">
      <c r="A317" s="29"/>
      <c r="B317" s="29"/>
      <c r="C317" s="47"/>
      <c r="D317" s="29"/>
      <c r="E317" s="29"/>
      <c r="F317" s="29"/>
      <c r="G317" s="29"/>
      <c r="H317" s="29"/>
      <c r="I317" s="29"/>
      <c r="J317" s="29"/>
      <c r="K317" s="29"/>
      <c r="L317" s="29"/>
      <c r="M317" s="29"/>
      <c r="N317" s="46"/>
      <c r="O317" s="46"/>
      <c r="P317" s="46"/>
      <c r="Q317" s="46"/>
      <c r="R317" s="46"/>
      <c r="S317" s="46"/>
      <c r="T317" s="46"/>
      <c r="U317" s="46"/>
      <c r="V317" s="43"/>
    </row>
    <row r="318" spans="1:22" ht="12.75" customHeight="1" x14ac:dyDescent="0.25">
      <c r="A318" s="29"/>
      <c r="B318" s="29"/>
      <c r="C318" s="47"/>
      <c r="D318" s="29"/>
      <c r="E318" s="29"/>
      <c r="F318" s="29"/>
      <c r="G318" s="29"/>
      <c r="H318" s="29"/>
      <c r="I318" s="29"/>
      <c r="J318" s="29"/>
      <c r="K318" s="29"/>
      <c r="L318" s="29"/>
      <c r="M318" s="29"/>
      <c r="N318" s="46"/>
      <c r="O318" s="46"/>
      <c r="P318" s="46"/>
      <c r="Q318" s="46"/>
      <c r="R318" s="46"/>
      <c r="S318" s="46"/>
      <c r="T318" s="46"/>
      <c r="U318" s="46"/>
      <c r="V318" s="43"/>
    </row>
    <row r="319" spans="1:22" ht="12.75" customHeight="1" x14ac:dyDescent="0.25">
      <c r="A319" s="29"/>
      <c r="B319" s="29"/>
      <c r="C319" s="47"/>
      <c r="D319" s="29"/>
      <c r="E319" s="29"/>
      <c r="F319" s="29"/>
      <c r="G319" s="29"/>
      <c r="H319" s="29"/>
      <c r="I319" s="29"/>
      <c r="J319" s="29"/>
      <c r="K319" s="29"/>
      <c r="L319" s="29"/>
      <c r="M319" s="29"/>
      <c r="N319" s="46"/>
      <c r="O319" s="46"/>
      <c r="P319" s="46"/>
      <c r="Q319" s="46"/>
      <c r="R319" s="46"/>
      <c r="S319" s="46"/>
      <c r="T319" s="46"/>
      <c r="U319" s="46"/>
      <c r="V319" s="43"/>
    </row>
    <row r="320" spans="1:22" ht="12.75" customHeight="1" x14ac:dyDescent="0.25">
      <c r="A320" s="29"/>
      <c r="B320" s="29"/>
      <c r="C320" s="47"/>
      <c r="D320" s="29"/>
      <c r="E320" s="29"/>
      <c r="F320" s="29"/>
      <c r="G320" s="29"/>
      <c r="H320" s="29"/>
      <c r="I320" s="29"/>
      <c r="J320" s="29"/>
      <c r="K320" s="29"/>
      <c r="L320" s="29"/>
      <c r="M320" s="29"/>
      <c r="N320" s="46"/>
      <c r="O320" s="46"/>
      <c r="P320" s="46"/>
      <c r="Q320" s="46"/>
      <c r="R320" s="46"/>
      <c r="S320" s="46"/>
      <c r="T320" s="46"/>
      <c r="U320" s="46"/>
      <c r="V320" s="43"/>
    </row>
    <row r="321" spans="1:22" ht="12.75" customHeight="1" x14ac:dyDescent="0.25">
      <c r="A321" s="29"/>
      <c r="B321" s="29"/>
      <c r="C321" s="47"/>
      <c r="D321" s="29"/>
      <c r="E321" s="29"/>
      <c r="F321" s="29"/>
      <c r="G321" s="29"/>
      <c r="H321" s="29"/>
      <c r="I321" s="29"/>
      <c r="J321" s="29"/>
      <c r="K321" s="29"/>
      <c r="L321" s="29"/>
      <c r="M321" s="29"/>
      <c r="N321" s="46"/>
      <c r="O321" s="46"/>
      <c r="P321" s="46"/>
      <c r="Q321" s="46"/>
      <c r="R321" s="46"/>
      <c r="S321" s="46"/>
      <c r="T321" s="46"/>
      <c r="U321" s="46"/>
      <c r="V321" s="43"/>
    </row>
    <row r="322" spans="1:22" ht="12.75" customHeight="1" x14ac:dyDescent="0.25">
      <c r="A322" s="29"/>
      <c r="B322" s="29"/>
      <c r="C322" s="47"/>
      <c r="D322" s="29"/>
      <c r="E322" s="29"/>
      <c r="F322" s="29"/>
      <c r="G322" s="29"/>
      <c r="H322" s="29"/>
      <c r="I322" s="29"/>
      <c r="J322" s="29"/>
      <c r="K322" s="29"/>
      <c r="L322" s="29"/>
      <c r="M322" s="29"/>
      <c r="N322" s="46"/>
      <c r="O322" s="46"/>
      <c r="P322" s="46"/>
      <c r="Q322" s="46"/>
      <c r="R322" s="46"/>
      <c r="S322" s="46"/>
      <c r="T322" s="46"/>
      <c r="U322" s="46"/>
      <c r="V322" s="43"/>
    </row>
    <row r="323" spans="1:22" ht="12.75" customHeight="1" x14ac:dyDescent="0.25">
      <c r="A323" s="29"/>
      <c r="B323" s="29"/>
      <c r="C323" s="47"/>
      <c r="D323" s="29"/>
      <c r="E323" s="29"/>
      <c r="F323" s="29"/>
      <c r="G323" s="29"/>
      <c r="H323" s="29"/>
      <c r="I323" s="29"/>
      <c r="J323" s="29"/>
      <c r="K323" s="29"/>
      <c r="L323" s="29"/>
      <c r="M323" s="29"/>
      <c r="N323" s="46"/>
      <c r="O323" s="46"/>
      <c r="P323" s="46"/>
      <c r="Q323" s="46"/>
      <c r="R323" s="46"/>
      <c r="S323" s="46"/>
      <c r="T323" s="46"/>
      <c r="U323" s="46"/>
      <c r="V323" s="43"/>
    </row>
    <row r="324" spans="1:22" ht="12.75" customHeight="1" x14ac:dyDescent="0.25">
      <c r="A324" s="29"/>
      <c r="B324" s="29"/>
      <c r="C324" s="47"/>
      <c r="D324" s="29"/>
      <c r="E324" s="29"/>
      <c r="F324" s="29"/>
      <c r="G324" s="29"/>
      <c r="H324" s="29"/>
      <c r="I324" s="29"/>
      <c r="J324" s="29"/>
      <c r="K324" s="29"/>
      <c r="L324" s="29"/>
      <c r="M324" s="29"/>
      <c r="N324" s="46"/>
      <c r="O324" s="46"/>
      <c r="P324" s="46"/>
      <c r="Q324" s="46"/>
      <c r="R324" s="46"/>
      <c r="S324" s="46"/>
      <c r="T324" s="46"/>
      <c r="U324" s="46"/>
      <c r="V324" s="43"/>
    </row>
    <row r="325" spans="1:22" ht="12.75" customHeight="1" x14ac:dyDescent="0.25">
      <c r="A325" s="29"/>
      <c r="B325" s="29"/>
      <c r="C325" s="47"/>
      <c r="D325" s="29"/>
      <c r="E325" s="29"/>
      <c r="F325" s="29"/>
      <c r="G325" s="29"/>
      <c r="H325" s="29"/>
      <c r="I325" s="29"/>
      <c r="J325" s="29"/>
      <c r="K325" s="29"/>
      <c r="L325" s="29"/>
      <c r="M325" s="29"/>
      <c r="N325" s="46"/>
      <c r="O325" s="46"/>
      <c r="P325" s="46"/>
      <c r="Q325" s="46"/>
      <c r="R325" s="46"/>
      <c r="S325" s="46"/>
      <c r="T325" s="46"/>
      <c r="U325" s="46"/>
      <c r="V325" s="43"/>
    </row>
    <row r="326" spans="1:22" ht="12.75" customHeight="1" x14ac:dyDescent="0.25">
      <c r="A326" s="29"/>
      <c r="B326" s="29"/>
      <c r="C326" s="47"/>
      <c r="D326" s="29"/>
      <c r="E326" s="29"/>
      <c r="F326" s="29"/>
      <c r="G326" s="29"/>
      <c r="H326" s="29"/>
      <c r="I326" s="29"/>
      <c r="J326" s="29"/>
      <c r="K326" s="29"/>
      <c r="L326" s="29"/>
      <c r="M326" s="29"/>
      <c r="N326" s="46"/>
      <c r="O326" s="46"/>
      <c r="P326" s="46"/>
      <c r="Q326" s="46"/>
      <c r="R326" s="46"/>
      <c r="S326" s="46"/>
      <c r="T326" s="46"/>
      <c r="U326" s="46"/>
      <c r="V326" s="43"/>
    </row>
    <row r="327" spans="1:22" ht="12.75" customHeight="1" x14ac:dyDescent="0.25">
      <c r="A327" s="29"/>
      <c r="B327" s="29"/>
      <c r="C327" s="47"/>
      <c r="D327" s="29"/>
      <c r="E327" s="29"/>
      <c r="F327" s="29"/>
      <c r="G327" s="29"/>
      <c r="H327" s="29"/>
      <c r="I327" s="29"/>
      <c r="J327" s="29"/>
      <c r="K327" s="29"/>
      <c r="L327" s="29"/>
      <c r="M327" s="29"/>
      <c r="N327" s="46"/>
      <c r="O327" s="46"/>
      <c r="P327" s="46"/>
      <c r="Q327" s="46"/>
      <c r="R327" s="46"/>
      <c r="S327" s="46"/>
      <c r="T327" s="46"/>
      <c r="U327" s="46"/>
      <c r="V327" s="43"/>
    </row>
    <row r="328" spans="1:22" ht="12.75" customHeight="1" x14ac:dyDescent="0.25">
      <c r="A328" s="29"/>
      <c r="B328" s="29"/>
      <c r="C328" s="47"/>
      <c r="D328" s="29"/>
      <c r="E328" s="29"/>
      <c r="F328" s="29"/>
      <c r="G328" s="29"/>
      <c r="H328" s="29"/>
      <c r="I328" s="29"/>
      <c r="J328" s="29"/>
      <c r="K328" s="29"/>
      <c r="L328" s="29"/>
      <c r="M328" s="29"/>
      <c r="N328" s="46"/>
      <c r="O328" s="46"/>
      <c r="P328" s="46"/>
      <c r="Q328" s="46"/>
      <c r="R328" s="46"/>
      <c r="S328" s="46"/>
      <c r="T328" s="46"/>
      <c r="U328" s="46"/>
      <c r="V328" s="43"/>
    </row>
    <row r="329" spans="1:22" ht="12.75" customHeight="1" x14ac:dyDescent="0.25">
      <c r="A329" s="29"/>
      <c r="B329" s="29"/>
      <c r="C329" s="47"/>
      <c r="D329" s="29"/>
      <c r="E329" s="29"/>
      <c r="F329" s="29"/>
      <c r="G329" s="29"/>
      <c r="H329" s="29"/>
      <c r="I329" s="29"/>
      <c r="J329" s="29"/>
      <c r="K329" s="29"/>
      <c r="L329" s="29"/>
      <c r="M329" s="29"/>
      <c r="N329" s="46"/>
      <c r="O329" s="46"/>
      <c r="P329" s="46"/>
      <c r="Q329" s="46"/>
      <c r="R329" s="46"/>
      <c r="S329" s="46"/>
      <c r="T329" s="46"/>
      <c r="U329" s="46"/>
      <c r="V329" s="43"/>
    </row>
    <row r="330" spans="1:22" ht="12.75" customHeight="1" x14ac:dyDescent="0.25">
      <c r="A330" s="29"/>
      <c r="B330" s="29"/>
      <c r="C330" s="47"/>
      <c r="D330" s="29"/>
      <c r="E330" s="29"/>
      <c r="F330" s="29"/>
      <c r="G330" s="29"/>
      <c r="H330" s="29"/>
      <c r="I330" s="29"/>
      <c r="J330" s="29"/>
      <c r="K330" s="29"/>
      <c r="L330" s="29"/>
      <c r="M330" s="29"/>
      <c r="N330" s="46"/>
      <c r="O330" s="46"/>
      <c r="P330" s="46"/>
      <c r="Q330" s="46"/>
      <c r="R330" s="46"/>
      <c r="S330" s="46"/>
      <c r="T330" s="46"/>
      <c r="U330" s="46"/>
      <c r="V330" s="43"/>
    </row>
    <row r="331" spans="1:22" ht="12.75" customHeight="1" x14ac:dyDescent="0.25">
      <c r="A331" s="29"/>
      <c r="B331" s="29"/>
      <c r="C331" s="47"/>
      <c r="D331" s="29"/>
      <c r="E331" s="29"/>
      <c r="F331" s="29"/>
      <c r="G331" s="29"/>
      <c r="H331" s="29"/>
      <c r="I331" s="29"/>
      <c r="J331" s="29"/>
      <c r="K331" s="29"/>
      <c r="L331" s="29"/>
      <c r="M331" s="29"/>
      <c r="N331" s="46"/>
      <c r="O331" s="46"/>
      <c r="P331" s="46"/>
      <c r="Q331" s="46"/>
      <c r="R331" s="46"/>
      <c r="S331" s="46"/>
      <c r="T331" s="46"/>
      <c r="U331" s="46"/>
      <c r="V331" s="43"/>
    </row>
    <row r="332" spans="1:22" ht="12.75" customHeight="1" x14ac:dyDescent="0.25">
      <c r="A332" s="29"/>
      <c r="B332" s="29"/>
      <c r="C332" s="47"/>
      <c r="D332" s="29"/>
      <c r="E332" s="29"/>
      <c r="F332" s="29"/>
      <c r="G332" s="29"/>
      <c r="H332" s="29"/>
      <c r="I332" s="29"/>
      <c r="J332" s="29"/>
      <c r="K332" s="29"/>
      <c r="L332" s="29"/>
      <c r="M332" s="29"/>
      <c r="N332" s="46"/>
      <c r="O332" s="46"/>
      <c r="P332" s="46"/>
      <c r="Q332" s="46"/>
      <c r="R332" s="46"/>
      <c r="S332" s="46"/>
      <c r="T332" s="46"/>
      <c r="U332" s="46"/>
      <c r="V332" s="43"/>
    </row>
    <row r="333" spans="1:22" ht="12.75" customHeight="1" x14ac:dyDescent="0.25">
      <c r="A333" s="29"/>
      <c r="B333" s="29"/>
      <c r="C333" s="47"/>
      <c r="D333" s="29"/>
      <c r="E333" s="29"/>
      <c r="F333" s="29"/>
      <c r="G333" s="29"/>
      <c r="H333" s="29"/>
      <c r="I333" s="29"/>
      <c r="J333" s="29"/>
      <c r="K333" s="29"/>
      <c r="L333" s="29"/>
      <c r="M333" s="29"/>
      <c r="N333" s="46"/>
      <c r="O333" s="46"/>
      <c r="P333" s="46"/>
      <c r="Q333" s="46"/>
      <c r="R333" s="46"/>
      <c r="S333" s="46"/>
      <c r="T333" s="46"/>
      <c r="U333" s="46"/>
      <c r="V333" s="43"/>
    </row>
    <row r="334" spans="1:22" ht="12.75" customHeight="1" x14ac:dyDescent="0.25">
      <c r="A334" s="29"/>
      <c r="B334" s="29"/>
      <c r="C334" s="47"/>
      <c r="D334" s="29"/>
      <c r="E334" s="29"/>
      <c r="F334" s="29"/>
      <c r="G334" s="29"/>
      <c r="H334" s="29"/>
      <c r="I334" s="29"/>
      <c r="J334" s="29"/>
      <c r="K334" s="29"/>
      <c r="L334" s="29"/>
      <c r="M334" s="29"/>
      <c r="N334" s="46"/>
      <c r="O334" s="46"/>
      <c r="P334" s="46"/>
      <c r="Q334" s="46"/>
      <c r="R334" s="46"/>
      <c r="S334" s="46"/>
      <c r="T334" s="46"/>
      <c r="U334" s="46"/>
      <c r="V334" s="43"/>
    </row>
    <row r="335" spans="1:22" ht="12.75" customHeight="1" x14ac:dyDescent="0.25">
      <c r="A335" s="29"/>
      <c r="B335" s="29"/>
      <c r="C335" s="47"/>
      <c r="D335" s="29"/>
      <c r="E335" s="29"/>
      <c r="F335" s="29"/>
      <c r="G335" s="29"/>
      <c r="H335" s="29"/>
      <c r="I335" s="29"/>
      <c r="J335" s="29"/>
      <c r="K335" s="29"/>
      <c r="L335" s="29"/>
      <c r="M335" s="29"/>
      <c r="N335" s="46"/>
      <c r="O335" s="46"/>
      <c r="P335" s="46"/>
      <c r="Q335" s="46"/>
      <c r="R335" s="46"/>
      <c r="S335" s="46"/>
      <c r="T335" s="46"/>
      <c r="U335" s="46"/>
      <c r="V335" s="43"/>
    </row>
    <row r="336" spans="1:22" ht="12.75" customHeight="1" x14ac:dyDescent="0.25">
      <c r="A336" s="29"/>
      <c r="B336" s="29"/>
      <c r="C336" s="47"/>
      <c r="D336" s="29"/>
      <c r="E336" s="29"/>
      <c r="F336" s="29"/>
      <c r="G336" s="29"/>
      <c r="H336" s="29"/>
      <c r="I336" s="29"/>
      <c r="J336" s="29"/>
      <c r="K336" s="29"/>
      <c r="L336" s="29"/>
      <c r="M336" s="29"/>
      <c r="N336" s="46"/>
      <c r="O336" s="46"/>
      <c r="P336" s="46"/>
      <c r="Q336" s="46"/>
      <c r="R336" s="46"/>
      <c r="S336" s="46"/>
      <c r="T336" s="46"/>
      <c r="U336" s="46"/>
      <c r="V336" s="43"/>
    </row>
    <row r="337" spans="1:22" ht="12.75" customHeight="1" x14ac:dyDescent="0.25">
      <c r="A337" s="29"/>
      <c r="B337" s="29"/>
      <c r="C337" s="47"/>
      <c r="D337" s="29"/>
      <c r="E337" s="29"/>
      <c r="F337" s="29"/>
      <c r="G337" s="29"/>
      <c r="H337" s="29"/>
      <c r="I337" s="29"/>
      <c r="J337" s="29"/>
      <c r="K337" s="29"/>
      <c r="L337" s="29"/>
      <c r="M337" s="29"/>
      <c r="N337" s="46"/>
      <c r="O337" s="46"/>
      <c r="P337" s="46"/>
      <c r="Q337" s="46"/>
      <c r="R337" s="46"/>
      <c r="S337" s="46"/>
      <c r="T337" s="46"/>
      <c r="U337" s="46"/>
      <c r="V337" s="43"/>
    </row>
    <row r="338" spans="1:22" ht="12.75" customHeight="1" x14ac:dyDescent="0.25">
      <c r="A338" s="29"/>
      <c r="B338" s="29"/>
      <c r="C338" s="47"/>
      <c r="D338" s="29"/>
      <c r="E338" s="29"/>
      <c r="F338" s="29"/>
      <c r="G338" s="29"/>
      <c r="H338" s="29"/>
      <c r="I338" s="29"/>
      <c r="J338" s="29"/>
      <c r="K338" s="29"/>
      <c r="L338" s="29"/>
      <c r="M338" s="29"/>
      <c r="N338" s="46"/>
      <c r="O338" s="46"/>
      <c r="P338" s="46"/>
      <c r="Q338" s="46"/>
      <c r="R338" s="46"/>
      <c r="S338" s="46"/>
      <c r="T338" s="46"/>
      <c r="U338" s="46"/>
      <c r="V338" s="43"/>
    </row>
    <row r="339" spans="1:22" ht="12.75" customHeight="1" x14ac:dyDescent="0.25">
      <c r="A339" s="29"/>
      <c r="B339" s="29"/>
      <c r="C339" s="47"/>
      <c r="D339" s="29"/>
      <c r="E339" s="29"/>
      <c r="F339" s="29"/>
      <c r="G339" s="29"/>
      <c r="H339" s="29"/>
      <c r="I339" s="29"/>
      <c r="J339" s="29"/>
      <c r="K339" s="29"/>
      <c r="L339" s="29"/>
      <c r="M339" s="29"/>
      <c r="N339" s="46"/>
      <c r="O339" s="46"/>
      <c r="P339" s="46"/>
      <c r="Q339" s="46"/>
      <c r="R339" s="46"/>
      <c r="S339" s="46"/>
      <c r="T339" s="46"/>
      <c r="U339" s="46"/>
      <c r="V339" s="43"/>
    </row>
    <row r="340" spans="1:22" ht="12.75" customHeight="1" x14ac:dyDescent="0.25">
      <c r="A340" s="29"/>
      <c r="B340" s="29"/>
      <c r="C340" s="47"/>
      <c r="D340" s="29"/>
      <c r="E340" s="29"/>
      <c r="F340" s="29"/>
      <c r="G340" s="29"/>
      <c r="H340" s="29"/>
      <c r="I340" s="29"/>
      <c r="J340" s="29"/>
      <c r="K340" s="29"/>
      <c r="L340" s="29"/>
      <c r="M340" s="29"/>
      <c r="N340" s="46"/>
      <c r="O340" s="46"/>
      <c r="P340" s="46"/>
      <c r="Q340" s="46"/>
      <c r="R340" s="46"/>
      <c r="S340" s="46"/>
      <c r="T340" s="46"/>
      <c r="U340" s="46"/>
      <c r="V340" s="43"/>
    </row>
    <row r="341" spans="1:22" ht="12.75" customHeight="1" x14ac:dyDescent="0.25">
      <c r="A341" s="29"/>
      <c r="B341" s="29"/>
      <c r="C341" s="47"/>
      <c r="D341" s="29"/>
      <c r="E341" s="29"/>
      <c r="F341" s="29"/>
      <c r="G341" s="29"/>
      <c r="H341" s="29"/>
      <c r="I341" s="29"/>
      <c r="J341" s="29"/>
      <c r="K341" s="29"/>
      <c r="L341" s="29"/>
      <c r="M341" s="29"/>
      <c r="N341" s="46"/>
      <c r="O341" s="46"/>
      <c r="P341" s="46"/>
      <c r="Q341" s="46"/>
      <c r="R341" s="46"/>
      <c r="S341" s="46"/>
      <c r="T341" s="46"/>
      <c r="U341" s="46"/>
      <c r="V341" s="43"/>
    </row>
    <row r="342" spans="1:22" ht="12.75" customHeight="1" x14ac:dyDescent="0.25">
      <c r="A342" s="29"/>
      <c r="B342" s="29"/>
      <c r="C342" s="47"/>
      <c r="D342" s="29"/>
      <c r="E342" s="29"/>
      <c r="F342" s="29"/>
      <c r="G342" s="29"/>
      <c r="H342" s="29"/>
      <c r="I342" s="29"/>
      <c r="J342" s="29"/>
      <c r="K342" s="29"/>
      <c r="L342" s="29"/>
      <c r="M342" s="29"/>
      <c r="N342" s="46"/>
      <c r="O342" s="46"/>
      <c r="P342" s="46"/>
      <c r="Q342" s="46"/>
      <c r="R342" s="46"/>
      <c r="S342" s="46"/>
      <c r="T342" s="46"/>
      <c r="U342" s="46"/>
      <c r="V342" s="43"/>
    </row>
    <row r="343" spans="1:22" ht="12.75" customHeight="1" x14ac:dyDescent="0.25">
      <c r="A343" s="29"/>
      <c r="B343" s="29"/>
      <c r="C343" s="47"/>
      <c r="D343" s="29"/>
      <c r="E343" s="29"/>
      <c r="F343" s="29"/>
      <c r="G343" s="29"/>
      <c r="H343" s="29"/>
      <c r="I343" s="29"/>
      <c r="J343" s="29"/>
      <c r="K343" s="29"/>
      <c r="L343" s="29"/>
      <c r="M343" s="29"/>
      <c r="N343" s="46"/>
      <c r="O343" s="46"/>
      <c r="P343" s="46"/>
      <c r="Q343" s="46"/>
      <c r="R343" s="46"/>
      <c r="S343" s="46"/>
      <c r="T343" s="46"/>
      <c r="U343" s="46"/>
      <c r="V343" s="43"/>
    </row>
    <row r="344" spans="1:22" ht="12.75" customHeight="1" x14ac:dyDescent="0.25">
      <c r="A344" s="29"/>
      <c r="B344" s="29"/>
      <c r="C344" s="47"/>
      <c r="D344" s="29"/>
      <c r="E344" s="29"/>
      <c r="F344" s="29"/>
      <c r="G344" s="29"/>
      <c r="H344" s="29"/>
      <c r="I344" s="29"/>
      <c r="J344" s="29"/>
      <c r="K344" s="29"/>
      <c r="L344" s="29"/>
      <c r="M344" s="29"/>
      <c r="N344" s="46"/>
      <c r="O344" s="46"/>
      <c r="P344" s="46"/>
      <c r="Q344" s="46"/>
      <c r="R344" s="46"/>
      <c r="S344" s="46"/>
      <c r="T344" s="46"/>
      <c r="U344" s="46"/>
      <c r="V344" s="43"/>
    </row>
    <row r="345" spans="1:22" ht="12.75" customHeight="1" x14ac:dyDescent="0.25">
      <c r="A345" s="29"/>
      <c r="B345" s="29"/>
      <c r="C345" s="47"/>
      <c r="D345" s="29"/>
      <c r="E345" s="29"/>
      <c r="F345" s="29"/>
      <c r="G345" s="29"/>
      <c r="H345" s="29"/>
      <c r="I345" s="29"/>
      <c r="J345" s="29"/>
      <c r="K345" s="29"/>
      <c r="L345" s="29"/>
      <c r="M345" s="29"/>
      <c r="N345" s="46"/>
      <c r="O345" s="46"/>
      <c r="P345" s="46"/>
      <c r="Q345" s="46"/>
      <c r="R345" s="46"/>
      <c r="S345" s="46"/>
      <c r="T345" s="46"/>
      <c r="U345" s="46"/>
      <c r="V345" s="43"/>
    </row>
    <row r="346" spans="1:22" ht="12.75" customHeight="1" x14ac:dyDescent="0.25">
      <c r="A346" s="29"/>
      <c r="B346" s="29"/>
      <c r="C346" s="47"/>
      <c r="D346" s="29"/>
      <c r="E346" s="29"/>
      <c r="F346" s="29"/>
      <c r="G346" s="29"/>
      <c r="H346" s="29"/>
      <c r="I346" s="29"/>
      <c r="J346" s="29"/>
      <c r="K346" s="29"/>
      <c r="L346" s="29"/>
      <c r="M346" s="29"/>
      <c r="N346" s="46"/>
      <c r="O346" s="46"/>
      <c r="P346" s="46"/>
      <c r="Q346" s="46"/>
      <c r="R346" s="46"/>
      <c r="S346" s="46"/>
      <c r="T346" s="46"/>
      <c r="U346" s="46"/>
      <c r="V346" s="43"/>
    </row>
    <row r="347" spans="1:22" ht="12.75" customHeight="1" x14ac:dyDescent="0.25">
      <c r="A347" s="29"/>
      <c r="B347" s="29"/>
      <c r="C347" s="47"/>
      <c r="D347" s="29"/>
      <c r="E347" s="29"/>
      <c r="F347" s="29"/>
      <c r="G347" s="29"/>
      <c r="H347" s="29"/>
      <c r="I347" s="29"/>
      <c r="J347" s="29"/>
      <c r="K347" s="29"/>
      <c r="L347" s="29"/>
      <c r="M347" s="29"/>
      <c r="N347" s="46"/>
      <c r="O347" s="46"/>
      <c r="P347" s="46"/>
      <c r="Q347" s="46"/>
      <c r="R347" s="46"/>
      <c r="S347" s="46"/>
      <c r="T347" s="46"/>
      <c r="U347" s="46"/>
      <c r="V347" s="43"/>
    </row>
    <row r="348" spans="1:22" ht="12.75" customHeight="1" x14ac:dyDescent="0.25">
      <c r="A348" s="29"/>
      <c r="B348" s="29"/>
      <c r="C348" s="47"/>
      <c r="D348" s="29"/>
      <c r="E348" s="29"/>
      <c r="F348" s="29"/>
      <c r="G348" s="29"/>
      <c r="H348" s="29"/>
      <c r="I348" s="29"/>
      <c r="J348" s="29"/>
      <c r="K348" s="29"/>
      <c r="L348" s="29"/>
      <c r="M348" s="29"/>
      <c r="N348" s="46"/>
      <c r="O348" s="46"/>
      <c r="P348" s="46"/>
      <c r="Q348" s="46"/>
      <c r="R348" s="46"/>
      <c r="S348" s="46"/>
      <c r="T348" s="46"/>
      <c r="U348" s="46"/>
      <c r="V348" s="43"/>
    </row>
    <row r="349" spans="1:22" ht="12.75" customHeight="1" x14ac:dyDescent="0.25">
      <c r="A349" s="29"/>
      <c r="B349" s="29"/>
      <c r="C349" s="47"/>
      <c r="D349" s="29"/>
      <c r="E349" s="29"/>
      <c r="F349" s="29"/>
      <c r="G349" s="29"/>
      <c r="H349" s="29"/>
      <c r="I349" s="29"/>
      <c r="J349" s="29"/>
      <c r="K349" s="29"/>
      <c r="L349" s="29"/>
      <c r="M349" s="29"/>
      <c r="N349" s="46"/>
      <c r="O349" s="46"/>
      <c r="P349" s="46"/>
      <c r="Q349" s="46"/>
      <c r="R349" s="46"/>
      <c r="S349" s="46"/>
      <c r="T349" s="46"/>
      <c r="U349" s="46"/>
      <c r="V349" s="43"/>
    </row>
    <row r="350" spans="1:22" ht="12.75" customHeight="1" x14ac:dyDescent="0.25">
      <c r="A350" s="29"/>
      <c r="B350" s="29"/>
      <c r="C350" s="47"/>
      <c r="D350" s="29"/>
      <c r="E350" s="29"/>
      <c r="F350" s="29"/>
      <c r="G350" s="29"/>
      <c r="H350" s="29"/>
      <c r="I350" s="29"/>
      <c r="J350" s="29"/>
      <c r="K350" s="29"/>
      <c r="L350" s="29"/>
      <c r="M350" s="29"/>
      <c r="N350" s="46"/>
      <c r="O350" s="46"/>
      <c r="P350" s="46"/>
      <c r="Q350" s="46"/>
      <c r="R350" s="46"/>
      <c r="S350" s="46"/>
      <c r="T350" s="46"/>
      <c r="U350" s="46"/>
      <c r="V350" s="43"/>
    </row>
    <row r="351" spans="1:22" ht="12.75" customHeight="1" x14ac:dyDescent="0.25">
      <c r="A351" s="29"/>
      <c r="B351" s="29"/>
      <c r="C351" s="47"/>
      <c r="D351" s="29"/>
      <c r="E351" s="29"/>
      <c r="F351" s="29"/>
      <c r="G351" s="29"/>
      <c r="H351" s="29"/>
      <c r="I351" s="29"/>
      <c r="J351" s="29"/>
      <c r="K351" s="29"/>
      <c r="L351" s="29"/>
      <c r="M351" s="29"/>
      <c r="N351" s="46"/>
      <c r="O351" s="46"/>
      <c r="P351" s="46"/>
      <c r="Q351" s="46"/>
      <c r="R351" s="46"/>
      <c r="S351" s="46"/>
      <c r="T351" s="46"/>
      <c r="U351" s="46"/>
      <c r="V351" s="43"/>
    </row>
    <row r="352" spans="1:22" ht="12.75" customHeight="1" x14ac:dyDescent="0.25">
      <c r="A352" s="29"/>
      <c r="B352" s="29"/>
      <c r="C352" s="47"/>
      <c r="D352" s="29"/>
      <c r="E352" s="29"/>
      <c r="F352" s="29"/>
      <c r="G352" s="29"/>
      <c r="H352" s="29"/>
      <c r="I352" s="29"/>
      <c r="J352" s="29"/>
      <c r="K352" s="29"/>
      <c r="L352" s="29"/>
      <c r="M352" s="29"/>
      <c r="N352" s="46"/>
      <c r="O352" s="46"/>
      <c r="P352" s="46"/>
      <c r="Q352" s="46"/>
      <c r="R352" s="46"/>
      <c r="S352" s="46"/>
      <c r="T352" s="46"/>
      <c r="U352" s="46"/>
      <c r="V352" s="43"/>
    </row>
    <row r="353" spans="1:22" ht="12.75" customHeight="1" x14ac:dyDescent="0.25">
      <c r="A353" s="29"/>
      <c r="B353" s="29"/>
      <c r="C353" s="47"/>
      <c r="D353" s="29"/>
      <c r="E353" s="29"/>
      <c r="F353" s="29"/>
      <c r="G353" s="29"/>
      <c r="H353" s="29"/>
      <c r="I353" s="29"/>
      <c r="J353" s="29"/>
      <c r="K353" s="29"/>
      <c r="L353" s="29"/>
      <c r="M353" s="29"/>
      <c r="N353" s="46"/>
      <c r="O353" s="46"/>
      <c r="P353" s="46"/>
      <c r="Q353" s="46"/>
      <c r="R353" s="46"/>
      <c r="S353" s="46"/>
      <c r="T353" s="46"/>
      <c r="U353" s="46"/>
      <c r="V353" s="43"/>
    </row>
    <row r="354" spans="1:22" ht="12.75" customHeight="1" x14ac:dyDescent="0.25">
      <c r="A354" s="29"/>
      <c r="B354" s="29"/>
      <c r="C354" s="47"/>
      <c r="D354" s="29"/>
      <c r="E354" s="29"/>
      <c r="F354" s="29"/>
      <c r="G354" s="29"/>
      <c r="H354" s="29"/>
      <c r="I354" s="29"/>
      <c r="J354" s="29"/>
      <c r="K354" s="29"/>
      <c r="L354" s="29"/>
      <c r="M354" s="29"/>
      <c r="N354" s="46"/>
      <c r="O354" s="46"/>
      <c r="P354" s="46"/>
      <c r="Q354" s="46"/>
      <c r="R354" s="46"/>
      <c r="S354" s="46"/>
      <c r="T354" s="46"/>
      <c r="U354" s="46"/>
      <c r="V354" s="43"/>
    </row>
    <row r="355" spans="1:22" ht="12.75" customHeight="1" x14ac:dyDescent="0.25">
      <c r="A355" s="29"/>
      <c r="B355" s="29"/>
      <c r="C355" s="47"/>
      <c r="D355" s="29"/>
      <c r="E355" s="29"/>
      <c r="F355" s="29"/>
      <c r="G355" s="29"/>
      <c r="H355" s="29"/>
      <c r="I355" s="29"/>
      <c r="J355" s="29"/>
      <c r="K355" s="29"/>
      <c r="L355" s="29"/>
      <c r="M355" s="29"/>
      <c r="N355" s="46"/>
      <c r="O355" s="46"/>
      <c r="P355" s="46"/>
      <c r="Q355" s="46"/>
      <c r="R355" s="46"/>
      <c r="S355" s="46"/>
      <c r="T355" s="46"/>
      <c r="U355" s="46"/>
      <c r="V355" s="43"/>
    </row>
    <row r="356" spans="1:22" ht="12.75" customHeight="1" x14ac:dyDescent="0.25">
      <c r="A356" s="29"/>
      <c r="B356" s="29"/>
      <c r="C356" s="47"/>
      <c r="D356" s="29"/>
      <c r="E356" s="29"/>
      <c r="F356" s="29"/>
      <c r="G356" s="29"/>
      <c r="H356" s="29"/>
      <c r="I356" s="29"/>
      <c r="J356" s="29"/>
      <c r="K356" s="29"/>
      <c r="L356" s="29"/>
      <c r="M356" s="29"/>
      <c r="N356" s="46"/>
      <c r="O356" s="46"/>
      <c r="P356" s="46"/>
      <c r="Q356" s="46"/>
      <c r="R356" s="46"/>
      <c r="S356" s="46"/>
      <c r="T356" s="46"/>
      <c r="U356" s="46"/>
      <c r="V356" s="43"/>
    </row>
    <row r="357" spans="1:22" ht="12.75" customHeight="1" x14ac:dyDescent="0.25">
      <c r="A357" s="29"/>
      <c r="B357" s="29"/>
      <c r="C357" s="47"/>
      <c r="D357" s="29"/>
      <c r="E357" s="29"/>
      <c r="F357" s="29"/>
      <c r="G357" s="29"/>
      <c r="H357" s="29"/>
      <c r="I357" s="29"/>
      <c r="J357" s="29"/>
      <c r="K357" s="29"/>
      <c r="L357" s="29"/>
      <c r="M357" s="29"/>
      <c r="N357" s="46"/>
      <c r="O357" s="46"/>
      <c r="P357" s="46"/>
      <c r="Q357" s="46"/>
      <c r="R357" s="46"/>
      <c r="S357" s="46"/>
      <c r="T357" s="46"/>
      <c r="U357" s="46"/>
      <c r="V357" s="43"/>
    </row>
    <row r="358" spans="1:22" ht="12.75" customHeight="1" x14ac:dyDescent="0.25">
      <c r="A358" s="29"/>
      <c r="B358" s="29"/>
      <c r="C358" s="47"/>
      <c r="D358" s="29"/>
      <c r="E358" s="29"/>
      <c r="F358" s="29"/>
      <c r="G358" s="29"/>
      <c r="H358" s="29"/>
      <c r="I358" s="29"/>
      <c r="J358" s="29"/>
      <c r="K358" s="29"/>
      <c r="L358" s="29"/>
      <c r="M358" s="29"/>
      <c r="N358" s="46"/>
      <c r="O358" s="46"/>
      <c r="P358" s="46"/>
      <c r="Q358" s="46"/>
      <c r="R358" s="46"/>
      <c r="S358" s="46"/>
      <c r="T358" s="46"/>
      <c r="U358" s="46"/>
      <c r="V358" s="43"/>
    </row>
    <row r="359" spans="1:22" ht="12.75" customHeight="1" x14ac:dyDescent="0.25">
      <c r="A359" s="29"/>
      <c r="B359" s="29"/>
      <c r="C359" s="47"/>
      <c r="D359" s="29"/>
      <c r="E359" s="29"/>
      <c r="F359" s="29"/>
      <c r="G359" s="29"/>
      <c r="H359" s="29"/>
      <c r="I359" s="29"/>
      <c r="J359" s="29"/>
      <c r="K359" s="29"/>
      <c r="L359" s="29"/>
      <c r="M359" s="29"/>
      <c r="N359" s="46"/>
      <c r="O359" s="46"/>
      <c r="P359" s="46"/>
      <c r="Q359" s="46"/>
      <c r="R359" s="46"/>
      <c r="S359" s="46"/>
      <c r="T359" s="46"/>
      <c r="U359" s="46"/>
      <c r="V359" s="43"/>
    </row>
    <row r="360" spans="1:22" ht="12.75" customHeight="1" x14ac:dyDescent="0.25">
      <c r="A360" s="29"/>
      <c r="B360" s="29"/>
      <c r="C360" s="47"/>
      <c r="D360" s="29"/>
      <c r="E360" s="29"/>
      <c r="F360" s="29"/>
      <c r="G360" s="29"/>
      <c r="H360" s="29"/>
      <c r="I360" s="29"/>
      <c r="J360" s="29"/>
      <c r="K360" s="29"/>
      <c r="L360" s="29"/>
      <c r="M360" s="29"/>
      <c r="N360" s="46"/>
      <c r="O360" s="46"/>
      <c r="P360" s="46"/>
      <c r="Q360" s="46"/>
      <c r="R360" s="46"/>
      <c r="S360" s="46"/>
      <c r="T360" s="46"/>
      <c r="U360" s="46"/>
      <c r="V360" s="43"/>
    </row>
    <row r="361" spans="1:22" ht="12.75" customHeight="1" x14ac:dyDescent="0.25">
      <c r="A361" s="29"/>
      <c r="B361" s="29"/>
      <c r="C361" s="47"/>
      <c r="D361" s="29"/>
      <c r="E361" s="29"/>
      <c r="F361" s="29"/>
      <c r="G361" s="29"/>
      <c r="H361" s="29"/>
      <c r="I361" s="29"/>
      <c r="J361" s="29"/>
      <c r="K361" s="29"/>
      <c r="L361" s="29"/>
      <c r="M361" s="29"/>
      <c r="N361" s="46"/>
      <c r="O361" s="46"/>
      <c r="P361" s="46"/>
      <c r="Q361" s="46"/>
      <c r="R361" s="46"/>
      <c r="S361" s="46"/>
      <c r="T361" s="46"/>
      <c r="U361" s="46"/>
      <c r="V361" s="43"/>
    </row>
    <row r="362" spans="1:22" ht="12.75" customHeight="1" x14ac:dyDescent="0.25">
      <c r="A362" s="29"/>
      <c r="B362" s="29"/>
      <c r="C362" s="47"/>
      <c r="D362" s="29"/>
      <c r="E362" s="29"/>
      <c r="F362" s="29"/>
      <c r="G362" s="29"/>
      <c r="H362" s="29"/>
      <c r="I362" s="29"/>
      <c r="J362" s="29"/>
      <c r="K362" s="29"/>
      <c r="L362" s="29"/>
      <c r="M362" s="29"/>
      <c r="N362" s="46"/>
      <c r="O362" s="46"/>
      <c r="P362" s="46"/>
      <c r="Q362" s="46"/>
      <c r="R362" s="46"/>
      <c r="S362" s="46"/>
      <c r="T362" s="46"/>
      <c r="U362" s="46"/>
      <c r="V362" s="43"/>
    </row>
    <row r="363" spans="1:22" ht="12.75" customHeight="1" x14ac:dyDescent="0.25">
      <c r="A363" s="29"/>
      <c r="B363" s="29"/>
      <c r="C363" s="47"/>
      <c r="D363" s="29"/>
      <c r="E363" s="29"/>
      <c r="F363" s="29"/>
      <c r="G363" s="29"/>
      <c r="H363" s="29"/>
      <c r="I363" s="29"/>
      <c r="J363" s="29"/>
      <c r="K363" s="29"/>
      <c r="L363" s="29"/>
      <c r="M363" s="29"/>
      <c r="N363" s="46"/>
      <c r="O363" s="46"/>
      <c r="P363" s="46"/>
      <c r="Q363" s="46"/>
      <c r="R363" s="46"/>
      <c r="S363" s="46"/>
      <c r="T363" s="46"/>
      <c r="U363" s="46"/>
      <c r="V363" s="43"/>
    </row>
    <row r="364" spans="1:22" ht="12.75" customHeight="1" x14ac:dyDescent="0.25">
      <c r="A364" s="29"/>
      <c r="B364" s="29"/>
      <c r="C364" s="47"/>
      <c r="D364" s="29"/>
      <c r="E364" s="29"/>
      <c r="F364" s="29"/>
      <c r="G364" s="29"/>
      <c r="H364" s="29"/>
      <c r="I364" s="29"/>
      <c r="J364" s="29"/>
      <c r="K364" s="29"/>
      <c r="L364" s="29"/>
      <c r="M364" s="29"/>
      <c r="N364" s="46"/>
      <c r="O364" s="46"/>
      <c r="P364" s="46"/>
      <c r="Q364" s="46"/>
      <c r="R364" s="46"/>
      <c r="S364" s="46"/>
      <c r="T364" s="46"/>
      <c r="U364" s="46"/>
      <c r="V364" s="43"/>
    </row>
    <row r="365" spans="1:22" ht="12.75" customHeight="1" x14ac:dyDescent="0.25">
      <c r="A365" s="29"/>
      <c r="B365" s="29"/>
      <c r="C365" s="47"/>
      <c r="D365" s="29"/>
      <c r="E365" s="29"/>
      <c r="F365" s="29"/>
      <c r="G365" s="29"/>
      <c r="H365" s="29"/>
      <c r="I365" s="29"/>
      <c r="J365" s="29"/>
      <c r="K365" s="29"/>
      <c r="L365" s="29"/>
      <c r="M365" s="29"/>
      <c r="N365" s="46"/>
      <c r="O365" s="46"/>
      <c r="P365" s="46"/>
      <c r="Q365" s="46"/>
      <c r="R365" s="46"/>
      <c r="S365" s="46"/>
      <c r="T365" s="46"/>
      <c r="U365" s="46"/>
      <c r="V365" s="43"/>
    </row>
    <row r="366" spans="1:22" ht="12.75" customHeight="1" x14ac:dyDescent="0.25">
      <c r="A366" s="29"/>
      <c r="B366" s="29"/>
      <c r="C366" s="47"/>
      <c r="D366" s="29"/>
      <c r="E366" s="29"/>
      <c r="F366" s="29"/>
      <c r="G366" s="29"/>
      <c r="H366" s="29"/>
      <c r="I366" s="29"/>
      <c r="J366" s="29"/>
      <c r="K366" s="29"/>
      <c r="L366" s="29"/>
      <c r="M366" s="29"/>
      <c r="N366" s="46"/>
      <c r="O366" s="46"/>
      <c r="P366" s="46"/>
      <c r="Q366" s="46"/>
      <c r="R366" s="46"/>
      <c r="S366" s="46"/>
      <c r="T366" s="46"/>
      <c r="U366" s="46"/>
      <c r="V366" s="43"/>
    </row>
    <row r="367" spans="1:22" ht="12.75" customHeight="1" x14ac:dyDescent="0.25">
      <c r="A367" s="29"/>
      <c r="B367" s="29"/>
      <c r="C367" s="47"/>
      <c r="D367" s="29"/>
      <c r="E367" s="29"/>
      <c r="F367" s="29"/>
      <c r="G367" s="29"/>
      <c r="H367" s="29"/>
      <c r="I367" s="29"/>
      <c r="J367" s="29"/>
      <c r="K367" s="29"/>
      <c r="L367" s="29"/>
      <c r="M367" s="29"/>
      <c r="N367" s="46"/>
      <c r="O367" s="46"/>
      <c r="P367" s="46"/>
      <c r="Q367" s="46"/>
      <c r="R367" s="46"/>
      <c r="S367" s="46"/>
      <c r="T367" s="46"/>
      <c r="U367" s="46"/>
      <c r="V367" s="43"/>
    </row>
    <row r="368" spans="1:22" ht="12.75" customHeight="1" x14ac:dyDescent="0.25">
      <c r="A368" s="29"/>
      <c r="B368" s="29"/>
      <c r="C368" s="47"/>
      <c r="D368" s="29"/>
      <c r="E368" s="29"/>
      <c r="F368" s="29"/>
      <c r="G368" s="29"/>
      <c r="H368" s="29"/>
      <c r="I368" s="29"/>
      <c r="J368" s="29"/>
      <c r="K368" s="29"/>
      <c r="L368" s="29"/>
      <c r="M368" s="29"/>
      <c r="N368" s="46"/>
      <c r="O368" s="46"/>
      <c r="P368" s="46"/>
      <c r="Q368" s="46"/>
      <c r="R368" s="46"/>
      <c r="S368" s="46"/>
      <c r="T368" s="46"/>
      <c r="U368" s="46"/>
      <c r="V368" s="43"/>
    </row>
    <row r="369" spans="1:22" ht="12.75" customHeight="1" x14ac:dyDescent="0.25">
      <c r="A369" s="29"/>
      <c r="B369" s="29"/>
      <c r="C369" s="47"/>
      <c r="D369" s="29"/>
      <c r="E369" s="29"/>
      <c r="F369" s="29"/>
      <c r="G369" s="29"/>
      <c r="H369" s="29"/>
      <c r="I369" s="29"/>
      <c r="J369" s="29"/>
      <c r="K369" s="29"/>
      <c r="L369" s="29"/>
      <c r="M369" s="29"/>
      <c r="N369" s="46"/>
      <c r="O369" s="46"/>
      <c r="P369" s="46"/>
      <c r="Q369" s="46"/>
      <c r="R369" s="46"/>
      <c r="S369" s="46"/>
      <c r="T369" s="46"/>
      <c r="U369" s="46"/>
      <c r="V369" s="43"/>
    </row>
    <row r="370" spans="1:22" ht="12.75" customHeight="1" x14ac:dyDescent="0.25">
      <c r="A370" s="29"/>
      <c r="B370" s="29"/>
      <c r="C370" s="47"/>
      <c r="D370" s="29"/>
      <c r="E370" s="29"/>
      <c r="F370" s="29"/>
      <c r="G370" s="29"/>
      <c r="H370" s="29"/>
      <c r="I370" s="29"/>
      <c r="J370" s="29"/>
      <c r="K370" s="29"/>
      <c r="L370" s="29"/>
      <c r="M370" s="29"/>
      <c r="N370" s="46"/>
      <c r="O370" s="46"/>
      <c r="P370" s="46"/>
      <c r="Q370" s="46"/>
      <c r="R370" s="46"/>
      <c r="S370" s="46"/>
      <c r="T370" s="46"/>
      <c r="U370" s="46"/>
      <c r="V370" s="43"/>
    </row>
    <row r="371" spans="1:22" ht="12.75" customHeight="1" x14ac:dyDescent="0.25">
      <c r="A371" s="29"/>
      <c r="B371" s="29"/>
      <c r="C371" s="47"/>
      <c r="D371" s="29"/>
      <c r="E371" s="29"/>
      <c r="F371" s="29"/>
      <c r="G371" s="29"/>
      <c r="H371" s="29"/>
      <c r="I371" s="29"/>
      <c r="J371" s="29"/>
      <c r="K371" s="29"/>
      <c r="L371" s="29"/>
      <c r="M371" s="29"/>
      <c r="N371" s="46"/>
      <c r="O371" s="46"/>
      <c r="P371" s="46"/>
      <c r="Q371" s="46"/>
      <c r="R371" s="46"/>
      <c r="S371" s="46"/>
      <c r="T371" s="46"/>
      <c r="U371" s="46"/>
      <c r="V371" s="43"/>
    </row>
    <row r="372" spans="1:22" ht="12.75" customHeight="1" x14ac:dyDescent="0.25">
      <c r="A372" s="29"/>
      <c r="B372" s="29"/>
      <c r="C372" s="47"/>
      <c r="D372" s="29"/>
      <c r="E372" s="29"/>
      <c r="F372" s="29"/>
      <c r="G372" s="29"/>
      <c r="H372" s="29"/>
      <c r="I372" s="29"/>
      <c r="J372" s="29"/>
      <c r="K372" s="29"/>
      <c r="L372" s="29"/>
      <c r="M372" s="29"/>
      <c r="N372" s="46"/>
      <c r="O372" s="46"/>
      <c r="P372" s="46"/>
      <c r="Q372" s="46"/>
      <c r="R372" s="46"/>
      <c r="S372" s="46"/>
      <c r="T372" s="46"/>
      <c r="U372" s="46"/>
      <c r="V372" s="43"/>
    </row>
    <row r="373" spans="1:22" ht="12.75" customHeight="1" x14ac:dyDescent="0.25">
      <c r="A373" s="29"/>
      <c r="B373" s="29"/>
      <c r="C373" s="47"/>
      <c r="D373" s="29"/>
      <c r="E373" s="29"/>
      <c r="F373" s="29"/>
      <c r="G373" s="29"/>
      <c r="H373" s="29"/>
      <c r="I373" s="29"/>
      <c r="J373" s="29"/>
      <c r="K373" s="29"/>
      <c r="L373" s="29"/>
      <c r="M373" s="29"/>
      <c r="N373" s="46"/>
      <c r="O373" s="46"/>
      <c r="P373" s="46"/>
      <c r="Q373" s="46"/>
      <c r="R373" s="46"/>
      <c r="S373" s="46"/>
      <c r="T373" s="46"/>
      <c r="U373" s="46"/>
      <c r="V373" s="43"/>
    </row>
    <row r="374" spans="1:22" ht="12.75" customHeight="1" x14ac:dyDescent="0.25">
      <c r="A374" s="29"/>
      <c r="B374" s="29"/>
      <c r="C374" s="47"/>
      <c r="D374" s="29"/>
      <c r="E374" s="29"/>
      <c r="F374" s="29"/>
      <c r="G374" s="29"/>
      <c r="H374" s="29"/>
      <c r="I374" s="29"/>
      <c r="J374" s="29"/>
      <c r="K374" s="29"/>
      <c r="L374" s="29"/>
      <c r="M374" s="29"/>
      <c r="N374" s="46"/>
      <c r="O374" s="46"/>
      <c r="P374" s="46"/>
      <c r="Q374" s="46"/>
      <c r="R374" s="46"/>
      <c r="S374" s="46"/>
      <c r="T374" s="46"/>
      <c r="U374" s="46"/>
      <c r="V374" s="43"/>
    </row>
    <row r="375" spans="1:22" ht="12.75" customHeight="1" x14ac:dyDescent="0.25">
      <c r="A375" s="29"/>
      <c r="B375" s="29"/>
      <c r="C375" s="47"/>
      <c r="D375" s="29"/>
      <c r="E375" s="29"/>
      <c r="F375" s="29"/>
      <c r="G375" s="29"/>
      <c r="H375" s="29"/>
      <c r="I375" s="29"/>
      <c r="J375" s="29"/>
      <c r="K375" s="29"/>
      <c r="L375" s="29"/>
      <c r="M375" s="29"/>
      <c r="N375" s="46"/>
      <c r="O375" s="46"/>
      <c r="P375" s="46"/>
      <c r="Q375" s="46"/>
      <c r="R375" s="46"/>
      <c r="S375" s="46"/>
      <c r="T375" s="46"/>
      <c r="U375" s="46"/>
      <c r="V375" s="43"/>
    </row>
    <row r="376" spans="1:22" ht="12.75" customHeight="1" x14ac:dyDescent="0.25">
      <c r="A376" s="29"/>
      <c r="B376" s="29"/>
      <c r="C376" s="47"/>
      <c r="D376" s="29"/>
      <c r="E376" s="29"/>
      <c r="F376" s="29"/>
      <c r="G376" s="29"/>
      <c r="H376" s="29"/>
      <c r="I376" s="29"/>
      <c r="J376" s="29"/>
      <c r="K376" s="29"/>
      <c r="L376" s="29"/>
      <c r="M376" s="29"/>
      <c r="N376" s="46"/>
      <c r="O376" s="46"/>
      <c r="P376" s="46"/>
      <c r="Q376" s="46"/>
      <c r="R376" s="46"/>
      <c r="S376" s="46"/>
      <c r="T376" s="46"/>
      <c r="U376" s="46"/>
      <c r="V376" s="43"/>
    </row>
    <row r="377" spans="1:22" ht="12.75" customHeight="1" x14ac:dyDescent="0.25">
      <c r="A377" s="29"/>
      <c r="B377" s="29"/>
      <c r="C377" s="47"/>
      <c r="D377" s="29"/>
      <c r="E377" s="29"/>
      <c r="F377" s="29"/>
      <c r="G377" s="29"/>
      <c r="H377" s="29"/>
      <c r="I377" s="29"/>
      <c r="J377" s="29"/>
      <c r="K377" s="29"/>
      <c r="L377" s="29"/>
      <c r="M377" s="29"/>
      <c r="N377" s="46"/>
      <c r="O377" s="46"/>
      <c r="P377" s="46"/>
      <c r="Q377" s="46"/>
      <c r="R377" s="46"/>
      <c r="S377" s="46"/>
      <c r="T377" s="46"/>
      <c r="U377" s="46"/>
      <c r="V377" s="43"/>
    </row>
    <row r="378" spans="1:22" ht="12.75" customHeight="1" x14ac:dyDescent="0.25">
      <c r="A378" s="29"/>
      <c r="B378" s="29"/>
      <c r="C378" s="47"/>
      <c r="D378" s="29"/>
      <c r="E378" s="29"/>
      <c r="F378" s="29"/>
      <c r="G378" s="29"/>
      <c r="H378" s="29"/>
      <c r="I378" s="29"/>
      <c r="J378" s="29"/>
      <c r="K378" s="29"/>
      <c r="L378" s="29"/>
      <c r="M378" s="29"/>
      <c r="N378" s="46"/>
      <c r="O378" s="46"/>
      <c r="P378" s="46"/>
      <c r="Q378" s="46"/>
      <c r="R378" s="46"/>
      <c r="S378" s="46"/>
      <c r="T378" s="46"/>
      <c r="U378" s="46"/>
      <c r="V378" s="43"/>
    </row>
    <row r="379" spans="1:22" ht="12.75" customHeight="1" x14ac:dyDescent="0.25">
      <c r="A379" s="29"/>
      <c r="B379" s="29"/>
      <c r="C379" s="47"/>
      <c r="D379" s="29"/>
      <c r="E379" s="29"/>
      <c r="F379" s="29"/>
      <c r="G379" s="29"/>
      <c r="H379" s="29"/>
      <c r="I379" s="29"/>
      <c r="J379" s="29"/>
      <c r="K379" s="29"/>
      <c r="L379" s="29"/>
      <c r="M379" s="29"/>
      <c r="N379" s="46"/>
      <c r="O379" s="46"/>
      <c r="P379" s="46"/>
      <c r="Q379" s="46"/>
      <c r="R379" s="46"/>
      <c r="S379" s="46"/>
      <c r="T379" s="46"/>
      <c r="U379" s="46"/>
      <c r="V379" s="43"/>
    </row>
    <row r="380" spans="1:22" ht="12.75" customHeight="1" x14ac:dyDescent="0.25">
      <c r="A380" s="29"/>
      <c r="B380" s="29"/>
      <c r="C380" s="47"/>
      <c r="D380" s="29"/>
      <c r="E380" s="29"/>
      <c r="F380" s="29"/>
      <c r="G380" s="29"/>
      <c r="H380" s="29"/>
      <c r="I380" s="29"/>
      <c r="J380" s="29"/>
      <c r="K380" s="29"/>
      <c r="L380" s="29"/>
      <c r="M380" s="29"/>
      <c r="N380" s="46"/>
      <c r="O380" s="46"/>
      <c r="P380" s="46"/>
      <c r="Q380" s="46"/>
      <c r="R380" s="46"/>
      <c r="S380" s="46"/>
      <c r="T380" s="46"/>
      <c r="U380" s="46"/>
      <c r="V380" s="43"/>
    </row>
    <row r="381" spans="1:22" ht="12.75" customHeight="1" x14ac:dyDescent="0.25">
      <c r="A381" s="29"/>
      <c r="B381" s="29"/>
      <c r="C381" s="47"/>
      <c r="D381" s="29"/>
      <c r="E381" s="29"/>
      <c r="F381" s="29"/>
      <c r="G381" s="29"/>
      <c r="H381" s="29"/>
      <c r="I381" s="29"/>
      <c r="J381" s="29"/>
      <c r="K381" s="29"/>
      <c r="L381" s="29"/>
      <c r="M381" s="29"/>
      <c r="N381" s="46"/>
      <c r="O381" s="46"/>
      <c r="P381" s="46"/>
      <c r="Q381" s="46"/>
      <c r="R381" s="46"/>
      <c r="S381" s="46"/>
      <c r="T381" s="46"/>
      <c r="U381" s="46"/>
      <c r="V381" s="43"/>
    </row>
    <row r="382" spans="1:22" ht="12.75" customHeight="1" x14ac:dyDescent="0.25">
      <c r="A382" s="29"/>
      <c r="B382" s="29"/>
      <c r="C382" s="47"/>
      <c r="D382" s="29"/>
      <c r="E382" s="29"/>
      <c r="F382" s="29"/>
      <c r="G382" s="29"/>
      <c r="H382" s="29"/>
      <c r="I382" s="29"/>
      <c r="J382" s="29"/>
      <c r="K382" s="29"/>
      <c r="L382" s="29"/>
      <c r="M382" s="29"/>
      <c r="N382" s="46"/>
      <c r="O382" s="46"/>
      <c r="P382" s="46"/>
      <c r="Q382" s="46"/>
      <c r="R382" s="46"/>
      <c r="S382" s="46"/>
      <c r="T382" s="46"/>
      <c r="U382" s="46"/>
      <c r="V382" s="43"/>
    </row>
    <row r="383" spans="1:22" ht="12.75" customHeight="1" x14ac:dyDescent="0.25">
      <c r="A383" s="29"/>
      <c r="B383" s="29"/>
      <c r="C383" s="47"/>
      <c r="D383" s="29"/>
      <c r="E383" s="29"/>
      <c r="F383" s="29"/>
      <c r="G383" s="29"/>
      <c r="H383" s="29"/>
      <c r="I383" s="29"/>
      <c r="J383" s="29"/>
      <c r="K383" s="29"/>
      <c r="L383" s="29"/>
      <c r="M383" s="29"/>
      <c r="N383" s="46"/>
      <c r="O383" s="46"/>
      <c r="P383" s="46"/>
      <c r="Q383" s="46"/>
      <c r="R383" s="46"/>
      <c r="S383" s="46"/>
      <c r="T383" s="46"/>
      <c r="U383" s="46"/>
      <c r="V383" s="43"/>
    </row>
    <row r="384" spans="1:22" ht="12.75" customHeight="1" x14ac:dyDescent="0.25">
      <c r="A384" s="29"/>
      <c r="B384" s="29"/>
      <c r="C384" s="47"/>
      <c r="D384" s="29"/>
      <c r="E384" s="29"/>
      <c r="F384" s="29"/>
      <c r="G384" s="29"/>
      <c r="H384" s="29"/>
      <c r="I384" s="29"/>
      <c r="J384" s="29"/>
      <c r="K384" s="29"/>
      <c r="L384" s="29"/>
      <c r="M384" s="29"/>
      <c r="N384" s="46"/>
      <c r="O384" s="46"/>
      <c r="P384" s="46"/>
      <c r="Q384" s="46"/>
      <c r="R384" s="46"/>
      <c r="S384" s="46"/>
      <c r="T384" s="46"/>
      <c r="U384" s="46"/>
      <c r="V384" s="43"/>
    </row>
    <row r="385" spans="1:22" ht="12.75" customHeight="1" x14ac:dyDescent="0.25">
      <c r="A385" s="29"/>
      <c r="B385" s="29"/>
      <c r="C385" s="47"/>
      <c r="D385" s="29"/>
      <c r="E385" s="29"/>
      <c r="F385" s="29"/>
      <c r="G385" s="29"/>
      <c r="H385" s="29"/>
      <c r="I385" s="29"/>
      <c r="J385" s="29"/>
      <c r="K385" s="29"/>
      <c r="L385" s="29"/>
      <c r="M385" s="29"/>
      <c r="N385" s="46"/>
      <c r="O385" s="46"/>
      <c r="P385" s="46"/>
      <c r="Q385" s="46"/>
      <c r="R385" s="46"/>
      <c r="S385" s="46"/>
      <c r="T385" s="46"/>
      <c r="U385" s="46"/>
      <c r="V385" s="43"/>
    </row>
    <row r="386" spans="1:22" ht="12.75" customHeight="1" x14ac:dyDescent="0.25">
      <c r="A386" s="29"/>
      <c r="B386" s="29"/>
      <c r="C386" s="47"/>
      <c r="D386" s="29"/>
      <c r="E386" s="29"/>
      <c r="F386" s="29"/>
      <c r="G386" s="29"/>
      <c r="H386" s="29"/>
      <c r="I386" s="29"/>
      <c r="J386" s="29"/>
      <c r="K386" s="29"/>
      <c r="L386" s="29"/>
      <c r="M386" s="29"/>
      <c r="N386" s="46"/>
      <c r="O386" s="46"/>
      <c r="P386" s="46"/>
      <c r="Q386" s="46"/>
      <c r="R386" s="46"/>
      <c r="S386" s="46"/>
      <c r="T386" s="46"/>
      <c r="U386" s="46"/>
      <c r="V386" s="43"/>
    </row>
    <row r="387" spans="1:22" ht="12.75" customHeight="1" x14ac:dyDescent="0.25">
      <c r="A387" s="29"/>
      <c r="B387" s="29"/>
      <c r="C387" s="47"/>
      <c r="D387" s="29"/>
      <c r="E387" s="29"/>
      <c r="F387" s="29"/>
      <c r="G387" s="29"/>
      <c r="H387" s="29"/>
      <c r="I387" s="29"/>
      <c r="J387" s="29"/>
      <c r="K387" s="29"/>
      <c r="L387" s="29"/>
      <c r="M387" s="29"/>
      <c r="N387" s="46"/>
      <c r="O387" s="46"/>
      <c r="P387" s="46"/>
      <c r="Q387" s="46"/>
      <c r="R387" s="46"/>
      <c r="S387" s="46"/>
      <c r="T387" s="46"/>
      <c r="U387" s="46"/>
      <c r="V387" s="43"/>
    </row>
    <row r="388" spans="1:22" ht="12.75" customHeight="1" x14ac:dyDescent="0.25">
      <c r="A388" s="29"/>
      <c r="B388" s="29"/>
      <c r="C388" s="47"/>
      <c r="D388" s="29"/>
      <c r="E388" s="29"/>
      <c r="F388" s="29"/>
      <c r="G388" s="29"/>
      <c r="H388" s="29"/>
      <c r="I388" s="29"/>
      <c r="J388" s="29"/>
      <c r="K388" s="29"/>
      <c r="L388" s="29"/>
      <c r="M388" s="29"/>
      <c r="N388" s="46"/>
      <c r="O388" s="46"/>
      <c r="P388" s="46"/>
      <c r="Q388" s="46"/>
      <c r="R388" s="46"/>
      <c r="S388" s="46"/>
      <c r="T388" s="46"/>
      <c r="U388" s="46"/>
      <c r="V388" s="43"/>
    </row>
    <row r="389" spans="1:22" ht="12.75" customHeight="1" x14ac:dyDescent="0.25">
      <c r="A389" s="29"/>
      <c r="B389" s="29"/>
      <c r="C389" s="47"/>
      <c r="D389" s="29"/>
      <c r="E389" s="29"/>
      <c r="F389" s="29"/>
      <c r="G389" s="29"/>
      <c r="H389" s="29"/>
      <c r="I389" s="29"/>
      <c r="J389" s="29"/>
      <c r="K389" s="29"/>
      <c r="L389" s="29"/>
      <c r="M389" s="29"/>
      <c r="N389" s="46"/>
      <c r="O389" s="46"/>
      <c r="P389" s="46"/>
      <c r="Q389" s="46"/>
      <c r="R389" s="46"/>
      <c r="S389" s="46"/>
      <c r="T389" s="46"/>
      <c r="U389" s="46"/>
      <c r="V389" s="43"/>
    </row>
    <row r="390" spans="1:22" ht="12.75" customHeight="1" x14ac:dyDescent="0.25">
      <c r="A390" s="29"/>
      <c r="B390" s="29"/>
      <c r="C390" s="47"/>
      <c r="D390" s="29"/>
      <c r="E390" s="29"/>
      <c r="F390" s="29"/>
      <c r="G390" s="29"/>
      <c r="H390" s="29"/>
      <c r="I390" s="29"/>
      <c r="J390" s="29"/>
      <c r="K390" s="29"/>
      <c r="L390" s="29"/>
      <c r="M390" s="29"/>
      <c r="N390" s="46"/>
      <c r="O390" s="46"/>
      <c r="P390" s="46"/>
      <c r="Q390" s="46"/>
      <c r="R390" s="46"/>
      <c r="S390" s="46"/>
      <c r="T390" s="46"/>
      <c r="U390" s="46"/>
      <c r="V390" s="43"/>
    </row>
    <row r="391" spans="1:22" ht="12.75" customHeight="1" x14ac:dyDescent="0.25">
      <c r="A391" s="29"/>
      <c r="B391" s="29"/>
      <c r="C391" s="47"/>
      <c r="D391" s="29"/>
      <c r="E391" s="29"/>
      <c r="F391" s="29"/>
      <c r="G391" s="29"/>
      <c r="H391" s="29"/>
      <c r="I391" s="29"/>
      <c r="J391" s="29"/>
      <c r="K391" s="29"/>
      <c r="L391" s="29"/>
      <c r="M391" s="29"/>
      <c r="N391" s="46"/>
      <c r="O391" s="46"/>
      <c r="P391" s="46"/>
      <c r="Q391" s="46"/>
      <c r="R391" s="46"/>
      <c r="S391" s="46"/>
      <c r="T391" s="46"/>
      <c r="U391" s="46"/>
      <c r="V391" s="43"/>
    </row>
    <row r="392" spans="1:22" ht="12.75" customHeight="1" x14ac:dyDescent="0.25">
      <c r="A392" s="29"/>
      <c r="B392" s="29"/>
      <c r="C392" s="47"/>
      <c r="D392" s="29"/>
      <c r="E392" s="29"/>
      <c r="F392" s="29"/>
      <c r="G392" s="29"/>
      <c r="H392" s="29"/>
      <c r="I392" s="29"/>
      <c r="J392" s="29"/>
      <c r="K392" s="29"/>
      <c r="L392" s="29"/>
      <c r="M392" s="29"/>
      <c r="N392" s="46"/>
      <c r="O392" s="46"/>
      <c r="P392" s="46"/>
      <c r="Q392" s="46"/>
      <c r="R392" s="46"/>
      <c r="S392" s="46"/>
      <c r="T392" s="46"/>
      <c r="U392" s="46"/>
      <c r="V392" s="43"/>
    </row>
    <row r="393" spans="1:22" ht="12.75" customHeight="1" x14ac:dyDescent="0.25">
      <c r="A393" s="29"/>
      <c r="B393" s="29"/>
      <c r="C393" s="47"/>
      <c r="D393" s="29"/>
      <c r="E393" s="29"/>
      <c r="F393" s="29"/>
      <c r="G393" s="29"/>
      <c r="H393" s="29"/>
      <c r="I393" s="29"/>
      <c r="J393" s="29"/>
      <c r="K393" s="29"/>
      <c r="L393" s="29"/>
      <c r="M393" s="29"/>
      <c r="N393" s="46"/>
      <c r="O393" s="46"/>
      <c r="P393" s="46"/>
      <c r="Q393" s="46"/>
      <c r="R393" s="46"/>
      <c r="S393" s="46"/>
      <c r="T393" s="46"/>
      <c r="U393" s="46"/>
      <c r="V393" s="43"/>
    </row>
    <row r="394" spans="1:22" ht="12.75" customHeight="1" x14ac:dyDescent="0.25">
      <c r="A394" s="29"/>
      <c r="B394" s="29"/>
      <c r="C394" s="47"/>
      <c r="D394" s="29"/>
      <c r="E394" s="29"/>
      <c r="F394" s="29"/>
      <c r="G394" s="29"/>
      <c r="H394" s="29"/>
      <c r="I394" s="29"/>
      <c r="J394" s="29"/>
      <c r="K394" s="29"/>
      <c r="L394" s="29"/>
      <c r="M394" s="29"/>
      <c r="N394" s="46"/>
      <c r="O394" s="46"/>
      <c r="P394" s="46"/>
      <c r="Q394" s="46"/>
      <c r="R394" s="46"/>
      <c r="S394" s="46"/>
      <c r="T394" s="46"/>
      <c r="U394" s="46"/>
      <c r="V394" s="43"/>
    </row>
    <row r="395" spans="1:22" ht="12.75" customHeight="1" x14ac:dyDescent="0.25">
      <c r="A395" s="29"/>
      <c r="B395" s="29"/>
      <c r="C395" s="47"/>
      <c r="D395" s="29"/>
      <c r="E395" s="29"/>
      <c r="F395" s="29"/>
      <c r="G395" s="29"/>
      <c r="H395" s="29"/>
      <c r="I395" s="29"/>
      <c r="J395" s="29"/>
      <c r="K395" s="29"/>
      <c r="L395" s="29"/>
      <c r="M395" s="29"/>
      <c r="N395" s="46"/>
      <c r="O395" s="46"/>
      <c r="P395" s="46"/>
      <c r="Q395" s="46"/>
      <c r="R395" s="46"/>
      <c r="S395" s="46"/>
      <c r="T395" s="46"/>
      <c r="U395" s="46"/>
      <c r="V395" s="43"/>
    </row>
    <row r="396" spans="1:22" ht="12.75" customHeight="1" x14ac:dyDescent="0.25">
      <c r="A396" s="29"/>
      <c r="B396" s="29"/>
      <c r="C396" s="47"/>
      <c r="D396" s="29"/>
      <c r="E396" s="29"/>
      <c r="F396" s="29"/>
      <c r="G396" s="29"/>
      <c r="H396" s="29"/>
      <c r="I396" s="29"/>
      <c r="J396" s="29"/>
      <c r="K396" s="29"/>
      <c r="L396" s="29"/>
      <c r="M396" s="29"/>
      <c r="N396" s="46"/>
      <c r="O396" s="46"/>
      <c r="P396" s="46"/>
      <c r="Q396" s="46"/>
      <c r="R396" s="46"/>
      <c r="S396" s="46"/>
      <c r="T396" s="46"/>
      <c r="U396" s="46"/>
      <c r="V396" s="43"/>
    </row>
    <row r="397" spans="1:22" ht="12.75" customHeight="1" x14ac:dyDescent="0.25">
      <c r="A397" s="29"/>
      <c r="B397" s="29"/>
      <c r="C397" s="47"/>
      <c r="D397" s="29"/>
      <c r="E397" s="29"/>
      <c r="F397" s="29"/>
      <c r="G397" s="29"/>
      <c r="H397" s="29"/>
      <c r="I397" s="29"/>
      <c r="J397" s="29"/>
      <c r="K397" s="29"/>
      <c r="L397" s="29"/>
      <c r="M397" s="29"/>
      <c r="N397" s="46"/>
      <c r="O397" s="46"/>
      <c r="P397" s="46"/>
      <c r="Q397" s="46"/>
      <c r="R397" s="46"/>
      <c r="S397" s="46"/>
      <c r="T397" s="46"/>
      <c r="U397" s="46"/>
      <c r="V397" s="43"/>
    </row>
    <row r="398" spans="1:22" ht="12.75" customHeight="1" x14ac:dyDescent="0.25">
      <c r="A398" s="29"/>
      <c r="B398" s="29"/>
      <c r="C398" s="47"/>
      <c r="D398" s="29"/>
      <c r="E398" s="29"/>
      <c r="F398" s="29"/>
      <c r="G398" s="29"/>
      <c r="H398" s="29"/>
      <c r="I398" s="29"/>
      <c r="J398" s="29"/>
      <c r="K398" s="29"/>
      <c r="L398" s="29"/>
      <c r="M398" s="29"/>
      <c r="N398" s="46"/>
      <c r="O398" s="46"/>
      <c r="P398" s="46"/>
      <c r="Q398" s="46"/>
      <c r="R398" s="46"/>
      <c r="S398" s="46"/>
      <c r="T398" s="46"/>
      <c r="U398" s="46"/>
      <c r="V398" s="43"/>
    </row>
    <row r="399" spans="1:22" ht="12.75" customHeight="1" x14ac:dyDescent="0.25">
      <c r="A399" s="29"/>
      <c r="B399" s="29"/>
      <c r="C399" s="47"/>
      <c r="D399" s="29"/>
      <c r="E399" s="29"/>
      <c r="F399" s="29"/>
      <c r="G399" s="29"/>
      <c r="H399" s="29"/>
      <c r="I399" s="29"/>
      <c r="J399" s="29"/>
      <c r="K399" s="29"/>
      <c r="L399" s="29"/>
      <c r="M399" s="29"/>
      <c r="N399" s="46"/>
      <c r="O399" s="46"/>
      <c r="P399" s="46"/>
      <c r="Q399" s="46"/>
      <c r="R399" s="46"/>
      <c r="S399" s="46"/>
      <c r="T399" s="46"/>
      <c r="U399" s="46"/>
      <c r="V399" s="43"/>
    </row>
    <row r="400" spans="1:22" ht="12.75" customHeight="1" x14ac:dyDescent="0.25">
      <c r="A400" s="29"/>
      <c r="B400" s="29"/>
      <c r="C400" s="47"/>
      <c r="D400" s="29"/>
      <c r="E400" s="29"/>
      <c r="F400" s="29"/>
      <c r="G400" s="29"/>
      <c r="H400" s="29"/>
      <c r="I400" s="29"/>
      <c r="J400" s="29"/>
      <c r="K400" s="29"/>
      <c r="L400" s="29"/>
      <c r="M400" s="29"/>
      <c r="N400" s="46"/>
      <c r="O400" s="46"/>
      <c r="P400" s="46"/>
      <c r="Q400" s="46"/>
      <c r="R400" s="46"/>
      <c r="S400" s="46"/>
      <c r="T400" s="46"/>
      <c r="U400" s="46"/>
      <c r="V400" s="43"/>
    </row>
    <row r="401" spans="1:22" ht="12.75" customHeight="1" x14ac:dyDescent="0.25">
      <c r="A401" s="29"/>
      <c r="B401" s="29"/>
      <c r="C401" s="47"/>
      <c r="D401" s="29"/>
      <c r="E401" s="29"/>
      <c r="F401" s="29"/>
      <c r="G401" s="29"/>
      <c r="H401" s="29"/>
      <c r="I401" s="29"/>
      <c r="J401" s="29"/>
      <c r="K401" s="29"/>
      <c r="L401" s="29"/>
      <c r="M401" s="29"/>
      <c r="N401" s="46"/>
      <c r="O401" s="46"/>
      <c r="P401" s="46"/>
      <c r="Q401" s="46"/>
      <c r="R401" s="46"/>
      <c r="S401" s="46"/>
      <c r="T401" s="46"/>
      <c r="U401" s="46"/>
      <c r="V401" s="43"/>
    </row>
    <row r="402" spans="1:22" ht="12.75" customHeight="1" x14ac:dyDescent="0.25">
      <c r="A402" s="29"/>
      <c r="B402" s="29"/>
      <c r="C402" s="47"/>
      <c r="D402" s="29"/>
      <c r="E402" s="29"/>
      <c r="F402" s="29"/>
      <c r="G402" s="29"/>
      <c r="H402" s="29"/>
      <c r="I402" s="29"/>
      <c r="J402" s="29"/>
      <c r="K402" s="29"/>
      <c r="L402" s="29"/>
      <c r="M402" s="29"/>
      <c r="N402" s="46"/>
      <c r="O402" s="46"/>
      <c r="P402" s="46"/>
      <c r="Q402" s="46"/>
      <c r="R402" s="46"/>
      <c r="S402" s="46"/>
      <c r="T402" s="46"/>
      <c r="U402" s="46"/>
      <c r="V402" s="43"/>
    </row>
    <row r="403" spans="1:22" ht="12.75" customHeight="1" x14ac:dyDescent="0.25">
      <c r="A403" s="29"/>
      <c r="B403" s="29"/>
      <c r="C403" s="47"/>
      <c r="D403" s="29"/>
      <c r="E403" s="29"/>
      <c r="F403" s="29"/>
      <c r="G403" s="29"/>
      <c r="H403" s="29"/>
      <c r="I403" s="29"/>
      <c r="J403" s="29"/>
      <c r="K403" s="29"/>
      <c r="L403" s="29"/>
      <c r="M403" s="29"/>
      <c r="N403" s="46"/>
      <c r="O403" s="46"/>
      <c r="P403" s="46"/>
      <c r="Q403" s="46"/>
      <c r="R403" s="46"/>
      <c r="S403" s="46"/>
      <c r="T403" s="46"/>
      <c r="U403" s="46"/>
      <c r="V403" s="43"/>
    </row>
    <row r="404" spans="1:22" ht="12.75" customHeight="1" x14ac:dyDescent="0.25">
      <c r="A404" s="29"/>
      <c r="B404" s="29"/>
      <c r="C404" s="47"/>
      <c r="D404" s="29"/>
      <c r="E404" s="29"/>
      <c r="F404" s="29"/>
      <c r="G404" s="29"/>
      <c r="H404" s="29"/>
      <c r="I404" s="29"/>
      <c r="J404" s="29"/>
      <c r="K404" s="29"/>
      <c r="L404" s="29"/>
      <c r="M404" s="29"/>
      <c r="N404" s="46"/>
      <c r="O404" s="46"/>
      <c r="P404" s="46"/>
      <c r="Q404" s="46"/>
      <c r="R404" s="46"/>
      <c r="S404" s="46"/>
      <c r="T404" s="46"/>
      <c r="U404" s="46"/>
      <c r="V404" s="43"/>
    </row>
    <row r="405" spans="1:22" ht="12.75" customHeight="1" x14ac:dyDescent="0.25">
      <c r="A405" s="29"/>
      <c r="B405" s="29"/>
      <c r="C405" s="47"/>
      <c r="D405" s="29"/>
      <c r="E405" s="29"/>
      <c r="F405" s="29"/>
      <c r="G405" s="29"/>
      <c r="H405" s="29"/>
      <c r="I405" s="29"/>
      <c r="J405" s="29"/>
      <c r="K405" s="29"/>
      <c r="L405" s="29"/>
      <c r="M405" s="29"/>
      <c r="N405" s="46"/>
      <c r="O405" s="46"/>
      <c r="P405" s="46"/>
      <c r="Q405" s="46"/>
      <c r="R405" s="46"/>
      <c r="S405" s="46"/>
      <c r="T405" s="46"/>
      <c r="U405" s="46"/>
      <c r="V405" s="43"/>
    </row>
    <row r="406" spans="1:22" ht="12.75" customHeight="1" x14ac:dyDescent="0.25">
      <c r="A406" s="29"/>
      <c r="B406" s="29"/>
      <c r="C406" s="47"/>
      <c r="D406" s="29"/>
      <c r="E406" s="29"/>
      <c r="F406" s="29"/>
      <c r="G406" s="29"/>
      <c r="H406" s="29"/>
      <c r="I406" s="29"/>
      <c r="J406" s="29"/>
      <c r="K406" s="29"/>
      <c r="L406" s="29"/>
      <c r="M406" s="29"/>
      <c r="N406" s="46"/>
      <c r="O406" s="46"/>
      <c r="P406" s="46"/>
      <c r="Q406" s="46"/>
      <c r="R406" s="46"/>
      <c r="S406" s="46"/>
      <c r="T406" s="46"/>
      <c r="U406" s="46"/>
      <c r="V406" s="43"/>
    </row>
    <row r="407" spans="1:22" ht="12.75" customHeight="1" x14ac:dyDescent="0.25">
      <c r="A407" s="29"/>
      <c r="B407" s="29"/>
      <c r="C407" s="47"/>
      <c r="D407" s="29"/>
      <c r="E407" s="29"/>
      <c r="F407" s="29"/>
      <c r="G407" s="29"/>
      <c r="H407" s="29"/>
      <c r="I407" s="29"/>
      <c r="J407" s="29"/>
      <c r="K407" s="29"/>
      <c r="L407" s="29"/>
      <c r="M407" s="29"/>
      <c r="N407" s="46"/>
      <c r="O407" s="46"/>
      <c r="P407" s="46"/>
      <c r="Q407" s="46"/>
      <c r="R407" s="46"/>
      <c r="S407" s="46"/>
      <c r="T407" s="46"/>
      <c r="U407" s="46"/>
      <c r="V407" s="43"/>
    </row>
    <row r="408" spans="1:22" ht="12.75" customHeight="1" x14ac:dyDescent="0.25">
      <c r="A408" s="29"/>
      <c r="B408" s="29"/>
      <c r="C408" s="47"/>
      <c r="D408" s="29"/>
      <c r="E408" s="29"/>
      <c r="F408" s="29"/>
      <c r="G408" s="29"/>
      <c r="H408" s="29"/>
      <c r="I408" s="29"/>
      <c r="J408" s="29"/>
      <c r="K408" s="29"/>
      <c r="L408" s="29"/>
      <c r="M408" s="29"/>
      <c r="N408" s="46"/>
      <c r="O408" s="46"/>
      <c r="P408" s="46"/>
      <c r="Q408" s="46"/>
      <c r="R408" s="46"/>
      <c r="S408" s="46"/>
      <c r="T408" s="46"/>
      <c r="U408" s="46"/>
      <c r="V408" s="43"/>
    </row>
    <row r="409" spans="1:22" ht="12.75" customHeight="1" x14ac:dyDescent="0.25">
      <c r="A409" s="29"/>
      <c r="B409" s="29"/>
      <c r="C409" s="47"/>
      <c r="D409" s="29"/>
      <c r="E409" s="29"/>
      <c r="F409" s="29"/>
      <c r="G409" s="29"/>
      <c r="H409" s="29"/>
      <c r="I409" s="29"/>
      <c r="J409" s="29"/>
      <c r="K409" s="29"/>
      <c r="L409" s="29"/>
      <c r="M409" s="29"/>
      <c r="N409" s="46"/>
      <c r="O409" s="46"/>
      <c r="P409" s="46"/>
      <c r="Q409" s="46"/>
      <c r="R409" s="46"/>
      <c r="S409" s="46"/>
      <c r="T409" s="46"/>
      <c r="U409" s="46"/>
      <c r="V409" s="43"/>
    </row>
    <row r="410" spans="1:22" ht="12.75" customHeight="1" x14ac:dyDescent="0.25">
      <c r="A410" s="29"/>
      <c r="B410" s="29"/>
      <c r="C410" s="47"/>
      <c r="D410" s="29"/>
      <c r="E410" s="29"/>
      <c r="F410" s="29"/>
      <c r="G410" s="29"/>
      <c r="H410" s="29"/>
      <c r="I410" s="29"/>
      <c r="J410" s="29"/>
      <c r="K410" s="29"/>
      <c r="L410" s="29"/>
      <c r="M410" s="29"/>
      <c r="N410" s="46"/>
      <c r="O410" s="46"/>
      <c r="P410" s="46"/>
      <c r="Q410" s="46"/>
      <c r="R410" s="46"/>
      <c r="S410" s="46"/>
      <c r="T410" s="46"/>
      <c r="U410" s="46"/>
      <c r="V410" s="43"/>
    </row>
    <row r="411" spans="1:22" ht="12.75" customHeight="1" x14ac:dyDescent="0.25">
      <c r="A411" s="29"/>
      <c r="B411" s="29"/>
      <c r="C411" s="47"/>
      <c r="D411" s="29"/>
      <c r="E411" s="29"/>
      <c r="F411" s="29"/>
      <c r="G411" s="29"/>
      <c r="H411" s="29"/>
      <c r="I411" s="29"/>
      <c r="J411" s="29"/>
      <c r="K411" s="29"/>
      <c r="L411" s="29"/>
      <c r="M411" s="29"/>
      <c r="N411" s="46"/>
      <c r="O411" s="46"/>
      <c r="P411" s="46"/>
      <c r="Q411" s="46"/>
      <c r="R411" s="46"/>
      <c r="S411" s="46"/>
      <c r="T411" s="46"/>
      <c r="U411" s="46"/>
      <c r="V411" s="43"/>
    </row>
    <row r="412" spans="1:22" ht="12.75" customHeight="1" x14ac:dyDescent="0.25">
      <c r="A412" s="29"/>
      <c r="B412" s="29"/>
      <c r="C412" s="47"/>
      <c r="D412" s="29"/>
      <c r="E412" s="29"/>
      <c r="F412" s="29"/>
      <c r="G412" s="29"/>
      <c r="H412" s="29"/>
      <c r="I412" s="29"/>
      <c r="J412" s="29"/>
      <c r="K412" s="29"/>
      <c r="L412" s="29"/>
      <c r="M412" s="29"/>
      <c r="N412" s="46"/>
      <c r="O412" s="46"/>
      <c r="P412" s="46"/>
      <c r="Q412" s="46"/>
      <c r="R412" s="46"/>
      <c r="S412" s="46"/>
      <c r="T412" s="46"/>
      <c r="U412" s="46"/>
      <c r="V412" s="43"/>
    </row>
    <row r="413" spans="1:22" ht="12.75" customHeight="1" x14ac:dyDescent="0.25">
      <c r="A413" s="29"/>
      <c r="B413" s="29"/>
      <c r="C413" s="47"/>
      <c r="D413" s="29"/>
      <c r="E413" s="29"/>
      <c r="F413" s="29"/>
      <c r="G413" s="29"/>
      <c r="H413" s="29"/>
      <c r="I413" s="29"/>
      <c r="J413" s="29"/>
      <c r="K413" s="29"/>
      <c r="L413" s="29"/>
      <c r="M413" s="29"/>
      <c r="N413" s="46"/>
      <c r="O413" s="46"/>
      <c r="P413" s="46"/>
      <c r="Q413" s="46"/>
      <c r="R413" s="46"/>
      <c r="S413" s="46"/>
      <c r="T413" s="46"/>
      <c r="U413" s="46"/>
      <c r="V413" s="43"/>
    </row>
    <row r="414" spans="1:22" ht="12.75" customHeight="1" x14ac:dyDescent="0.25">
      <c r="A414" s="29"/>
      <c r="B414" s="29"/>
      <c r="C414" s="47"/>
      <c r="D414" s="29"/>
      <c r="E414" s="29"/>
      <c r="F414" s="29"/>
      <c r="G414" s="29"/>
      <c r="H414" s="29"/>
      <c r="I414" s="29"/>
      <c r="J414" s="29"/>
      <c r="K414" s="29"/>
      <c r="L414" s="29"/>
      <c r="M414" s="29"/>
      <c r="N414" s="46"/>
      <c r="O414" s="46"/>
      <c r="P414" s="46"/>
      <c r="Q414" s="46"/>
      <c r="R414" s="46"/>
      <c r="S414" s="46"/>
      <c r="T414" s="46"/>
      <c r="U414" s="46"/>
      <c r="V414" s="43"/>
    </row>
    <row r="415" spans="1:22" ht="12.75" customHeight="1" x14ac:dyDescent="0.25">
      <c r="A415" s="29"/>
      <c r="B415" s="29"/>
      <c r="C415" s="47"/>
      <c r="D415" s="29"/>
      <c r="E415" s="29"/>
      <c r="F415" s="29"/>
      <c r="G415" s="29"/>
      <c r="H415" s="29"/>
      <c r="I415" s="29"/>
      <c r="J415" s="29"/>
      <c r="K415" s="29"/>
      <c r="L415" s="29"/>
      <c r="M415" s="29"/>
      <c r="N415" s="46"/>
      <c r="O415" s="46"/>
      <c r="P415" s="46"/>
      <c r="Q415" s="46"/>
      <c r="R415" s="46"/>
      <c r="S415" s="46"/>
      <c r="T415" s="46"/>
      <c r="U415" s="46"/>
      <c r="V415" s="43"/>
    </row>
    <row r="416" spans="1:22" ht="12.75" customHeight="1" x14ac:dyDescent="0.25">
      <c r="A416" s="29"/>
      <c r="B416" s="29"/>
      <c r="C416" s="47"/>
      <c r="D416" s="29"/>
      <c r="E416" s="29"/>
      <c r="F416" s="29"/>
      <c r="G416" s="29"/>
      <c r="H416" s="29"/>
      <c r="I416" s="29"/>
      <c r="J416" s="29"/>
      <c r="K416" s="29"/>
      <c r="L416" s="29"/>
      <c r="M416" s="29"/>
      <c r="N416" s="46"/>
      <c r="O416" s="46"/>
      <c r="P416" s="46"/>
      <c r="Q416" s="46"/>
      <c r="R416" s="46"/>
      <c r="S416" s="46"/>
      <c r="T416" s="46"/>
      <c r="U416" s="46"/>
      <c r="V416" s="43"/>
    </row>
    <row r="417" spans="1:22" ht="12.75" customHeight="1" x14ac:dyDescent="0.25">
      <c r="A417" s="29"/>
      <c r="B417" s="29"/>
      <c r="C417" s="47"/>
      <c r="D417" s="29"/>
      <c r="E417" s="29"/>
      <c r="F417" s="29"/>
      <c r="G417" s="29"/>
      <c r="H417" s="29"/>
      <c r="I417" s="29"/>
      <c r="J417" s="29"/>
      <c r="K417" s="29"/>
      <c r="L417" s="29"/>
      <c r="M417" s="29"/>
      <c r="N417" s="46"/>
      <c r="O417" s="46"/>
      <c r="P417" s="46"/>
      <c r="Q417" s="46"/>
      <c r="R417" s="46"/>
      <c r="S417" s="46"/>
      <c r="T417" s="46"/>
      <c r="U417" s="46"/>
      <c r="V417" s="43"/>
    </row>
    <row r="418" spans="1:22" ht="12.75" customHeight="1" x14ac:dyDescent="0.25">
      <c r="A418" s="29"/>
      <c r="B418" s="29"/>
      <c r="C418" s="47"/>
      <c r="D418" s="29"/>
      <c r="E418" s="29"/>
      <c r="F418" s="29"/>
      <c r="G418" s="29"/>
      <c r="H418" s="29"/>
      <c r="I418" s="29"/>
      <c r="J418" s="29"/>
      <c r="K418" s="29"/>
      <c r="L418" s="29"/>
      <c r="M418" s="29"/>
      <c r="N418" s="46"/>
      <c r="O418" s="46"/>
      <c r="P418" s="46"/>
      <c r="Q418" s="46"/>
      <c r="R418" s="46"/>
      <c r="S418" s="46"/>
      <c r="T418" s="46"/>
      <c r="U418" s="46"/>
      <c r="V418" s="43"/>
    </row>
    <row r="419" spans="1:22" ht="12.75" customHeight="1" x14ac:dyDescent="0.25">
      <c r="A419" s="29"/>
      <c r="B419" s="29"/>
      <c r="C419" s="47"/>
      <c r="D419" s="29"/>
      <c r="E419" s="29"/>
      <c r="F419" s="29"/>
      <c r="G419" s="29"/>
      <c r="H419" s="29"/>
      <c r="I419" s="29"/>
      <c r="J419" s="29"/>
      <c r="K419" s="29"/>
      <c r="L419" s="29"/>
      <c r="M419" s="29"/>
      <c r="N419" s="46"/>
      <c r="O419" s="46"/>
      <c r="P419" s="46"/>
      <c r="Q419" s="46"/>
      <c r="R419" s="46"/>
      <c r="S419" s="46"/>
      <c r="T419" s="46"/>
      <c r="U419" s="46"/>
      <c r="V419" s="43"/>
    </row>
    <row r="420" spans="1:22" ht="12.75" customHeight="1" x14ac:dyDescent="0.25">
      <c r="A420" s="29"/>
      <c r="B420" s="29"/>
      <c r="C420" s="47"/>
      <c r="D420" s="29"/>
      <c r="E420" s="29"/>
      <c r="F420" s="29"/>
      <c r="G420" s="29"/>
      <c r="H420" s="29"/>
      <c r="I420" s="29"/>
      <c r="J420" s="29"/>
      <c r="K420" s="29"/>
      <c r="L420" s="29"/>
      <c r="M420" s="29"/>
      <c r="N420" s="46"/>
      <c r="O420" s="46"/>
      <c r="P420" s="46"/>
      <c r="Q420" s="46"/>
      <c r="R420" s="46"/>
      <c r="S420" s="46"/>
      <c r="T420" s="46"/>
      <c r="U420" s="46"/>
      <c r="V420" s="43"/>
    </row>
    <row r="421" spans="1:22" ht="12.75" customHeight="1" x14ac:dyDescent="0.25">
      <c r="A421" s="29"/>
      <c r="B421" s="29"/>
      <c r="C421" s="47"/>
      <c r="D421" s="29"/>
      <c r="E421" s="29"/>
      <c r="F421" s="29"/>
      <c r="G421" s="29"/>
      <c r="H421" s="29"/>
      <c r="I421" s="29"/>
      <c r="J421" s="29"/>
      <c r="K421" s="29"/>
      <c r="L421" s="29"/>
      <c r="M421" s="29"/>
      <c r="N421" s="46"/>
      <c r="O421" s="46"/>
      <c r="P421" s="46"/>
      <c r="Q421" s="46"/>
      <c r="R421" s="46"/>
      <c r="S421" s="46"/>
      <c r="T421" s="46"/>
      <c r="U421" s="46"/>
      <c r="V421" s="43"/>
    </row>
    <row r="422" spans="1:22" ht="12.75" customHeight="1" x14ac:dyDescent="0.25">
      <c r="A422" s="29"/>
      <c r="B422" s="29"/>
      <c r="C422" s="47"/>
      <c r="D422" s="29"/>
      <c r="E422" s="29"/>
      <c r="F422" s="29"/>
      <c r="G422" s="29"/>
      <c r="H422" s="29"/>
      <c r="I422" s="29"/>
      <c r="J422" s="29"/>
      <c r="K422" s="29"/>
      <c r="L422" s="29"/>
      <c r="M422" s="29"/>
      <c r="N422" s="46"/>
      <c r="O422" s="46"/>
      <c r="P422" s="46"/>
      <c r="Q422" s="46"/>
      <c r="R422" s="46"/>
      <c r="S422" s="46"/>
      <c r="T422" s="46"/>
      <c r="U422" s="46"/>
      <c r="V422" s="43"/>
    </row>
    <row r="423" spans="1:22" ht="12.75" customHeight="1" x14ac:dyDescent="0.25">
      <c r="A423" s="29"/>
      <c r="B423" s="29"/>
      <c r="C423" s="47"/>
      <c r="D423" s="29"/>
      <c r="E423" s="29"/>
      <c r="F423" s="29"/>
      <c r="G423" s="29"/>
      <c r="H423" s="29"/>
      <c r="I423" s="29"/>
      <c r="J423" s="29"/>
      <c r="K423" s="29"/>
      <c r="L423" s="29"/>
      <c r="M423" s="29"/>
      <c r="N423" s="46"/>
      <c r="O423" s="46"/>
      <c r="P423" s="46"/>
      <c r="Q423" s="46"/>
      <c r="R423" s="46"/>
      <c r="S423" s="46"/>
      <c r="T423" s="46"/>
      <c r="U423" s="46"/>
      <c r="V423" s="43"/>
    </row>
    <row r="424" spans="1:22" ht="12.75" customHeight="1" x14ac:dyDescent="0.25">
      <c r="A424" s="29"/>
      <c r="B424" s="29"/>
      <c r="C424" s="47"/>
      <c r="D424" s="29"/>
      <c r="E424" s="29"/>
      <c r="F424" s="29"/>
      <c r="G424" s="29"/>
      <c r="H424" s="29"/>
      <c r="I424" s="29"/>
      <c r="J424" s="29"/>
      <c r="K424" s="29"/>
      <c r="L424" s="29"/>
      <c r="M424" s="29"/>
      <c r="N424" s="46"/>
      <c r="O424" s="46"/>
      <c r="P424" s="46"/>
      <c r="Q424" s="46"/>
      <c r="R424" s="46"/>
      <c r="S424" s="46"/>
      <c r="T424" s="46"/>
      <c r="U424" s="46"/>
      <c r="V424" s="43"/>
    </row>
    <row r="425" spans="1:22" ht="12.75" customHeight="1" x14ac:dyDescent="0.25">
      <c r="A425" s="29"/>
      <c r="B425" s="29"/>
      <c r="C425" s="47"/>
      <c r="D425" s="29"/>
      <c r="E425" s="29"/>
      <c r="F425" s="29"/>
      <c r="G425" s="29"/>
      <c r="H425" s="29"/>
      <c r="I425" s="29"/>
      <c r="J425" s="29"/>
      <c r="K425" s="29"/>
      <c r="L425" s="29"/>
      <c r="M425" s="29"/>
      <c r="N425" s="46"/>
      <c r="O425" s="46"/>
      <c r="P425" s="46"/>
      <c r="Q425" s="46"/>
      <c r="R425" s="46"/>
      <c r="S425" s="46"/>
      <c r="T425" s="46"/>
      <c r="U425" s="46"/>
      <c r="V425" s="43"/>
    </row>
    <row r="426" spans="1:22" ht="12.75" customHeight="1" x14ac:dyDescent="0.25">
      <c r="A426" s="29"/>
      <c r="B426" s="29"/>
      <c r="C426" s="47"/>
      <c r="D426" s="29"/>
      <c r="E426" s="29"/>
      <c r="F426" s="29"/>
      <c r="G426" s="29"/>
      <c r="H426" s="29"/>
      <c r="I426" s="29"/>
      <c r="J426" s="29"/>
      <c r="K426" s="29"/>
      <c r="L426" s="29"/>
      <c r="M426" s="29"/>
      <c r="N426" s="46"/>
      <c r="O426" s="46"/>
      <c r="P426" s="46"/>
      <c r="Q426" s="46"/>
      <c r="R426" s="46"/>
      <c r="S426" s="46"/>
      <c r="T426" s="46"/>
      <c r="U426" s="46"/>
      <c r="V426" s="43"/>
    </row>
    <row r="427" spans="1:22" ht="12.75" customHeight="1" x14ac:dyDescent="0.25">
      <c r="A427" s="29"/>
      <c r="B427" s="29"/>
      <c r="C427" s="47"/>
      <c r="D427" s="29"/>
      <c r="E427" s="29"/>
      <c r="F427" s="29"/>
      <c r="G427" s="29"/>
      <c r="H427" s="29"/>
      <c r="I427" s="29"/>
      <c r="J427" s="29"/>
      <c r="K427" s="29"/>
      <c r="L427" s="29"/>
      <c r="M427" s="29"/>
      <c r="N427" s="46"/>
      <c r="O427" s="46"/>
      <c r="P427" s="46"/>
      <c r="Q427" s="46"/>
      <c r="R427" s="46"/>
      <c r="S427" s="46"/>
      <c r="T427" s="46"/>
      <c r="U427" s="46"/>
      <c r="V427" s="43"/>
    </row>
    <row r="428" spans="1:22" ht="12.75" customHeight="1" x14ac:dyDescent="0.25">
      <c r="A428" s="29"/>
      <c r="B428" s="29"/>
      <c r="C428" s="47"/>
      <c r="D428" s="29"/>
      <c r="E428" s="29"/>
      <c r="F428" s="29"/>
      <c r="G428" s="29"/>
      <c r="H428" s="29"/>
      <c r="I428" s="29"/>
      <c r="J428" s="29"/>
      <c r="K428" s="29"/>
      <c r="L428" s="29"/>
      <c r="M428" s="29"/>
      <c r="N428" s="46"/>
      <c r="O428" s="46"/>
      <c r="P428" s="46"/>
      <c r="Q428" s="46"/>
      <c r="R428" s="46"/>
      <c r="S428" s="46"/>
      <c r="T428" s="46"/>
      <c r="U428" s="46"/>
      <c r="V428" s="43"/>
    </row>
    <row r="429" spans="1:22" ht="12.75" customHeight="1" x14ac:dyDescent="0.25">
      <c r="A429" s="29"/>
      <c r="B429" s="29"/>
      <c r="C429" s="47"/>
      <c r="D429" s="29"/>
      <c r="E429" s="29"/>
      <c r="F429" s="29"/>
      <c r="G429" s="29"/>
      <c r="H429" s="29"/>
      <c r="I429" s="29"/>
      <c r="J429" s="29"/>
      <c r="K429" s="29"/>
      <c r="L429" s="29"/>
      <c r="M429" s="29"/>
      <c r="N429" s="46"/>
      <c r="O429" s="46"/>
      <c r="P429" s="46"/>
      <c r="Q429" s="46"/>
      <c r="R429" s="46"/>
      <c r="S429" s="46"/>
      <c r="T429" s="46"/>
      <c r="U429" s="46"/>
      <c r="V429" s="43"/>
    </row>
    <row r="430" spans="1:22" ht="12.75" customHeight="1" x14ac:dyDescent="0.25">
      <c r="A430" s="29"/>
      <c r="B430" s="29"/>
      <c r="C430" s="47"/>
      <c r="D430" s="29"/>
      <c r="E430" s="29"/>
      <c r="F430" s="29"/>
      <c r="G430" s="29"/>
      <c r="H430" s="29"/>
      <c r="I430" s="29"/>
      <c r="J430" s="29"/>
      <c r="K430" s="29"/>
      <c r="L430" s="29"/>
      <c r="M430" s="29"/>
      <c r="N430" s="46"/>
      <c r="O430" s="46"/>
      <c r="P430" s="46"/>
      <c r="Q430" s="46"/>
      <c r="R430" s="46"/>
      <c r="S430" s="46"/>
      <c r="T430" s="46"/>
      <c r="U430" s="46"/>
      <c r="V430" s="43"/>
    </row>
    <row r="431" spans="1:22" ht="12.75" customHeight="1" x14ac:dyDescent="0.25">
      <c r="A431" s="29"/>
      <c r="B431" s="29"/>
      <c r="C431" s="47"/>
      <c r="D431" s="29"/>
      <c r="E431" s="29"/>
      <c r="F431" s="29"/>
      <c r="G431" s="29"/>
      <c r="H431" s="29"/>
      <c r="I431" s="29"/>
      <c r="J431" s="29"/>
      <c r="K431" s="29"/>
      <c r="L431" s="29"/>
      <c r="M431" s="29"/>
      <c r="N431" s="46"/>
      <c r="O431" s="46"/>
      <c r="P431" s="46"/>
      <c r="Q431" s="46"/>
      <c r="R431" s="46"/>
      <c r="S431" s="46"/>
      <c r="T431" s="46"/>
      <c r="U431" s="46"/>
      <c r="V431" s="43"/>
    </row>
    <row r="432" spans="1:22" ht="12.75" customHeight="1" x14ac:dyDescent="0.25">
      <c r="A432" s="29"/>
      <c r="B432" s="29"/>
      <c r="C432" s="47"/>
      <c r="D432" s="29"/>
      <c r="E432" s="29"/>
      <c r="F432" s="29"/>
      <c r="G432" s="29"/>
      <c r="H432" s="29"/>
      <c r="I432" s="29"/>
      <c r="J432" s="29"/>
      <c r="K432" s="29"/>
      <c r="L432" s="29"/>
      <c r="M432" s="29"/>
      <c r="N432" s="46"/>
      <c r="O432" s="46"/>
      <c r="P432" s="46"/>
      <c r="Q432" s="46"/>
      <c r="R432" s="46"/>
      <c r="S432" s="46"/>
      <c r="T432" s="46"/>
      <c r="U432" s="46"/>
      <c r="V432" s="43"/>
    </row>
    <row r="433" spans="1:22" ht="12.75" customHeight="1" x14ac:dyDescent="0.25">
      <c r="A433" s="29"/>
      <c r="B433" s="29"/>
      <c r="C433" s="47"/>
      <c r="D433" s="29"/>
      <c r="E433" s="29"/>
      <c r="F433" s="29"/>
      <c r="G433" s="29"/>
      <c r="H433" s="29"/>
      <c r="I433" s="29"/>
      <c r="J433" s="29"/>
      <c r="K433" s="29"/>
      <c r="L433" s="29"/>
      <c r="M433" s="29"/>
      <c r="N433" s="46"/>
      <c r="O433" s="46"/>
      <c r="P433" s="46"/>
      <c r="Q433" s="46"/>
      <c r="R433" s="46"/>
      <c r="S433" s="46"/>
      <c r="T433" s="46"/>
      <c r="U433" s="46"/>
      <c r="V433" s="43"/>
    </row>
    <row r="434" spans="1:22" ht="12.75" customHeight="1" x14ac:dyDescent="0.25">
      <c r="A434" s="29"/>
      <c r="B434" s="29"/>
      <c r="C434" s="47"/>
      <c r="D434" s="29"/>
      <c r="E434" s="29"/>
      <c r="F434" s="29"/>
      <c r="G434" s="29"/>
      <c r="H434" s="29"/>
      <c r="I434" s="29"/>
      <c r="J434" s="29"/>
      <c r="K434" s="29"/>
      <c r="L434" s="29"/>
      <c r="M434" s="29"/>
      <c r="N434" s="46"/>
      <c r="O434" s="46"/>
      <c r="P434" s="46"/>
      <c r="Q434" s="46"/>
      <c r="R434" s="46"/>
      <c r="S434" s="46"/>
      <c r="T434" s="46"/>
      <c r="U434" s="46"/>
      <c r="V434" s="43"/>
    </row>
    <row r="435" spans="1:22" ht="12.75" customHeight="1" x14ac:dyDescent="0.25">
      <c r="A435" s="29"/>
      <c r="B435" s="29"/>
      <c r="C435" s="47"/>
      <c r="D435" s="29"/>
      <c r="E435" s="29"/>
      <c r="F435" s="29"/>
      <c r="G435" s="29"/>
      <c r="H435" s="29"/>
      <c r="I435" s="29"/>
      <c r="J435" s="29"/>
      <c r="K435" s="29"/>
      <c r="L435" s="29"/>
      <c r="M435" s="29"/>
      <c r="N435" s="46"/>
      <c r="O435" s="46"/>
      <c r="P435" s="46"/>
      <c r="Q435" s="46"/>
      <c r="R435" s="46"/>
      <c r="S435" s="46"/>
      <c r="T435" s="46"/>
      <c r="U435" s="46"/>
      <c r="V435" s="43"/>
    </row>
    <row r="436" spans="1:22" ht="12.75" customHeight="1" x14ac:dyDescent="0.25">
      <c r="A436" s="29"/>
      <c r="B436" s="29"/>
      <c r="C436" s="47"/>
      <c r="D436" s="29"/>
      <c r="E436" s="29"/>
      <c r="F436" s="29"/>
      <c r="G436" s="29"/>
      <c r="H436" s="29"/>
      <c r="I436" s="29"/>
      <c r="J436" s="29"/>
      <c r="K436" s="29"/>
      <c r="L436" s="29"/>
      <c r="M436" s="29"/>
      <c r="N436" s="46"/>
      <c r="O436" s="46"/>
      <c r="P436" s="46"/>
      <c r="Q436" s="46"/>
      <c r="R436" s="46"/>
      <c r="S436" s="46"/>
      <c r="T436" s="46"/>
      <c r="U436" s="46"/>
      <c r="V436" s="43"/>
    </row>
    <row r="437" spans="1:22" ht="12.75" customHeight="1" x14ac:dyDescent="0.25">
      <c r="A437" s="29"/>
      <c r="B437" s="29"/>
      <c r="C437" s="47"/>
      <c r="D437" s="29"/>
      <c r="E437" s="29"/>
      <c r="F437" s="29"/>
      <c r="G437" s="29"/>
      <c r="H437" s="29"/>
      <c r="I437" s="29"/>
      <c r="J437" s="29"/>
      <c r="K437" s="29"/>
      <c r="L437" s="29"/>
      <c r="M437" s="29"/>
      <c r="N437" s="46"/>
      <c r="O437" s="46"/>
      <c r="P437" s="46"/>
      <c r="Q437" s="46"/>
      <c r="R437" s="46"/>
      <c r="S437" s="46"/>
      <c r="T437" s="46"/>
      <c r="U437" s="46"/>
      <c r="V437" s="43"/>
    </row>
    <row r="438" spans="1:22" ht="12.75" customHeight="1" x14ac:dyDescent="0.25">
      <c r="A438" s="29"/>
      <c r="B438" s="29"/>
      <c r="C438" s="47"/>
      <c r="D438" s="29"/>
      <c r="E438" s="29"/>
      <c r="F438" s="29"/>
      <c r="G438" s="29"/>
      <c r="H438" s="29"/>
      <c r="I438" s="29"/>
      <c r="J438" s="29"/>
      <c r="K438" s="29"/>
      <c r="L438" s="29"/>
      <c r="M438" s="29"/>
      <c r="N438" s="46"/>
      <c r="O438" s="46"/>
      <c r="P438" s="46"/>
      <c r="Q438" s="46"/>
      <c r="R438" s="46"/>
      <c r="S438" s="46"/>
      <c r="T438" s="46"/>
      <c r="U438" s="46"/>
      <c r="V438" s="43"/>
    </row>
    <row r="439" spans="1:22" ht="12.75" customHeight="1" x14ac:dyDescent="0.25">
      <c r="A439" s="29"/>
      <c r="B439" s="29"/>
      <c r="C439" s="47"/>
      <c r="D439" s="29"/>
      <c r="E439" s="29"/>
      <c r="F439" s="29"/>
      <c r="G439" s="29"/>
      <c r="H439" s="29"/>
      <c r="I439" s="29"/>
      <c r="J439" s="29"/>
      <c r="K439" s="29"/>
      <c r="L439" s="29"/>
      <c r="M439" s="29"/>
      <c r="N439" s="46"/>
      <c r="O439" s="46"/>
      <c r="P439" s="46"/>
      <c r="Q439" s="46"/>
      <c r="R439" s="46"/>
      <c r="S439" s="46"/>
      <c r="T439" s="46"/>
      <c r="U439" s="46"/>
      <c r="V439" s="43"/>
    </row>
    <row r="440" spans="1:22" ht="12.75" customHeight="1" x14ac:dyDescent="0.25">
      <c r="A440" s="29"/>
      <c r="B440" s="29"/>
      <c r="C440" s="47"/>
      <c r="D440" s="29"/>
      <c r="E440" s="29"/>
      <c r="F440" s="29"/>
      <c r="G440" s="29"/>
      <c r="H440" s="29"/>
      <c r="I440" s="29"/>
      <c r="J440" s="29"/>
      <c r="K440" s="29"/>
      <c r="L440" s="29"/>
      <c r="M440" s="29"/>
      <c r="N440" s="46"/>
      <c r="O440" s="46"/>
      <c r="P440" s="46"/>
      <c r="Q440" s="46"/>
      <c r="R440" s="46"/>
      <c r="S440" s="46"/>
      <c r="T440" s="46"/>
      <c r="U440" s="46"/>
      <c r="V440" s="43"/>
    </row>
    <row r="441" spans="1:22" ht="12.75" customHeight="1" x14ac:dyDescent="0.25">
      <c r="A441" s="29"/>
      <c r="B441" s="29"/>
      <c r="C441" s="47"/>
      <c r="D441" s="29"/>
      <c r="E441" s="29"/>
      <c r="F441" s="29"/>
      <c r="G441" s="29"/>
      <c r="H441" s="29"/>
      <c r="I441" s="29"/>
      <c r="J441" s="29"/>
      <c r="K441" s="29"/>
      <c r="L441" s="29"/>
      <c r="M441" s="29"/>
      <c r="N441" s="46"/>
      <c r="O441" s="46"/>
      <c r="P441" s="46"/>
      <c r="Q441" s="46"/>
      <c r="R441" s="46"/>
      <c r="S441" s="46"/>
      <c r="T441" s="46"/>
      <c r="U441" s="46"/>
      <c r="V441" s="43"/>
    </row>
    <row r="442" spans="1:22" ht="12.75" customHeight="1" x14ac:dyDescent="0.25">
      <c r="A442" s="29"/>
      <c r="B442" s="29"/>
      <c r="C442" s="47"/>
      <c r="D442" s="29"/>
      <c r="E442" s="29"/>
      <c r="F442" s="29"/>
      <c r="G442" s="29"/>
      <c r="H442" s="29"/>
      <c r="I442" s="29"/>
      <c r="J442" s="29"/>
      <c r="K442" s="29"/>
      <c r="L442" s="29"/>
      <c r="M442" s="29"/>
      <c r="N442" s="46"/>
      <c r="O442" s="46"/>
      <c r="P442" s="46"/>
      <c r="Q442" s="46"/>
      <c r="R442" s="46"/>
      <c r="S442" s="46"/>
      <c r="T442" s="46"/>
      <c r="U442" s="46"/>
      <c r="V442" s="43"/>
    </row>
    <row r="443" spans="1:22" ht="12.75" customHeight="1" x14ac:dyDescent="0.25">
      <c r="A443" s="29"/>
      <c r="B443" s="29"/>
      <c r="C443" s="47"/>
      <c r="D443" s="29"/>
      <c r="E443" s="29"/>
      <c r="F443" s="29"/>
      <c r="G443" s="29"/>
      <c r="H443" s="29"/>
      <c r="I443" s="29"/>
      <c r="J443" s="29"/>
      <c r="K443" s="29"/>
      <c r="L443" s="29"/>
      <c r="M443" s="29"/>
      <c r="N443" s="46"/>
      <c r="O443" s="46"/>
      <c r="P443" s="46"/>
      <c r="Q443" s="46"/>
      <c r="R443" s="46"/>
      <c r="S443" s="46"/>
      <c r="T443" s="46"/>
      <c r="U443" s="46"/>
      <c r="V443" s="43"/>
    </row>
    <row r="444" spans="1:22" ht="12.75" customHeight="1" x14ac:dyDescent="0.25">
      <c r="A444" s="29"/>
      <c r="B444" s="29"/>
      <c r="C444" s="47"/>
      <c r="D444" s="29"/>
      <c r="E444" s="29"/>
      <c r="F444" s="29"/>
      <c r="G444" s="29"/>
      <c r="H444" s="29"/>
      <c r="I444" s="29"/>
      <c r="J444" s="29"/>
      <c r="K444" s="29"/>
      <c r="L444" s="29"/>
      <c r="M444" s="29"/>
      <c r="N444" s="46"/>
      <c r="O444" s="46"/>
      <c r="P444" s="46"/>
      <c r="Q444" s="46"/>
      <c r="R444" s="46"/>
      <c r="S444" s="46"/>
      <c r="T444" s="46"/>
      <c r="U444" s="46"/>
      <c r="V444" s="43"/>
    </row>
    <row r="445" spans="1:22" ht="12.75" customHeight="1" x14ac:dyDescent="0.25">
      <c r="A445" s="29"/>
      <c r="B445" s="29"/>
      <c r="C445" s="47"/>
      <c r="D445" s="29"/>
      <c r="E445" s="29"/>
      <c r="F445" s="29"/>
      <c r="G445" s="29"/>
      <c r="H445" s="29"/>
      <c r="I445" s="29"/>
      <c r="J445" s="29"/>
      <c r="K445" s="29"/>
      <c r="L445" s="29"/>
      <c r="M445" s="29"/>
      <c r="N445" s="46"/>
      <c r="O445" s="46"/>
      <c r="P445" s="46"/>
      <c r="Q445" s="46"/>
      <c r="R445" s="46"/>
      <c r="S445" s="46"/>
      <c r="T445" s="46"/>
      <c r="U445" s="46"/>
      <c r="V445" s="43"/>
    </row>
    <row r="446" spans="1:22" ht="12.75" customHeight="1" x14ac:dyDescent="0.25">
      <c r="A446" s="29"/>
      <c r="B446" s="29"/>
      <c r="C446" s="47"/>
      <c r="D446" s="29"/>
      <c r="E446" s="29"/>
      <c r="F446" s="29"/>
      <c r="G446" s="29"/>
      <c r="H446" s="29"/>
      <c r="I446" s="29"/>
      <c r="J446" s="29"/>
      <c r="K446" s="29"/>
      <c r="L446" s="29"/>
      <c r="M446" s="29"/>
      <c r="N446" s="46"/>
      <c r="O446" s="46"/>
      <c r="P446" s="46"/>
      <c r="Q446" s="46"/>
      <c r="R446" s="46"/>
      <c r="S446" s="46"/>
      <c r="T446" s="46"/>
      <c r="U446" s="46"/>
      <c r="V446" s="43"/>
    </row>
    <row r="447" spans="1:22" ht="12.75" customHeight="1" x14ac:dyDescent="0.25">
      <c r="A447" s="29"/>
      <c r="B447" s="29"/>
      <c r="C447" s="47"/>
      <c r="D447" s="29"/>
      <c r="E447" s="29"/>
      <c r="F447" s="29"/>
      <c r="G447" s="29"/>
      <c r="H447" s="29"/>
      <c r="I447" s="29"/>
      <c r="J447" s="29"/>
      <c r="K447" s="29"/>
      <c r="L447" s="29"/>
      <c r="M447" s="29"/>
      <c r="N447" s="46"/>
      <c r="O447" s="46"/>
      <c r="P447" s="46"/>
      <c r="Q447" s="46"/>
      <c r="R447" s="46"/>
      <c r="S447" s="46"/>
      <c r="T447" s="46"/>
      <c r="U447" s="46"/>
      <c r="V447" s="43"/>
    </row>
    <row r="448" spans="1:22" ht="12.75" customHeight="1" x14ac:dyDescent="0.25">
      <c r="A448" s="29"/>
      <c r="B448" s="29"/>
      <c r="C448" s="47"/>
      <c r="D448" s="29"/>
      <c r="E448" s="29"/>
      <c r="F448" s="29"/>
      <c r="G448" s="29"/>
      <c r="H448" s="29"/>
      <c r="I448" s="29"/>
      <c r="J448" s="29"/>
      <c r="K448" s="29"/>
      <c r="L448" s="29"/>
      <c r="M448" s="29"/>
      <c r="N448" s="46"/>
      <c r="O448" s="46"/>
      <c r="P448" s="46"/>
      <c r="Q448" s="46"/>
      <c r="R448" s="46"/>
      <c r="S448" s="46"/>
      <c r="T448" s="46"/>
      <c r="U448" s="46"/>
      <c r="V448" s="43"/>
    </row>
    <row r="449" spans="1:22" ht="12.75" customHeight="1" x14ac:dyDescent="0.25">
      <c r="A449" s="29"/>
      <c r="B449" s="29"/>
      <c r="C449" s="47"/>
      <c r="D449" s="29"/>
      <c r="E449" s="29"/>
      <c r="F449" s="29"/>
      <c r="G449" s="29"/>
      <c r="H449" s="29"/>
      <c r="I449" s="29"/>
      <c r="J449" s="29"/>
      <c r="K449" s="29"/>
      <c r="L449" s="29"/>
      <c r="M449" s="29"/>
      <c r="N449" s="46"/>
      <c r="O449" s="46"/>
      <c r="P449" s="46"/>
      <c r="Q449" s="46"/>
      <c r="R449" s="46"/>
      <c r="S449" s="46"/>
      <c r="T449" s="46"/>
      <c r="U449" s="46"/>
      <c r="V449" s="43"/>
    </row>
    <row r="450" spans="1:22" ht="12.75" customHeight="1" x14ac:dyDescent="0.25">
      <c r="A450" s="29"/>
      <c r="B450" s="29"/>
      <c r="C450" s="47"/>
      <c r="D450" s="29"/>
      <c r="E450" s="29"/>
      <c r="F450" s="29"/>
      <c r="G450" s="29"/>
      <c r="H450" s="29"/>
      <c r="I450" s="29"/>
      <c r="J450" s="29"/>
      <c r="K450" s="29"/>
      <c r="L450" s="29"/>
      <c r="M450" s="29"/>
      <c r="N450" s="46"/>
      <c r="O450" s="46"/>
      <c r="P450" s="46"/>
      <c r="Q450" s="46"/>
      <c r="R450" s="46"/>
      <c r="S450" s="46"/>
      <c r="T450" s="46"/>
      <c r="U450" s="46"/>
      <c r="V450" s="43"/>
    </row>
    <row r="451" spans="1:22" ht="12.75" customHeight="1" x14ac:dyDescent="0.25">
      <c r="A451" s="29"/>
      <c r="B451" s="29"/>
      <c r="C451" s="47"/>
      <c r="D451" s="29"/>
      <c r="E451" s="29"/>
      <c r="F451" s="29"/>
      <c r="G451" s="29"/>
      <c r="H451" s="29"/>
      <c r="I451" s="29"/>
      <c r="J451" s="29"/>
      <c r="K451" s="29"/>
      <c r="L451" s="29"/>
      <c r="M451" s="29"/>
      <c r="N451" s="46"/>
      <c r="O451" s="46"/>
      <c r="P451" s="46"/>
      <c r="Q451" s="46"/>
      <c r="R451" s="46"/>
      <c r="S451" s="46"/>
      <c r="T451" s="46"/>
      <c r="U451" s="46"/>
      <c r="V451" s="43"/>
    </row>
    <row r="452" spans="1:22" ht="12.75" customHeight="1" x14ac:dyDescent="0.25">
      <c r="A452" s="29"/>
      <c r="B452" s="29"/>
      <c r="C452" s="47"/>
      <c r="D452" s="29"/>
      <c r="E452" s="29"/>
      <c r="F452" s="29"/>
      <c r="G452" s="29"/>
      <c r="H452" s="29"/>
      <c r="I452" s="29"/>
      <c r="J452" s="29"/>
      <c r="K452" s="29"/>
      <c r="L452" s="29"/>
      <c r="M452" s="29"/>
      <c r="N452" s="46"/>
      <c r="O452" s="46"/>
      <c r="P452" s="46"/>
      <c r="Q452" s="46"/>
      <c r="R452" s="46"/>
      <c r="S452" s="46"/>
      <c r="T452" s="46"/>
      <c r="U452" s="46"/>
      <c r="V452" s="43"/>
    </row>
    <row r="453" spans="1:22" ht="12.75" customHeight="1" x14ac:dyDescent="0.25">
      <c r="A453" s="29"/>
      <c r="B453" s="29"/>
      <c r="C453" s="47"/>
      <c r="D453" s="29"/>
      <c r="E453" s="29"/>
      <c r="F453" s="29"/>
      <c r="G453" s="29"/>
      <c r="H453" s="29"/>
      <c r="I453" s="29"/>
      <c r="J453" s="29"/>
      <c r="K453" s="29"/>
      <c r="L453" s="29"/>
      <c r="M453" s="29"/>
      <c r="N453" s="46"/>
      <c r="O453" s="46"/>
      <c r="P453" s="46"/>
      <c r="Q453" s="46"/>
      <c r="R453" s="46"/>
      <c r="S453" s="46"/>
      <c r="T453" s="46"/>
      <c r="U453" s="46"/>
      <c r="V453" s="43"/>
    </row>
    <row r="454" spans="1:22" ht="12.75" customHeight="1" x14ac:dyDescent="0.25">
      <c r="A454" s="29"/>
      <c r="B454" s="29"/>
      <c r="C454" s="47"/>
      <c r="D454" s="29"/>
      <c r="E454" s="29"/>
      <c r="F454" s="29"/>
      <c r="G454" s="29"/>
      <c r="H454" s="29"/>
      <c r="I454" s="29"/>
      <c r="J454" s="29"/>
      <c r="K454" s="29"/>
      <c r="L454" s="29"/>
      <c r="M454" s="29"/>
      <c r="N454" s="46"/>
      <c r="O454" s="46"/>
      <c r="P454" s="46"/>
      <c r="Q454" s="46"/>
      <c r="R454" s="46"/>
      <c r="S454" s="46"/>
      <c r="T454" s="46"/>
      <c r="U454" s="46"/>
      <c r="V454" s="43"/>
    </row>
    <row r="455" spans="1:22" ht="12.75" customHeight="1" x14ac:dyDescent="0.25">
      <c r="A455" s="29"/>
      <c r="B455" s="29"/>
      <c r="C455" s="47"/>
      <c r="D455" s="29"/>
      <c r="E455" s="29"/>
      <c r="F455" s="29"/>
      <c r="G455" s="29"/>
      <c r="H455" s="29"/>
      <c r="I455" s="29"/>
      <c r="J455" s="29"/>
      <c r="K455" s="29"/>
      <c r="L455" s="29"/>
      <c r="M455" s="29"/>
      <c r="N455" s="46"/>
      <c r="O455" s="46"/>
      <c r="P455" s="46"/>
      <c r="Q455" s="46"/>
      <c r="R455" s="46"/>
      <c r="S455" s="46"/>
      <c r="T455" s="46"/>
      <c r="U455" s="46"/>
      <c r="V455" s="43"/>
    </row>
    <row r="456" spans="1:22" ht="12.75" customHeight="1" x14ac:dyDescent="0.25">
      <c r="A456" s="29"/>
      <c r="B456" s="29"/>
      <c r="C456" s="47"/>
      <c r="D456" s="29"/>
      <c r="E456" s="29"/>
      <c r="F456" s="29"/>
      <c r="G456" s="29"/>
      <c r="H456" s="29"/>
      <c r="I456" s="29"/>
      <c r="J456" s="29"/>
      <c r="K456" s="29"/>
      <c r="L456" s="29"/>
      <c r="M456" s="29"/>
      <c r="N456" s="46"/>
      <c r="O456" s="46"/>
      <c r="P456" s="46"/>
      <c r="Q456" s="46"/>
      <c r="R456" s="46"/>
      <c r="S456" s="46"/>
      <c r="T456" s="46"/>
      <c r="U456" s="46"/>
      <c r="V456" s="43"/>
    </row>
    <row r="457" spans="1:22" ht="12.75" customHeight="1" x14ac:dyDescent="0.25">
      <c r="A457" s="29"/>
      <c r="B457" s="29"/>
      <c r="C457" s="47"/>
      <c r="D457" s="29"/>
      <c r="E457" s="29"/>
      <c r="F457" s="29"/>
      <c r="G457" s="29"/>
      <c r="H457" s="29"/>
      <c r="I457" s="29"/>
      <c r="J457" s="29"/>
      <c r="K457" s="29"/>
      <c r="L457" s="29"/>
      <c r="M457" s="29"/>
      <c r="N457" s="46"/>
      <c r="O457" s="46"/>
      <c r="P457" s="46"/>
      <c r="Q457" s="46"/>
      <c r="R457" s="46"/>
      <c r="S457" s="46"/>
      <c r="T457" s="46"/>
      <c r="U457" s="46"/>
      <c r="V457" s="43"/>
    </row>
    <row r="458" spans="1:22" ht="12.75" customHeight="1" x14ac:dyDescent="0.25">
      <c r="A458" s="29"/>
      <c r="B458" s="29"/>
      <c r="C458" s="47"/>
      <c r="D458" s="29"/>
      <c r="E458" s="29"/>
      <c r="F458" s="29"/>
      <c r="G458" s="29"/>
      <c r="H458" s="29"/>
      <c r="I458" s="29"/>
      <c r="J458" s="29"/>
      <c r="K458" s="29"/>
      <c r="L458" s="29"/>
      <c r="M458" s="29"/>
      <c r="N458" s="46"/>
      <c r="O458" s="46"/>
      <c r="P458" s="46"/>
      <c r="Q458" s="46"/>
      <c r="R458" s="46"/>
      <c r="S458" s="46"/>
      <c r="T458" s="46"/>
      <c r="U458" s="46"/>
      <c r="V458" s="43"/>
    </row>
    <row r="459" spans="1:22" ht="12.75" customHeight="1" x14ac:dyDescent="0.25">
      <c r="A459" s="29"/>
      <c r="B459" s="29"/>
      <c r="C459" s="47"/>
      <c r="D459" s="29"/>
      <c r="E459" s="29"/>
      <c r="F459" s="29"/>
      <c r="G459" s="29"/>
      <c r="H459" s="29"/>
      <c r="I459" s="29"/>
      <c r="J459" s="29"/>
      <c r="K459" s="29"/>
      <c r="L459" s="29"/>
      <c r="M459" s="29"/>
      <c r="N459" s="46"/>
      <c r="O459" s="46"/>
      <c r="P459" s="46"/>
      <c r="Q459" s="46"/>
      <c r="R459" s="46"/>
      <c r="S459" s="46"/>
      <c r="T459" s="46"/>
      <c r="U459" s="46"/>
      <c r="V459" s="43"/>
    </row>
    <row r="460" spans="1:22" ht="12.75" customHeight="1" x14ac:dyDescent="0.25">
      <c r="A460" s="29"/>
      <c r="B460" s="29"/>
      <c r="C460" s="47"/>
      <c r="D460" s="29"/>
      <c r="E460" s="29"/>
      <c r="F460" s="29"/>
      <c r="G460" s="29"/>
      <c r="H460" s="29"/>
      <c r="I460" s="29"/>
      <c r="J460" s="29"/>
      <c r="K460" s="29"/>
      <c r="L460" s="29"/>
      <c r="M460" s="29"/>
      <c r="N460" s="46"/>
      <c r="O460" s="46"/>
      <c r="P460" s="46"/>
      <c r="Q460" s="46"/>
      <c r="R460" s="46"/>
      <c r="S460" s="46"/>
      <c r="T460" s="46"/>
      <c r="U460" s="46"/>
      <c r="V460" s="43"/>
    </row>
    <row r="461" spans="1:22" ht="12.75" customHeight="1" x14ac:dyDescent="0.25">
      <c r="A461" s="29"/>
      <c r="B461" s="29"/>
      <c r="C461" s="47"/>
      <c r="D461" s="29"/>
      <c r="E461" s="29"/>
      <c r="F461" s="29"/>
      <c r="G461" s="29"/>
      <c r="H461" s="29"/>
      <c r="I461" s="29"/>
      <c r="J461" s="29"/>
      <c r="K461" s="29"/>
      <c r="L461" s="29"/>
      <c r="M461" s="29"/>
      <c r="N461" s="46"/>
      <c r="O461" s="46"/>
      <c r="P461" s="46"/>
      <c r="Q461" s="46"/>
      <c r="R461" s="46"/>
      <c r="S461" s="46"/>
      <c r="T461" s="46"/>
      <c r="U461" s="46"/>
      <c r="V461" s="43"/>
    </row>
    <row r="462" spans="1:22" ht="12.75" customHeight="1" x14ac:dyDescent="0.25">
      <c r="A462" s="29"/>
      <c r="B462" s="29"/>
      <c r="C462" s="47"/>
      <c r="D462" s="29"/>
      <c r="E462" s="29"/>
      <c r="F462" s="29"/>
      <c r="G462" s="29"/>
      <c r="H462" s="29"/>
      <c r="I462" s="29"/>
      <c r="J462" s="29"/>
      <c r="K462" s="29"/>
      <c r="L462" s="29"/>
      <c r="M462" s="29"/>
      <c r="N462" s="46"/>
      <c r="O462" s="46"/>
      <c r="P462" s="46"/>
      <c r="Q462" s="46"/>
      <c r="R462" s="46"/>
      <c r="S462" s="46"/>
      <c r="T462" s="46"/>
      <c r="U462" s="46"/>
      <c r="V462" s="43"/>
    </row>
    <row r="463" spans="1:22" ht="12.75" customHeight="1" x14ac:dyDescent="0.25">
      <c r="A463" s="29"/>
      <c r="B463" s="29"/>
      <c r="C463" s="47"/>
      <c r="D463" s="29"/>
      <c r="E463" s="29"/>
      <c r="F463" s="29"/>
      <c r="G463" s="29"/>
      <c r="H463" s="29"/>
      <c r="I463" s="29"/>
      <c r="J463" s="29"/>
      <c r="K463" s="29"/>
      <c r="L463" s="29"/>
      <c r="M463" s="29"/>
      <c r="N463" s="46"/>
      <c r="O463" s="46"/>
      <c r="P463" s="46"/>
      <c r="Q463" s="46"/>
      <c r="R463" s="46"/>
      <c r="S463" s="46"/>
      <c r="T463" s="46"/>
      <c r="U463" s="46"/>
      <c r="V463" s="43"/>
    </row>
    <row r="464" spans="1:22" ht="12.75" customHeight="1" x14ac:dyDescent="0.25">
      <c r="A464" s="29"/>
      <c r="B464" s="29"/>
      <c r="C464" s="47"/>
      <c r="D464" s="29"/>
      <c r="E464" s="29"/>
      <c r="F464" s="29"/>
      <c r="G464" s="29"/>
      <c r="H464" s="29"/>
      <c r="I464" s="29"/>
      <c r="J464" s="29"/>
      <c r="K464" s="29"/>
      <c r="L464" s="29"/>
      <c r="M464" s="29"/>
      <c r="N464" s="46"/>
      <c r="O464" s="46"/>
      <c r="P464" s="46"/>
      <c r="Q464" s="46"/>
      <c r="R464" s="46"/>
      <c r="S464" s="46"/>
      <c r="T464" s="46"/>
      <c r="U464" s="46"/>
      <c r="V464" s="43"/>
    </row>
    <row r="465" spans="1:22" ht="12.75" customHeight="1" x14ac:dyDescent="0.25">
      <c r="A465" s="29"/>
      <c r="B465" s="29"/>
      <c r="C465" s="47"/>
      <c r="D465" s="29"/>
      <c r="E465" s="29"/>
      <c r="F465" s="29"/>
      <c r="G465" s="29"/>
      <c r="H465" s="29"/>
      <c r="I465" s="29"/>
      <c r="J465" s="29"/>
      <c r="K465" s="29"/>
      <c r="L465" s="29"/>
      <c r="M465" s="29"/>
      <c r="N465" s="46"/>
      <c r="O465" s="46"/>
      <c r="P465" s="46"/>
      <c r="Q465" s="46"/>
      <c r="R465" s="46"/>
      <c r="S465" s="46"/>
      <c r="T465" s="46"/>
      <c r="U465" s="46"/>
      <c r="V465" s="43"/>
    </row>
    <row r="466" spans="1:22" ht="12.75" customHeight="1" x14ac:dyDescent="0.25">
      <c r="A466" s="29"/>
      <c r="B466" s="29"/>
      <c r="C466" s="47"/>
      <c r="D466" s="29"/>
      <c r="E466" s="29"/>
      <c r="F466" s="29"/>
      <c r="G466" s="29"/>
      <c r="H466" s="29"/>
      <c r="I466" s="29"/>
      <c r="J466" s="29"/>
      <c r="K466" s="29"/>
      <c r="L466" s="29"/>
      <c r="M466" s="29"/>
      <c r="N466" s="46"/>
      <c r="O466" s="46"/>
      <c r="P466" s="46"/>
      <c r="Q466" s="46"/>
      <c r="R466" s="46"/>
      <c r="S466" s="46"/>
      <c r="T466" s="46"/>
      <c r="U466" s="46"/>
      <c r="V466" s="43"/>
    </row>
    <row r="467" spans="1:22" ht="12.75" customHeight="1" x14ac:dyDescent="0.25">
      <c r="A467" s="29"/>
      <c r="B467" s="29"/>
      <c r="C467" s="47"/>
      <c r="D467" s="29"/>
      <c r="E467" s="29"/>
      <c r="F467" s="29"/>
      <c r="G467" s="29"/>
      <c r="H467" s="29"/>
      <c r="I467" s="29"/>
      <c r="J467" s="29"/>
      <c r="K467" s="29"/>
      <c r="L467" s="29"/>
      <c r="M467" s="29"/>
      <c r="N467" s="46"/>
      <c r="O467" s="46"/>
      <c r="P467" s="46"/>
      <c r="Q467" s="46"/>
      <c r="R467" s="46"/>
      <c r="S467" s="46"/>
      <c r="T467" s="46"/>
      <c r="U467" s="46"/>
      <c r="V467" s="43"/>
    </row>
    <row r="468" spans="1:22" ht="12.75" customHeight="1" x14ac:dyDescent="0.25">
      <c r="A468" s="29"/>
      <c r="B468" s="29"/>
      <c r="C468" s="47"/>
      <c r="D468" s="29"/>
      <c r="E468" s="29"/>
      <c r="F468" s="29"/>
      <c r="G468" s="29"/>
      <c r="H468" s="29"/>
      <c r="I468" s="29"/>
      <c r="J468" s="29"/>
      <c r="K468" s="29"/>
      <c r="L468" s="29"/>
      <c r="M468" s="29"/>
      <c r="N468" s="46"/>
      <c r="O468" s="46"/>
      <c r="P468" s="46"/>
      <c r="Q468" s="46"/>
      <c r="R468" s="46"/>
      <c r="S468" s="46"/>
      <c r="T468" s="46"/>
      <c r="U468" s="46"/>
      <c r="V468" s="43"/>
    </row>
    <row r="469" spans="1:22" ht="12.75" customHeight="1" x14ac:dyDescent="0.25">
      <c r="A469" s="29"/>
      <c r="B469" s="29"/>
      <c r="C469" s="47"/>
      <c r="D469" s="29"/>
      <c r="E469" s="29"/>
      <c r="F469" s="29"/>
      <c r="G469" s="29"/>
      <c r="H469" s="29"/>
      <c r="I469" s="29"/>
      <c r="J469" s="29"/>
      <c r="K469" s="29"/>
      <c r="L469" s="29"/>
      <c r="M469" s="29"/>
      <c r="N469" s="46"/>
      <c r="O469" s="46"/>
      <c r="P469" s="46"/>
      <c r="Q469" s="46"/>
      <c r="R469" s="46"/>
      <c r="S469" s="46"/>
      <c r="T469" s="46"/>
      <c r="U469" s="46"/>
      <c r="V469" s="43"/>
    </row>
    <row r="470" spans="1:22" ht="12.75" customHeight="1" x14ac:dyDescent="0.25">
      <c r="A470" s="29"/>
      <c r="B470" s="29"/>
      <c r="C470" s="47"/>
      <c r="D470" s="29"/>
      <c r="E470" s="29"/>
      <c r="F470" s="29"/>
      <c r="G470" s="29"/>
      <c r="H470" s="29"/>
      <c r="I470" s="29"/>
      <c r="J470" s="29"/>
      <c r="K470" s="29"/>
      <c r="L470" s="29"/>
      <c r="M470" s="29"/>
      <c r="N470" s="46"/>
      <c r="O470" s="46"/>
      <c r="P470" s="46"/>
      <c r="Q470" s="46"/>
      <c r="R470" s="46"/>
      <c r="S470" s="46"/>
      <c r="T470" s="46"/>
      <c r="U470" s="46"/>
      <c r="V470" s="43"/>
    </row>
    <row r="471" spans="1:22" ht="12.75" customHeight="1" x14ac:dyDescent="0.25">
      <c r="A471" s="29"/>
      <c r="B471" s="29"/>
      <c r="C471" s="47"/>
      <c r="D471" s="29"/>
      <c r="E471" s="29"/>
      <c r="F471" s="29"/>
      <c r="G471" s="29"/>
      <c r="H471" s="29"/>
      <c r="I471" s="29"/>
      <c r="J471" s="29"/>
      <c r="K471" s="29"/>
      <c r="L471" s="29"/>
      <c r="M471" s="29"/>
      <c r="N471" s="46"/>
      <c r="O471" s="46"/>
      <c r="P471" s="46"/>
      <c r="Q471" s="46"/>
      <c r="R471" s="46"/>
      <c r="S471" s="46"/>
      <c r="T471" s="46"/>
      <c r="U471" s="46"/>
      <c r="V471" s="43"/>
    </row>
    <row r="472" spans="1:22" ht="12.75" customHeight="1" x14ac:dyDescent="0.25">
      <c r="A472" s="29"/>
      <c r="B472" s="29"/>
      <c r="C472" s="47"/>
      <c r="D472" s="29"/>
      <c r="E472" s="29"/>
      <c r="F472" s="29"/>
      <c r="G472" s="29"/>
      <c r="H472" s="29"/>
      <c r="I472" s="29"/>
      <c r="J472" s="29"/>
      <c r="K472" s="29"/>
      <c r="L472" s="29"/>
      <c r="M472" s="29"/>
      <c r="N472" s="46"/>
      <c r="O472" s="46"/>
      <c r="P472" s="46"/>
      <c r="Q472" s="46"/>
      <c r="R472" s="46"/>
      <c r="S472" s="46"/>
      <c r="T472" s="46"/>
      <c r="U472" s="46"/>
      <c r="V472" s="43"/>
    </row>
    <row r="473" spans="1:22" ht="12.75" customHeight="1" x14ac:dyDescent="0.25">
      <c r="A473" s="29"/>
      <c r="B473" s="29"/>
      <c r="C473" s="47"/>
      <c r="D473" s="29"/>
      <c r="E473" s="29"/>
      <c r="F473" s="29"/>
      <c r="G473" s="29"/>
      <c r="H473" s="29"/>
      <c r="I473" s="29"/>
      <c r="J473" s="29"/>
      <c r="K473" s="29"/>
      <c r="L473" s="29"/>
      <c r="M473" s="29"/>
      <c r="N473" s="46"/>
      <c r="O473" s="46"/>
      <c r="P473" s="46"/>
      <c r="Q473" s="46"/>
      <c r="R473" s="46"/>
      <c r="S473" s="46"/>
      <c r="T473" s="46"/>
      <c r="U473" s="46"/>
      <c r="V473" s="43"/>
    </row>
    <row r="474" spans="1:22" ht="12.75" customHeight="1" x14ac:dyDescent="0.25">
      <c r="A474" s="29"/>
      <c r="B474" s="29"/>
      <c r="C474" s="47"/>
      <c r="D474" s="29"/>
      <c r="E474" s="29"/>
      <c r="F474" s="29"/>
      <c r="G474" s="29"/>
      <c r="H474" s="29"/>
      <c r="I474" s="29"/>
      <c r="J474" s="29"/>
      <c r="K474" s="29"/>
      <c r="L474" s="29"/>
      <c r="M474" s="29"/>
      <c r="N474" s="46"/>
      <c r="O474" s="46"/>
      <c r="P474" s="46"/>
      <c r="Q474" s="46"/>
      <c r="R474" s="46"/>
      <c r="S474" s="46"/>
      <c r="T474" s="46"/>
      <c r="U474" s="46"/>
      <c r="V474" s="43"/>
    </row>
    <row r="475" spans="1:22" ht="12.75" customHeight="1" x14ac:dyDescent="0.25">
      <c r="A475" s="29"/>
      <c r="B475" s="29"/>
      <c r="C475" s="47"/>
      <c r="D475" s="29"/>
      <c r="E475" s="29"/>
      <c r="F475" s="29"/>
      <c r="G475" s="29"/>
      <c r="H475" s="29"/>
      <c r="I475" s="29"/>
      <c r="J475" s="29"/>
      <c r="K475" s="29"/>
      <c r="L475" s="29"/>
      <c r="M475" s="29"/>
      <c r="N475" s="46"/>
      <c r="O475" s="46"/>
      <c r="P475" s="46"/>
      <c r="Q475" s="46"/>
      <c r="R475" s="46"/>
      <c r="S475" s="46"/>
      <c r="T475" s="46"/>
      <c r="U475" s="46"/>
      <c r="V475" s="43"/>
    </row>
    <row r="476" spans="1:22" ht="12.75" customHeight="1" x14ac:dyDescent="0.25">
      <c r="A476" s="29"/>
      <c r="B476" s="29"/>
      <c r="C476" s="47"/>
      <c r="D476" s="29"/>
      <c r="E476" s="29"/>
      <c r="F476" s="29"/>
      <c r="G476" s="29"/>
      <c r="H476" s="29"/>
      <c r="I476" s="29"/>
      <c r="J476" s="29"/>
      <c r="K476" s="29"/>
      <c r="L476" s="29"/>
      <c r="M476" s="29"/>
      <c r="N476" s="46"/>
      <c r="O476" s="46"/>
      <c r="P476" s="46"/>
      <c r="Q476" s="46"/>
      <c r="R476" s="46"/>
      <c r="S476" s="46"/>
      <c r="T476" s="46"/>
      <c r="U476" s="46"/>
      <c r="V476" s="43"/>
    </row>
    <row r="477" spans="1:22" ht="12.75" customHeight="1" x14ac:dyDescent="0.25">
      <c r="A477" s="29"/>
      <c r="B477" s="29"/>
      <c r="C477" s="47"/>
      <c r="D477" s="29"/>
      <c r="E477" s="29"/>
      <c r="F477" s="29"/>
      <c r="G477" s="29"/>
      <c r="H477" s="29"/>
      <c r="I477" s="29"/>
      <c r="J477" s="29"/>
      <c r="K477" s="29"/>
      <c r="L477" s="29"/>
      <c r="M477" s="29"/>
      <c r="N477" s="46"/>
      <c r="O477" s="46"/>
      <c r="P477" s="46"/>
      <c r="Q477" s="46"/>
      <c r="R477" s="46"/>
      <c r="S477" s="46"/>
      <c r="T477" s="46"/>
      <c r="U477" s="46"/>
      <c r="V477" s="43"/>
    </row>
    <row r="478" spans="1:22" ht="12.75" customHeight="1" x14ac:dyDescent="0.25">
      <c r="A478" s="29"/>
      <c r="B478" s="29"/>
      <c r="C478" s="47"/>
      <c r="D478" s="29"/>
      <c r="E478" s="29"/>
      <c r="F478" s="29"/>
      <c r="G478" s="29"/>
      <c r="H478" s="29"/>
      <c r="I478" s="29"/>
      <c r="J478" s="29"/>
      <c r="K478" s="29"/>
      <c r="L478" s="29"/>
      <c r="M478" s="29"/>
      <c r="N478" s="46"/>
      <c r="O478" s="46"/>
      <c r="P478" s="46"/>
      <c r="Q478" s="46"/>
      <c r="R478" s="46"/>
      <c r="S478" s="46"/>
      <c r="T478" s="46"/>
      <c r="U478" s="46"/>
      <c r="V478" s="43"/>
    </row>
    <row r="479" spans="1:22" ht="12.75" customHeight="1" x14ac:dyDescent="0.25">
      <c r="A479" s="29"/>
      <c r="B479" s="29"/>
      <c r="C479" s="47"/>
      <c r="D479" s="29"/>
      <c r="E479" s="29"/>
      <c r="F479" s="29"/>
      <c r="G479" s="29"/>
      <c r="H479" s="29"/>
      <c r="I479" s="29"/>
      <c r="J479" s="29"/>
      <c r="K479" s="29"/>
      <c r="L479" s="29"/>
      <c r="M479" s="29"/>
      <c r="N479" s="46"/>
      <c r="O479" s="46"/>
      <c r="P479" s="46"/>
      <c r="Q479" s="46"/>
      <c r="R479" s="46"/>
      <c r="S479" s="46"/>
      <c r="T479" s="46"/>
      <c r="U479" s="46"/>
      <c r="V479" s="43"/>
    </row>
    <row r="480" spans="1:22" ht="12.75" customHeight="1" x14ac:dyDescent="0.25">
      <c r="A480" s="29"/>
      <c r="B480" s="29"/>
      <c r="C480" s="47"/>
      <c r="D480" s="29"/>
      <c r="E480" s="29"/>
      <c r="F480" s="29"/>
      <c r="G480" s="29"/>
      <c r="H480" s="29"/>
      <c r="I480" s="29"/>
      <c r="J480" s="29"/>
      <c r="K480" s="29"/>
      <c r="L480" s="29"/>
      <c r="M480" s="29"/>
      <c r="N480" s="46"/>
      <c r="O480" s="46"/>
      <c r="P480" s="46"/>
      <c r="Q480" s="46"/>
      <c r="R480" s="46"/>
      <c r="S480" s="46"/>
      <c r="T480" s="46"/>
      <c r="U480" s="46"/>
      <c r="V480" s="43"/>
    </row>
    <row r="481" spans="1:22" ht="12.75" customHeight="1" x14ac:dyDescent="0.25">
      <c r="A481" s="29"/>
      <c r="B481" s="29"/>
      <c r="C481" s="47"/>
      <c r="D481" s="29"/>
      <c r="E481" s="29"/>
      <c r="F481" s="29"/>
      <c r="G481" s="29"/>
      <c r="H481" s="29"/>
      <c r="I481" s="29"/>
      <c r="J481" s="29"/>
      <c r="K481" s="29"/>
      <c r="L481" s="29"/>
      <c r="M481" s="29"/>
      <c r="N481" s="46"/>
      <c r="O481" s="46"/>
      <c r="P481" s="46"/>
      <c r="Q481" s="46"/>
      <c r="R481" s="46"/>
      <c r="S481" s="46"/>
      <c r="T481" s="46"/>
      <c r="U481" s="46"/>
      <c r="V481" s="43"/>
    </row>
    <row r="482" spans="1:22" ht="12.75" customHeight="1" x14ac:dyDescent="0.25">
      <c r="A482" s="29"/>
      <c r="B482" s="29"/>
      <c r="C482" s="47"/>
      <c r="D482" s="29"/>
      <c r="E482" s="29"/>
      <c r="F482" s="29"/>
      <c r="G482" s="29"/>
      <c r="H482" s="29"/>
      <c r="I482" s="29"/>
      <c r="J482" s="29"/>
      <c r="K482" s="29"/>
      <c r="L482" s="29"/>
      <c r="M482" s="29"/>
      <c r="N482" s="46"/>
      <c r="O482" s="46"/>
      <c r="P482" s="46"/>
      <c r="Q482" s="46"/>
      <c r="R482" s="46"/>
      <c r="S482" s="46"/>
      <c r="T482" s="46"/>
      <c r="U482" s="46"/>
      <c r="V482" s="43"/>
    </row>
    <row r="483" spans="1:22" ht="12.75" customHeight="1" x14ac:dyDescent="0.25">
      <c r="A483" s="29"/>
      <c r="B483" s="29"/>
      <c r="C483" s="47"/>
      <c r="D483" s="29"/>
      <c r="E483" s="29"/>
      <c r="F483" s="29"/>
      <c r="G483" s="29"/>
      <c r="H483" s="29"/>
      <c r="I483" s="29"/>
      <c r="J483" s="29"/>
      <c r="K483" s="29"/>
      <c r="L483" s="29"/>
      <c r="M483" s="29"/>
      <c r="N483" s="46"/>
      <c r="O483" s="46"/>
      <c r="P483" s="46"/>
      <c r="Q483" s="46"/>
      <c r="R483" s="46"/>
      <c r="S483" s="46"/>
      <c r="T483" s="46"/>
      <c r="U483" s="46"/>
      <c r="V483" s="43"/>
    </row>
    <row r="484" spans="1:22" ht="12.75" customHeight="1" x14ac:dyDescent="0.25">
      <c r="A484" s="29"/>
      <c r="B484" s="29"/>
      <c r="C484" s="47"/>
      <c r="D484" s="29"/>
      <c r="E484" s="29"/>
      <c r="F484" s="29"/>
      <c r="G484" s="29"/>
      <c r="H484" s="29"/>
      <c r="I484" s="29"/>
      <c r="J484" s="29"/>
      <c r="K484" s="29"/>
      <c r="L484" s="29"/>
      <c r="M484" s="29"/>
      <c r="N484" s="46"/>
      <c r="O484" s="46"/>
      <c r="P484" s="46"/>
      <c r="Q484" s="46"/>
      <c r="R484" s="46"/>
      <c r="S484" s="46"/>
      <c r="T484" s="46"/>
      <c r="U484" s="46"/>
      <c r="V484" s="43"/>
    </row>
    <row r="485" spans="1:22" ht="12.75" customHeight="1" x14ac:dyDescent="0.25">
      <c r="A485" s="29"/>
      <c r="B485" s="29"/>
      <c r="C485" s="47"/>
      <c r="D485" s="29"/>
      <c r="E485" s="29"/>
      <c r="F485" s="29"/>
      <c r="G485" s="29"/>
      <c r="H485" s="29"/>
      <c r="I485" s="29"/>
      <c r="J485" s="29"/>
      <c r="K485" s="29"/>
      <c r="L485" s="29"/>
      <c r="M485" s="29"/>
      <c r="N485" s="46"/>
      <c r="O485" s="46"/>
      <c r="P485" s="46"/>
      <c r="Q485" s="46"/>
      <c r="R485" s="46"/>
      <c r="S485" s="46"/>
      <c r="T485" s="46"/>
      <c r="U485" s="46"/>
      <c r="V485" s="43"/>
    </row>
    <row r="486" spans="1:22" ht="12.75" customHeight="1" x14ac:dyDescent="0.25">
      <c r="A486" s="29"/>
      <c r="B486" s="29"/>
      <c r="C486" s="47"/>
      <c r="D486" s="29"/>
      <c r="E486" s="29"/>
      <c r="F486" s="29"/>
      <c r="G486" s="29"/>
      <c r="H486" s="29"/>
      <c r="I486" s="29"/>
      <c r="J486" s="29"/>
      <c r="K486" s="29"/>
      <c r="L486" s="29"/>
      <c r="M486" s="29"/>
      <c r="N486" s="46"/>
      <c r="O486" s="46"/>
      <c r="P486" s="46"/>
      <c r="Q486" s="46"/>
      <c r="R486" s="46"/>
      <c r="S486" s="46"/>
      <c r="T486" s="46"/>
      <c r="U486" s="46"/>
      <c r="V486" s="43"/>
    </row>
    <row r="487" spans="1:22" ht="12.75" customHeight="1" x14ac:dyDescent="0.25">
      <c r="A487" s="29"/>
      <c r="B487" s="29"/>
      <c r="C487" s="47"/>
      <c r="D487" s="29"/>
      <c r="E487" s="29"/>
      <c r="F487" s="29"/>
      <c r="G487" s="29"/>
      <c r="H487" s="29"/>
      <c r="I487" s="29"/>
      <c r="J487" s="29"/>
      <c r="K487" s="29"/>
      <c r="L487" s="29"/>
      <c r="M487" s="29"/>
      <c r="N487" s="46"/>
      <c r="O487" s="46"/>
      <c r="P487" s="46"/>
      <c r="Q487" s="46"/>
      <c r="R487" s="46"/>
      <c r="S487" s="46"/>
      <c r="T487" s="46"/>
      <c r="U487" s="46"/>
      <c r="V487" s="43"/>
    </row>
    <row r="488" spans="1:22" ht="12.75" customHeight="1" x14ac:dyDescent="0.25">
      <c r="A488" s="29"/>
      <c r="B488" s="29"/>
      <c r="C488" s="47"/>
      <c r="D488" s="29"/>
      <c r="E488" s="29"/>
      <c r="F488" s="29"/>
      <c r="G488" s="29"/>
      <c r="H488" s="29"/>
      <c r="I488" s="29"/>
      <c r="J488" s="29"/>
      <c r="K488" s="29"/>
      <c r="L488" s="29"/>
      <c r="M488" s="29"/>
      <c r="N488" s="46"/>
      <c r="O488" s="46"/>
      <c r="P488" s="46"/>
      <c r="Q488" s="46"/>
      <c r="R488" s="46"/>
      <c r="S488" s="46"/>
      <c r="T488" s="46"/>
      <c r="U488" s="46"/>
      <c r="V488" s="43"/>
    </row>
    <row r="489" spans="1:22" ht="12.75" customHeight="1" x14ac:dyDescent="0.25">
      <c r="A489" s="29"/>
      <c r="B489" s="29"/>
      <c r="C489" s="47"/>
      <c r="D489" s="29"/>
      <c r="E489" s="29"/>
      <c r="F489" s="29"/>
      <c r="G489" s="29"/>
      <c r="H489" s="29"/>
      <c r="I489" s="29"/>
      <c r="J489" s="29"/>
      <c r="K489" s="29"/>
      <c r="L489" s="29"/>
      <c r="M489" s="29"/>
      <c r="N489" s="46"/>
      <c r="O489" s="46"/>
      <c r="P489" s="46"/>
      <c r="Q489" s="46"/>
      <c r="R489" s="46"/>
      <c r="S489" s="46"/>
      <c r="T489" s="46"/>
      <c r="U489" s="46"/>
      <c r="V489" s="43"/>
    </row>
    <row r="490" spans="1:22" ht="12.75" customHeight="1" x14ac:dyDescent="0.25">
      <c r="A490" s="29"/>
      <c r="B490" s="29"/>
      <c r="C490" s="47"/>
      <c r="D490" s="29"/>
      <c r="E490" s="29"/>
      <c r="F490" s="29"/>
      <c r="G490" s="29"/>
      <c r="H490" s="29"/>
      <c r="I490" s="29"/>
      <c r="J490" s="29"/>
      <c r="K490" s="29"/>
      <c r="L490" s="29"/>
      <c r="M490" s="29"/>
      <c r="N490" s="46"/>
      <c r="O490" s="46"/>
      <c r="P490" s="46"/>
      <c r="Q490" s="46"/>
      <c r="R490" s="46"/>
      <c r="S490" s="46"/>
      <c r="T490" s="46"/>
      <c r="U490" s="46"/>
      <c r="V490" s="43"/>
    </row>
    <row r="491" spans="1:22" ht="12.75" customHeight="1" x14ac:dyDescent="0.25">
      <c r="A491" s="29"/>
      <c r="B491" s="29"/>
      <c r="C491" s="47"/>
      <c r="D491" s="29"/>
      <c r="E491" s="29"/>
      <c r="F491" s="29"/>
      <c r="G491" s="29"/>
      <c r="H491" s="29"/>
      <c r="I491" s="29"/>
      <c r="J491" s="29"/>
      <c r="K491" s="29"/>
      <c r="L491" s="29"/>
      <c r="M491" s="29"/>
      <c r="N491" s="46"/>
      <c r="O491" s="46"/>
      <c r="P491" s="46"/>
      <c r="Q491" s="46"/>
      <c r="R491" s="46"/>
      <c r="S491" s="46"/>
      <c r="T491" s="46"/>
      <c r="U491" s="46"/>
      <c r="V491" s="43"/>
    </row>
    <row r="492" spans="1:22" ht="12.75" customHeight="1" x14ac:dyDescent="0.25">
      <c r="A492" s="29"/>
      <c r="B492" s="29"/>
      <c r="C492" s="47"/>
      <c r="D492" s="29"/>
      <c r="E492" s="29"/>
      <c r="F492" s="29"/>
      <c r="G492" s="29"/>
      <c r="H492" s="29"/>
      <c r="I492" s="29"/>
      <c r="J492" s="29"/>
      <c r="K492" s="29"/>
      <c r="L492" s="29"/>
      <c r="M492" s="29"/>
      <c r="N492" s="46"/>
      <c r="O492" s="46"/>
      <c r="P492" s="46"/>
      <c r="Q492" s="46"/>
      <c r="R492" s="46"/>
      <c r="S492" s="46"/>
      <c r="T492" s="46"/>
      <c r="U492" s="46"/>
      <c r="V492" s="43"/>
    </row>
    <row r="493" spans="1:22" ht="12.75" customHeight="1" x14ac:dyDescent="0.25">
      <c r="A493" s="29"/>
      <c r="B493" s="29"/>
      <c r="C493" s="47"/>
      <c r="D493" s="29"/>
      <c r="E493" s="29"/>
      <c r="F493" s="29"/>
      <c r="G493" s="29"/>
      <c r="H493" s="29"/>
      <c r="I493" s="29"/>
      <c r="J493" s="29"/>
      <c r="K493" s="29"/>
      <c r="L493" s="29"/>
      <c r="M493" s="29"/>
      <c r="N493" s="46"/>
      <c r="O493" s="46"/>
      <c r="P493" s="46"/>
      <c r="Q493" s="46"/>
      <c r="R493" s="46"/>
      <c r="S493" s="46"/>
      <c r="T493" s="46"/>
      <c r="U493" s="46"/>
      <c r="V493" s="43"/>
    </row>
    <row r="494" spans="1:22" ht="12.75" customHeight="1" x14ac:dyDescent="0.25">
      <c r="A494" s="29"/>
      <c r="B494" s="29"/>
      <c r="C494" s="47"/>
      <c r="D494" s="29"/>
      <c r="E494" s="29"/>
      <c r="F494" s="29"/>
      <c r="G494" s="29"/>
      <c r="H494" s="29"/>
      <c r="I494" s="29"/>
      <c r="J494" s="29"/>
      <c r="K494" s="29"/>
      <c r="L494" s="29"/>
      <c r="M494" s="29"/>
      <c r="N494" s="46"/>
      <c r="O494" s="46"/>
      <c r="P494" s="46"/>
      <c r="Q494" s="46"/>
      <c r="R494" s="46"/>
      <c r="S494" s="46"/>
      <c r="T494" s="46"/>
      <c r="U494" s="46"/>
      <c r="V494" s="43"/>
    </row>
    <row r="495" spans="1:22" ht="12.75" customHeight="1" x14ac:dyDescent="0.25">
      <c r="A495" s="29"/>
      <c r="B495" s="29"/>
      <c r="C495" s="47"/>
      <c r="D495" s="29"/>
      <c r="E495" s="29"/>
      <c r="F495" s="29"/>
      <c r="G495" s="29"/>
      <c r="H495" s="29"/>
      <c r="I495" s="29"/>
      <c r="J495" s="29"/>
      <c r="K495" s="29"/>
      <c r="L495" s="29"/>
      <c r="M495" s="29"/>
      <c r="N495" s="46"/>
      <c r="O495" s="46"/>
      <c r="P495" s="46"/>
      <c r="Q495" s="46"/>
      <c r="R495" s="46"/>
      <c r="S495" s="46"/>
      <c r="T495" s="46"/>
      <c r="U495" s="46"/>
      <c r="V495" s="43"/>
    </row>
    <row r="496" spans="1:22" ht="12.75" customHeight="1" x14ac:dyDescent="0.25">
      <c r="A496" s="29"/>
      <c r="B496" s="29"/>
      <c r="C496" s="47"/>
      <c r="D496" s="29"/>
      <c r="E496" s="29"/>
      <c r="F496" s="29"/>
      <c r="G496" s="29"/>
      <c r="H496" s="29"/>
      <c r="I496" s="29"/>
      <c r="J496" s="29"/>
      <c r="K496" s="29"/>
      <c r="L496" s="29"/>
      <c r="M496" s="29"/>
      <c r="N496" s="46"/>
      <c r="O496" s="46"/>
      <c r="P496" s="46"/>
      <c r="Q496" s="46"/>
      <c r="R496" s="46"/>
      <c r="S496" s="46"/>
      <c r="T496" s="46"/>
      <c r="U496" s="46"/>
      <c r="V496" s="43"/>
    </row>
    <row r="497" spans="1:22" ht="12.75" customHeight="1" x14ac:dyDescent="0.25">
      <c r="A497" s="29"/>
      <c r="B497" s="29"/>
      <c r="C497" s="47"/>
      <c r="D497" s="29"/>
      <c r="E497" s="29"/>
      <c r="F497" s="29"/>
      <c r="G497" s="29"/>
      <c r="H497" s="29"/>
      <c r="I497" s="29"/>
      <c r="J497" s="29"/>
      <c r="K497" s="29"/>
      <c r="L497" s="29"/>
      <c r="M497" s="29"/>
      <c r="N497" s="46"/>
      <c r="O497" s="46"/>
      <c r="P497" s="46"/>
      <c r="Q497" s="46"/>
      <c r="R497" s="46"/>
      <c r="S497" s="46"/>
      <c r="T497" s="46"/>
      <c r="U497" s="46"/>
      <c r="V497" s="43"/>
    </row>
    <row r="498" spans="1:22" ht="12.75" customHeight="1" x14ac:dyDescent="0.25">
      <c r="A498" s="29"/>
      <c r="B498" s="29"/>
      <c r="C498" s="47"/>
      <c r="D498" s="29"/>
      <c r="E498" s="29"/>
      <c r="F498" s="29"/>
      <c r="G498" s="29"/>
      <c r="H498" s="29"/>
      <c r="I498" s="29"/>
      <c r="J498" s="29"/>
      <c r="K498" s="29"/>
      <c r="L498" s="29"/>
      <c r="M498" s="29"/>
      <c r="N498" s="46"/>
      <c r="O498" s="46"/>
      <c r="P498" s="46"/>
      <c r="Q498" s="46"/>
      <c r="R498" s="46"/>
      <c r="S498" s="46"/>
      <c r="T498" s="46"/>
      <c r="U498" s="46"/>
      <c r="V498" s="43"/>
    </row>
    <row r="499" spans="1:22" ht="12.75" customHeight="1" x14ac:dyDescent="0.25">
      <c r="A499" s="29"/>
      <c r="B499" s="29"/>
      <c r="C499" s="47"/>
      <c r="D499" s="29"/>
      <c r="E499" s="29"/>
      <c r="F499" s="29"/>
      <c r="G499" s="29"/>
      <c r="H499" s="29"/>
      <c r="I499" s="29"/>
      <c r="J499" s="29"/>
      <c r="K499" s="29"/>
      <c r="L499" s="29"/>
      <c r="M499" s="29"/>
      <c r="N499" s="46"/>
      <c r="O499" s="46"/>
      <c r="P499" s="46"/>
      <c r="Q499" s="46"/>
      <c r="R499" s="46"/>
      <c r="S499" s="46"/>
      <c r="T499" s="46"/>
      <c r="U499" s="46"/>
      <c r="V499" s="43"/>
    </row>
    <row r="500" spans="1:22" ht="12.75" customHeight="1" x14ac:dyDescent="0.25">
      <c r="A500" s="29"/>
      <c r="B500" s="29"/>
      <c r="C500" s="47"/>
      <c r="D500" s="29"/>
      <c r="E500" s="29"/>
      <c r="F500" s="29"/>
      <c r="G500" s="29"/>
      <c r="H500" s="29"/>
      <c r="I500" s="29"/>
      <c r="J500" s="29"/>
      <c r="K500" s="29"/>
      <c r="L500" s="29"/>
      <c r="M500" s="29"/>
      <c r="N500" s="46"/>
      <c r="O500" s="46"/>
      <c r="P500" s="46"/>
      <c r="Q500" s="46"/>
      <c r="R500" s="46"/>
      <c r="S500" s="46"/>
      <c r="T500" s="46"/>
      <c r="U500" s="46"/>
      <c r="V500" s="43"/>
    </row>
    <row r="501" spans="1:22" ht="12.75" customHeight="1" x14ac:dyDescent="0.25">
      <c r="A501" s="29"/>
      <c r="B501" s="29"/>
      <c r="C501" s="47"/>
      <c r="D501" s="29"/>
      <c r="E501" s="29"/>
      <c r="F501" s="29"/>
      <c r="G501" s="29"/>
      <c r="H501" s="29"/>
      <c r="I501" s="29"/>
      <c r="J501" s="29"/>
      <c r="K501" s="29"/>
      <c r="L501" s="29"/>
      <c r="M501" s="29"/>
      <c r="N501" s="46"/>
      <c r="O501" s="46"/>
      <c r="P501" s="46"/>
      <c r="Q501" s="46"/>
      <c r="R501" s="46"/>
      <c r="S501" s="46"/>
      <c r="T501" s="46"/>
      <c r="U501" s="46"/>
      <c r="V501" s="43"/>
    </row>
    <row r="502" spans="1:22" ht="12.75" customHeight="1" x14ac:dyDescent="0.25">
      <c r="A502" s="29"/>
      <c r="B502" s="29"/>
      <c r="C502" s="47"/>
      <c r="D502" s="29"/>
      <c r="E502" s="29"/>
      <c r="F502" s="29"/>
      <c r="G502" s="29"/>
      <c r="H502" s="29"/>
      <c r="I502" s="29"/>
      <c r="J502" s="29"/>
      <c r="K502" s="29"/>
      <c r="L502" s="29"/>
      <c r="M502" s="29"/>
      <c r="N502" s="46"/>
      <c r="O502" s="46"/>
      <c r="P502" s="46"/>
      <c r="Q502" s="46"/>
      <c r="R502" s="46"/>
      <c r="S502" s="46"/>
      <c r="T502" s="46"/>
      <c r="U502" s="46"/>
      <c r="V502" s="43"/>
    </row>
    <row r="503" spans="1:22" ht="12.75" customHeight="1" x14ac:dyDescent="0.25">
      <c r="A503" s="29"/>
      <c r="B503" s="29"/>
      <c r="C503" s="47"/>
      <c r="D503" s="29"/>
      <c r="E503" s="29"/>
      <c r="F503" s="29"/>
      <c r="G503" s="29"/>
      <c r="H503" s="29"/>
      <c r="I503" s="29"/>
      <c r="J503" s="29"/>
      <c r="K503" s="29"/>
      <c r="L503" s="29"/>
      <c r="M503" s="29"/>
      <c r="N503" s="46"/>
      <c r="O503" s="46"/>
      <c r="P503" s="46"/>
      <c r="Q503" s="46"/>
      <c r="R503" s="46"/>
      <c r="S503" s="46"/>
      <c r="T503" s="46"/>
      <c r="U503" s="46"/>
      <c r="V503" s="43"/>
    </row>
    <row r="504" spans="1:22" ht="12.75" customHeight="1" x14ac:dyDescent="0.25">
      <c r="A504" s="29"/>
      <c r="B504" s="29"/>
      <c r="C504" s="47"/>
      <c r="D504" s="29"/>
      <c r="E504" s="29"/>
      <c r="F504" s="29"/>
      <c r="G504" s="29"/>
      <c r="H504" s="29"/>
      <c r="I504" s="29"/>
      <c r="J504" s="29"/>
      <c r="K504" s="29"/>
      <c r="L504" s="29"/>
      <c r="M504" s="29"/>
      <c r="N504" s="46"/>
      <c r="O504" s="46"/>
      <c r="P504" s="46"/>
      <c r="Q504" s="46"/>
      <c r="R504" s="46"/>
      <c r="S504" s="46"/>
      <c r="T504" s="46"/>
      <c r="U504" s="46"/>
      <c r="V504" s="43"/>
    </row>
    <row r="505" spans="1:22" ht="12.75" customHeight="1" x14ac:dyDescent="0.25">
      <c r="A505" s="29"/>
      <c r="B505" s="29"/>
      <c r="C505" s="47"/>
      <c r="D505" s="29"/>
      <c r="E505" s="29"/>
      <c r="F505" s="29"/>
      <c r="G505" s="29"/>
      <c r="H505" s="29"/>
      <c r="I505" s="29"/>
      <c r="J505" s="29"/>
      <c r="K505" s="29"/>
      <c r="L505" s="29"/>
      <c r="M505" s="29"/>
      <c r="N505" s="46"/>
      <c r="O505" s="46"/>
      <c r="P505" s="46"/>
      <c r="Q505" s="46"/>
      <c r="R505" s="46"/>
      <c r="S505" s="46"/>
      <c r="T505" s="46"/>
      <c r="U505" s="46"/>
      <c r="V505" s="43"/>
    </row>
    <row r="506" spans="1:22" ht="12.75" customHeight="1" x14ac:dyDescent="0.25">
      <c r="A506" s="29"/>
      <c r="B506" s="29"/>
      <c r="C506" s="47"/>
      <c r="D506" s="29"/>
      <c r="E506" s="29"/>
      <c r="F506" s="29"/>
      <c r="G506" s="29"/>
      <c r="H506" s="29"/>
      <c r="I506" s="29"/>
      <c r="J506" s="29"/>
      <c r="K506" s="29"/>
      <c r="L506" s="29"/>
      <c r="M506" s="29"/>
      <c r="N506" s="46"/>
      <c r="O506" s="46"/>
      <c r="P506" s="46"/>
      <c r="Q506" s="46"/>
      <c r="R506" s="46"/>
      <c r="S506" s="46"/>
      <c r="T506" s="46"/>
      <c r="U506" s="46"/>
      <c r="V506" s="43"/>
    </row>
    <row r="507" spans="1:22" ht="12.75" customHeight="1" x14ac:dyDescent="0.25">
      <c r="A507" s="29"/>
      <c r="B507" s="29"/>
      <c r="C507" s="47"/>
      <c r="D507" s="29"/>
      <c r="E507" s="29"/>
      <c r="F507" s="29"/>
      <c r="G507" s="29"/>
      <c r="H507" s="29"/>
      <c r="I507" s="29"/>
      <c r="J507" s="29"/>
      <c r="K507" s="29"/>
      <c r="L507" s="29"/>
      <c r="M507" s="29"/>
      <c r="N507" s="46"/>
      <c r="O507" s="46"/>
      <c r="P507" s="46"/>
      <c r="Q507" s="46"/>
      <c r="R507" s="46"/>
      <c r="S507" s="46"/>
      <c r="T507" s="46"/>
      <c r="U507" s="46"/>
      <c r="V507" s="43"/>
    </row>
    <row r="508" spans="1:22" ht="12.75" customHeight="1" x14ac:dyDescent="0.25">
      <c r="A508" s="29"/>
      <c r="B508" s="29"/>
      <c r="C508" s="47"/>
      <c r="D508" s="29"/>
      <c r="E508" s="29"/>
      <c r="F508" s="29"/>
      <c r="G508" s="29"/>
      <c r="H508" s="29"/>
      <c r="I508" s="29"/>
      <c r="J508" s="29"/>
      <c r="K508" s="29"/>
      <c r="L508" s="29"/>
      <c r="M508" s="29"/>
      <c r="N508" s="46"/>
      <c r="O508" s="46"/>
      <c r="P508" s="46"/>
      <c r="Q508" s="46"/>
      <c r="R508" s="46"/>
      <c r="S508" s="46"/>
      <c r="T508" s="46"/>
      <c r="U508" s="46"/>
      <c r="V508" s="43"/>
    </row>
    <row r="509" spans="1:22" ht="12.75" customHeight="1" x14ac:dyDescent="0.25">
      <c r="A509" s="29"/>
      <c r="B509" s="29"/>
      <c r="C509" s="47"/>
      <c r="D509" s="29"/>
      <c r="E509" s="29"/>
      <c r="F509" s="29"/>
      <c r="G509" s="29"/>
      <c r="H509" s="29"/>
      <c r="I509" s="29"/>
      <c r="J509" s="29"/>
      <c r="K509" s="29"/>
      <c r="L509" s="29"/>
      <c r="M509" s="29"/>
      <c r="N509" s="46"/>
      <c r="O509" s="46"/>
      <c r="P509" s="46"/>
      <c r="Q509" s="46"/>
      <c r="R509" s="46"/>
      <c r="S509" s="46"/>
      <c r="T509" s="46"/>
      <c r="U509" s="46"/>
      <c r="V509" s="43"/>
    </row>
    <row r="510" spans="1:22" ht="12.75" customHeight="1" x14ac:dyDescent="0.25">
      <c r="A510" s="29"/>
      <c r="B510" s="29"/>
      <c r="C510" s="47"/>
      <c r="D510" s="29"/>
      <c r="E510" s="29"/>
      <c r="F510" s="29"/>
      <c r="G510" s="29"/>
      <c r="H510" s="29"/>
      <c r="I510" s="29"/>
      <c r="J510" s="29"/>
      <c r="K510" s="29"/>
      <c r="L510" s="29"/>
      <c r="M510" s="29"/>
      <c r="N510" s="46"/>
      <c r="O510" s="46"/>
      <c r="P510" s="46"/>
      <c r="Q510" s="46"/>
      <c r="R510" s="46"/>
      <c r="S510" s="46"/>
      <c r="T510" s="46"/>
      <c r="U510" s="46"/>
      <c r="V510" s="43"/>
    </row>
    <row r="511" spans="1:22" ht="12.75" customHeight="1" x14ac:dyDescent="0.25">
      <c r="A511" s="29"/>
      <c r="B511" s="29"/>
      <c r="C511" s="47"/>
      <c r="D511" s="29"/>
      <c r="E511" s="29"/>
      <c r="F511" s="29"/>
      <c r="G511" s="29"/>
      <c r="H511" s="29"/>
      <c r="I511" s="29"/>
      <c r="J511" s="29"/>
      <c r="K511" s="29"/>
      <c r="L511" s="29"/>
      <c r="M511" s="29"/>
      <c r="N511" s="46"/>
      <c r="O511" s="46"/>
      <c r="P511" s="46"/>
      <c r="Q511" s="46"/>
      <c r="R511" s="46"/>
      <c r="S511" s="46"/>
      <c r="T511" s="46"/>
      <c r="U511" s="46"/>
      <c r="V511" s="43"/>
    </row>
    <row r="512" spans="1:22" ht="12.75" customHeight="1" x14ac:dyDescent="0.25">
      <c r="A512" s="29"/>
      <c r="B512" s="29"/>
      <c r="C512" s="47"/>
      <c r="D512" s="29"/>
      <c r="E512" s="29"/>
      <c r="F512" s="29"/>
      <c r="G512" s="29"/>
      <c r="H512" s="29"/>
      <c r="I512" s="29"/>
      <c r="J512" s="29"/>
      <c r="K512" s="29"/>
      <c r="L512" s="29"/>
      <c r="M512" s="29"/>
      <c r="N512" s="46"/>
      <c r="O512" s="46"/>
      <c r="P512" s="46"/>
      <c r="Q512" s="46"/>
      <c r="R512" s="46"/>
      <c r="S512" s="46"/>
      <c r="T512" s="46"/>
      <c r="U512" s="46"/>
      <c r="V512" s="43"/>
    </row>
    <row r="513" spans="1:22" ht="12.75" customHeight="1" x14ac:dyDescent="0.25">
      <c r="A513" s="29"/>
      <c r="B513" s="29"/>
      <c r="C513" s="47"/>
      <c r="D513" s="29"/>
      <c r="E513" s="29"/>
      <c r="F513" s="29"/>
      <c r="G513" s="29"/>
      <c r="H513" s="29"/>
      <c r="I513" s="29"/>
      <c r="J513" s="29"/>
      <c r="K513" s="29"/>
      <c r="L513" s="29"/>
      <c r="M513" s="29"/>
      <c r="N513" s="46"/>
      <c r="O513" s="46"/>
      <c r="P513" s="46"/>
      <c r="Q513" s="46"/>
      <c r="R513" s="46"/>
      <c r="S513" s="46"/>
      <c r="T513" s="46"/>
      <c r="U513" s="46"/>
      <c r="V513" s="43"/>
    </row>
    <row r="514" spans="1:22" ht="12.75" customHeight="1" x14ac:dyDescent="0.25">
      <c r="A514" s="29"/>
      <c r="B514" s="29"/>
      <c r="C514" s="47"/>
      <c r="D514" s="29"/>
      <c r="E514" s="29"/>
      <c r="F514" s="29"/>
      <c r="G514" s="29"/>
      <c r="H514" s="29"/>
      <c r="I514" s="29"/>
      <c r="J514" s="29"/>
      <c r="K514" s="29"/>
      <c r="L514" s="29"/>
      <c r="M514" s="29"/>
      <c r="N514" s="46"/>
      <c r="O514" s="46"/>
      <c r="P514" s="46"/>
      <c r="Q514" s="46"/>
      <c r="R514" s="46"/>
      <c r="S514" s="46"/>
      <c r="T514" s="46"/>
      <c r="U514" s="46"/>
      <c r="V514" s="43"/>
    </row>
    <row r="515" spans="1:22" ht="12.75" customHeight="1" x14ac:dyDescent="0.25">
      <c r="A515" s="29"/>
      <c r="B515" s="29"/>
      <c r="C515" s="47"/>
      <c r="D515" s="29"/>
      <c r="E515" s="29"/>
      <c r="F515" s="29"/>
      <c r="G515" s="29"/>
      <c r="H515" s="29"/>
      <c r="I515" s="29"/>
      <c r="J515" s="29"/>
      <c r="K515" s="29"/>
      <c r="L515" s="29"/>
      <c r="M515" s="29"/>
      <c r="N515" s="46"/>
      <c r="O515" s="46"/>
      <c r="P515" s="46"/>
      <c r="Q515" s="46"/>
      <c r="R515" s="46"/>
      <c r="S515" s="46"/>
      <c r="T515" s="46"/>
      <c r="U515" s="46"/>
      <c r="V515" s="43"/>
    </row>
    <row r="516" spans="1:22" ht="12.75" customHeight="1" x14ac:dyDescent="0.25">
      <c r="A516" s="29"/>
      <c r="B516" s="29"/>
      <c r="C516" s="47"/>
      <c r="D516" s="29"/>
      <c r="E516" s="29"/>
      <c r="F516" s="29"/>
      <c r="G516" s="29"/>
      <c r="H516" s="29"/>
      <c r="I516" s="29"/>
      <c r="J516" s="29"/>
      <c r="K516" s="29"/>
      <c r="L516" s="29"/>
      <c r="M516" s="29"/>
      <c r="N516" s="46"/>
      <c r="O516" s="46"/>
      <c r="P516" s="46"/>
      <c r="Q516" s="46"/>
      <c r="R516" s="46"/>
      <c r="S516" s="46"/>
      <c r="T516" s="46"/>
      <c r="U516" s="46"/>
      <c r="V516" s="43"/>
    </row>
    <row r="517" spans="1:22" ht="12.75" customHeight="1" x14ac:dyDescent="0.25">
      <c r="A517" s="29"/>
      <c r="B517" s="29"/>
      <c r="C517" s="47"/>
      <c r="D517" s="29"/>
      <c r="E517" s="29"/>
      <c r="F517" s="29"/>
      <c r="G517" s="29"/>
      <c r="H517" s="29"/>
      <c r="I517" s="29"/>
      <c r="J517" s="29"/>
      <c r="K517" s="29"/>
      <c r="L517" s="29"/>
      <c r="M517" s="29"/>
      <c r="N517" s="46"/>
      <c r="O517" s="46"/>
      <c r="P517" s="46"/>
      <c r="Q517" s="46"/>
      <c r="R517" s="46"/>
      <c r="S517" s="46"/>
      <c r="T517" s="46"/>
      <c r="U517" s="46"/>
      <c r="V517" s="43"/>
    </row>
    <row r="518" spans="1:22" ht="12.75" customHeight="1" x14ac:dyDescent="0.25">
      <c r="A518" s="29"/>
      <c r="B518" s="29"/>
      <c r="C518" s="47"/>
      <c r="D518" s="29"/>
      <c r="E518" s="29"/>
      <c r="F518" s="29"/>
      <c r="G518" s="29"/>
      <c r="H518" s="29"/>
      <c r="I518" s="29"/>
      <c r="J518" s="29"/>
      <c r="K518" s="29"/>
      <c r="L518" s="29"/>
      <c r="M518" s="29"/>
      <c r="N518" s="46"/>
      <c r="O518" s="46"/>
      <c r="P518" s="46"/>
      <c r="Q518" s="46"/>
      <c r="R518" s="46"/>
      <c r="S518" s="46"/>
      <c r="T518" s="46"/>
      <c r="U518" s="46"/>
      <c r="V518" s="43"/>
    </row>
    <row r="519" spans="1:22" ht="12.75" customHeight="1" x14ac:dyDescent="0.25">
      <c r="A519" s="29"/>
      <c r="B519" s="29"/>
      <c r="C519" s="47"/>
      <c r="D519" s="29"/>
      <c r="E519" s="29"/>
      <c r="F519" s="29"/>
      <c r="G519" s="29"/>
      <c r="H519" s="29"/>
      <c r="I519" s="29"/>
      <c r="J519" s="29"/>
      <c r="K519" s="29"/>
      <c r="L519" s="29"/>
      <c r="M519" s="29"/>
      <c r="N519" s="46"/>
      <c r="O519" s="46"/>
      <c r="P519" s="46"/>
      <c r="Q519" s="46"/>
      <c r="R519" s="46"/>
      <c r="S519" s="46"/>
      <c r="T519" s="46"/>
      <c r="U519" s="46"/>
      <c r="V519" s="43"/>
    </row>
    <row r="520" spans="1:22" ht="12.75" customHeight="1" x14ac:dyDescent="0.25">
      <c r="A520" s="29"/>
      <c r="B520" s="29"/>
      <c r="C520" s="47"/>
      <c r="D520" s="29"/>
      <c r="E520" s="29"/>
      <c r="F520" s="29"/>
      <c r="G520" s="29"/>
      <c r="H520" s="29"/>
      <c r="I520" s="29"/>
      <c r="J520" s="29"/>
      <c r="K520" s="29"/>
      <c r="L520" s="29"/>
      <c r="M520" s="29"/>
      <c r="N520" s="46"/>
      <c r="O520" s="46"/>
      <c r="P520" s="46"/>
      <c r="Q520" s="46"/>
      <c r="R520" s="46"/>
      <c r="S520" s="46"/>
      <c r="T520" s="46"/>
      <c r="U520" s="46"/>
      <c r="V520" s="43"/>
    </row>
    <row r="521" spans="1:22" ht="12.75" customHeight="1" x14ac:dyDescent="0.25">
      <c r="A521" s="29"/>
      <c r="B521" s="29"/>
      <c r="C521" s="47"/>
      <c r="D521" s="29"/>
      <c r="E521" s="29"/>
      <c r="F521" s="29"/>
      <c r="G521" s="29"/>
      <c r="H521" s="29"/>
      <c r="I521" s="29"/>
      <c r="J521" s="29"/>
      <c r="K521" s="29"/>
      <c r="L521" s="29"/>
      <c r="M521" s="29"/>
      <c r="N521" s="46"/>
      <c r="O521" s="46"/>
      <c r="P521" s="46"/>
      <c r="Q521" s="46"/>
      <c r="R521" s="46"/>
      <c r="S521" s="46"/>
      <c r="T521" s="46"/>
      <c r="U521" s="46"/>
      <c r="V521" s="43"/>
    </row>
    <row r="522" spans="1:22" ht="12.75" customHeight="1" x14ac:dyDescent="0.25">
      <c r="A522" s="29"/>
      <c r="B522" s="29"/>
      <c r="C522" s="47"/>
      <c r="D522" s="29"/>
      <c r="E522" s="29"/>
      <c r="F522" s="29"/>
      <c r="G522" s="29"/>
      <c r="H522" s="29"/>
      <c r="I522" s="29"/>
      <c r="J522" s="29"/>
      <c r="K522" s="29"/>
      <c r="L522" s="29"/>
      <c r="M522" s="29"/>
      <c r="N522" s="46"/>
      <c r="O522" s="46"/>
      <c r="P522" s="46"/>
      <c r="Q522" s="46"/>
      <c r="R522" s="46"/>
      <c r="S522" s="46"/>
      <c r="T522" s="46"/>
      <c r="U522" s="46"/>
      <c r="V522" s="43"/>
    </row>
    <row r="523" spans="1:22" ht="12.75" customHeight="1" x14ac:dyDescent="0.25">
      <c r="A523" s="29"/>
      <c r="B523" s="29"/>
      <c r="C523" s="47"/>
      <c r="D523" s="29"/>
      <c r="E523" s="29"/>
      <c r="F523" s="29"/>
      <c r="G523" s="29"/>
      <c r="H523" s="29"/>
      <c r="I523" s="29"/>
      <c r="J523" s="29"/>
      <c r="K523" s="29"/>
      <c r="L523" s="29"/>
      <c r="M523" s="29"/>
      <c r="N523" s="46"/>
      <c r="O523" s="46"/>
      <c r="P523" s="46"/>
      <c r="Q523" s="46"/>
      <c r="R523" s="46"/>
      <c r="S523" s="46"/>
      <c r="T523" s="46"/>
      <c r="U523" s="46"/>
      <c r="V523" s="43"/>
    </row>
    <row r="524" spans="1:22" ht="12.75" customHeight="1" x14ac:dyDescent="0.25">
      <c r="A524" s="29"/>
      <c r="B524" s="29"/>
      <c r="C524" s="47"/>
      <c r="D524" s="29"/>
      <c r="E524" s="29"/>
      <c r="F524" s="29"/>
      <c r="G524" s="29"/>
      <c r="H524" s="29"/>
      <c r="I524" s="29"/>
      <c r="J524" s="29"/>
      <c r="K524" s="29"/>
      <c r="L524" s="29"/>
      <c r="M524" s="29"/>
      <c r="N524" s="46"/>
      <c r="O524" s="46"/>
      <c r="P524" s="46"/>
      <c r="Q524" s="46"/>
      <c r="R524" s="46"/>
      <c r="S524" s="46"/>
      <c r="T524" s="46"/>
      <c r="U524" s="46"/>
      <c r="V524" s="43"/>
    </row>
    <row r="525" spans="1:22" ht="12.75" customHeight="1" x14ac:dyDescent="0.25">
      <c r="A525" s="29"/>
      <c r="B525" s="29"/>
      <c r="C525" s="47"/>
      <c r="D525" s="29"/>
      <c r="E525" s="29"/>
      <c r="F525" s="29"/>
      <c r="G525" s="29"/>
      <c r="H525" s="29"/>
      <c r="I525" s="29"/>
      <c r="J525" s="29"/>
      <c r="K525" s="29"/>
      <c r="L525" s="29"/>
      <c r="M525" s="29"/>
      <c r="N525" s="46"/>
      <c r="O525" s="46"/>
      <c r="P525" s="46"/>
      <c r="Q525" s="46"/>
      <c r="R525" s="46"/>
      <c r="S525" s="46"/>
      <c r="T525" s="46"/>
      <c r="U525" s="46"/>
      <c r="V525" s="43"/>
    </row>
    <row r="526" spans="1:22" ht="12.75" customHeight="1" x14ac:dyDescent="0.25">
      <c r="A526" s="29"/>
      <c r="B526" s="29"/>
      <c r="C526" s="47"/>
      <c r="D526" s="29"/>
      <c r="E526" s="29"/>
      <c r="F526" s="29"/>
      <c r="G526" s="29"/>
      <c r="H526" s="29"/>
      <c r="I526" s="29"/>
      <c r="J526" s="29"/>
      <c r="K526" s="29"/>
      <c r="L526" s="29"/>
      <c r="M526" s="29"/>
      <c r="N526" s="46"/>
      <c r="O526" s="46"/>
      <c r="P526" s="46"/>
      <c r="Q526" s="46"/>
      <c r="R526" s="46"/>
      <c r="S526" s="46"/>
      <c r="T526" s="46"/>
      <c r="U526" s="46"/>
      <c r="V526" s="43"/>
    </row>
    <row r="527" spans="1:22" ht="12.75" customHeight="1" x14ac:dyDescent="0.25">
      <c r="A527" s="29"/>
      <c r="B527" s="29"/>
      <c r="C527" s="47"/>
      <c r="D527" s="29"/>
      <c r="E527" s="29"/>
      <c r="F527" s="29"/>
      <c r="G527" s="29"/>
      <c r="H527" s="29"/>
      <c r="I527" s="29"/>
      <c r="J527" s="29"/>
      <c r="K527" s="29"/>
      <c r="L527" s="29"/>
      <c r="M527" s="29"/>
      <c r="N527" s="46"/>
      <c r="O527" s="46"/>
      <c r="P527" s="46"/>
      <c r="Q527" s="46"/>
      <c r="R527" s="46"/>
      <c r="S527" s="46"/>
      <c r="T527" s="46"/>
      <c r="U527" s="46"/>
      <c r="V527" s="43"/>
    </row>
    <row r="528" spans="1:22" ht="12.75" customHeight="1" x14ac:dyDescent="0.25">
      <c r="A528" s="29"/>
      <c r="B528" s="29"/>
      <c r="C528" s="47"/>
      <c r="D528" s="29"/>
      <c r="E528" s="29"/>
      <c r="F528" s="29"/>
      <c r="G528" s="29"/>
      <c r="H528" s="29"/>
      <c r="I528" s="29"/>
      <c r="J528" s="29"/>
      <c r="K528" s="29"/>
      <c r="L528" s="29"/>
      <c r="M528" s="29"/>
      <c r="N528" s="46"/>
      <c r="O528" s="46"/>
      <c r="P528" s="46"/>
      <c r="Q528" s="46"/>
      <c r="R528" s="46"/>
      <c r="S528" s="46"/>
      <c r="T528" s="46"/>
      <c r="U528" s="46"/>
      <c r="V528" s="43"/>
    </row>
    <row r="529" spans="1:22" ht="12.75" customHeight="1" x14ac:dyDescent="0.25">
      <c r="A529" s="29"/>
      <c r="B529" s="29"/>
      <c r="C529" s="47"/>
      <c r="D529" s="29"/>
      <c r="E529" s="29"/>
      <c r="F529" s="29"/>
      <c r="G529" s="29"/>
      <c r="H529" s="29"/>
      <c r="I529" s="29"/>
      <c r="J529" s="29"/>
      <c r="K529" s="29"/>
      <c r="L529" s="29"/>
      <c r="M529" s="29"/>
      <c r="N529" s="46"/>
      <c r="O529" s="46"/>
      <c r="P529" s="46"/>
      <c r="Q529" s="46"/>
      <c r="R529" s="46"/>
      <c r="S529" s="46"/>
      <c r="T529" s="46"/>
      <c r="U529" s="46"/>
      <c r="V529" s="43"/>
    </row>
    <row r="530" spans="1:22" ht="12.75" customHeight="1" x14ac:dyDescent="0.25">
      <c r="A530" s="29"/>
      <c r="B530" s="29"/>
      <c r="C530" s="47"/>
      <c r="D530" s="29"/>
      <c r="E530" s="29"/>
      <c r="F530" s="29"/>
      <c r="G530" s="29"/>
      <c r="H530" s="29"/>
      <c r="I530" s="29"/>
      <c r="J530" s="29"/>
      <c r="K530" s="29"/>
      <c r="L530" s="29"/>
      <c r="M530" s="29"/>
      <c r="N530" s="46"/>
      <c r="O530" s="46"/>
      <c r="P530" s="46"/>
      <c r="Q530" s="46"/>
      <c r="R530" s="46"/>
      <c r="S530" s="46"/>
      <c r="T530" s="46"/>
      <c r="U530" s="46"/>
      <c r="V530" s="43"/>
    </row>
    <row r="531" spans="1:22" ht="12.75" customHeight="1" x14ac:dyDescent="0.25">
      <c r="A531" s="29"/>
      <c r="B531" s="29"/>
      <c r="C531" s="47"/>
      <c r="D531" s="29"/>
      <c r="E531" s="29"/>
      <c r="F531" s="29"/>
      <c r="G531" s="29"/>
      <c r="H531" s="29"/>
      <c r="I531" s="29"/>
      <c r="J531" s="29"/>
      <c r="K531" s="29"/>
      <c r="L531" s="29"/>
      <c r="M531" s="29"/>
      <c r="N531" s="46"/>
      <c r="O531" s="46"/>
      <c r="P531" s="46"/>
      <c r="Q531" s="46"/>
      <c r="R531" s="46"/>
      <c r="S531" s="46"/>
      <c r="T531" s="46"/>
      <c r="U531" s="46"/>
      <c r="V531" s="43"/>
    </row>
    <row r="532" spans="1:22" ht="12.75" customHeight="1" x14ac:dyDescent="0.25">
      <c r="A532" s="29"/>
      <c r="B532" s="29"/>
      <c r="C532" s="47"/>
      <c r="D532" s="29"/>
      <c r="E532" s="29"/>
      <c r="F532" s="29"/>
      <c r="G532" s="29"/>
      <c r="H532" s="29"/>
      <c r="I532" s="29"/>
      <c r="J532" s="29"/>
      <c r="K532" s="29"/>
      <c r="L532" s="29"/>
      <c r="M532" s="29"/>
      <c r="N532" s="46"/>
      <c r="O532" s="46"/>
      <c r="P532" s="46"/>
      <c r="Q532" s="46"/>
      <c r="R532" s="46"/>
      <c r="S532" s="46"/>
      <c r="T532" s="46"/>
      <c r="U532" s="46"/>
      <c r="V532" s="43"/>
    </row>
    <row r="533" spans="1:22" ht="12.75" customHeight="1" x14ac:dyDescent="0.25">
      <c r="A533" s="29"/>
      <c r="B533" s="29"/>
      <c r="C533" s="47"/>
      <c r="D533" s="29"/>
      <c r="E533" s="29"/>
      <c r="F533" s="29"/>
      <c r="G533" s="29"/>
      <c r="H533" s="29"/>
      <c r="I533" s="29"/>
      <c r="J533" s="29"/>
      <c r="K533" s="29"/>
      <c r="L533" s="29"/>
      <c r="M533" s="29"/>
      <c r="N533" s="46"/>
      <c r="O533" s="46"/>
      <c r="P533" s="46"/>
      <c r="Q533" s="46"/>
      <c r="R533" s="46"/>
      <c r="S533" s="46"/>
      <c r="T533" s="46"/>
      <c r="U533" s="46"/>
      <c r="V533" s="43"/>
    </row>
    <row r="534" spans="1:22" ht="12.75" customHeight="1" x14ac:dyDescent="0.25">
      <c r="A534" s="29"/>
      <c r="B534" s="29"/>
      <c r="C534" s="47"/>
      <c r="D534" s="29"/>
      <c r="E534" s="29"/>
      <c r="F534" s="29"/>
      <c r="G534" s="29"/>
      <c r="H534" s="29"/>
      <c r="I534" s="29"/>
      <c r="J534" s="29"/>
      <c r="K534" s="29"/>
      <c r="L534" s="29"/>
      <c r="M534" s="29"/>
      <c r="N534" s="46"/>
      <c r="O534" s="46"/>
      <c r="P534" s="46"/>
      <c r="Q534" s="46"/>
      <c r="R534" s="46"/>
      <c r="S534" s="46"/>
      <c r="T534" s="46"/>
      <c r="U534" s="46"/>
      <c r="V534" s="43"/>
    </row>
    <row r="535" spans="1:22" ht="12.75" customHeight="1" x14ac:dyDescent="0.25">
      <c r="A535" s="29"/>
      <c r="B535" s="29"/>
      <c r="C535" s="47"/>
      <c r="D535" s="29"/>
      <c r="E535" s="29"/>
      <c r="F535" s="29"/>
      <c r="G535" s="29"/>
      <c r="H535" s="29"/>
      <c r="I535" s="29"/>
      <c r="J535" s="29"/>
      <c r="K535" s="29"/>
      <c r="L535" s="29"/>
      <c r="M535" s="29"/>
      <c r="N535" s="46"/>
      <c r="O535" s="46"/>
      <c r="P535" s="46"/>
      <c r="Q535" s="46"/>
      <c r="R535" s="46"/>
      <c r="S535" s="46"/>
      <c r="T535" s="46"/>
      <c r="U535" s="46"/>
      <c r="V535" s="43"/>
    </row>
    <row r="536" spans="1:22" ht="12.75" customHeight="1" x14ac:dyDescent="0.25">
      <c r="A536" s="29"/>
      <c r="B536" s="29"/>
      <c r="C536" s="47"/>
      <c r="D536" s="29"/>
      <c r="E536" s="29"/>
      <c r="F536" s="29"/>
      <c r="G536" s="29"/>
      <c r="H536" s="29"/>
      <c r="I536" s="29"/>
      <c r="J536" s="29"/>
      <c r="K536" s="29"/>
      <c r="L536" s="29"/>
      <c r="M536" s="29"/>
      <c r="N536" s="46"/>
      <c r="O536" s="46"/>
      <c r="P536" s="46"/>
      <c r="Q536" s="46"/>
      <c r="R536" s="46"/>
      <c r="S536" s="46"/>
      <c r="T536" s="46"/>
      <c r="U536" s="46"/>
      <c r="V536" s="43"/>
    </row>
    <row r="537" spans="1:22" ht="12.75" customHeight="1" x14ac:dyDescent="0.25">
      <c r="A537" s="29"/>
      <c r="B537" s="29"/>
      <c r="C537" s="47"/>
      <c r="D537" s="29"/>
      <c r="E537" s="29"/>
      <c r="F537" s="29"/>
      <c r="G537" s="29"/>
      <c r="H537" s="29"/>
      <c r="I537" s="29"/>
      <c r="J537" s="29"/>
      <c r="K537" s="29"/>
      <c r="L537" s="29"/>
      <c r="M537" s="29"/>
      <c r="N537" s="46"/>
      <c r="O537" s="46"/>
      <c r="P537" s="46"/>
      <c r="Q537" s="46"/>
      <c r="R537" s="46"/>
      <c r="S537" s="46"/>
      <c r="T537" s="46"/>
      <c r="U537" s="46"/>
      <c r="V537" s="43"/>
    </row>
    <row r="538" spans="1:22" ht="12.75" customHeight="1" x14ac:dyDescent="0.25">
      <c r="A538" s="29"/>
      <c r="B538" s="29"/>
      <c r="C538" s="47"/>
      <c r="D538" s="29"/>
      <c r="E538" s="29"/>
      <c r="F538" s="29"/>
      <c r="G538" s="29"/>
      <c r="H538" s="29"/>
      <c r="I538" s="29"/>
      <c r="J538" s="29"/>
      <c r="K538" s="29"/>
      <c r="L538" s="29"/>
      <c r="M538" s="29"/>
      <c r="N538" s="46"/>
      <c r="O538" s="46"/>
      <c r="P538" s="46"/>
      <c r="Q538" s="46"/>
      <c r="R538" s="46"/>
      <c r="S538" s="46"/>
      <c r="T538" s="46"/>
      <c r="U538" s="46"/>
      <c r="V538" s="43"/>
    </row>
    <row r="539" spans="1:22" ht="12.75" customHeight="1" x14ac:dyDescent="0.25">
      <c r="A539" s="29"/>
      <c r="B539" s="29"/>
      <c r="C539" s="47"/>
      <c r="D539" s="29"/>
      <c r="E539" s="29"/>
      <c r="F539" s="29"/>
      <c r="G539" s="29"/>
      <c r="H539" s="29"/>
      <c r="I539" s="29"/>
      <c r="J539" s="29"/>
      <c r="K539" s="29"/>
      <c r="L539" s="29"/>
      <c r="M539" s="29"/>
      <c r="N539" s="46"/>
      <c r="O539" s="46"/>
      <c r="P539" s="46"/>
      <c r="Q539" s="46"/>
      <c r="R539" s="46"/>
      <c r="S539" s="46"/>
      <c r="T539" s="46"/>
      <c r="U539" s="46"/>
      <c r="V539" s="43"/>
    </row>
    <row r="540" spans="1:22" ht="12.75" customHeight="1" x14ac:dyDescent="0.25">
      <c r="A540" s="29"/>
      <c r="B540" s="29"/>
      <c r="C540" s="47"/>
      <c r="D540" s="29"/>
      <c r="E540" s="29"/>
      <c r="F540" s="29"/>
      <c r="G540" s="29"/>
      <c r="H540" s="29"/>
      <c r="I540" s="29"/>
      <c r="J540" s="29"/>
      <c r="K540" s="29"/>
      <c r="L540" s="29"/>
      <c r="M540" s="29"/>
      <c r="N540" s="46"/>
      <c r="O540" s="46"/>
      <c r="P540" s="46"/>
      <c r="Q540" s="46"/>
      <c r="R540" s="46"/>
      <c r="S540" s="46"/>
      <c r="T540" s="46"/>
      <c r="U540" s="46"/>
      <c r="V540" s="43"/>
    </row>
    <row r="541" spans="1:22" ht="12.75" customHeight="1" x14ac:dyDescent="0.25">
      <c r="A541" s="29"/>
      <c r="B541" s="29"/>
      <c r="C541" s="47"/>
      <c r="D541" s="29"/>
      <c r="E541" s="29"/>
      <c r="F541" s="29"/>
      <c r="G541" s="29"/>
      <c r="H541" s="29"/>
      <c r="I541" s="29"/>
      <c r="J541" s="29"/>
      <c r="K541" s="29"/>
      <c r="L541" s="29"/>
      <c r="M541" s="29"/>
      <c r="N541" s="46"/>
      <c r="O541" s="46"/>
      <c r="P541" s="46"/>
      <c r="Q541" s="46"/>
      <c r="R541" s="46"/>
      <c r="S541" s="46"/>
      <c r="T541" s="46"/>
      <c r="U541" s="46"/>
      <c r="V541" s="43"/>
    </row>
    <row r="542" spans="1:22" ht="12.75" customHeight="1" x14ac:dyDescent="0.25">
      <c r="A542" s="29"/>
      <c r="B542" s="29"/>
      <c r="C542" s="47"/>
      <c r="D542" s="29"/>
      <c r="E542" s="29"/>
      <c r="F542" s="29"/>
      <c r="G542" s="29"/>
      <c r="H542" s="29"/>
      <c r="I542" s="29"/>
      <c r="J542" s="29"/>
      <c r="K542" s="29"/>
      <c r="L542" s="29"/>
      <c r="M542" s="29"/>
      <c r="N542" s="46"/>
      <c r="O542" s="46"/>
      <c r="P542" s="46"/>
      <c r="Q542" s="46"/>
      <c r="R542" s="46"/>
      <c r="S542" s="46"/>
      <c r="T542" s="46"/>
      <c r="U542" s="46"/>
      <c r="V542" s="43"/>
    </row>
    <row r="543" spans="1:22" ht="12.75" customHeight="1" x14ac:dyDescent="0.25">
      <c r="A543" s="29"/>
      <c r="B543" s="29"/>
      <c r="C543" s="47"/>
      <c r="D543" s="29"/>
      <c r="E543" s="29"/>
      <c r="F543" s="29"/>
      <c r="G543" s="29"/>
      <c r="H543" s="29"/>
      <c r="I543" s="29"/>
      <c r="J543" s="29"/>
      <c r="K543" s="29"/>
      <c r="L543" s="29"/>
      <c r="M543" s="29"/>
      <c r="N543" s="46"/>
      <c r="O543" s="46"/>
      <c r="P543" s="46"/>
      <c r="Q543" s="46"/>
      <c r="R543" s="46"/>
      <c r="S543" s="46"/>
      <c r="T543" s="46"/>
      <c r="U543" s="46"/>
      <c r="V543" s="43"/>
    </row>
    <row r="544" spans="1:22" ht="12.75" customHeight="1" x14ac:dyDescent="0.25">
      <c r="A544" s="29"/>
      <c r="B544" s="29"/>
      <c r="C544" s="47"/>
      <c r="D544" s="29"/>
      <c r="E544" s="29"/>
      <c r="F544" s="29"/>
      <c r="G544" s="29"/>
      <c r="H544" s="29"/>
      <c r="I544" s="29"/>
      <c r="J544" s="29"/>
      <c r="K544" s="29"/>
      <c r="L544" s="29"/>
      <c r="M544" s="29"/>
      <c r="N544" s="46"/>
      <c r="O544" s="46"/>
      <c r="P544" s="46"/>
      <c r="Q544" s="46"/>
      <c r="R544" s="46"/>
      <c r="S544" s="46"/>
      <c r="T544" s="46"/>
      <c r="U544" s="46"/>
      <c r="V544" s="43"/>
    </row>
    <row r="545" spans="1:22" ht="12.75" customHeight="1" x14ac:dyDescent="0.25">
      <c r="A545" s="29"/>
      <c r="B545" s="29"/>
      <c r="C545" s="47"/>
      <c r="D545" s="29"/>
      <c r="E545" s="29"/>
      <c r="F545" s="29"/>
      <c r="G545" s="29"/>
      <c r="H545" s="29"/>
      <c r="I545" s="29"/>
      <c r="J545" s="29"/>
      <c r="K545" s="29"/>
      <c r="L545" s="29"/>
      <c r="M545" s="29"/>
      <c r="N545" s="46"/>
      <c r="O545" s="46"/>
      <c r="P545" s="46"/>
      <c r="Q545" s="46"/>
      <c r="R545" s="46"/>
      <c r="S545" s="46"/>
      <c r="T545" s="46"/>
      <c r="U545" s="46"/>
      <c r="V545" s="43"/>
    </row>
    <row r="546" spans="1:22" ht="12.75" customHeight="1" x14ac:dyDescent="0.25">
      <c r="A546" s="29"/>
      <c r="B546" s="29"/>
      <c r="C546" s="47"/>
      <c r="D546" s="29"/>
      <c r="E546" s="29"/>
      <c r="F546" s="29"/>
      <c r="G546" s="29"/>
      <c r="H546" s="29"/>
      <c r="I546" s="29"/>
      <c r="J546" s="29"/>
      <c r="K546" s="29"/>
      <c r="L546" s="29"/>
      <c r="M546" s="29"/>
      <c r="N546" s="46"/>
      <c r="O546" s="46"/>
      <c r="P546" s="46"/>
      <c r="Q546" s="46"/>
      <c r="R546" s="46"/>
      <c r="S546" s="46"/>
      <c r="T546" s="46"/>
      <c r="U546" s="46"/>
      <c r="V546" s="43"/>
    </row>
    <row r="547" spans="1:22" ht="12.75" customHeight="1" x14ac:dyDescent="0.25">
      <c r="A547" s="29"/>
      <c r="B547" s="29"/>
      <c r="C547" s="47"/>
      <c r="D547" s="29"/>
      <c r="E547" s="29"/>
      <c r="F547" s="29"/>
      <c r="G547" s="29"/>
      <c r="H547" s="29"/>
      <c r="I547" s="29"/>
      <c r="J547" s="29"/>
      <c r="K547" s="29"/>
      <c r="L547" s="29"/>
      <c r="M547" s="29"/>
      <c r="N547" s="46"/>
      <c r="O547" s="46"/>
      <c r="P547" s="46"/>
      <c r="Q547" s="46"/>
      <c r="R547" s="46"/>
      <c r="S547" s="46"/>
      <c r="T547" s="46"/>
      <c r="U547" s="46"/>
      <c r="V547" s="43"/>
    </row>
    <row r="548" spans="1:22" ht="12.75" customHeight="1" x14ac:dyDescent="0.25">
      <c r="A548" s="29"/>
      <c r="B548" s="29"/>
      <c r="C548" s="47"/>
      <c r="D548" s="29"/>
      <c r="E548" s="29"/>
      <c r="F548" s="29"/>
      <c r="G548" s="29"/>
      <c r="H548" s="29"/>
      <c r="I548" s="29"/>
      <c r="J548" s="29"/>
      <c r="K548" s="29"/>
      <c r="L548" s="29"/>
      <c r="M548" s="29"/>
      <c r="N548" s="46"/>
      <c r="O548" s="46"/>
      <c r="P548" s="46"/>
      <c r="Q548" s="46"/>
      <c r="R548" s="46"/>
      <c r="S548" s="46"/>
      <c r="T548" s="46"/>
      <c r="U548" s="46"/>
      <c r="V548" s="43"/>
    </row>
    <row r="549" spans="1:22" ht="12.75" customHeight="1" x14ac:dyDescent="0.25">
      <c r="A549" s="29"/>
      <c r="B549" s="29"/>
      <c r="C549" s="47"/>
      <c r="D549" s="29"/>
      <c r="E549" s="29"/>
      <c r="F549" s="29"/>
      <c r="G549" s="29"/>
      <c r="H549" s="29"/>
      <c r="I549" s="29"/>
      <c r="J549" s="29"/>
      <c r="K549" s="29"/>
      <c r="L549" s="29"/>
      <c r="M549" s="29"/>
      <c r="N549" s="46"/>
      <c r="O549" s="46"/>
      <c r="P549" s="46"/>
      <c r="Q549" s="46"/>
      <c r="R549" s="46"/>
      <c r="S549" s="46"/>
      <c r="T549" s="46"/>
      <c r="U549" s="46"/>
      <c r="V549" s="43"/>
    </row>
    <row r="550" spans="1:22" ht="12.75" customHeight="1" x14ac:dyDescent="0.25">
      <c r="A550" s="29"/>
      <c r="B550" s="29"/>
      <c r="C550" s="47"/>
      <c r="D550" s="29"/>
      <c r="E550" s="29"/>
      <c r="F550" s="29"/>
      <c r="G550" s="29"/>
      <c r="H550" s="29"/>
      <c r="I550" s="29"/>
      <c r="J550" s="29"/>
      <c r="K550" s="29"/>
      <c r="L550" s="29"/>
      <c r="M550" s="29"/>
      <c r="N550" s="46"/>
      <c r="O550" s="46"/>
      <c r="P550" s="46"/>
      <c r="Q550" s="46"/>
      <c r="R550" s="46"/>
      <c r="S550" s="46"/>
      <c r="T550" s="46"/>
      <c r="U550" s="46"/>
      <c r="V550" s="43"/>
    </row>
    <row r="551" spans="1:22" ht="12.75" customHeight="1" x14ac:dyDescent="0.25">
      <c r="A551" s="29"/>
      <c r="B551" s="29"/>
      <c r="C551" s="47"/>
      <c r="D551" s="29"/>
      <c r="E551" s="29"/>
      <c r="F551" s="29"/>
      <c r="G551" s="29"/>
      <c r="H551" s="29"/>
      <c r="I551" s="29"/>
      <c r="J551" s="29"/>
      <c r="K551" s="29"/>
      <c r="L551" s="29"/>
      <c r="M551" s="29"/>
      <c r="N551" s="46"/>
      <c r="O551" s="46"/>
      <c r="P551" s="46"/>
      <c r="Q551" s="46"/>
      <c r="R551" s="46"/>
      <c r="S551" s="46"/>
      <c r="T551" s="46"/>
      <c r="U551" s="46"/>
      <c r="V551" s="43"/>
    </row>
    <row r="552" spans="1:22" ht="12.75" customHeight="1" x14ac:dyDescent="0.25">
      <c r="A552" s="29"/>
      <c r="B552" s="29"/>
      <c r="C552" s="47"/>
      <c r="D552" s="29"/>
      <c r="E552" s="29"/>
      <c r="F552" s="29"/>
      <c r="G552" s="29"/>
      <c r="H552" s="29"/>
      <c r="I552" s="29"/>
      <c r="J552" s="29"/>
      <c r="K552" s="29"/>
      <c r="L552" s="29"/>
      <c r="M552" s="29"/>
      <c r="N552" s="46"/>
      <c r="O552" s="46"/>
      <c r="P552" s="46"/>
      <c r="Q552" s="46"/>
      <c r="R552" s="46"/>
      <c r="S552" s="46"/>
      <c r="T552" s="46"/>
      <c r="U552" s="46"/>
      <c r="V552" s="43"/>
    </row>
    <row r="553" spans="1:22" ht="12.75" customHeight="1" x14ac:dyDescent="0.25">
      <c r="A553" s="29"/>
      <c r="B553" s="29"/>
      <c r="C553" s="47"/>
      <c r="D553" s="29"/>
      <c r="E553" s="29"/>
      <c r="F553" s="29"/>
      <c r="G553" s="29"/>
      <c r="H553" s="29"/>
      <c r="I553" s="29"/>
      <c r="J553" s="29"/>
      <c r="K553" s="29"/>
      <c r="L553" s="29"/>
      <c r="M553" s="29"/>
      <c r="N553" s="46"/>
      <c r="O553" s="46"/>
      <c r="P553" s="46"/>
      <c r="Q553" s="46"/>
      <c r="R553" s="46"/>
      <c r="S553" s="46"/>
      <c r="T553" s="46"/>
      <c r="U553" s="46"/>
      <c r="V553" s="43"/>
    </row>
    <row r="554" spans="1:22" ht="12.75" customHeight="1" x14ac:dyDescent="0.25">
      <c r="A554" s="29"/>
      <c r="B554" s="29"/>
      <c r="C554" s="47"/>
      <c r="D554" s="29"/>
      <c r="E554" s="29"/>
      <c r="F554" s="29"/>
      <c r="G554" s="29"/>
      <c r="H554" s="29"/>
      <c r="I554" s="29"/>
      <c r="J554" s="29"/>
      <c r="K554" s="29"/>
      <c r="L554" s="29"/>
      <c r="M554" s="29"/>
      <c r="N554" s="46"/>
      <c r="O554" s="46"/>
      <c r="P554" s="46"/>
      <c r="Q554" s="46"/>
      <c r="R554" s="46"/>
      <c r="S554" s="46"/>
      <c r="T554" s="46"/>
      <c r="U554" s="46"/>
      <c r="V554" s="43"/>
    </row>
    <row r="555" spans="1:22" ht="12.75" customHeight="1" x14ac:dyDescent="0.25">
      <c r="A555" s="29"/>
      <c r="B555" s="29"/>
      <c r="C555" s="47"/>
      <c r="D555" s="29"/>
      <c r="E555" s="29"/>
      <c r="F555" s="29"/>
      <c r="G555" s="29"/>
      <c r="H555" s="29"/>
      <c r="I555" s="29"/>
      <c r="J555" s="29"/>
      <c r="K555" s="29"/>
      <c r="L555" s="29"/>
      <c r="M555" s="29"/>
      <c r="N555" s="46"/>
      <c r="O555" s="46"/>
      <c r="P555" s="46"/>
      <c r="Q555" s="46"/>
      <c r="R555" s="46"/>
      <c r="S555" s="46"/>
      <c r="T555" s="46"/>
      <c r="U555" s="46"/>
      <c r="V555" s="43"/>
    </row>
    <row r="556" spans="1:22" ht="12.75" customHeight="1" x14ac:dyDescent="0.25">
      <c r="A556" s="29"/>
      <c r="B556" s="29"/>
      <c r="C556" s="47"/>
      <c r="D556" s="29"/>
      <c r="E556" s="29"/>
      <c r="F556" s="29"/>
      <c r="G556" s="29"/>
      <c r="H556" s="29"/>
      <c r="I556" s="29"/>
      <c r="J556" s="29"/>
      <c r="K556" s="29"/>
      <c r="L556" s="29"/>
      <c r="M556" s="29"/>
      <c r="N556" s="46"/>
      <c r="O556" s="46"/>
      <c r="P556" s="46"/>
      <c r="Q556" s="46"/>
      <c r="R556" s="46"/>
      <c r="S556" s="46"/>
      <c r="T556" s="46"/>
      <c r="U556" s="46"/>
      <c r="V556" s="43"/>
    </row>
    <row r="557" spans="1:22" ht="12.75" customHeight="1" x14ac:dyDescent="0.25">
      <c r="A557" s="29"/>
      <c r="B557" s="29"/>
      <c r="C557" s="47"/>
      <c r="D557" s="29"/>
      <c r="E557" s="29"/>
      <c r="F557" s="29"/>
      <c r="G557" s="29"/>
      <c r="H557" s="29"/>
      <c r="I557" s="29"/>
      <c r="J557" s="29"/>
      <c r="K557" s="29"/>
      <c r="L557" s="29"/>
      <c r="M557" s="29"/>
      <c r="N557" s="46"/>
      <c r="O557" s="46"/>
      <c r="P557" s="46"/>
      <c r="Q557" s="46"/>
      <c r="R557" s="46"/>
      <c r="S557" s="46"/>
      <c r="T557" s="46"/>
      <c r="U557" s="46"/>
      <c r="V557" s="43"/>
    </row>
    <row r="558" spans="1:22" ht="12.75" customHeight="1" x14ac:dyDescent="0.25">
      <c r="A558" s="29"/>
      <c r="B558" s="29"/>
      <c r="C558" s="47"/>
      <c r="D558" s="29"/>
      <c r="E558" s="29"/>
      <c r="F558" s="29"/>
      <c r="G558" s="29"/>
      <c r="H558" s="29"/>
      <c r="I558" s="29"/>
      <c r="J558" s="29"/>
      <c r="K558" s="29"/>
      <c r="L558" s="29"/>
      <c r="M558" s="29"/>
      <c r="N558" s="46"/>
      <c r="O558" s="46"/>
      <c r="P558" s="46"/>
      <c r="Q558" s="46"/>
      <c r="R558" s="46"/>
      <c r="S558" s="46"/>
      <c r="T558" s="46"/>
      <c r="U558" s="46"/>
      <c r="V558" s="43"/>
    </row>
    <row r="559" spans="1:22" ht="12.75" customHeight="1" x14ac:dyDescent="0.25">
      <c r="A559" s="29"/>
      <c r="B559" s="29"/>
      <c r="C559" s="47"/>
      <c r="D559" s="29"/>
      <c r="E559" s="29"/>
      <c r="F559" s="29"/>
      <c r="G559" s="29"/>
      <c r="H559" s="29"/>
      <c r="I559" s="29"/>
      <c r="J559" s="29"/>
      <c r="K559" s="29"/>
      <c r="L559" s="29"/>
      <c r="M559" s="29"/>
      <c r="N559" s="46"/>
      <c r="O559" s="46"/>
      <c r="P559" s="46"/>
      <c r="Q559" s="46"/>
      <c r="R559" s="46"/>
      <c r="S559" s="46"/>
      <c r="T559" s="46"/>
      <c r="U559" s="46"/>
      <c r="V559" s="43"/>
    </row>
    <row r="560" spans="1:22" ht="12.75" customHeight="1" x14ac:dyDescent="0.25">
      <c r="A560" s="29"/>
      <c r="B560" s="29"/>
      <c r="C560" s="47"/>
      <c r="D560" s="29"/>
      <c r="E560" s="29"/>
      <c r="F560" s="29"/>
      <c r="G560" s="29"/>
      <c r="H560" s="29"/>
      <c r="I560" s="29"/>
      <c r="J560" s="29"/>
      <c r="K560" s="29"/>
      <c r="L560" s="29"/>
      <c r="M560" s="29"/>
      <c r="N560" s="46"/>
      <c r="O560" s="46"/>
      <c r="P560" s="46"/>
      <c r="Q560" s="46"/>
      <c r="R560" s="46"/>
      <c r="S560" s="46"/>
      <c r="T560" s="46"/>
      <c r="U560" s="46"/>
      <c r="V560" s="43"/>
    </row>
    <row r="561" spans="1:22" ht="12.75" customHeight="1" x14ac:dyDescent="0.25">
      <c r="A561" s="29"/>
      <c r="B561" s="29"/>
      <c r="C561" s="47"/>
      <c r="D561" s="29"/>
      <c r="E561" s="29"/>
      <c r="F561" s="29"/>
      <c r="G561" s="29"/>
      <c r="H561" s="29"/>
      <c r="I561" s="29"/>
      <c r="J561" s="29"/>
      <c r="K561" s="29"/>
      <c r="L561" s="29"/>
      <c r="M561" s="29"/>
      <c r="N561" s="46"/>
      <c r="O561" s="46"/>
      <c r="P561" s="46"/>
      <c r="Q561" s="46"/>
      <c r="R561" s="46"/>
      <c r="S561" s="46"/>
      <c r="T561" s="46"/>
      <c r="U561" s="46"/>
      <c r="V561" s="43"/>
    </row>
    <row r="562" spans="1:22" ht="12.75" customHeight="1" x14ac:dyDescent="0.25">
      <c r="A562" s="29"/>
      <c r="B562" s="29"/>
      <c r="C562" s="47"/>
      <c r="D562" s="29"/>
      <c r="E562" s="29"/>
      <c r="F562" s="29"/>
      <c r="G562" s="29"/>
      <c r="H562" s="29"/>
      <c r="I562" s="29"/>
      <c r="J562" s="29"/>
      <c r="K562" s="29"/>
      <c r="L562" s="29"/>
      <c r="M562" s="29"/>
      <c r="N562" s="46"/>
      <c r="O562" s="46"/>
      <c r="P562" s="46"/>
      <c r="Q562" s="46"/>
      <c r="R562" s="46"/>
      <c r="S562" s="46"/>
      <c r="T562" s="46"/>
      <c r="U562" s="46"/>
      <c r="V562" s="43"/>
    </row>
    <row r="563" spans="1:22" ht="12.75" customHeight="1" x14ac:dyDescent="0.25">
      <c r="A563" s="29"/>
      <c r="B563" s="29"/>
      <c r="C563" s="47"/>
      <c r="D563" s="29"/>
      <c r="E563" s="29"/>
      <c r="F563" s="29"/>
      <c r="G563" s="29"/>
      <c r="H563" s="29"/>
      <c r="I563" s="29"/>
      <c r="J563" s="29"/>
      <c r="K563" s="29"/>
      <c r="L563" s="29"/>
      <c r="M563" s="29"/>
      <c r="N563" s="46"/>
      <c r="O563" s="46"/>
      <c r="P563" s="46"/>
      <c r="Q563" s="46"/>
      <c r="R563" s="46"/>
      <c r="S563" s="46"/>
      <c r="T563" s="46"/>
      <c r="U563" s="46"/>
      <c r="V563" s="43"/>
    </row>
    <row r="564" spans="1:22" ht="12.75" customHeight="1" x14ac:dyDescent="0.25">
      <c r="A564" s="29"/>
      <c r="B564" s="29"/>
      <c r="C564" s="47"/>
      <c r="D564" s="29"/>
      <c r="E564" s="29"/>
      <c r="F564" s="29"/>
      <c r="G564" s="29"/>
      <c r="H564" s="29"/>
      <c r="I564" s="29"/>
      <c r="J564" s="29"/>
      <c r="K564" s="29"/>
      <c r="L564" s="29"/>
      <c r="M564" s="29"/>
      <c r="N564" s="46"/>
      <c r="O564" s="46"/>
      <c r="P564" s="46"/>
      <c r="Q564" s="46"/>
      <c r="R564" s="46"/>
      <c r="S564" s="46"/>
      <c r="T564" s="46"/>
      <c r="U564" s="46"/>
      <c r="V564" s="43"/>
    </row>
    <row r="565" spans="1:22" ht="12.75" customHeight="1" x14ac:dyDescent="0.25">
      <c r="A565" s="29"/>
      <c r="B565" s="29"/>
      <c r="C565" s="47"/>
      <c r="D565" s="29"/>
      <c r="E565" s="29"/>
      <c r="F565" s="29"/>
      <c r="G565" s="29"/>
      <c r="H565" s="29"/>
      <c r="I565" s="29"/>
      <c r="J565" s="29"/>
      <c r="K565" s="29"/>
      <c r="L565" s="29"/>
      <c r="M565" s="29"/>
      <c r="N565" s="46"/>
      <c r="O565" s="46"/>
      <c r="P565" s="46"/>
      <c r="Q565" s="46"/>
      <c r="R565" s="46"/>
      <c r="S565" s="46"/>
      <c r="T565" s="46"/>
      <c r="U565" s="46"/>
      <c r="V565" s="43"/>
    </row>
    <row r="566" spans="1:22" ht="12.75" customHeight="1" x14ac:dyDescent="0.25">
      <c r="A566" s="29"/>
      <c r="B566" s="29"/>
      <c r="C566" s="47"/>
      <c r="D566" s="29"/>
      <c r="E566" s="29"/>
      <c r="F566" s="29"/>
      <c r="G566" s="29"/>
      <c r="H566" s="29"/>
      <c r="I566" s="29"/>
      <c r="J566" s="29"/>
      <c r="K566" s="29"/>
      <c r="L566" s="29"/>
      <c r="M566" s="29"/>
      <c r="N566" s="46"/>
      <c r="O566" s="46"/>
      <c r="P566" s="46"/>
      <c r="Q566" s="46"/>
      <c r="R566" s="46"/>
      <c r="S566" s="46"/>
      <c r="T566" s="46"/>
      <c r="U566" s="46"/>
      <c r="V566" s="43"/>
    </row>
    <row r="567" spans="1:22" ht="12.75" customHeight="1" x14ac:dyDescent="0.25">
      <c r="A567" s="29"/>
      <c r="B567" s="29"/>
      <c r="C567" s="47"/>
      <c r="D567" s="29"/>
      <c r="E567" s="29"/>
      <c r="F567" s="29"/>
      <c r="G567" s="29"/>
      <c r="H567" s="29"/>
      <c r="I567" s="29"/>
      <c r="J567" s="29"/>
      <c r="K567" s="29"/>
      <c r="L567" s="29"/>
      <c r="M567" s="29"/>
      <c r="N567" s="46"/>
      <c r="O567" s="46"/>
      <c r="P567" s="46"/>
      <c r="Q567" s="46"/>
      <c r="R567" s="46"/>
      <c r="S567" s="46"/>
      <c r="T567" s="46"/>
      <c r="U567" s="46"/>
      <c r="V567" s="43"/>
    </row>
    <row r="568" spans="1:22" ht="12.75" customHeight="1" x14ac:dyDescent="0.25">
      <c r="A568" s="29"/>
      <c r="B568" s="29"/>
      <c r="C568" s="47"/>
      <c r="D568" s="29"/>
      <c r="E568" s="29"/>
      <c r="F568" s="29"/>
      <c r="G568" s="29"/>
      <c r="H568" s="29"/>
      <c r="I568" s="29"/>
      <c r="J568" s="29"/>
      <c r="K568" s="29"/>
      <c r="L568" s="29"/>
      <c r="M568" s="29"/>
      <c r="N568" s="46"/>
      <c r="O568" s="46"/>
      <c r="P568" s="46"/>
      <c r="Q568" s="46"/>
      <c r="R568" s="46"/>
      <c r="S568" s="46"/>
      <c r="T568" s="46"/>
      <c r="U568" s="46"/>
      <c r="V568" s="43"/>
    </row>
    <row r="569" spans="1:22" ht="12.75" customHeight="1" x14ac:dyDescent="0.25">
      <c r="A569" s="29"/>
      <c r="B569" s="29"/>
      <c r="C569" s="47"/>
      <c r="D569" s="29"/>
      <c r="E569" s="29"/>
      <c r="F569" s="29"/>
      <c r="G569" s="29"/>
      <c r="H569" s="29"/>
      <c r="I569" s="29"/>
      <c r="J569" s="29"/>
      <c r="K569" s="29"/>
      <c r="L569" s="29"/>
      <c r="M569" s="29"/>
      <c r="N569" s="46"/>
      <c r="O569" s="46"/>
      <c r="P569" s="46"/>
      <c r="Q569" s="46"/>
      <c r="R569" s="46"/>
      <c r="S569" s="46"/>
      <c r="T569" s="46"/>
      <c r="U569" s="46"/>
      <c r="V569" s="43"/>
    </row>
    <row r="570" spans="1:22" ht="12.75" customHeight="1" x14ac:dyDescent="0.25">
      <c r="A570" s="29"/>
      <c r="B570" s="29"/>
      <c r="C570" s="47"/>
      <c r="D570" s="29"/>
      <c r="E570" s="29"/>
      <c r="F570" s="29"/>
      <c r="G570" s="29"/>
      <c r="H570" s="29"/>
      <c r="I570" s="29"/>
      <c r="J570" s="29"/>
      <c r="K570" s="29"/>
      <c r="L570" s="29"/>
      <c r="M570" s="29"/>
      <c r="N570" s="46"/>
      <c r="O570" s="46"/>
      <c r="P570" s="46"/>
      <c r="Q570" s="46"/>
      <c r="R570" s="46"/>
      <c r="S570" s="46"/>
      <c r="T570" s="46"/>
      <c r="U570" s="46"/>
      <c r="V570" s="43"/>
    </row>
    <row r="571" spans="1:22" ht="12.75" customHeight="1" x14ac:dyDescent="0.25">
      <c r="A571" s="29"/>
      <c r="B571" s="29"/>
      <c r="C571" s="47"/>
      <c r="D571" s="29"/>
      <c r="E571" s="29"/>
      <c r="F571" s="29"/>
      <c r="G571" s="29"/>
      <c r="H571" s="29"/>
      <c r="I571" s="29"/>
      <c r="J571" s="29"/>
      <c r="K571" s="29"/>
      <c r="L571" s="29"/>
      <c r="M571" s="29"/>
      <c r="N571" s="46"/>
      <c r="O571" s="46"/>
      <c r="P571" s="46"/>
      <c r="Q571" s="46"/>
      <c r="R571" s="46"/>
      <c r="S571" s="46"/>
      <c r="T571" s="46"/>
      <c r="U571" s="46"/>
      <c r="V571" s="43"/>
    </row>
    <row r="572" spans="1:22" ht="12.75" customHeight="1" x14ac:dyDescent="0.25">
      <c r="A572" s="29"/>
      <c r="B572" s="29"/>
      <c r="C572" s="47"/>
      <c r="D572" s="29"/>
      <c r="E572" s="29"/>
      <c r="F572" s="29"/>
      <c r="G572" s="29"/>
      <c r="H572" s="29"/>
      <c r="I572" s="29"/>
      <c r="J572" s="29"/>
      <c r="K572" s="29"/>
      <c r="L572" s="29"/>
      <c r="M572" s="29"/>
      <c r="N572" s="46"/>
      <c r="O572" s="46"/>
      <c r="P572" s="46"/>
      <c r="Q572" s="46"/>
      <c r="R572" s="46"/>
      <c r="S572" s="46"/>
      <c r="T572" s="46"/>
      <c r="U572" s="46"/>
      <c r="V572" s="43"/>
    </row>
    <row r="573" spans="1:22" ht="12.75" customHeight="1" x14ac:dyDescent="0.25">
      <c r="A573" s="29"/>
      <c r="B573" s="29"/>
      <c r="C573" s="47"/>
      <c r="D573" s="29"/>
      <c r="E573" s="29"/>
      <c r="F573" s="29"/>
      <c r="G573" s="29"/>
      <c r="H573" s="29"/>
      <c r="I573" s="29"/>
      <c r="J573" s="29"/>
      <c r="K573" s="29"/>
      <c r="L573" s="29"/>
      <c r="M573" s="29"/>
      <c r="N573" s="46"/>
      <c r="O573" s="46"/>
      <c r="P573" s="46"/>
      <c r="Q573" s="46"/>
      <c r="R573" s="46"/>
      <c r="S573" s="46"/>
      <c r="T573" s="46"/>
      <c r="U573" s="46"/>
      <c r="V573" s="43"/>
    </row>
    <row r="574" spans="1:22" ht="12.75" customHeight="1" x14ac:dyDescent="0.25">
      <c r="A574" s="29"/>
      <c r="B574" s="29"/>
      <c r="C574" s="47"/>
      <c r="D574" s="29"/>
      <c r="E574" s="29"/>
      <c r="F574" s="29"/>
      <c r="G574" s="29"/>
      <c r="H574" s="29"/>
      <c r="I574" s="29"/>
      <c r="J574" s="29"/>
      <c r="K574" s="29"/>
      <c r="L574" s="29"/>
      <c r="M574" s="29"/>
      <c r="N574" s="46"/>
      <c r="O574" s="46"/>
      <c r="P574" s="46"/>
      <c r="Q574" s="46"/>
      <c r="R574" s="46"/>
      <c r="S574" s="46"/>
      <c r="T574" s="46"/>
      <c r="U574" s="46"/>
      <c r="V574" s="43"/>
    </row>
    <row r="575" spans="1:22" ht="12.75" customHeight="1" x14ac:dyDescent="0.25">
      <c r="A575" s="29"/>
      <c r="B575" s="29"/>
      <c r="C575" s="47"/>
      <c r="D575" s="29"/>
      <c r="E575" s="29"/>
      <c r="F575" s="29"/>
      <c r="G575" s="29"/>
      <c r="H575" s="29"/>
      <c r="I575" s="29"/>
      <c r="J575" s="29"/>
      <c r="K575" s="29"/>
      <c r="L575" s="29"/>
      <c r="M575" s="29"/>
      <c r="N575" s="46"/>
      <c r="O575" s="46"/>
      <c r="P575" s="46"/>
      <c r="Q575" s="46"/>
      <c r="R575" s="46"/>
      <c r="S575" s="46"/>
      <c r="T575" s="46"/>
      <c r="U575" s="46"/>
      <c r="V575" s="43"/>
    </row>
    <row r="576" spans="1:22" ht="12.75" customHeight="1" x14ac:dyDescent="0.25">
      <c r="A576" s="29"/>
      <c r="B576" s="29"/>
      <c r="C576" s="47"/>
      <c r="D576" s="29"/>
      <c r="E576" s="29"/>
      <c r="F576" s="29"/>
      <c r="G576" s="29"/>
      <c r="H576" s="29"/>
      <c r="I576" s="29"/>
      <c r="J576" s="29"/>
      <c r="K576" s="29"/>
      <c r="L576" s="29"/>
      <c r="M576" s="29"/>
      <c r="N576" s="46"/>
      <c r="O576" s="46"/>
      <c r="P576" s="46"/>
      <c r="Q576" s="46"/>
      <c r="R576" s="46"/>
      <c r="S576" s="46"/>
      <c r="T576" s="46"/>
      <c r="U576" s="46"/>
      <c r="V576" s="43"/>
    </row>
    <row r="577" spans="1:22" ht="12.75" customHeight="1" x14ac:dyDescent="0.25">
      <c r="A577" s="29"/>
      <c r="B577" s="29"/>
      <c r="C577" s="47"/>
      <c r="D577" s="29"/>
      <c r="E577" s="29"/>
      <c r="F577" s="29"/>
      <c r="G577" s="29"/>
      <c r="H577" s="29"/>
      <c r="I577" s="29"/>
      <c r="J577" s="29"/>
      <c r="K577" s="29"/>
      <c r="L577" s="29"/>
      <c r="M577" s="29"/>
      <c r="N577" s="46"/>
      <c r="O577" s="46"/>
      <c r="P577" s="46"/>
      <c r="Q577" s="46"/>
      <c r="R577" s="46"/>
      <c r="S577" s="46"/>
      <c r="T577" s="46"/>
      <c r="U577" s="46"/>
      <c r="V577" s="43"/>
    </row>
    <row r="578" spans="1:22" ht="12.75" customHeight="1" x14ac:dyDescent="0.25">
      <c r="A578" s="29"/>
      <c r="B578" s="29"/>
      <c r="C578" s="47"/>
      <c r="D578" s="29"/>
      <c r="E578" s="29"/>
      <c r="F578" s="29"/>
      <c r="G578" s="29"/>
      <c r="H578" s="29"/>
      <c r="I578" s="29"/>
      <c r="J578" s="29"/>
      <c r="K578" s="29"/>
      <c r="L578" s="29"/>
      <c r="M578" s="29"/>
      <c r="N578" s="46"/>
      <c r="O578" s="46"/>
      <c r="P578" s="46"/>
      <c r="Q578" s="46"/>
      <c r="R578" s="46"/>
      <c r="S578" s="46"/>
      <c r="T578" s="46"/>
      <c r="U578" s="46"/>
      <c r="V578" s="43"/>
    </row>
    <row r="579" spans="1:22" ht="12.75" customHeight="1" x14ac:dyDescent="0.25">
      <c r="A579" s="29"/>
      <c r="B579" s="29"/>
      <c r="C579" s="47"/>
      <c r="D579" s="29"/>
      <c r="E579" s="29"/>
      <c r="F579" s="29"/>
      <c r="G579" s="29"/>
      <c r="H579" s="29"/>
      <c r="I579" s="29"/>
      <c r="J579" s="29"/>
      <c r="K579" s="29"/>
      <c r="L579" s="29"/>
      <c r="M579" s="29"/>
      <c r="N579" s="46"/>
      <c r="O579" s="46"/>
      <c r="P579" s="46"/>
      <c r="Q579" s="46"/>
      <c r="R579" s="46"/>
      <c r="S579" s="46"/>
      <c r="T579" s="46"/>
      <c r="U579" s="46"/>
      <c r="V579" s="43"/>
    </row>
    <row r="580" spans="1:22" ht="12.75" customHeight="1" x14ac:dyDescent="0.25">
      <c r="A580" s="29"/>
      <c r="B580" s="29"/>
      <c r="C580" s="47"/>
      <c r="D580" s="29"/>
      <c r="E580" s="29"/>
      <c r="F580" s="29"/>
      <c r="G580" s="29"/>
      <c r="H580" s="29"/>
      <c r="I580" s="29"/>
      <c r="J580" s="29"/>
      <c r="K580" s="29"/>
      <c r="L580" s="29"/>
      <c r="M580" s="29"/>
      <c r="N580" s="46"/>
      <c r="O580" s="46"/>
      <c r="P580" s="46"/>
      <c r="Q580" s="46"/>
      <c r="R580" s="46"/>
      <c r="S580" s="46"/>
      <c r="T580" s="46"/>
      <c r="U580" s="46"/>
      <c r="V580" s="43"/>
    </row>
    <row r="581" spans="1:22" ht="12.75" customHeight="1" x14ac:dyDescent="0.25">
      <c r="A581" s="29"/>
      <c r="B581" s="29"/>
      <c r="C581" s="47"/>
      <c r="D581" s="29"/>
      <c r="E581" s="29"/>
      <c r="F581" s="29"/>
      <c r="G581" s="29"/>
      <c r="H581" s="29"/>
      <c r="I581" s="29"/>
      <c r="J581" s="29"/>
      <c r="K581" s="29"/>
      <c r="L581" s="29"/>
      <c r="M581" s="29"/>
      <c r="N581" s="46"/>
      <c r="O581" s="46"/>
      <c r="P581" s="46"/>
      <c r="Q581" s="46"/>
      <c r="R581" s="46"/>
      <c r="S581" s="46"/>
      <c r="T581" s="46"/>
      <c r="U581" s="46"/>
      <c r="V581" s="43"/>
    </row>
    <row r="582" spans="1:22" ht="12.75" customHeight="1" x14ac:dyDescent="0.25">
      <c r="A582" s="29"/>
      <c r="B582" s="29"/>
      <c r="C582" s="47"/>
      <c r="D582" s="29"/>
      <c r="E582" s="29"/>
      <c r="F582" s="29"/>
      <c r="G582" s="29"/>
      <c r="H582" s="29"/>
      <c r="I582" s="29"/>
      <c r="J582" s="29"/>
      <c r="K582" s="29"/>
      <c r="L582" s="29"/>
      <c r="M582" s="29"/>
      <c r="N582" s="46"/>
      <c r="O582" s="46"/>
      <c r="P582" s="46"/>
      <c r="Q582" s="46"/>
      <c r="R582" s="46"/>
      <c r="S582" s="46"/>
      <c r="T582" s="46"/>
      <c r="U582" s="46"/>
      <c r="V582" s="43"/>
    </row>
    <row r="583" spans="1:22" ht="12.75" customHeight="1" x14ac:dyDescent="0.25">
      <c r="A583" s="29"/>
      <c r="B583" s="29"/>
      <c r="C583" s="47"/>
      <c r="D583" s="29"/>
      <c r="E583" s="29"/>
      <c r="F583" s="29"/>
      <c r="G583" s="29"/>
      <c r="H583" s="29"/>
      <c r="I583" s="29"/>
      <c r="J583" s="29"/>
      <c r="K583" s="29"/>
      <c r="L583" s="29"/>
      <c r="M583" s="29"/>
      <c r="N583" s="46"/>
      <c r="O583" s="46"/>
      <c r="P583" s="46"/>
      <c r="Q583" s="46"/>
      <c r="R583" s="46"/>
      <c r="S583" s="46"/>
      <c r="T583" s="46"/>
      <c r="U583" s="46"/>
      <c r="V583" s="43"/>
    </row>
    <row r="584" spans="1:22" ht="12.75" customHeight="1" x14ac:dyDescent="0.25">
      <c r="A584" s="29"/>
      <c r="B584" s="29"/>
      <c r="C584" s="47"/>
      <c r="D584" s="29"/>
      <c r="E584" s="29"/>
      <c r="F584" s="29"/>
      <c r="G584" s="29"/>
      <c r="H584" s="29"/>
      <c r="I584" s="29"/>
      <c r="J584" s="29"/>
      <c r="K584" s="29"/>
      <c r="L584" s="29"/>
      <c r="M584" s="29"/>
      <c r="N584" s="46"/>
      <c r="O584" s="46"/>
      <c r="P584" s="46"/>
      <c r="Q584" s="46"/>
      <c r="R584" s="46"/>
      <c r="S584" s="46"/>
      <c r="T584" s="46"/>
      <c r="U584" s="46"/>
      <c r="V584" s="43"/>
    </row>
    <row r="585" spans="1:22" ht="12.75" customHeight="1" x14ac:dyDescent="0.25">
      <c r="A585" s="29"/>
      <c r="B585" s="29"/>
      <c r="C585" s="47"/>
      <c r="D585" s="29"/>
      <c r="E585" s="29"/>
      <c r="F585" s="29"/>
      <c r="G585" s="29"/>
      <c r="H585" s="29"/>
      <c r="I585" s="29"/>
      <c r="J585" s="29"/>
      <c r="K585" s="29"/>
      <c r="L585" s="29"/>
      <c r="M585" s="29"/>
      <c r="N585" s="46"/>
      <c r="O585" s="46"/>
      <c r="P585" s="46"/>
      <c r="Q585" s="46"/>
      <c r="R585" s="46"/>
      <c r="S585" s="46"/>
      <c r="T585" s="46"/>
      <c r="U585" s="46"/>
      <c r="V585" s="43"/>
    </row>
    <row r="586" spans="1:22" ht="12.75" customHeight="1" x14ac:dyDescent="0.25">
      <c r="A586" s="29"/>
      <c r="B586" s="29"/>
      <c r="C586" s="47"/>
      <c r="D586" s="29"/>
      <c r="E586" s="29"/>
      <c r="F586" s="29"/>
      <c r="G586" s="29"/>
      <c r="H586" s="29"/>
      <c r="I586" s="29"/>
      <c r="J586" s="29"/>
      <c r="K586" s="29"/>
      <c r="L586" s="29"/>
      <c r="M586" s="29"/>
      <c r="N586" s="46"/>
      <c r="O586" s="46"/>
      <c r="P586" s="46"/>
      <c r="Q586" s="46"/>
      <c r="R586" s="46"/>
      <c r="S586" s="46"/>
      <c r="T586" s="46"/>
      <c r="U586" s="46"/>
      <c r="V586" s="43"/>
    </row>
    <row r="587" spans="1:22" ht="12.75" customHeight="1" x14ac:dyDescent="0.25">
      <c r="A587" s="29"/>
      <c r="B587" s="29"/>
      <c r="C587" s="47"/>
      <c r="D587" s="29"/>
      <c r="E587" s="29"/>
      <c r="F587" s="29"/>
      <c r="G587" s="29"/>
      <c r="H587" s="29"/>
      <c r="I587" s="29"/>
      <c r="J587" s="29"/>
      <c r="K587" s="29"/>
      <c r="L587" s="29"/>
      <c r="M587" s="29"/>
      <c r="N587" s="46"/>
      <c r="O587" s="46"/>
      <c r="P587" s="46"/>
      <c r="Q587" s="46"/>
      <c r="R587" s="46"/>
      <c r="S587" s="46"/>
      <c r="T587" s="46"/>
      <c r="U587" s="46"/>
      <c r="V587" s="43"/>
    </row>
    <row r="588" spans="1:22" ht="12.75" customHeight="1" x14ac:dyDescent="0.25">
      <c r="A588" s="29"/>
      <c r="B588" s="29"/>
      <c r="C588" s="47"/>
      <c r="D588" s="29"/>
      <c r="E588" s="29"/>
      <c r="F588" s="29"/>
      <c r="G588" s="29"/>
      <c r="H588" s="29"/>
      <c r="I588" s="29"/>
      <c r="J588" s="29"/>
      <c r="K588" s="29"/>
      <c r="L588" s="29"/>
      <c r="M588" s="29"/>
      <c r="N588" s="46"/>
      <c r="O588" s="46"/>
      <c r="P588" s="46"/>
      <c r="Q588" s="46"/>
      <c r="R588" s="46"/>
      <c r="S588" s="46"/>
      <c r="T588" s="46"/>
      <c r="U588" s="46"/>
      <c r="V588" s="43"/>
    </row>
    <row r="589" spans="1:22" ht="12.75" customHeight="1" x14ac:dyDescent="0.25">
      <c r="A589" s="29"/>
      <c r="B589" s="29"/>
      <c r="C589" s="47"/>
      <c r="D589" s="29"/>
      <c r="E589" s="29"/>
      <c r="F589" s="29"/>
      <c r="G589" s="29"/>
      <c r="H589" s="29"/>
      <c r="I589" s="29"/>
      <c r="J589" s="29"/>
      <c r="K589" s="29"/>
      <c r="L589" s="29"/>
      <c r="M589" s="29"/>
      <c r="N589" s="46"/>
      <c r="O589" s="46"/>
      <c r="P589" s="46"/>
      <c r="Q589" s="46"/>
      <c r="R589" s="46"/>
      <c r="S589" s="46"/>
      <c r="T589" s="46"/>
      <c r="U589" s="46"/>
      <c r="V589" s="43"/>
    </row>
    <row r="590" spans="1:22" ht="12.75" customHeight="1" x14ac:dyDescent="0.25">
      <c r="A590" s="29"/>
      <c r="B590" s="29"/>
      <c r="C590" s="47"/>
      <c r="D590" s="29"/>
      <c r="E590" s="29"/>
      <c r="F590" s="29"/>
      <c r="G590" s="29"/>
      <c r="H590" s="29"/>
      <c r="I590" s="29"/>
      <c r="J590" s="29"/>
      <c r="K590" s="29"/>
      <c r="L590" s="29"/>
      <c r="M590" s="29"/>
      <c r="N590" s="46"/>
      <c r="O590" s="46"/>
      <c r="P590" s="46"/>
      <c r="Q590" s="46"/>
      <c r="R590" s="46"/>
      <c r="S590" s="46"/>
      <c r="T590" s="46"/>
      <c r="U590" s="46"/>
      <c r="V590" s="43"/>
    </row>
    <row r="591" spans="1:22" ht="12.75" customHeight="1" x14ac:dyDescent="0.25">
      <c r="A591" s="29"/>
      <c r="B591" s="29"/>
      <c r="C591" s="47"/>
      <c r="D591" s="29"/>
      <c r="E591" s="29"/>
      <c r="F591" s="29"/>
      <c r="G591" s="29"/>
      <c r="H591" s="29"/>
      <c r="I591" s="29"/>
      <c r="J591" s="29"/>
      <c r="K591" s="29"/>
      <c r="L591" s="29"/>
      <c r="M591" s="29"/>
      <c r="N591" s="46"/>
      <c r="O591" s="46"/>
      <c r="P591" s="46"/>
      <c r="Q591" s="46"/>
      <c r="R591" s="46"/>
      <c r="S591" s="46"/>
      <c r="T591" s="46"/>
      <c r="U591" s="46"/>
      <c r="V591" s="43"/>
    </row>
    <row r="592" spans="1:22" ht="12.75" customHeight="1" x14ac:dyDescent="0.25">
      <c r="A592" s="29"/>
      <c r="B592" s="29"/>
      <c r="C592" s="47"/>
      <c r="D592" s="29"/>
      <c r="E592" s="29"/>
      <c r="F592" s="29"/>
      <c r="G592" s="29"/>
      <c r="H592" s="29"/>
      <c r="I592" s="29"/>
      <c r="J592" s="29"/>
      <c r="K592" s="29"/>
      <c r="L592" s="29"/>
      <c r="M592" s="29"/>
      <c r="N592" s="46"/>
      <c r="O592" s="46"/>
      <c r="P592" s="46"/>
      <c r="Q592" s="46"/>
      <c r="R592" s="46"/>
      <c r="S592" s="46"/>
      <c r="T592" s="46"/>
      <c r="U592" s="46"/>
      <c r="V592" s="43"/>
    </row>
    <row r="593" spans="1:22" ht="12.75" customHeight="1" x14ac:dyDescent="0.25">
      <c r="A593" s="29"/>
      <c r="B593" s="29"/>
      <c r="C593" s="47"/>
      <c r="D593" s="29"/>
      <c r="E593" s="29"/>
      <c r="F593" s="29"/>
      <c r="G593" s="29"/>
      <c r="H593" s="29"/>
      <c r="I593" s="29"/>
      <c r="J593" s="29"/>
      <c r="K593" s="29"/>
      <c r="L593" s="29"/>
      <c r="M593" s="29"/>
      <c r="N593" s="46"/>
      <c r="O593" s="46"/>
      <c r="P593" s="46"/>
      <c r="Q593" s="46"/>
      <c r="R593" s="46"/>
      <c r="S593" s="46"/>
      <c r="T593" s="46"/>
      <c r="U593" s="46"/>
      <c r="V593" s="43"/>
    </row>
    <row r="594" spans="1:22" ht="12.75" customHeight="1" x14ac:dyDescent="0.25">
      <c r="A594" s="29"/>
      <c r="B594" s="29"/>
      <c r="C594" s="47"/>
      <c r="D594" s="29"/>
      <c r="E594" s="29"/>
      <c r="F594" s="29"/>
      <c r="G594" s="29"/>
      <c r="H594" s="29"/>
      <c r="I594" s="29"/>
      <c r="J594" s="29"/>
      <c r="K594" s="29"/>
      <c r="L594" s="29"/>
      <c r="M594" s="29"/>
      <c r="N594" s="46"/>
      <c r="O594" s="46"/>
      <c r="P594" s="46"/>
      <c r="Q594" s="46"/>
      <c r="R594" s="46"/>
      <c r="S594" s="46"/>
      <c r="T594" s="46"/>
      <c r="U594" s="46"/>
      <c r="V594" s="43"/>
    </row>
    <row r="595" spans="1:22" ht="12.75" customHeight="1" x14ac:dyDescent="0.25">
      <c r="A595" s="29"/>
      <c r="B595" s="29"/>
      <c r="C595" s="47"/>
      <c r="D595" s="29"/>
      <c r="E595" s="29"/>
      <c r="F595" s="29"/>
      <c r="G595" s="29"/>
      <c r="H595" s="29"/>
      <c r="I595" s="29"/>
      <c r="J595" s="29"/>
      <c r="K595" s="29"/>
      <c r="L595" s="29"/>
      <c r="M595" s="29"/>
      <c r="N595" s="46"/>
      <c r="O595" s="46"/>
      <c r="P595" s="46"/>
      <c r="Q595" s="46"/>
      <c r="R595" s="46"/>
      <c r="S595" s="46"/>
      <c r="T595" s="46"/>
      <c r="U595" s="46"/>
      <c r="V595" s="43"/>
    </row>
    <row r="596" spans="1:22" ht="12.75" customHeight="1" x14ac:dyDescent="0.25">
      <c r="A596" s="29"/>
      <c r="B596" s="29"/>
      <c r="C596" s="47"/>
      <c r="D596" s="29"/>
      <c r="E596" s="29"/>
      <c r="F596" s="29"/>
      <c r="G596" s="29"/>
      <c r="H596" s="29"/>
      <c r="I596" s="29"/>
      <c r="J596" s="29"/>
      <c r="K596" s="29"/>
      <c r="L596" s="29"/>
      <c r="M596" s="29"/>
      <c r="N596" s="46"/>
      <c r="O596" s="46"/>
      <c r="P596" s="46"/>
      <c r="Q596" s="46"/>
      <c r="R596" s="46"/>
      <c r="S596" s="46"/>
      <c r="T596" s="46"/>
      <c r="U596" s="46"/>
      <c r="V596" s="43"/>
    </row>
    <row r="597" spans="1:22" ht="12.75" customHeight="1" x14ac:dyDescent="0.25">
      <c r="A597" s="29"/>
      <c r="B597" s="29"/>
      <c r="C597" s="47"/>
      <c r="D597" s="29"/>
      <c r="E597" s="29"/>
      <c r="F597" s="29"/>
      <c r="G597" s="29"/>
      <c r="H597" s="29"/>
      <c r="I597" s="29"/>
      <c r="J597" s="29"/>
      <c r="K597" s="29"/>
      <c r="L597" s="29"/>
      <c r="M597" s="29"/>
      <c r="N597" s="46"/>
      <c r="O597" s="46"/>
      <c r="P597" s="46"/>
      <c r="Q597" s="46"/>
      <c r="R597" s="46"/>
      <c r="S597" s="46"/>
      <c r="T597" s="46"/>
      <c r="U597" s="46"/>
      <c r="V597" s="43"/>
    </row>
    <row r="598" spans="1:22" ht="12.75" customHeight="1" x14ac:dyDescent="0.25">
      <c r="A598" s="29"/>
      <c r="B598" s="29"/>
      <c r="C598" s="47"/>
      <c r="D598" s="29"/>
      <c r="E598" s="29"/>
      <c r="F598" s="29"/>
      <c r="G598" s="29"/>
      <c r="H598" s="29"/>
      <c r="I598" s="29"/>
      <c r="J598" s="29"/>
      <c r="K598" s="29"/>
      <c r="L598" s="29"/>
      <c r="M598" s="29"/>
      <c r="N598" s="46"/>
      <c r="O598" s="46"/>
      <c r="P598" s="46"/>
      <c r="Q598" s="46"/>
      <c r="R598" s="46"/>
      <c r="S598" s="46"/>
      <c r="T598" s="46"/>
      <c r="U598" s="46"/>
      <c r="V598" s="43"/>
    </row>
    <row r="599" spans="1:22" ht="12.75" customHeight="1" x14ac:dyDescent="0.25">
      <c r="A599" s="29"/>
      <c r="B599" s="29"/>
      <c r="C599" s="47"/>
      <c r="D599" s="29"/>
      <c r="E599" s="29"/>
      <c r="F599" s="29"/>
      <c r="G599" s="29"/>
      <c r="H599" s="29"/>
      <c r="I599" s="29"/>
      <c r="J599" s="29"/>
      <c r="K599" s="29"/>
      <c r="L599" s="29"/>
      <c r="M599" s="29"/>
      <c r="N599" s="46"/>
      <c r="O599" s="46"/>
      <c r="P599" s="46"/>
      <c r="Q599" s="46"/>
      <c r="R599" s="46"/>
      <c r="S599" s="46"/>
      <c r="T599" s="46"/>
      <c r="U599" s="46"/>
      <c r="V599" s="43"/>
    </row>
    <row r="600" spans="1:22" ht="12.75" customHeight="1" x14ac:dyDescent="0.25">
      <c r="A600" s="29"/>
      <c r="B600" s="29"/>
      <c r="C600" s="47"/>
      <c r="D600" s="29"/>
      <c r="E600" s="29"/>
      <c r="F600" s="29"/>
      <c r="G600" s="29"/>
      <c r="H600" s="29"/>
      <c r="I600" s="29"/>
      <c r="J600" s="29"/>
      <c r="K600" s="29"/>
      <c r="L600" s="29"/>
      <c r="M600" s="29"/>
      <c r="N600" s="46"/>
      <c r="O600" s="46"/>
      <c r="P600" s="46"/>
      <c r="Q600" s="46"/>
      <c r="R600" s="46"/>
      <c r="S600" s="46"/>
      <c r="T600" s="46"/>
      <c r="U600" s="46"/>
      <c r="V600" s="43"/>
    </row>
    <row r="601" spans="1:22" ht="12.75" customHeight="1" x14ac:dyDescent="0.25">
      <c r="A601" s="29"/>
      <c r="B601" s="29"/>
      <c r="C601" s="47"/>
      <c r="D601" s="29"/>
      <c r="E601" s="29"/>
      <c r="F601" s="29"/>
      <c r="G601" s="29"/>
      <c r="H601" s="29"/>
      <c r="I601" s="29"/>
      <c r="J601" s="29"/>
      <c r="K601" s="29"/>
      <c r="L601" s="29"/>
      <c r="M601" s="29"/>
      <c r="N601" s="46"/>
      <c r="O601" s="46"/>
      <c r="P601" s="46"/>
      <c r="Q601" s="46"/>
      <c r="R601" s="46"/>
      <c r="S601" s="46"/>
      <c r="T601" s="46"/>
      <c r="U601" s="46"/>
      <c r="V601" s="43"/>
    </row>
    <row r="602" spans="1:22" ht="12.75" customHeight="1" x14ac:dyDescent="0.25">
      <c r="A602" s="29"/>
      <c r="B602" s="29"/>
      <c r="C602" s="47"/>
      <c r="D602" s="29"/>
      <c r="E602" s="29"/>
      <c r="F602" s="29"/>
      <c r="G602" s="29"/>
      <c r="H602" s="29"/>
      <c r="I602" s="29"/>
      <c r="J602" s="29"/>
      <c r="K602" s="29"/>
      <c r="L602" s="29"/>
      <c r="M602" s="29"/>
      <c r="N602" s="46"/>
      <c r="O602" s="46"/>
      <c r="P602" s="46"/>
      <c r="Q602" s="46"/>
      <c r="R602" s="46"/>
      <c r="S602" s="46"/>
      <c r="T602" s="46"/>
      <c r="U602" s="46"/>
      <c r="V602" s="43"/>
    </row>
    <row r="603" spans="1:22" ht="12.75" customHeight="1" x14ac:dyDescent="0.25">
      <c r="A603" s="29"/>
      <c r="B603" s="29"/>
      <c r="C603" s="47"/>
      <c r="D603" s="29"/>
      <c r="E603" s="29"/>
      <c r="F603" s="29"/>
      <c r="G603" s="29"/>
      <c r="H603" s="29"/>
      <c r="I603" s="29"/>
      <c r="J603" s="29"/>
      <c r="K603" s="29"/>
      <c r="L603" s="29"/>
      <c r="M603" s="29"/>
      <c r="N603" s="46"/>
      <c r="O603" s="46"/>
      <c r="P603" s="46"/>
      <c r="Q603" s="46"/>
      <c r="R603" s="46"/>
      <c r="S603" s="46"/>
      <c r="T603" s="46"/>
      <c r="U603" s="46"/>
      <c r="V603" s="43"/>
    </row>
    <row r="604" spans="1:22" ht="12.75" customHeight="1" x14ac:dyDescent="0.25">
      <c r="A604" s="29"/>
      <c r="B604" s="29"/>
      <c r="C604" s="47"/>
      <c r="D604" s="29"/>
      <c r="E604" s="29"/>
      <c r="F604" s="29"/>
      <c r="G604" s="29"/>
      <c r="H604" s="29"/>
      <c r="I604" s="29"/>
      <c r="J604" s="29"/>
      <c r="K604" s="29"/>
      <c r="L604" s="29"/>
      <c r="M604" s="29"/>
      <c r="N604" s="46"/>
      <c r="O604" s="46"/>
      <c r="P604" s="46"/>
      <c r="Q604" s="46"/>
      <c r="R604" s="46"/>
      <c r="S604" s="46"/>
      <c r="T604" s="46"/>
      <c r="U604" s="46"/>
      <c r="V604" s="43"/>
    </row>
    <row r="605" spans="1:22" ht="12.75" customHeight="1" x14ac:dyDescent="0.25">
      <c r="A605" s="29"/>
      <c r="B605" s="29"/>
      <c r="C605" s="47"/>
      <c r="D605" s="29"/>
      <c r="E605" s="29"/>
      <c r="F605" s="29"/>
      <c r="G605" s="29"/>
      <c r="H605" s="29"/>
      <c r="I605" s="29"/>
      <c r="J605" s="29"/>
      <c r="K605" s="29"/>
      <c r="L605" s="29"/>
      <c r="M605" s="29"/>
      <c r="N605" s="46"/>
      <c r="O605" s="46"/>
      <c r="P605" s="46"/>
      <c r="Q605" s="46"/>
      <c r="R605" s="46"/>
      <c r="S605" s="46"/>
      <c r="T605" s="46"/>
      <c r="U605" s="46"/>
      <c r="V605" s="43"/>
    </row>
    <row r="606" spans="1:22" ht="12.75" customHeight="1" x14ac:dyDescent="0.25">
      <c r="A606" s="29"/>
      <c r="B606" s="29"/>
      <c r="C606" s="47"/>
      <c r="D606" s="29"/>
      <c r="E606" s="29"/>
      <c r="F606" s="29"/>
      <c r="G606" s="29"/>
      <c r="H606" s="29"/>
      <c r="I606" s="29"/>
      <c r="J606" s="29"/>
      <c r="K606" s="29"/>
      <c r="L606" s="29"/>
      <c r="M606" s="29"/>
      <c r="N606" s="46"/>
      <c r="O606" s="46"/>
      <c r="P606" s="46"/>
      <c r="Q606" s="46"/>
      <c r="R606" s="46"/>
      <c r="S606" s="46"/>
      <c r="T606" s="46"/>
      <c r="U606" s="46"/>
      <c r="V606" s="43"/>
    </row>
    <row r="607" spans="1:22" ht="12.75" customHeight="1" x14ac:dyDescent="0.25">
      <c r="A607" s="29"/>
      <c r="B607" s="29"/>
      <c r="C607" s="47"/>
      <c r="D607" s="29"/>
      <c r="E607" s="29"/>
      <c r="F607" s="29"/>
      <c r="G607" s="29"/>
      <c r="H607" s="29"/>
      <c r="I607" s="29"/>
      <c r="J607" s="29"/>
      <c r="K607" s="29"/>
      <c r="L607" s="29"/>
      <c r="M607" s="29"/>
      <c r="N607" s="46"/>
      <c r="O607" s="46"/>
      <c r="P607" s="46"/>
      <c r="Q607" s="46"/>
      <c r="R607" s="46"/>
      <c r="S607" s="46"/>
      <c r="T607" s="46"/>
      <c r="U607" s="46"/>
      <c r="V607" s="43"/>
    </row>
    <row r="608" spans="1:22" ht="12.75" customHeight="1" x14ac:dyDescent="0.25">
      <c r="A608" s="29"/>
      <c r="B608" s="29"/>
      <c r="C608" s="47"/>
      <c r="D608" s="29"/>
      <c r="E608" s="29"/>
      <c r="F608" s="29"/>
      <c r="G608" s="29"/>
      <c r="H608" s="29"/>
      <c r="I608" s="29"/>
      <c r="J608" s="29"/>
      <c r="K608" s="29"/>
      <c r="L608" s="29"/>
      <c r="M608" s="29"/>
      <c r="N608" s="46"/>
      <c r="O608" s="46"/>
      <c r="P608" s="46"/>
      <c r="Q608" s="46"/>
      <c r="R608" s="46"/>
      <c r="S608" s="46"/>
      <c r="T608" s="46"/>
      <c r="U608" s="46"/>
      <c r="V608" s="43"/>
    </row>
    <row r="609" spans="1:22" ht="12.75" customHeight="1" x14ac:dyDescent="0.25">
      <c r="A609" s="29"/>
      <c r="B609" s="29"/>
      <c r="C609" s="47"/>
      <c r="D609" s="29"/>
      <c r="E609" s="29"/>
      <c r="F609" s="29"/>
      <c r="G609" s="29"/>
      <c r="H609" s="29"/>
      <c r="I609" s="29"/>
      <c r="J609" s="29"/>
      <c r="K609" s="29"/>
      <c r="L609" s="29"/>
      <c r="M609" s="29"/>
      <c r="N609" s="46"/>
      <c r="O609" s="46"/>
      <c r="P609" s="46"/>
      <c r="Q609" s="46"/>
      <c r="R609" s="46"/>
      <c r="S609" s="46"/>
      <c r="T609" s="46"/>
      <c r="U609" s="46"/>
      <c r="V609" s="43"/>
    </row>
    <row r="610" spans="1:22" ht="12.75" customHeight="1" x14ac:dyDescent="0.25">
      <c r="A610" s="29"/>
      <c r="B610" s="29"/>
      <c r="C610" s="47"/>
      <c r="D610" s="29"/>
      <c r="E610" s="29"/>
      <c r="F610" s="29"/>
      <c r="G610" s="29"/>
      <c r="H610" s="29"/>
      <c r="I610" s="29"/>
      <c r="J610" s="29"/>
      <c r="K610" s="29"/>
      <c r="L610" s="29"/>
      <c r="M610" s="29"/>
      <c r="N610" s="46"/>
      <c r="O610" s="46"/>
      <c r="P610" s="46"/>
      <c r="Q610" s="46"/>
      <c r="R610" s="46"/>
      <c r="S610" s="46"/>
      <c r="T610" s="46"/>
      <c r="U610" s="46"/>
      <c r="V610" s="43"/>
    </row>
    <row r="611" spans="1:22" ht="12.75" customHeight="1" x14ac:dyDescent="0.25">
      <c r="A611" s="29"/>
      <c r="B611" s="29"/>
      <c r="C611" s="47"/>
      <c r="D611" s="29"/>
      <c r="E611" s="29"/>
      <c r="F611" s="29"/>
      <c r="G611" s="29"/>
      <c r="H611" s="29"/>
      <c r="I611" s="29"/>
      <c r="J611" s="29"/>
      <c r="K611" s="29"/>
      <c r="L611" s="29"/>
      <c r="M611" s="29"/>
      <c r="N611" s="46"/>
      <c r="O611" s="46"/>
      <c r="P611" s="46"/>
      <c r="Q611" s="46"/>
      <c r="R611" s="46"/>
      <c r="S611" s="46"/>
      <c r="T611" s="46"/>
      <c r="U611" s="46"/>
      <c r="V611" s="43"/>
    </row>
    <row r="612" spans="1:22" ht="12.75" customHeight="1" x14ac:dyDescent="0.25">
      <c r="A612" s="29"/>
      <c r="B612" s="29"/>
      <c r="C612" s="47"/>
      <c r="D612" s="29"/>
      <c r="E612" s="29"/>
      <c r="F612" s="29"/>
      <c r="G612" s="29"/>
      <c r="H612" s="29"/>
      <c r="I612" s="29"/>
      <c r="J612" s="29"/>
      <c r="K612" s="29"/>
      <c r="L612" s="29"/>
      <c r="M612" s="29"/>
      <c r="N612" s="46"/>
      <c r="O612" s="46"/>
      <c r="P612" s="46"/>
      <c r="Q612" s="46"/>
      <c r="R612" s="46"/>
      <c r="S612" s="46"/>
      <c r="T612" s="46"/>
      <c r="U612" s="46"/>
      <c r="V612" s="43"/>
    </row>
    <row r="613" spans="1:22" ht="12.75" customHeight="1" x14ac:dyDescent="0.25">
      <c r="A613" s="29"/>
      <c r="B613" s="29"/>
      <c r="C613" s="47"/>
      <c r="D613" s="29"/>
      <c r="E613" s="29"/>
      <c r="F613" s="29"/>
      <c r="G613" s="29"/>
      <c r="H613" s="29"/>
      <c r="I613" s="29"/>
      <c r="J613" s="29"/>
      <c r="K613" s="29"/>
      <c r="L613" s="29"/>
      <c r="M613" s="29"/>
      <c r="N613" s="46"/>
      <c r="O613" s="46"/>
      <c r="P613" s="46"/>
      <c r="Q613" s="46"/>
      <c r="R613" s="46"/>
      <c r="S613" s="46"/>
      <c r="T613" s="46"/>
      <c r="U613" s="46"/>
      <c r="V613" s="43"/>
    </row>
    <row r="614" spans="1:22" ht="12.75" customHeight="1" x14ac:dyDescent="0.25">
      <c r="A614" s="29"/>
      <c r="B614" s="29"/>
      <c r="C614" s="47"/>
      <c r="D614" s="29"/>
      <c r="E614" s="29"/>
      <c r="F614" s="29"/>
      <c r="G614" s="29"/>
      <c r="H614" s="29"/>
      <c r="I614" s="29"/>
      <c r="J614" s="29"/>
      <c r="K614" s="29"/>
      <c r="L614" s="29"/>
      <c r="M614" s="29"/>
      <c r="N614" s="46"/>
      <c r="O614" s="46"/>
      <c r="P614" s="46"/>
      <c r="Q614" s="46"/>
      <c r="R614" s="46"/>
      <c r="S614" s="46"/>
      <c r="T614" s="46"/>
      <c r="U614" s="46"/>
      <c r="V614" s="43"/>
    </row>
    <row r="615" spans="1:22" ht="12.75" customHeight="1" x14ac:dyDescent="0.25">
      <c r="A615" s="29"/>
      <c r="B615" s="29"/>
      <c r="C615" s="47"/>
      <c r="D615" s="29"/>
      <c r="E615" s="29"/>
      <c r="F615" s="29"/>
      <c r="G615" s="29"/>
      <c r="H615" s="29"/>
      <c r="I615" s="29"/>
      <c r="J615" s="29"/>
      <c r="K615" s="29"/>
      <c r="L615" s="29"/>
      <c r="M615" s="29"/>
      <c r="N615" s="46"/>
      <c r="O615" s="46"/>
      <c r="P615" s="46"/>
      <c r="Q615" s="46"/>
      <c r="R615" s="46"/>
      <c r="S615" s="46"/>
      <c r="T615" s="46"/>
      <c r="U615" s="46"/>
      <c r="V615" s="43"/>
    </row>
    <row r="616" spans="1:22" ht="12.75" customHeight="1" x14ac:dyDescent="0.25">
      <c r="A616" s="29"/>
      <c r="B616" s="29"/>
      <c r="C616" s="47"/>
      <c r="D616" s="29"/>
      <c r="E616" s="29"/>
      <c r="F616" s="29"/>
      <c r="G616" s="29"/>
      <c r="H616" s="29"/>
      <c r="I616" s="29"/>
      <c r="J616" s="29"/>
      <c r="K616" s="29"/>
      <c r="L616" s="29"/>
      <c r="M616" s="29"/>
      <c r="N616" s="46"/>
      <c r="O616" s="46"/>
      <c r="P616" s="46"/>
      <c r="Q616" s="46"/>
      <c r="R616" s="46"/>
      <c r="S616" s="46"/>
      <c r="T616" s="46"/>
      <c r="U616" s="46"/>
      <c r="V616" s="43"/>
    </row>
    <row r="617" spans="1:22" ht="12.75" customHeight="1" x14ac:dyDescent="0.25">
      <c r="A617" s="29"/>
      <c r="B617" s="29"/>
      <c r="C617" s="47"/>
      <c r="D617" s="29"/>
      <c r="E617" s="29"/>
      <c r="F617" s="29"/>
      <c r="G617" s="29"/>
      <c r="H617" s="29"/>
      <c r="I617" s="29"/>
      <c r="J617" s="29"/>
      <c r="K617" s="29"/>
      <c r="L617" s="29"/>
      <c r="M617" s="29"/>
      <c r="N617" s="46"/>
      <c r="O617" s="46"/>
      <c r="P617" s="46"/>
      <c r="Q617" s="46"/>
      <c r="R617" s="46"/>
      <c r="S617" s="46"/>
      <c r="T617" s="46"/>
      <c r="U617" s="46"/>
      <c r="V617" s="43"/>
    </row>
    <row r="618" spans="1:22" ht="12.75" customHeight="1" x14ac:dyDescent="0.25">
      <c r="A618" s="29"/>
      <c r="B618" s="29"/>
      <c r="C618" s="47"/>
      <c r="D618" s="29"/>
      <c r="E618" s="29"/>
      <c r="F618" s="29"/>
      <c r="G618" s="29"/>
      <c r="H618" s="29"/>
      <c r="I618" s="29"/>
      <c r="J618" s="29"/>
      <c r="K618" s="29"/>
      <c r="L618" s="29"/>
      <c r="M618" s="29"/>
      <c r="N618" s="46"/>
      <c r="O618" s="46"/>
      <c r="P618" s="46"/>
      <c r="Q618" s="46"/>
      <c r="R618" s="46"/>
      <c r="S618" s="46"/>
      <c r="T618" s="46"/>
      <c r="U618" s="46"/>
      <c r="V618" s="43"/>
    </row>
    <row r="619" spans="1:22" ht="12.75" customHeight="1" x14ac:dyDescent="0.25">
      <c r="A619" s="29"/>
      <c r="B619" s="29"/>
      <c r="C619" s="47"/>
      <c r="D619" s="29"/>
      <c r="E619" s="29"/>
      <c r="F619" s="29"/>
      <c r="G619" s="29"/>
      <c r="H619" s="29"/>
      <c r="I619" s="29"/>
      <c r="J619" s="29"/>
      <c r="K619" s="29"/>
      <c r="L619" s="29"/>
      <c r="M619" s="29"/>
      <c r="N619" s="46"/>
      <c r="O619" s="46"/>
      <c r="P619" s="46"/>
      <c r="Q619" s="46"/>
      <c r="R619" s="46"/>
      <c r="S619" s="46"/>
      <c r="T619" s="46"/>
      <c r="U619" s="46"/>
      <c r="V619" s="43"/>
    </row>
    <row r="620" spans="1:22" ht="12.75" customHeight="1" x14ac:dyDescent="0.25">
      <c r="A620" s="29"/>
      <c r="B620" s="29"/>
      <c r="C620" s="47"/>
      <c r="D620" s="29"/>
      <c r="E620" s="29"/>
      <c r="F620" s="29"/>
      <c r="G620" s="29"/>
      <c r="H620" s="29"/>
      <c r="I620" s="29"/>
      <c r="J620" s="29"/>
      <c r="K620" s="29"/>
      <c r="L620" s="29"/>
      <c r="M620" s="29"/>
      <c r="N620" s="46"/>
      <c r="O620" s="46"/>
      <c r="P620" s="46"/>
      <c r="Q620" s="46"/>
      <c r="R620" s="46"/>
      <c r="S620" s="46"/>
      <c r="T620" s="46"/>
      <c r="U620" s="46"/>
      <c r="V620" s="43"/>
    </row>
    <row r="621" spans="1:22" ht="12.75" customHeight="1" x14ac:dyDescent="0.25">
      <c r="A621" s="29"/>
      <c r="B621" s="29"/>
      <c r="C621" s="47"/>
      <c r="D621" s="29"/>
      <c r="E621" s="29"/>
      <c r="F621" s="29"/>
      <c r="G621" s="29"/>
      <c r="H621" s="29"/>
      <c r="I621" s="29"/>
      <c r="J621" s="29"/>
      <c r="K621" s="29"/>
      <c r="L621" s="29"/>
      <c r="M621" s="29"/>
      <c r="N621" s="46"/>
      <c r="O621" s="46"/>
      <c r="P621" s="46"/>
      <c r="Q621" s="46"/>
      <c r="R621" s="46"/>
      <c r="S621" s="46"/>
      <c r="T621" s="46"/>
      <c r="U621" s="46"/>
      <c r="V621" s="43"/>
    </row>
    <row r="622" spans="1:22" ht="12.75" customHeight="1" x14ac:dyDescent="0.25">
      <c r="A622" s="29"/>
      <c r="B622" s="29"/>
      <c r="C622" s="47"/>
      <c r="D622" s="29"/>
      <c r="E622" s="29"/>
      <c r="F622" s="29"/>
      <c r="G622" s="29"/>
      <c r="H622" s="29"/>
      <c r="I622" s="29"/>
      <c r="J622" s="29"/>
      <c r="K622" s="29"/>
      <c r="L622" s="29"/>
      <c r="M622" s="29"/>
      <c r="N622" s="46"/>
      <c r="O622" s="46"/>
      <c r="P622" s="46"/>
      <c r="Q622" s="46"/>
      <c r="R622" s="46"/>
      <c r="S622" s="46"/>
      <c r="T622" s="46"/>
      <c r="U622" s="46"/>
      <c r="V622" s="43"/>
    </row>
    <row r="623" spans="1:22" ht="12.75" customHeight="1" x14ac:dyDescent="0.25">
      <c r="A623" s="29"/>
      <c r="B623" s="29"/>
      <c r="C623" s="47"/>
      <c r="D623" s="29"/>
      <c r="E623" s="29"/>
      <c r="F623" s="29"/>
      <c r="G623" s="29"/>
      <c r="H623" s="29"/>
      <c r="I623" s="29"/>
      <c r="J623" s="29"/>
      <c r="K623" s="29"/>
      <c r="L623" s="29"/>
      <c r="M623" s="29"/>
      <c r="N623" s="46"/>
      <c r="O623" s="46"/>
      <c r="P623" s="46"/>
      <c r="Q623" s="46"/>
      <c r="R623" s="46"/>
      <c r="S623" s="46"/>
      <c r="T623" s="46"/>
      <c r="U623" s="46"/>
      <c r="V623" s="43"/>
    </row>
    <row r="624" spans="1:22" ht="12.75" customHeight="1" x14ac:dyDescent="0.25">
      <c r="A624" s="29"/>
      <c r="B624" s="29"/>
      <c r="C624" s="47"/>
      <c r="D624" s="29"/>
      <c r="E624" s="29"/>
      <c r="F624" s="29"/>
      <c r="G624" s="29"/>
      <c r="H624" s="29"/>
      <c r="I624" s="29"/>
      <c r="J624" s="29"/>
      <c r="K624" s="29"/>
      <c r="L624" s="29"/>
      <c r="M624" s="29"/>
      <c r="N624" s="46"/>
      <c r="O624" s="46"/>
      <c r="P624" s="46"/>
      <c r="Q624" s="46"/>
      <c r="R624" s="46"/>
      <c r="S624" s="46"/>
      <c r="T624" s="46"/>
      <c r="U624" s="46"/>
      <c r="V624" s="43"/>
    </row>
    <row r="625" spans="1:22" ht="12.75" customHeight="1" x14ac:dyDescent="0.25">
      <c r="A625" s="29"/>
      <c r="B625" s="29"/>
      <c r="C625" s="47"/>
      <c r="D625" s="29"/>
      <c r="E625" s="29"/>
      <c r="F625" s="29"/>
      <c r="G625" s="29"/>
      <c r="H625" s="29"/>
      <c r="I625" s="29"/>
      <c r="J625" s="29"/>
      <c r="K625" s="29"/>
      <c r="L625" s="29"/>
      <c r="M625" s="29"/>
      <c r="N625" s="46"/>
      <c r="O625" s="46"/>
      <c r="P625" s="46"/>
      <c r="Q625" s="46"/>
      <c r="R625" s="46"/>
      <c r="S625" s="46"/>
      <c r="T625" s="46"/>
      <c r="U625" s="46"/>
      <c r="V625" s="43"/>
    </row>
    <row r="626" spans="1:22" ht="12.75" customHeight="1" x14ac:dyDescent="0.25">
      <c r="A626" s="29"/>
      <c r="B626" s="29"/>
      <c r="C626" s="47"/>
      <c r="D626" s="29"/>
      <c r="E626" s="29"/>
      <c r="F626" s="29"/>
      <c r="G626" s="29"/>
      <c r="H626" s="29"/>
      <c r="I626" s="29"/>
      <c r="J626" s="29"/>
      <c r="K626" s="29"/>
      <c r="L626" s="29"/>
      <c r="M626" s="29"/>
      <c r="N626" s="46"/>
      <c r="O626" s="46"/>
      <c r="P626" s="46"/>
      <c r="Q626" s="46"/>
      <c r="R626" s="46"/>
      <c r="S626" s="46"/>
      <c r="T626" s="46"/>
      <c r="U626" s="46"/>
      <c r="V626" s="43"/>
    </row>
    <row r="627" spans="1:22" ht="12.75" customHeight="1" x14ac:dyDescent="0.25">
      <c r="A627" s="29"/>
      <c r="B627" s="29"/>
      <c r="C627" s="47"/>
      <c r="D627" s="29"/>
      <c r="E627" s="29"/>
      <c r="F627" s="29"/>
      <c r="G627" s="29"/>
      <c r="H627" s="29"/>
      <c r="I627" s="29"/>
      <c r="J627" s="29"/>
      <c r="K627" s="29"/>
      <c r="L627" s="29"/>
      <c r="M627" s="29"/>
      <c r="N627" s="46"/>
      <c r="O627" s="46"/>
      <c r="P627" s="46"/>
      <c r="Q627" s="46"/>
      <c r="R627" s="46"/>
      <c r="S627" s="46"/>
      <c r="T627" s="46"/>
      <c r="U627" s="46"/>
      <c r="V627" s="43"/>
    </row>
    <row r="628" spans="1:22" ht="12.75" customHeight="1" x14ac:dyDescent="0.25">
      <c r="A628" s="29"/>
      <c r="B628" s="29"/>
      <c r="C628" s="47"/>
      <c r="D628" s="29"/>
      <c r="E628" s="29"/>
      <c r="F628" s="29"/>
      <c r="G628" s="29"/>
      <c r="H628" s="29"/>
      <c r="I628" s="29"/>
      <c r="J628" s="29"/>
      <c r="K628" s="29"/>
      <c r="L628" s="29"/>
      <c r="M628" s="29"/>
      <c r="N628" s="46"/>
      <c r="O628" s="46"/>
      <c r="P628" s="46"/>
      <c r="Q628" s="46"/>
      <c r="R628" s="46"/>
      <c r="S628" s="46"/>
      <c r="T628" s="46"/>
      <c r="U628" s="46"/>
      <c r="V628" s="43"/>
    </row>
    <row r="629" spans="1:22" ht="12.75" customHeight="1" x14ac:dyDescent="0.25">
      <c r="A629" s="29"/>
      <c r="B629" s="29"/>
      <c r="C629" s="47"/>
      <c r="D629" s="29"/>
      <c r="E629" s="29"/>
      <c r="F629" s="29"/>
      <c r="G629" s="29"/>
      <c r="H629" s="29"/>
      <c r="I629" s="29"/>
      <c r="J629" s="29"/>
      <c r="K629" s="29"/>
      <c r="L629" s="29"/>
      <c r="M629" s="29"/>
      <c r="N629" s="46"/>
      <c r="O629" s="46"/>
      <c r="P629" s="46"/>
      <c r="Q629" s="46"/>
      <c r="R629" s="46"/>
      <c r="S629" s="46"/>
      <c r="T629" s="46"/>
      <c r="U629" s="46"/>
      <c r="V629" s="43"/>
    </row>
    <row r="630" spans="1:22" ht="12.75" customHeight="1" x14ac:dyDescent="0.25">
      <c r="A630" s="29"/>
      <c r="B630" s="29"/>
      <c r="C630" s="47"/>
      <c r="D630" s="29"/>
      <c r="E630" s="29"/>
      <c r="F630" s="29"/>
      <c r="G630" s="29"/>
      <c r="H630" s="29"/>
      <c r="I630" s="29"/>
      <c r="J630" s="29"/>
      <c r="K630" s="29"/>
      <c r="L630" s="29"/>
      <c r="M630" s="29"/>
      <c r="N630" s="46"/>
      <c r="O630" s="46"/>
      <c r="P630" s="46"/>
      <c r="Q630" s="46"/>
      <c r="R630" s="46"/>
      <c r="S630" s="46"/>
      <c r="T630" s="46"/>
      <c r="U630" s="46"/>
      <c r="V630" s="43"/>
    </row>
    <row r="631" spans="1:22" ht="12.75" customHeight="1" x14ac:dyDescent="0.25">
      <c r="A631" s="29"/>
      <c r="B631" s="29"/>
      <c r="C631" s="47"/>
      <c r="D631" s="29"/>
      <c r="E631" s="29"/>
      <c r="F631" s="29"/>
      <c r="G631" s="29"/>
      <c r="H631" s="29"/>
      <c r="I631" s="29"/>
      <c r="J631" s="29"/>
      <c r="K631" s="29"/>
      <c r="L631" s="29"/>
      <c r="M631" s="29"/>
      <c r="N631" s="46"/>
      <c r="O631" s="46"/>
      <c r="P631" s="46"/>
      <c r="Q631" s="46"/>
      <c r="R631" s="46"/>
      <c r="S631" s="46"/>
      <c r="T631" s="46"/>
      <c r="U631" s="46"/>
      <c r="V631" s="43"/>
    </row>
    <row r="632" spans="1:22" ht="12.75" customHeight="1" x14ac:dyDescent="0.25">
      <c r="A632" s="29"/>
      <c r="B632" s="29"/>
      <c r="C632" s="47"/>
      <c r="D632" s="29"/>
      <c r="E632" s="29"/>
      <c r="F632" s="29"/>
      <c r="G632" s="29"/>
      <c r="H632" s="29"/>
      <c r="I632" s="29"/>
      <c r="J632" s="29"/>
      <c r="K632" s="29"/>
      <c r="L632" s="29"/>
      <c r="M632" s="29"/>
      <c r="N632" s="46"/>
      <c r="O632" s="46"/>
      <c r="P632" s="46"/>
      <c r="Q632" s="46"/>
      <c r="R632" s="46"/>
      <c r="S632" s="46"/>
      <c r="T632" s="46"/>
      <c r="U632" s="46"/>
      <c r="V632" s="43"/>
    </row>
    <row r="633" spans="1:22" ht="12.75" customHeight="1" x14ac:dyDescent="0.25">
      <c r="A633" s="29"/>
      <c r="B633" s="29"/>
      <c r="C633" s="47"/>
      <c r="D633" s="29"/>
      <c r="E633" s="29"/>
      <c r="F633" s="29"/>
      <c r="G633" s="29"/>
      <c r="H633" s="29"/>
      <c r="I633" s="29"/>
      <c r="J633" s="29"/>
      <c r="K633" s="29"/>
      <c r="L633" s="29"/>
      <c r="M633" s="29"/>
      <c r="N633" s="46"/>
      <c r="O633" s="46"/>
      <c r="P633" s="46"/>
      <c r="Q633" s="46"/>
      <c r="R633" s="46"/>
      <c r="S633" s="46"/>
      <c r="T633" s="46"/>
      <c r="U633" s="46"/>
      <c r="V633" s="43"/>
    </row>
    <row r="634" spans="1:22" ht="12.75" customHeight="1" x14ac:dyDescent="0.25">
      <c r="A634" s="29"/>
      <c r="B634" s="29"/>
      <c r="C634" s="47"/>
      <c r="D634" s="29"/>
      <c r="E634" s="29"/>
      <c r="F634" s="29"/>
      <c r="G634" s="29"/>
      <c r="H634" s="29"/>
      <c r="I634" s="29"/>
      <c r="J634" s="29"/>
      <c r="K634" s="29"/>
      <c r="L634" s="29"/>
      <c r="M634" s="29"/>
      <c r="N634" s="46"/>
      <c r="O634" s="46"/>
      <c r="P634" s="46"/>
      <c r="Q634" s="46"/>
      <c r="R634" s="46"/>
      <c r="S634" s="46"/>
      <c r="T634" s="46"/>
      <c r="U634" s="46"/>
      <c r="V634" s="43"/>
    </row>
    <row r="635" spans="1:22" ht="12.75" customHeight="1" x14ac:dyDescent="0.25">
      <c r="A635" s="29"/>
      <c r="B635" s="29"/>
      <c r="C635" s="47"/>
      <c r="D635" s="29"/>
      <c r="E635" s="29"/>
      <c r="F635" s="29"/>
      <c r="G635" s="29"/>
      <c r="H635" s="29"/>
      <c r="I635" s="29"/>
      <c r="J635" s="29"/>
      <c r="K635" s="29"/>
      <c r="L635" s="29"/>
      <c r="M635" s="29"/>
      <c r="N635" s="46"/>
      <c r="O635" s="46"/>
      <c r="P635" s="46"/>
      <c r="Q635" s="46"/>
      <c r="R635" s="46"/>
      <c r="S635" s="46"/>
      <c r="T635" s="46"/>
      <c r="U635" s="46"/>
      <c r="V635" s="43"/>
    </row>
    <row r="636" spans="1:22" ht="12.75" customHeight="1" x14ac:dyDescent="0.25">
      <c r="A636" s="29"/>
      <c r="B636" s="29"/>
      <c r="C636" s="47"/>
      <c r="D636" s="29"/>
      <c r="E636" s="29"/>
      <c r="F636" s="29"/>
      <c r="G636" s="29"/>
      <c r="H636" s="29"/>
      <c r="I636" s="29"/>
      <c r="J636" s="29"/>
      <c r="K636" s="29"/>
      <c r="L636" s="29"/>
      <c r="M636" s="29"/>
      <c r="N636" s="46"/>
      <c r="O636" s="46"/>
      <c r="P636" s="46"/>
      <c r="Q636" s="46"/>
      <c r="R636" s="46"/>
      <c r="S636" s="46"/>
      <c r="T636" s="46"/>
      <c r="U636" s="46"/>
      <c r="V636" s="43"/>
    </row>
    <row r="637" spans="1:22" ht="12.75" customHeight="1" x14ac:dyDescent="0.25">
      <c r="A637" s="29"/>
      <c r="B637" s="29"/>
      <c r="C637" s="47"/>
      <c r="D637" s="29"/>
      <c r="E637" s="29"/>
      <c r="F637" s="29"/>
      <c r="G637" s="29"/>
      <c r="H637" s="29"/>
      <c r="I637" s="29"/>
      <c r="J637" s="29"/>
      <c r="K637" s="29"/>
      <c r="L637" s="29"/>
      <c r="M637" s="29"/>
      <c r="N637" s="46"/>
      <c r="O637" s="46"/>
      <c r="P637" s="46"/>
      <c r="Q637" s="46"/>
      <c r="R637" s="46"/>
      <c r="S637" s="46"/>
      <c r="T637" s="46"/>
      <c r="U637" s="46"/>
      <c r="V637" s="43"/>
    </row>
    <row r="638" spans="1:22" ht="12.75" customHeight="1" x14ac:dyDescent="0.25">
      <c r="A638" s="29"/>
      <c r="B638" s="29"/>
      <c r="C638" s="47"/>
      <c r="D638" s="29"/>
      <c r="E638" s="29"/>
      <c r="F638" s="29"/>
      <c r="G638" s="29"/>
      <c r="H638" s="29"/>
      <c r="I638" s="29"/>
      <c r="J638" s="29"/>
      <c r="K638" s="29"/>
      <c r="L638" s="29"/>
      <c r="M638" s="29"/>
      <c r="N638" s="46"/>
      <c r="O638" s="46"/>
      <c r="P638" s="46"/>
      <c r="Q638" s="46"/>
      <c r="R638" s="46"/>
      <c r="S638" s="46"/>
      <c r="T638" s="46"/>
      <c r="U638" s="46"/>
      <c r="V638" s="43"/>
    </row>
    <row r="639" spans="1:22" ht="12.75" customHeight="1" x14ac:dyDescent="0.25">
      <c r="A639" s="29"/>
      <c r="B639" s="29"/>
      <c r="C639" s="47"/>
      <c r="D639" s="29"/>
      <c r="E639" s="29"/>
      <c r="F639" s="29"/>
      <c r="G639" s="29"/>
      <c r="H639" s="29"/>
      <c r="I639" s="29"/>
      <c r="J639" s="29"/>
      <c r="K639" s="29"/>
      <c r="L639" s="29"/>
      <c r="M639" s="29"/>
      <c r="N639" s="46"/>
      <c r="O639" s="46"/>
      <c r="P639" s="46"/>
      <c r="Q639" s="46"/>
      <c r="R639" s="46"/>
      <c r="S639" s="46"/>
      <c r="T639" s="46"/>
      <c r="U639" s="46"/>
      <c r="V639" s="43"/>
    </row>
    <row r="640" spans="1:22" ht="12.75" customHeight="1" x14ac:dyDescent="0.25">
      <c r="A640" s="29"/>
      <c r="B640" s="29"/>
      <c r="C640" s="47"/>
      <c r="D640" s="29"/>
      <c r="E640" s="29"/>
      <c r="F640" s="29"/>
      <c r="G640" s="29"/>
      <c r="H640" s="29"/>
      <c r="I640" s="29"/>
      <c r="J640" s="29"/>
      <c r="K640" s="29"/>
      <c r="L640" s="29"/>
      <c r="M640" s="29"/>
      <c r="N640" s="46"/>
      <c r="O640" s="46"/>
      <c r="P640" s="46"/>
      <c r="Q640" s="46"/>
      <c r="R640" s="46"/>
      <c r="S640" s="46"/>
      <c r="T640" s="46"/>
      <c r="U640" s="46"/>
      <c r="V640" s="43"/>
    </row>
    <row r="641" spans="1:22" ht="12.75" customHeight="1" x14ac:dyDescent="0.25">
      <c r="A641" s="29"/>
      <c r="B641" s="29"/>
      <c r="C641" s="47"/>
      <c r="D641" s="29"/>
      <c r="E641" s="29"/>
      <c r="F641" s="29"/>
      <c r="G641" s="29"/>
      <c r="H641" s="29"/>
      <c r="I641" s="29"/>
      <c r="J641" s="29"/>
      <c r="K641" s="29"/>
      <c r="L641" s="29"/>
      <c r="M641" s="29"/>
      <c r="N641" s="46"/>
      <c r="O641" s="46"/>
      <c r="P641" s="46"/>
      <c r="Q641" s="46"/>
      <c r="R641" s="46"/>
      <c r="S641" s="46"/>
      <c r="T641" s="46"/>
      <c r="U641" s="46"/>
      <c r="V641" s="43"/>
    </row>
    <row r="642" spans="1:22" ht="12.75" customHeight="1" x14ac:dyDescent="0.25">
      <c r="A642" s="29"/>
      <c r="B642" s="29"/>
      <c r="C642" s="47"/>
      <c r="D642" s="29"/>
      <c r="E642" s="29"/>
      <c r="F642" s="29"/>
      <c r="G642" s="29"/>
      <c r="H642" s="29"/>
      <c r="I642" s="29"/>
      <c r="J642" s="29"/>
      <c r="K642" s="29"/>
      <c r="L642" s="29"/>
      <c r="M642" s="29"/>
      <c r="N642" s="46"/>
      <c r="O642" s="46"/>
      <c r="P642" s="46"/>
      <c r="Q642" s="46"/>
      <c r="R642" s="46"/>
      <c r="S642" s="46"/>
      <c r="T642" s="46"/>
      <c r="U642" s="46"/>
      <c r="V642" s="43"/>
    </row>
    <row r="643" spans="1:22" ht="12.75" customHeight="1" x14ac:dyDescent="0.25">
      <c r="A643" s="29"/>
      <c r="B643" s="29"/>
      <c r="C643" s="47"/>
      <c r="D643" s="29"/>
      <c r="E643" s="29"/>
      <c r="F643" s="29"/>
      <c r="G643" s="29"/>
      <c r="H643" s="29"/>
      <c r="I643" s="29"/>
      <c r="J643" s="29"/>
      <c r="K643" s="29"/>
      <c r="L643" s="29"/>
      <c r="M643" s="29"/>
      <c r="N643" s="46"/>
      <c r="O643" s="46"/>
      <c r="P643" s="46"/>
      <c r="Q643" s="46"/>
      <c r="R643" s="46"/>
      <c r="S643" s="46"/>
      <c r="T643" s="46"/>
      <c r="U643" s="46"/>
      <c r="V643" s="43"/>
    </row>
    <row r="644" spans="1:22" ht="12.75" customHeight="1" x14ac:dyDescent="0.25">
      <c r="A644" s="29"/>
      <c r="B644" s="29"/>
      <c r="C644" s="47"/>
      <c r="D644" s="29"/>
      <c r="E644" s="29"/>
      <c r="F644" s="29"/>
      <c r="G644" s="29"/>
      <c r="H644" s="29"/>
      <c r="I644" s="29"/>
      <c r="J644" s="29"/>
      <c r="K644" s="29"/>
      <c r="L644" s="29"/>
      <c r="M644" s="29"/>
      <c r="N644" s="46"/>
      <c r="O644" s="46"/>
      <c r="P644" s="46"/>
      <c r="Q644" s="46"/>
      <c r="R644" s="46"/>
      <c r="S644" s="46"/>
      <c r="T644" s="46"/>
      <c r="U644" s="46"/>
      <c r="V644" s="43"/>
    </row>
    <row r="645" spans="1:22" ht="12.75" customHeight="1" x14ac:dyDescent="0.25">
      <c r="A645" s="29"/>
      <c r="B645" s="29"/>
      <c r="C645" s="47"/>
      <c r="D645" s="29"/>
      <c r="E645" s="29"/>
      <c r="F645" s="29"/>
      <c r="G645" s="29"/>
      <c r="H645" s="29"/>
      <c r="I645" s="29"/>
      <c r="J645" s="29"/>
      <c r="K645" s="29"/>
      <c r="L645" s="29"/>
      <c r="M645" s="29"/>
      <c r="N645" s="46"/>
      <c r="O645" s="46"/>
      <c r="P645" s="46"/>
      <c r="Q645" s="46"/>
      <c r="R645" s="46"/>
      <c r="S645" s="46"/>
      <c r="T645" s="46"/>
      <c r="U645" s="46"/>
      <c r="V645" s="43"/>
    </row>
    <row r="646" spans="1:22" ht="12.75" customHeight="1" x14ac:dyDescent="0.25">
      <c r="A646" s="29"/>
      <c r="B646" s="29"/>
      <c r="C646" s="47"/>
      <c r="D646" s="29"/>
      <c r="E646" s="29"/>
      <c r="F646" s="29"/>
      <c r="G646" s="29"/>
      <c r="H646" s="29"/>
      <c r="I646" s="29"/>
      <c r="J646" s="29"/>
      <c r="K646" s="29"/>
      <c r="L646" s="29"/>
      <c r="M646" s="29"/>
      <c r="N646" s="46"/>
      <c r="O646" s="46"/>
      <c r="P646" s="46"/>
      <c r="Q646" s="46"/>
      <c r="R646" s="46"/>
      <c r="S646" s="46"/>
      <c r="T646" s="46"/>
      <c r="U646" s="46"/>
      <c r="V646" s="43"/>
    </row>
    <row r="647" spans="1:22" ht="12.75" customHeight="1" x14ac:dyDescent="0.25">
      <c r="A647" s="29"/>
      <c r="B647" s="29"/>
      <c r="C647" s="47"/>
      <c r="D647" s="29"/>
      <c r="E647" s="29"/>
      <c r="F647" s="29"/>
      <c r="G647" s="29"/>
      <c r="H647" s="29"/>
      <c r="I647" s="29"/>
      <c r="J647" s="29"/>
      <c r="K647" s="29"/>
      <c r="L647" s="29"/>
      <c r="M647" s="29"/>
      <c r="N647" s="46"/>
      <c r="O647" s="46"/>
      <c r="P647" s="46"/>
      <c r="Q647" s="46"/>
      <c r="R647" s="46"/>
      <c r="S647" s="46"/>
      <c r="T647" s="46"/>
      <c r="U647" s="46"/>
      <c r="V647" s="43"/>
    </row>
    <row r="648" spans="1:22" ht="12.75" customHeight="1" x14ac:dyDescent="0.25">
      <c r="A648" s="29"/>
      <c r="B648" s="29"/>
      <c r="C648" s="47"/>
      <c r="D648" s="29"/>
      <c r="E648" s="29"/>
      <c r="F648" s="29"/>
      <c r="G648" s="29"/>
      <c r="H648" s="29"/>
      <c r="I648" s="29"/>
      <c r="J648" s="29"/>
      <c r="K648" s="29"/>
      <c r="L648" s="29"/>
      <c r="M648" s="29"/>
      <c r="N648" s="46"/>
      <c r="O648" s="46"/>
      <c r="P648" s="46"/>
      <c r="Q648" s="46"/>
      <c r="R648" s="46"/>
      <c r="S648" s="46"/>
      <c r="T648" s="46"/>
      <c r="U648" s="46"/>
      <c r="V648" s="43"/>
    </row>
    <row r="649" spans="1:22" ht="12.75" customHeight="1" x14ac:dyDescent="0.25">
      <c r="A649" s="29"/>
      <c r="B649" s="29"/>
      <c r="C649" s="47"/>
      <c r="D649" s="29"/>
      <c r="E649" s="29"/>
      <c r="F649" s="29"/>
      <c r="G649" s="29"/>
      <c r="H649" s="29"/>
      <c r="I649" s="29"/>
      <c r="J649" s="29"/>
      <c r="K649" s="29"/>
      <c r="L649" s="29"/>
      <c r="M649" s="29"/>
      <c r="N649" s="46"/>
      <c r="O649" s="46"/>
      <c r="P649" s="46"/>
      <c r="Q649" s="46"/>
      <c r="R649" s="46"/>
      <c r="S649" s="46"/>
      <c r="T649" s="46"/>
      <c r="U649" s="46"/>
      <c r="V649" s="43"/>
    </row>
    <row r="650" spans="1:22" ht="12.75" customHeight="1" x14ac:dyDescent="0.25">
      <c r="A650" s="29"/>
      <c r="B650" s="29"/>
      <c r="C650" s="47"/>
      <c r="D650" s="29"/>
      <c r="E650" s="29"/>
      <c r="F650" s="29"/>
      <c r="G650" s="29"/>
      <c r="H650" s="29"/>
      <c r="I650" s="29"/>
      <c r="J650" s="29"/>
      <c r="K650" s="29"/>
      <c r="L650" s="29"/>
      <c r="M650" s="29"/>
      <c r="N650" s="46"/>
      <c r="O650" s="46"/>
      <c r="P650" s="46"/>
      <c r="Q650" s="46"/>
      <c r="R650" s="46"/>
      <c r="S650" s="46"/>
      <c r="T650" s="46"/>
      <c r="U650" s="46"/>
      <c r="V650" s="43"/>
    </row>
    <row r="651" spans="1:22" ht="12.75" customHeight="1" x14ac:dyDescent="0.25">
      <c r="A651" s="29"/>
      <c r="B651" s="29"/>
      <c r="C651" s="47"/>
      <c r="D651" s="29"/>
      <c r="E651" s="29"/>
      <c r="F651" s="29"/>
      <c r="G651" s="29"/>
      <c r="H651" s="29"/>
      <c r="I651" s="29"/>
      <c r="J651" s="29"/>
      <c r="K651" s="29"/>
      <c r="L651" s="29"/>
      <c r="M651" s="29"/>
      <c r="N651" s="46"/>
      <c r="O651" s="46"/>
      <c r="P651" s="46"/>
      <c r="Q651" s="46"/>
      <c r="R651" s="46"/>
      <c r="S651" s="46"/>
      <c r="T651" s="46"/>
      <c r="U651" s="46"/>
      <c r="V651" s="43"/>
    </row>
    <row r="652" spans="1:22" ht="12.75" customHeight="1" x14ac:dyDescent="0.25">
      <c r="A652" s="29"/>
      <c r="B652" s="29"/>
      <c r="C652" s="47"/>
      <c r="D652" s="29"/>
      <c r="E652" s="29"/>
      <c r="F652" s="29"/>
      <c r="G652" s="29"/>
      <c r="H652" s="29"/>
      <c r="I652" s="29"/>
      <c r="J652" s="29"/>
      <c r="K652" s="29"/>
      <c r="L652" s="29"/>
      <c r="M652" s="29"/>
      <c r="N652" s="46"/>
      <c r="O652" s="46"/>
      <c r="P652" s="46"/>
      <c r="Q652" s="46"/>
      <c r="R652" s="46"/>
      <c r="S652" s="46"/>
      <c r="T652" s="46"/>
      <c r="U652" s="46"/>
      <c r="V652" s="43"/>
    </row>
    <row r="653" spans="1:22" ht="12.75" customHeight="1" x14ac:dyDescent="0.25">
      <c r="A653" s="29"/>
      <c r="B653" s="29"/>
      <c r="C653" s="47"/>
      <c r="D653" s="29"/>
      <c r="E653" s="29"/>
      <c r="F653" s="29"/>
      <c r="G653" s="29"/>
      <c r="H653" s="29"/>
      <c r="I653" s="29"/>
      <c r="J653" s="29"/>
      <c r="K653" s="29"/>
      <c r="L653" s="29"/>
      <c r="M653" s="29"/>
      <c r="N653" s="46"/>
      <c r="O653" s="46"/>
      <c r="P653" s="46"/>
      <c r="Q653" s="46"/>
      <c r="R653" s="46"/>
      <c r="S653" s="46"/>
      <c r="T653" s="46"/>
      <c r="U653" s="46"/>
      <c r="V653" s="43"/>
    </row>
    <row r="654" spans="1:22" ht="12.75" customHeight="1" x14ac:dyDescent="0.25">
      <c r="A654" s="29"/>
      <c r="B654" s="29"/>
      <c r="C654" s="47"/>
      <c r="D654" s="29"/>
      <c r="E654" s="29"/>
      <c r="F654" s="29"/>
      <c r="G654" s="29"/>
      <c r="H654" s="29"/>
      <c r="I654" s="29"/>
      <c r="J654" s="29"/>
      <c r="K654" s="29"/>
      <c r="L654" s="29"/>
      <c r="M654" s="29"/>
      <c r="N654" s="46"/>
      <c r="O654" s="46"/>
      <c r="P654" s="46"/>
      <c r="Q654" s="46"/>
      <c r="R654" s="46"/>
      <c r="S654" s="46"/>
      <c r="T654" s="46"/>
      <c r="U654" s="46"/>
      <c r="V654" s="43"/>
    </row>
    <row r="655" spans="1:22" ht="12.75" customHeight="1" x14ac:dyDescent="0.25">
      <c r="A655" s="29"/>
      <c r="B655" s="29"/>
      <c r="C655" s="47"/>
      <c r="D655" s="29"/>
      <c r="E655" s="29"/>
      <c r="F655" s="29"/>
      <c r="G655" s="29"/>
      <c r="H655" s="29"/>
      <c r="I655" s="29"/>
      <c r="J655" s="29"/>
      <c r="K655" s="29"/>
      <c r="L655" s="29"/>
      <c r="M655" s="29"/>
      <c r="N655" s="46"/>
      <c r="O655" s="46"/>
      <c r="P655" s="46"/>
      <c r="Q655" s="46"/>
      <c r="R655" s="46"/>
      <c r="S655" s="46"/>
      <c r="T655" s="46"/>
      <c r="U655" s="46"/>
      <c r="V655" s="43"/>
    </row>
    <row r="656" spans="1:22" ht="12.75" customHeight="1" x14ac:dyDescent="0.25">
      <c r="A656" s="29"/>
      <c r="B656" s="29"/>
      <c r="C656" s="47"/>
      <c r="D656" s="29"/>
      <c r="E656" s="29"/>
      <c r="F656" s="29"/>
      <c r="G656" s="29"/>
      <c r="H656" s="29"/>
      <c r="I656" s="29"/>
      <c r="J656" s="29"/>
      <c r="K656" s="29"/>
      <c r="L656" s="29"/>
      <c r="M656" s="29"/>
      <c r="N656" s="46"/>
      <c r="O656" s="46"/>
      <c r="P656" s="46"/>
      <c r="Q656" s="46"/>
      <c r="R656" s="46"/>
      <c r="S656" s="46"/>
      <c r="T656" s="46"/>
      <c r="U656" s="46"/>
      <c r="V656" s="43"/>
    </row>
    <row r="657" spans="1:22" ht="12.75" customHeight="1" x14ac:dyDescent="0.25">
      <c r="A657" s="29"/>
      <c r="B657" s="29"/>
      <c r="C657" s="47"/>
      <c r="D657" s="29"/>
      <c r="E657" s="29"/>
      <c r="F657" s="29"/>
      <c r="G657" s="29"/>
      <c r="H657" s="29"/>
      <c r="I657" s="29"/>
      <c r="J657" s="29"/>
      <c r="K657" s="29"/>
      <c r="L657" s="29"/>
      <c r="M657" s="29"/>
      <c r="N657" s="46"/>
      <c r="O657" s="46"/>
      <c r="P657" s="46"/>
      <c r="Q657" s="46"/>
      <c r="R657" s="46"/>
      <c r="S657" s="46"/>
      <c r="T657" s="46"/>
      <c r="U657" s="46"/>
      <c r="V657" s="43"/>
    </row>
    <row r="658" spans="1:22" ht="12.75" customHeight="1" x14ac:dyDescent="0.25">
      <c r="A658" s="29"/>
      <c r="B658" s="29"/>
      <c r="C658" s="47"/>
      <c r="D658" s="29"/>
      <c r="E658" s="29"/>
      <c r="F658" s="29"/>
      <c r="G658" s="29"/>
      <c r="H658" s="29"/>
      <c r="I658" s="29"/>
      <c r="J658" s="29"/>
      <c r="K658" s="29"/>
      <c r="L658" s="29"/>
      <c r="M658" s="29"/>
      <c r="N658" s="46"/>
      <c r="O658" s="46"/>
      <c r="P658" s="46"/>
      <c r="Q658" s="46"/>
      <c r="R658" s="46"/>
      <c r="S658" s="46"/>
      <c r="T658" s="46"/>
      <c r="U658" s="46"/>
      <c r="V658" s="43"/>
    </row>
    <row r="659" spans="1:22" ht="12.75" customHeight="1" x14ac:dyDescent="0.25">
      <c r="A659" s="29"/>
      <c r="B659" s="29"/>
      <c r="C659" s="47"/>
      <c r="D659" s="29"/>
      <c r="E659" s="29"/>
      <c r="F659" s="29"/>
      <c r="G659" s="29"/>
      <c r="H659" s="29"/>
      <c r="I659" s="29"/>
      <c r="J659" s="29"/>
      <c r="K659" s="29"/>
      <c r="L659" s="29"/>
      <c r="M659" s="29"/>
      <c r="N659" s="46"/>
      <c r="O659" s="46"/>
      <c r="P659" s="46"/>
      <c r="Q659" s="46"/>
      <c r="R659" s="46"/>
      <c r="S659" s="46"/>
      <c r="T659" s="46"/>
      <c r="U659" s="46"/>
      <c r="V659" s="43"/>
    </row>
    <row r="660" spans="1:22" ht="12.75" customHeight="1" x14ac:dyDescent="0.25">
      <c r="A660" s="29"/>
      <c r="B660" s="29"/>
      <c r="C660" s="47"/>
      <c r="D660" s="29"/>
      <c r="E660" s="29"/>
      <c r="F660" s="29"/>
      <c r="G660" s="29"/>
      <c r="H660" s="29"/>
      <c r="I660" s="29"/>
      <c r="J660" s="29"/>
      <c r="K660" s="29"/>
      <c r="L660" s="29"/>
      <c r="M660" s="29"/>
      <c r="N660" s="46"/>
      <c r="O660" s="46"/>
      <c r="P660" s="46"/>
      <c r="Q660" s="46"/>
      <c r="R660" s="46"/>
      <c r="S660" s="46"/>
      <c r="T660" s="46"/>
      <c r="U660" s="46"/>
      <c r="V660" s="43"/>
    </row>
    <row r="661" spans="1:22" ht="12.75" customHeight="1" x14ac:dyDescent="0.25">
      <c r="A661" s="29"/>
      <c r="B661" s="29"/>
      <c r="C661" s="47"/>
      <c r="D661" s="29"/>
      <c r="E661" s="29"/>
      <c r="F661" s="29"/>
      <c r="G661" s="29"/>
      <c r="H661" s="29"/>
      <c r="I661" s="29"/>
      <c r="J661" s="29"/>
      <c r="K661" s="29"/>
      <c r="L661" s="29"/>
      <c r="M661" s="29"/>
      <c r="N661" s="46"/>
      <c r="O661" s="46"/>
      <c r="P661" s="46"/>
      <c r="Q661" s="46"/>
      <c r="R661" s="46"/>
      <c r="S661" s="46"/>
      <c r="T661" s="46"/>
      <c r="U661" s="46"/>
      <c r="V661" s="43"/>
    </row>
    <row r="662" spans="1:22" ht="12.75" customHeight="1" x14ac:dyDescent="0.25">
      <c r="A662" s="29"/>
      <c r="B662" s="29"/>
      <c r="C662" s="47"/>
      <c r="D662" s="29"/>
      <c r="E662" s="29"/>
      <c r="F662" s="29"/>
      <c r="G662" s="29"/>
      <c r="H662" s="29"/>
      <c r="I662" s="29"/>
      <c r="J662" s="29"/>
      <c r="K662" s="29"/>
      <c r="L662" s="29"/>
      <c r="M662" s="29"/>
      <c r="N662" s="46"/>
      <c r="O662" s="46"/>
      <c r="P662" s="46"/>
      <c r="Q662" s="46"/>
      <c r="R662" s="46"/>
      <c r="S662" s="46"/>
      <c r="T662" s="46"/>
      <c r="U662" s="46"/>
      <c r="V662" s="43"/>
    </row>
    <row r="663" spans="1:22" ht="12.75" customHeight="1" x14ac:dyDescent="0.25">
      <c r="A663" s="29"/>
      <c r="B663" s="29"/>
      <c r="C663" s="47"/>
      <c r="D663" s="29"/>
      <c r="E663" s="29"/>
      <c r="F663" s="29"/>
      <c r="G663" s="29"/>
      <c r="H663" s="29"/>
      <c r="I663" s="29"/>
      <c r="J663" s="29"/>
      <c r="K663" s="29"/>
      <c r="L663" s="29"/>
      <c r="M663" s="29"/>
      <c r="N663" s="46"/>
      <c r="O663" s="46"/>
      <c r="P663" s="46"/>
      <c r="Q663" s="46"/>
      <c r="R663" s="46"/>
      <c r="S663" s="46"/>
      <c r="T663" s="46"/>
      <c r="U663" s="46"/>
      <c r="V663" s="43"/>
    </row>
    <row r="664" spans="1:22" ht="12.75" customHeight="1" x14ac:dyDescent="0.25">
      <c r="A664" s="29"/>
      <c r="B664" s="29"/>
      <c r="C664" s="47"/>
      <c r="D664" s="29"/>
      <c r="E664" s="29"/>
      <c r="F664" s="29"/>
      <c r="G664" s="29"/>
      <c r="H664" s="29"/>
      <c r="I664" s="29"/>
      <c r="J664" s="29"/>
      <c r="K664" s="29"/>
      <c r="L664" s="29"/>
      <c r="M664" s="29"/>
      <c r="N664" s="46"/>
      <c r="O664" s="46"/>
      <c r="P664" s="46"/>
      <c r="Q664" s="46"/>
      <c r="R664" s="46"/>
      <c r="S664" s="46"/>
      <c r="T664" s="46"/>
      <c r="U664" s="46"/>
      <c r="V664" s="43"/>
    </row>
    <row r="665" spans="1:22" ht="12.75" customHeight="1" x14ac:dyDescent="0.25">
      <c r="A665" s="29"/>
      <c r="B665" s="29"/>
      <c r="C665" s="47"/>
      <c r="D665" s="29"/>
      <c r="E665" s="29"/>
      <c r="F665" s="29"/>
      <c r="G665" s="29"/>
      <c r="H665" s="29"/>
      <c r="I665" s="29"/>
      <c r="J665" s="29"/>
      <c r="K665" s="29"/>
      <c r="L665" s="29"/>
      <c r="M665" s="29"/>
      <c r="N665" s="46"/>
      <c r="O665" s="46"/>
      <c r="P665" s="46"/>
      <c r="Q665" s="46"/>
      <c r="R665" s="46"/>
      <c r="S665" s="46"/>
      <c r="T665" s="46"/>
      <c r="U665" s="46"/>
      <c r="V665" s="43"/>
    </row>
    <row r="666" spans="1:22" ht="12.75" customHeight="1" x14ac:dyDescent="0.25">
      <c r="A666" s="29"/>
      <c r="B666" s="29"/>
      <c r="C666" s="47"/>
      <c r="D666" s="29"/>
      <c r="E666" s="29"/>
      <c r="F666" s="29"/>
      <c r="G666" s="29"/>
      <c r="H666" s="29"/>
      <c r="I666" s="29"/>
      <c r="J666" s="29"/>
      <c r="K666" s="29"/>
      <c r="L666" s="29"/>
      <c r="M666" s="29"/>
      <c r="N666" s="46"/>
      <c r="O666" s="46"/>
      <c r="P666" s="46"/>
      <c r="Q666" s="46"/>
      <c r="R666" s="46"/>
      <c r="S666" s="46"/>
      <c r="T666" s="46"/>
      <c r="U666" s="46"/>
      <c r="V666" s="43"/>
    </row>
    <row r="667" spans="1:22" ht="12.75" customHeight="1" x14ac:dyDescent="0.25">
      <c r="A667" s="29"/>
      <c r="B667" s="29"/>
      <c r="C667" s="47"/>
      <c r="D667" s="29"/>
      <c r="E667" s="29"/>
      <c r="F667" s="29"/>
      <c r="G667" s="29"/>
      <c r="H667" s="29"/>
      <c r="I667" s="29"/>
      <c r="J667" s="29"/>
      <c r="K667" s="29"/>
      <c r="L667" s="29"/>
      <c r="M667" s="29"/>
      <c r="N667" s="46"/>
      <c r="O667" s="46"/>
      <c r="P667" s="46"/>
      <c r="Q667" s="46"/>
      <c r="R667" s="46"/>
      <c r="S667" s="46"/>
      <c r="T667" s="46"/>
      <c r="U667" s="46"/>
      <c r="V667" s="43"/>
    </row>
    <row r="668" spans="1:22" ht="12.75" customHeight="1" x14ac:dyDescent="0.25">
      <c r="A668" s="29"/>
      <c r="B668" s="29"/>
      <c r="C668" s="47"/>
      <c r="D668" s="29"/>
      <c r="E668" s="29"/>
      <c r="F668" s="29"/>
      <c r="G668" s="29"/>
      <c r="H668" s="29"/>
      <c r="I668" s="29"/>
      <c r="J668" s="29"/>
      <c r="K668" s="29"/>
      <c r="L668" s="29"/>
      <c r="M668" s="29"/>
      <c r="N668" s="46"/>
      <c r="O668" s="46"/>
      <c r="P668" s="46"/>
      <c r="Q668" s="46"/>
      <c r="R668" s="46"/>
      <c r="S668" s="46"/>
      <c r="T668" s="46"/>
      <c r="U668" s="46"/>
      <c r="V668" s="43"/>
    </row>
    <row r="669" spans="1:22" ht="12.75" customHeight="1" x14ac:dyDescent="0.25">
      <c r="A669" s="29"/>
      <c r="B669" s="29"/>
      <c r="C669" s="47"/>
      <c r="D669" s="29"/>
      <c r="E669" s="29"/>
      <c r="F669" s="29"/>
      <c r="G669" s="29"/>
      <c r="H669" s="29"/>
      <c r="I669" s="29"/>
      <c r="J669" s="29"/>
      <c r="K669" s="29"/>
      <c r="L669" s="29"/>
      <c r="M669" s="29"/>
      <c r="N669" s="46"/>
      <c r="O669" s="46"/>
      <c r="P669" s="46"/>
      <c r="Q669" s="46"/>
      <c r="R669" s="46"/>
      <c r="S669" s="46"/>
      <c r="T669" s="46"/>
      <c r="U669" s="46"/>
      <c r="V669" s="43"/>
    </row>
    <row r="670" spans="1:22" ht="12.75" customHeight="1" x14ac:dyDescent="0.25">
      <c r="A670" s="29"/>
      <c r="B670" s="29"/>
      <c r="C670" s="47"/>
      <c r="D670" s="29"/>
      <c r="E670" s="29"/>
      <c r="F670" s="29"/>
      <c r="G670" s="29"/>
      <c r="H670" s="29"/>
      <c r="I670" s="29"/>
      <c r="J670" s="29"/>
      <c r="K670" s="29"/>
      <c r="L670" s="29"/>
      <c r="M670" s="29"/>
      <c r="N670" s="46"/>
      <c r="O670" s="46"/>
      <c r="P670" s="46"/>
      <c r="Q670" s="46"/>
      <c r="R670" s="46"/>
      <c r="S670" s="46"/>
      <c r="T670" s="46"/>
      <c r="U670" s="46"/>
      <c r="V670" s="43"/>
    </row>
    <row r="671" spans="1:22" ht="12.75" customHeight="1" x14ac:dyDescent="0.25">
      <c r="A671" s="29"/>
      <c r="B671" s="29"/>
      <c r="C671" s="47"/>
      <c r="D671" s="29"/>
      <c r="E671" s="29"/>
      <c r="F671" s="29"/>
      <c r="G671" s="29"/>
      <c r="H671" s="29"/>
      <c r="I671" s="29"/>
      <c r="J671" s="29"/>
      <c r="K671" s="29"/>
      <c r="L671" s="29"/>
      <c r="M671" s="29"/>
      <c r="N671" s="46"/>
      <c r="O671" s="46"/>
      <c r="P671" s="46"/>
      <c r="Q671" s="46"/>
      <c r="R671" s="46"/>
      <c r="S671" s="46"/>
      <c r="T671" s="46"/>
      <c r="U671" s="46"/>
      <c r="V671" s="43"/>
    </row>
    <row r="672" spans="1:22" ht="12.75" customHeight="1" x14ac:dyDescent="0.25">
      <c r="A672" s="29"/>
      <c r="B672" s="29"/>
      <c r="C672" s="47"/>
      <c r="D672" s="29"/>
      <c r="E672" s="29"/>
      <c r="F672" s="29"/>
      <c r="G672" s="29"/>
      <c r="H672" s="29"/>
      <c r="I672" s="29"/>
      <c r="J672" s="29"/>
      <c r="K672" s="29"/>
      <c r="L672" s="29"/>
      <c r="M672" s="29"/>
      <c r="N672" s="46"/>
      <c r="O672" s="46"/>
      <c r="P672" s="46"/>
      <c r="Q672" s="46"/>
      <c r="R672" s="46"/>
      <c r="S672" s="46"/>
      <c r="T672" s="46"/>
      <c r="U672" s="46"/>
      <c r="V672" s="43"/>
    </row>
    <row r="673" spans="1:22" ht="12.75" customHeight="1" x14ac:dyDescent="0.25">
      <c r="A673" s="29"/>
      <c r="B673" s="29"/>
      <c r="C673" s="47"/>
      <c r="D673" s="29"/>
      <c r="E673" s="29"/>
      <c r="F673" s="29"/>
      <c r="G673" s="29"/>
      <c r="H673" s="29"/>
      <c r="I673" s="29"/>
      <c r="J673" s="29"/>
      <c r="K673" s="29"/>
      <c r="L673" s="29"/>
      <c r="M673" s="29"/>
      <c r="N673" s="46"/>
      <c r="O673" s="46"/>
      <c r="P673" s="46"/>
      <c r="Q673" s="46"/>
      <c r="R673" s="46"/>
      <c r="S673" s="46"/>
      <c r="T673" s="46"/>
      <c r="U673" s="46"/>
      <c r="V673" s="43"/>
    </row>
    <row r="674" spans="1:22" ht="12.75" customHeight="1" x14ac:dyDescent="0.25">
      <c r="A674" s="29"/>
      <c r="B674" s="29"/>
      <c r="C674" s="47"/>
      <c r="D674" s="29"/>
      <c r="E674" s="29"/>
      <c r="F674" s="29"/>
      <c r="G674" s="29"/>
      <c r="H674" s="29"/>
      <c r="I674" s="29"/>
      <c r="J674" s="29"/>
      <c r="K674" s="29"/>
      <c r="L674" s="29"/>
      <c r="M674" s="29"/>
      <c r="N674" s="46"/>
      <c r="O674" s="46"/>
      <c r="P674" s="46"/>
      <c r="Q674" s="46"/>
      <c r="R674" s="46"/>
      <c r="S674" s="46"/>
      <c r="T674" s="46"/>
      <c r="U674" s="46"/>
      <c r="V674" s="43"/>
    </row>
    <row r="675" spans="1:22" ht="12.75" customHeight="1" x14ac:dyDescent="0.25">
      <c r="A675" s="29"/>
      <c r="B675" s="29"/>
      <c r="C675" s="47"/>
      <c r="D675" s="29"/>
      <c r="E675" s="29"/>
      <c r="F675" s="29"/>
      <c r="G675" s="29"/>
      <c r="H675" s="29"/>
      <c r="I675" s="29"/>
      <c r="J675" s="29"/>
      <c r="K675" s="29"/>
      <c r="L675" s="29"/>
      <c r="M675" s="29"/>
      <c r="N675" s="46"/>
      <c r="O675" s="46"/>
      <c r="P675" s="46"/>
      <c r="Q675" s="46"/>
      <c r="R675" s="46"/>
      <c r="S675" s="46"/>
      <c r="T675" s="46"/>
      <c r="U675" s="46"/>
      <c r="V675" s="43"/>
    </row>
    <row r="676" spans="1:22" ht="12.75" customHeight="1" x14ac:dyDescent="0.25">
      <c r="A676" s="29"/>
      <c r="B676" s="29"/>
      <c r="C676" s="47"/>
      <c r="D676" s="29"/>
      <c r="E676" s="29"/>
      <c r="F676" s="29"/>
      <c r="G676" s="29"/>
      <c r="H676" s="29"/>
      <c r="I676" s="29"/>
      <c r="J676" s="29"/>
      <c r="K676" s="29"/>
      <c r="L676" s="29"/>
      <c r="M676" s="29"/>
      <c r="N676" s="46"/>
      <c r="O676" s="46"/>
      <c r="P676" s="46"/>
      <c r="Q676" s="46"/>
      <c r="R676" s="46"/>
      <c r="S676" s="46"/>
      <c r="T676" s="46"/>
      <c r="U676" s="46"/>
      <c r="V676" s="43"/>
    </row>
    <row r="677" spans="1:22" ht="12.75" customHeight="1" x14ac:dyDescent="0.25">
      <c r="A677" s="29"/>
      <c r="B677" s="29"/>
      <c r="C677" s="47"/>
      <c r="D677" s="29"/>
      <c r="E677" s="29"/>
      <c r="F677" s="29"/>
      <c r="G677" s="29"/>
      <c r="H677" s="29"/>
      <c r="I677" s="29"/>
      <c r="J677" s="29"/>
      <c r="K677" s="29"/>
      <c r="L677" s="29"/>
      <c r="M677" s="29"/>
      <c r="N677" s="46"/>
      <c r="O677" s="46"/>
      <c r="P677" s="46"/>
      <c r="Q677" s="46"/>
      <c r="R677" s="46"/>
      <c r="S677" s="46"/>
      <c r="T677" s="46"/>
      <c r="U677" s="46"/>
      <c r="V677" s="43"/>
    </row>
    <row r="678" spans="1:22" ht="12.75" customHeight="1" x14ac:dyDescent="0.25">
      <c r="A678" s="29"/>
      <c r="B678" s="29"/>
      <c r="C678" s="47"/>
      <c r="D678" s="29"/>
      <c r="E678" s="29"/>
      <c r="F678" s="29"/>
      <c r="G678" s="29"/>
      <c r="H678" s="29"/>
      <c r="I678" s="29"/>
      <c r="J678" s="29"/>
      <c r="K678" s="29"/>
      <c r="L678" s="29"/>
      <c r="M678" s="29"/>
      <c r="N678" s="46"/>
      <c r="O678" s="46"/>
      <c r="P678" s="46"/>
      <c r="Q678" s="46"/>
      <c r="R678" s="46"/>
      <c r="S678" s="46"/>
      <c r="T678" s="46"/>
      <c r="U678" s="46"/>
      <c r="V678" s="43"/>
    </row>
    <row r="679" spans="1:22" ht="12.75" customHeight="1" x14ac:dyDescent="0.25">
      <c r="A679" s="29"/>
      <c r="B679" s="29"/>
      <c r="C679" s="47"/>
      <c r="D679" s="29"/>
      <c r="E679" s="29"/>
      <c r="F679" s="29"/>
      <c r="G679" s="29"/>
      <c r="H679" s="29"/>
      <c r="I679" s="29"/>
      <c r="J679" s="29"/>
      <c r="K679" s="29"/>
      <c r="L679" s="29"/>
      <c r="M679" s="29"/>
      <c r="N679" s="46"/>
      <c r="O679" s="46"/>
      <c r="P679" s="46"/>
      <c r="Q679" s="46"/>
      <c r="R679" s="46"/>
      <c r="S679" s="46"/>
      <c r="T679" s="46"/>
      <c r="U679" s="46"/>
      <c r="V679" s="43"/>
    </row>
    <row r="680" spans="1:22" ht="12.75" customHeight="1" x14ac:dyDescent="0.25">
      <c r="A680" s="29"/>
      <c r="B680" s="29"/>
      <c r="C680" s="47"/>
      <c r="D680" s="29"/>
      <c r="E680" s="29"/>
      <c r="F680" s="29"/>
      <c r="G680" s="29"/>
      <c r="H680" s="29"/>
      <c r="I680" s="29"/>
      <c r="J680" s="29"/>
      <c r="K680" s="29"/>
      <c r="L680" s="29"/>
      <c r="M680" s="29"/>
      <c r="N680" s="46"/>
      <c r="O680" s="46"/>
      <c r="P680" s="46"/>
      <c r="Q680" s="46"/>
      <c r="R680" s="46"/>
      <c r="S680" s="46"/>
      <c r="T680" s="46"/>
      <c r="U680" s="46"/>
      <c r="V680" s="43"/>
    </row>
    <row r="681" spans="1:22" ht="12.75" customHeight="1" x14ac:dyDescent="0.25">
      <c r="A681" s="29"/>
      <c r="B681" s="29"/>
      <c r="C681" s="47"/>
      <c r="D681" s="29"/>
      <c r="E681" s="29"/>
      <c r="F681" s="29"/>
      <c r="G681" s="29"/>
      <c r="H681" s="29"/>
      <c r="I681" s="29"/>
      <c r="J681" s="29"/>
      <c r="K681" s="29"/>
      <c r="L681" s="29"/>
      <c r="M681" s="29"/>
      <c r="N681" s="46"/>
      <c r="O681" s="46"/>
      <c r="P681" s="46"/>
      <c r="Q681" s="46"/>
      <c r="R681" s="46"/>
      <c r="S681" s="46"/>
      <c r="T681" s="46"/>
      <c r="U681" s="46"/>
      <c r="V681" s="43"/>
    </row>
    <row r="682" spans="1:22" ht="12.75" customHeight="1" x14ac:dyDescent="0.25">
      <c r="A682" s="29"/>
      <c r="B682" s="29"/>
      <c r="C682" s="47"/>
      <c r="D682" s="29"/>
      <c r="E682" s="29"/>
      <c r="F682" s="29"/>
      <c r="G682" s="29"/>
      <c r="H682" s="29"/>
      <c r="I682" s="29"/>
      <c r="J682" s="29"/>
      <c r="K682" s="29"/>
      <c r="L682" s="29"/>
      <c r="M682" s="29"/>
      <c r="N682" s="46"/>
      <c r="O682" s="46"/>
      <c r="P682" s="46"/>
      <c r="Q682" s="46"/>
      <c r="R682" s="46"/>
      <c r="S682" s="46"/>
      <c r="T682" s="46"/>
      <c r="U682" s="46"/>
      <c r="V682" s="43"/>
    </row>
    <row r="683" spans="1:22" ht="12.75" customHeight="1" x14ac:dyDescent="0.25">
      <c r="A683" s="29"/>
      <c r="B683" s="29"/>
      <c r="C683" s="47"/>
      <c r="D683" s="29"/>
      <c r="E683" s="29"/>
      <c r="F683" s="29"/>
      <c r="G683" s="29"/>
      <c r="H683" s="29"/>
      <c r="I683" s="29"/>
      <c r="J683" s="29"/>
      <c r="K683" s="29"/>
      <c r="L683" s="29"/>
      <c r="M683" s="29"/>
      <c r="N683" s="46"/>
      <c r="O683" s="46"/>
      <c r="P683" s="46"/>
      <c r="Q683" s="46"/>
      <c r="R683" s="46"/>
      <c r="S683" s="46"/>
      <c r="T683" s="46"/>
      <c r="U683" s="46"/>
      <c r="V683" s="43"/>
    </row>
    <row r="684" spans="1:22" ht="12.75" customHeight="1" x14ac:dyDescent="0.25">
      <c r="A684" s="29"/>
      <c r="B684" s="29"/>
      <c r="C684" s="47"/>
      <c r="D684" s="29"/>
      <c r="E684" s="29"/>
      <c r="F684" s="29"/>
      <c r="G684" s="29"/>
      <c r="H684" s="29"/>
      <c r="I684" s="29"/>
      <c r="J684" s="29"/>
      <c r="K684" s="29"/>
      <c r="L684" s="29"/>
      <c r="M684" s="29"/>
      <c r="N684" s="46"/>
      <c r="O684" s="46"/>
      <c r="P684" s="46"/>
      <c r="Q684" s="46"/>
      <c r="R684" s="46"/>
      <c r="S684" s="46"/>
      <c r="T684" s="46"/>
      <c r="U684" s="46"/>
      <c r="V684" s="43"/>
    </row>
    <row r="685" spans="1:22" ht="12.75" customHeight="1" x14ac:dyDescent="0.25">
      <c r="A685" s="29"/>
      <c r="B685" s="29"/>
      <c r="C685" s="47"/>
      <c r="D685" s="29"/>
      <c r="E685" s="29"/>
      <c r="F685" s="29"/>
      <c r="G685" s="29"/>
      <c r="H685" s="29"/>
      <c r="I685" s="29"/>
      <c r="J685" s="29"/>
      <c r="K685" s="29"/>
      <c r="L685" s="29"/>
      <c r="M685" s="29"/>
      <c r="N685" s="46"/>
      <c r="O685" s="46"/>
      <c r="P685" s="46"/>
      <c r="Q685" s="46"/>
      <c r="R685" s="46"/>
      <c r="S685" s="46"/>
      <c r="T685" s="46"/>
      <c r="U685" s="46"/>
      <c r="V685" s="43"/>
    </row>
    <row r="686" spans="1:22" ht="12.75" customHeight="1" x14ac:dyDescent="0.25">
      <c r="A686" s="29"/>
      <c r="B686" s="29"/>
      <c r="C686" s="47"/>
      <c r="D686" s="29"/>
      <c r="E686" s="29"/>
      <c r="F686" s="29"/>
      <c r="G686" s="29"/>
      <c r="H686" s="29"/>
      <c r="I686" s="29"/>
      <c r="J686" s="29"/>
      <c r="K686" s="29"/>
      <c r="L686" s="29"/>
      <c r="M686" s="29"/>
      <c r="N686" s="46"/>
      <c r="O686" s="46"/>
      <c r="P686" s="46"/>
      <c r="Q686" s="46"/>
      <c r="R686" s="46"/>
      <c r="S686" s="46"/>
      <c r="T686" s="46"/>
      <c r="U686" s="46"/>
      <c r="V686" s="43"/>
    </row>
    <row r="687" spans="1:22" ht="12.75" customHeight="1" x14ac:dyDescent="0.25">
      <c r="A687" s="29"/>
      <c r="B687" s="29"/>
      <c r="C687" s="47"/>
      <c r="D687" s="29"/>
      <c r="E687" s="29"/>
      <c r="F687" s="29"/>
      <c r="G687" s="29"/>
      <c r="H687" s="29"/>
      <c r="I687" s="29"/>
      <c r="J687" s="29"/>
      <c r="K687" s="29"/>
      <c r="L687" s="29"/>
      <c r="M687" s="29"/>
      <c r="N687" s="46"/>
      <c r="O687" s="46"/>
      <c r="P687" s="46"/>
      <c r="Q687" s="46"/>
      <c r="R687" s="46"/>
      <c r="S687" s="46"/>
      <c r="T687" s="46"/>
      <c r="U687" s="46"/>
      <c r="V687" s="43"/>
    </row>
    <row r="688" spans="1:22" ht="12.75" customHeight="1" x14ac:dyDescent="0.25">
      <c r="A688" s="29"/>
      <c r="B688" s="29"/>
      <c r="C688" s="47"/>
      <c r="D688" s="29"/>
      <c r="E688" s="29"/>
      <c r="F688" s="29"/>
      <c r="G688" s="29"/>
      <c r="H688" s="29"/>
      <c r="I688" s="29"/>
      <c r="J688" s="29"/>
      <c r="K688" s="29"/>
      <c r="L688" s="29"/>
      <c r="M688" s="29"/>
      <c r="N688" s="46"/>
      <c r="O688" s="46"/>
      <c r="P688" s="46"/>
      <c r="Q688" s="46"/>
      <c r="R688" s="46"/>
      <c r="S688" s="46"/>
      <c r="T688" s="46"/>
      <c r="U688" s="46"/>
      <c r="V688" s="43"/>
    </row>
    <row r="689" spans="1:22" ht="12.75" customHeight="1" x14ac:dyDescent="0.25">
      <c r="A689" s="29"/>
      <c r="B689" s="29"/>
      <c r="C689" s="47"/>
      <c r="D689" s="29"/>
      <c r="E689" s="29"/>
      <c r="F689" s="29"/>
      <c r="G689" s="29"/>
      <c r="H689" s="29"/>
      <c r="I689" s="29"/>
      <c r="J689" s="29"/>
      <c r="K689" s="29"/>
      <c r="L689" s="29"/>
      <c r="M689" s="29"/>
      <c r="N689" s="46"/>
      <c r="O689" s="46"/>
      <c r="P689" s="46"/>
      <c r="Q689" s="46"/>
      <c r="R689" s="46"/>
      <c r="S689" s="46"/>
      <c r="T689" s="46"/>
      <c r="U689" s="46"/>
      <c r="V689" s="43"/>
    </row>
    <row r="690" spans="1:22" ht="12.75" customHeight="1" x14ac:dyDescent="0.25">
      <c r="A690" s="29"/>
      <c r="B690" s="29"/>
      <c r="C690" s="47"/>
      <c r="D690" s="29"/>
      <c r="E690" s="29"/>
      <c r="F690" s="29"/>
      <c r="G690" s="29"/>
      <c r="H690" s="29"/>
      <c r="I690" s="29"/>
      <c r="J690" s="29"/>
      <c r="K690" s="29"/>
      <c r="L690" s="29"/>
      <c r="M690" s="29"/>
      <c r="N690" s="46"/>
      <c r="O690" s="46"/>
      <c r="P690" s="46"/>
      <c r="Q690" s="46"/>
      <c r="R690" s="46"/>
      <c r="S690" s="46"/>
      <c r="T690" s="46"/>
      <c r="U690" s="46"/>
      <c r="V690" s="43"/>
    </row>
    <row r="691" spans="1:22" ht="12.75" customHeight="1" x14ac:dyDescent="0.25">
      <c r="A691" s="29"/>
      <c r="B691" s="29"/>
      <c r="C691" s="47"/>
      <c r="D691" s="29"/>
      <c r="E691" s="29"/>
      <c r="F691" s="29"/>
      <c r="G691" s="29"/>
      <c r="H691" s="29"/>
      <c r="I691" s="29"/>
      <c r="J691" s="29"/>
      <c r="K691" s="29"/>
      <c r="L691" s="29"/>
      <c r="M691" s="29"/>
      <c r="N691" s="46"/>
      <c r="O691" s="46"/>
      <c r="P691" s="46"/>
      <c r="Q691" s="46"/>
      <c r="R691" s="46"/>
      <c r="S691" s="46"/>
      <c r="T691" s="46"/>
      <c r="U691" s="46"/>
      <c r="V691" s="43"/>
    </row>
    <row r="692" spans="1:22" ht="12.75" customHeight="1" x14ac:dyDescent="0.25">
      <c r="A692" s="29"/>
      <c r="B692" s="29"/>
      <c r="C692" s="47"/>
      <c r="D692" s="29"/>
      <c r="E692" s="29"/>
      <c r="F692" s="29"/>
      <c r="G692" s="29"/>
      <c r="H692" s="29"/>
      <c r="I692" s="29"/>
      <c r="J692" s="29"/>
      <c r="K692" s="29"/>
      <c r="L692" s="29"/>
      <c r="M692" s="29"/>
      <c r="N692" s="46"/>
      <c r="O692" s="46"/>
      <c r="P692" s="46"/>
      <c r="Q692" s="46"/>
      <c r="R692" s="46"/>
      <c r="S692" s="46"/>
      <c r="T692" s="46"/>
      <c r="U692" s="46"/>
      <c r="V692" s="43"/>
    </row>
    <row r="693" spans="1:22" ht="12.75" customHeight="1" x14ac:dyDescent="0.25">
      <c r="A693" s="29"/>
      <c r="B693" s="29"/>
      <c r="C693" s="47"/>
      <c r="D693" s="29"/>
      <c r="E693" s="29"/>
      <c r="F693" s="29"/>
      <c r="G693" s="29"/>
      <c r="H693" s="29"/>
      <c r="I693" s="29"/>
      <c r="J693" s="29"/>
      <c r="K693" s="29"/>
      <c r="L693" s="29"/>
      <c r="M693" s="29"/>
      <c r="N693" s="46"/>
      <c r="O693" s="46"/>
      <c r="P693" s="46"/>
      <c r="Q693" s="46"/>
      <c r="R693" s="46"/>
      <c r="S693" s="46"/>
      <c r="T693" s="46"/>
      <c r="U693" s="46"/>
      <c r="V693" s="43"/>
    </row>
    <row r="694" spans="1:22" ht="12.75" customHeight="1" x14ac:dyDescent="0.25">
      <c r="A694" s="29"/>
      <c r="B694" s="29"/>
      <c r="C694" s="47"/>
      <c r="D694" s="29"/>
      <c r="E694" s="29"/>
      <c r="F694" s="29"/>
      <c r="G694" s="29"/>
      <c r="H694" s="29"/>
      <c r="I694" s="29"/>
      <c r="J694" s="29"/>
      <c r="K694" s="29"/>
      <c r="L694" s="29"/>
      <c r="M694" s="29"/>
      <c r="N694" s="46"/>
      <c r="O694" s="46"/>
      <c r="P694" s="46"/>
      <c r="Q694" s="46"/>
      <c r="R694" s="46"/>
      <c r="S694" s="46"/>
      <c r="T694" s="46"/>
      <c r="U694" s="46"/>
      <c r="V694" s="43"/>
    </row>
    <row r="695" spans="1:22" ht="12.75" customHeight="1" x14ac:dyDescent="0.25">
      <c r="A695" s="29"/>
      <c r="B695" s="29"/>
      <c r="C695" s="47"/>
      <c r="D695" s="29"/>
      <c r="E695" s="29"/>
      <c r="F695" s="29"/>
      <c r="G695" s="29"/>
      <c r="H695" s="29"/>
      <c r="I695" s="29"/>
      <c r="J695" s="29"/>
      <c r="K695" s="29"/>
      <c r="L695" s="29"/>
      <c r="M695" s="29"/>
      <c r="N695" s="46"/>
      <c r="O695" s="46"/>
      <c r="P695" s="46"/>
      <c r="Q695" s="46"/>
      <c r="R695" s="46"/>
      <c r="S695" s="46"/>
      <c r="T695" s="46"/>
      <c r="U695" s="46"/>
      <c r="V695" s="43"/>
    </row>
    <row r="696" spans="1:22" ht="12.75" customHeight="1" x14ac:dyDescent="0.25">
      <c r="A696" s="29"/>
      <c r="B696" s="29"/>
      <c r="C696" s="47"/>
      <c r="D696" s="29"/>
      <c r="E696" s="29"/>
      <c r="F696" s="29"/>
      <c r="G696" s="29"/>
      <c r="H696" s="29"/>
      <c r="I696" s="29"/>
      <c r="J696" s="29"/>
      <c r="K696" s="29"/>
      <c r="L696" s="29"/>
      <c r="M696" s="29"/>
      <c r="N696" s="46"/>
      <c r="O696" s="46"/>
      <c r="P696" s="46"/>
      <c r="Q696" s="46"/>
      <c r="R696" s="46"/>
      <c r="S696" s="46"/>
      <c r="T696" s="46"/>
      <c r="U696" s="46"/>
      <c r="V696" s="43"/>
    </row>
    <row r="697" spans="1:22" ht="12.75" customHeight="1" x14ac:dyDescent="0.25">
      <c r="A697" s="29"/>
      <c r="B697" s="29"/>
      <c r="C697" s="47"/>
      <c r="D697" s="29"/>
      <c r="E697" s="29"/>
      <c r="F697" s="29"/>
      <c r="G697" s="29"/>
      <c r="H697" s="29"/>
      <c r="I697" s="29"/>
      <c r="J697" s="29"/>
      <c r="K697" s="29"/>
      <c r="L697" s="29"/>
      <c r="M697" s="29"/>
      <c r="N697" s="46"/>
      <c r="O697" s="46"/>
      <c r="P697" s="46"/>
      <c r="Q697" s="46"/>
      <c r="R697" s="46"/>
      <c r="S697" s="46"/>
      <c r="T697" s="46"/>
      <c r="U697" s="46"/>
      <c r="V697" s="43"/>
    </row>
    <row r="698" spans="1:22" ht="12.75" customHeight="1" x14ac:dyDescent="0.25">
      <c r="A698" s="29"/>
      <c r="B698" s="29"/>
      <c r="C698" s="47"/>
      <c r="D698" s="29"/>
      <c r="E698" s="29"/>
      <c r="F698" s="29"/>
      <c r="G698" s="29"/>
      <c r="H698" s="29"/>
      <c r="I698" s="29"/>
      <c r="J698" s="29"/>
      <c r="K698" s="29"/>
      <c r="L698" s="29"/>
      <c r="M698" s="29"/>
      <c r="N698" s="46"/>
      <c r="O698" s="46"/>
      <c r="P698" s="46"/>
      <c r="Q698" s="46"/>
      <c r="R698" s="46"/>
      <c r="S698" s="46"/>
      <c r="T698" s="46"/>
      <c r="U698" s="46"/>
      <c r="V698" s="43"/>
    </row>
    <row r="699" spans="1:22" ht="12.75" customHeight="1" x14ac:dyDescent="0.25">
      <c r="A699" s="29"/>
      <c r="B699" s="29"/>
      <c r="C699" s="47"/>
      <c r="D699" s="29"/>
      <c r="E699" s="29"/>
      <c r="F699" s="29"/>
      <c r="G699" s="29"/>
      <c r="H699" s="29"/>
      <c r="I699" s="29"/>
      <c r="J699" s="29"/>
      <c r="K699" s="29"/>
      <c r="L699" s="29"/>
      <c r="M699" s="29"/>
      <c r="N699" s="46"/>
      <c r="O699" s="46"/>
      <c r="P699" s="46"/>
      <c r="Q699" s="46"/>
      <c r="R699" s="46"/>
      <c r="S699" s="46"/>
      <c r="T699" s="46"/>
      <c r="U699" s="46"/>
      <c r="V699" s="43"/>
    </row>
    <row r="700" spans="1:22" ht="12.75" customHeight="1" x14ac:dyDescent="0.25">
      <c r="A700" s="29"/>
      <c r="B700" s="29"/>
      <c r="C700" s="47"/>
      <c r="D700" s="29"/>
      <c r="E700" s="29"/>
      <c r="F700" s="29"/>
      <c r="G700" s="29"/>
      <c r="H700" s="29"/>
      <c r="I700" s="29"/>
      <c r="J700" s="29"/>
      <c r="K700" s="29"/>
      <c r="L700" s="29"/>
      <c r="M700" s="29"/>
      <c r="N700" s="46"/>
      <c r="O700" s="46"/>
      <c r="P700" s="46"/>
      <c r="Q700" s="46"/>
      <c r="R700" s="46"/>
      <c r="S700" s="46"/>
      <c r="T700" s="46"/>
      <c r="U700" s="46"/>
      <c r="V700" s="43"/>
    </row>
    <row r="701" spans="1:22" ht="12.75" customHeight="1" x14ac:dyDescent="0.25">
      <c r="A701" s="29"/>
      <c r="B701" s="29"/>
      <c r="C701" s="47"/>
      <c r="D701" s="29"/>
      <c r="E701" s="29"/>
      <c r="F701" s="29"/>
      <c r="G701" s="29"/>
      <c r="H701" s="29"/>
      <c r="I701" s="29"/>
      <c r="J701" s="29"/>
      <c r="K701" s="29"/>
      <c r="L701" s="29"/>
      <c r="M701" s="29"/>
      <c r="N701" s="46"/>
      <c r="O701" s="46"/>
      <c r="P701" s="46"/>
      <c r="Q701" s="46"/>
      <c r="R701" s="46"/>
      <c r="S701" s="46"/>
      <c r="T701" s="46"/>
      <c r="U701" s="46"/>
      <c r="V701" s="43"/>
    </row>
    <row r="702" spans="1:22" ht="12.75" customHeight="1" x14ac:dyDescent="0.25">
      <c r="A702" s="29"/>
      <c r="B702" s="29"/>
      <c r="C702" s="47"/>
      <c r="D702" s="29"/>
      <c r="E702" s="29"/>
      <c r="F702" s="29"/>
      <c r="G702" s="29"/>
      <c r="H702" s="29"/>
      <c r="I702" s="29"/>
      <c r="J702" s="29"/>
      <c r="K702" s="29"/>
      <c r="L702" s="29"/>
      <c r="M702" s="29"/>
      <c r="N702" s="46"/>
      <c r="O702" s="46"/>
      <c r="P702" s="46"/>
      <c r="Q702" s="46"/>
      <c r="R702" s="46"/>
      <c r="S702" s="46"/>
      <c r="T702" s="46"/>
      <c r="U702" s="46"/>
      <c r="V702" s="43"/>
    </row>
    <row r="703" spans="1:22" ht="12.75" customHeight="1" x14ac:dyDescent="0.25">
      <c r="A703" s="29"/>
      <c r="B703" s="29"/>
      <c r="C703" s="47"/>
      <c r="D703" s="29"/>
      <c r="E703" s="29"/>
      <c r="F703" s="29"/>
      <c r="G703" s="29"/>
      <c r="H703" s="29"/>
      <c r="I703" s="29"/>
      <c r="J703" s="29"/>
      <c r="K703" s="29"/>
      <c r="L703" s="29"/>
      <c r="M703" s="29"/>
      <c r="N703" s="46"/>
      <c r="O703" s="46"/>
      <c r="P703" s="46"/>
      <c r="Q703" s="46"/>
      <c r="R703" s="46"/>
      <c r="S703" s="46"/>
      <c r="T703" s="46"/>
      <c r="U703" s="46"/>
      <c r="V703" s="43"/>
    </row>
    <row r="704" spans="1:22" ht="12.75" customHeight="1" x14ac:dyDescent="0.25">
      <c r="A704" s="29"/>
      <c r="B704" s="29"/>
      <c r="C704" s="47"/>
      <c r="D704" s="29"/>
      <c r="E704" s="29"/>
      <c r="F704" s="29"/>
      <c r="G704" s="29"/>
      <c r="H704" s="29"/>
      <c r="I704" s="29"/>
      <c r="J704" s="29"/>
      <c r="K704" s="29"/>
      <c r="L704" s="29"/>
      <c r="M704" s="29"/>
      <c r="N704" s="46"/>
      <c r="O704" s="46"/>
      <c r="P704" s="46"/>
      <c r="Q704" s="46"/>
      <c r="R704" s="46"/>
      <c r="S704" s="46"/>
      <c r="T704" s="46"/>
      <c r="U704" s="46"/>
      <c r="V704" s="43"/>
    </row>
    <row r="705" spans="1:22" ht="12.75" customHeight="1" x14ac:dyDescent="0.25">
      <c r="A705" s="29"/>
      <c r="B705" s="29"/>
      <c r="C705" s="47"/>
      <c r="D705" s="29"/>
      <c r="E705" s="29"/>
      <c r="F705" s="29"/>
      <c r="G705" s="29"/>
      <c r="H705" s="29"/>
      <c r="I705" s="29"/>
      <c r="J705" s="29"/>
      <c r="K705" s="29"/>
      <c r="L705" s="29"/>
      <c r="M705" s="29"/>
      <c r="N705" s="46"/>
      <c r="O705" s="46"/>
      <c r="P705" s="46"/>
      <c r="Q705" s="46"/>
      <c r="R705" s="46"/>
      <c r="S705" s="46"/>
      <c r="T705" s="46"/>
      <c r="U705" s="46"/>
      <c r="V705" s="43"/>
    </row>
    <row r="706" spans="1:22" ht="12.75" customHeight="1" x14ac:dyDescent="0.25">
      <c r="A706" s="29"/>
      <c r="B706" s="29"/>
      <c r="C706" s="47"/>
      <c r="D706" s="29"/>
      <c r="E706" s="29"/>
      <c r="F706" s="29"/>
      <c r="G706" s="29"/>
      <c r="H706" s="29"/>
      <c r="I706" s="29"/>
      <c r="J706" s="29"/>
      <c r="K706" s="29"/>
      <c r="L706" s="29"/>
      <c r="M706" s="29"/>
      <c r="N706" s="46"/>
      <c r="O706" s="46"/>
      <c r="P706" s="46"/>
      <c r="Q706" s="46"/>
      <c r="R706" s="46"/>
      <c r="S706" s="46"/>
      <c r="T706" s="46"/>
      <c r="U706" s="46"/>
      <c r="V706" s="43"/>
    </row>
    <row r="707" spans="1:22" ht="12.75" customHeight="1" x14ac:dyDescent="0.25">
      <c r="A707" s="29"/>
      <c r="B707" s="29"/>
      <c r="C707" s="47"/>
      <c r="D707" s="29"/>
      <c r="E707" s="29"/>
      <c r="F707" s="29"/>
      <c r="G707" s="29"/>
      <c r="H707" s="29"/>
      <c r="I707" s="29"/>
      <c r="J707" s="29"/>
      <c r="K707" s="29"/>
      <c r="L707" s="29"/>
      <c r="M707" s="29"/>
      <c r="N707" s="46"/>
      <c r="O707" s="46"/>
      <c r="P707" s="46"/>
      <c r="Q707" s="46"/>
      <c r="R707" s="46"/>
      <c r="S707" s="46"/>
      <c r="T707" s="46"/>
      <c r="U707" s="46"/>
      <c r="V707" s="43"/>
    </row>
    <row r="708" spans="1:22" ht="12.75" customHeight="1" x14ac:dyDescent="0.25">
      <c r="A708" s="29"/>
      <c r="B708" s="29"/>
      <c r="C708" s="47"/>
      <c r="D708" s="29"/>
      <c r="E708" s="29"/>
      <c r="F708" s="29"/>
      <c r="G708" s="29"/>
      <c r="H708" s="29"/>
      <c r="I708" s="29"/>
      <c r="J708" s="29"/>
      <c r="K708" s="29"/>
      <c r="L708" s="29"/>
      <c r="M708" s="29"/>
      <c r="N708" s="46"/>
      <c r="O708" s="46"/>
      <c r="P708" s="46"/>
      <c r="Q708" s="46"/>
      <c r="R708" s="46"/>
      <c r="S708" s="46"/>
      <c r="T708" s="46"/>
      <c r="U708" s="46"/>
      <c r="V708" s="43"/>
    </row>
    <row r="709" spans="1:22" ht="12.75" customHeight="1" x14ac:dyDescent="0.25">
      <c r="A709" s="29"/>
      <c r="B709" s="29"/>
      <c r="C709" s="47"/>
      <c r="D709" s="29"/>
      <c r="E709" s="29"/>
      <c r="F709" s="29"/>
      <c r="G709" s="29"/>
      <c r="H709" s="29"/>
      <c r="I709" s="29"/>
      <c r="J709" s="29"/>
      <c r="K709" s="29"/>
      <c r="L709" s="29"/>
      <c r="M709" s="29"/>
      <c r="N709" s="46"/>
      <c r="O709" s="46"/>
      <c r="P709" s="46"/>
      <c r="Q709" s="46"/>
      <c r="R709" s="46"/>
      <c r="S709" s="46"/>
      <c r="T709" s="46"/>
      <c r="U709" s="46"/>
      <c r="V709" s="43"/>
    </row>
    <row r="710" spans="1:22" ht="12.75" customHeight="1" x14ac:dyDescent="0.25">
      <c r="A710" s="29"/>
      <c r="B710" s="29"/>
      <c r="C710" s="47"/>
      <c r="D710" s="29"/>
      <c r="E710" s="29"/>
      <c r="F710" s="29"/>
      <c r="G710" s="29"/>
      <c r="H710" s="29"/>
      <c r="I710" s="29"/>
      <c r="J710" s="29"/>
      <c r="K710" s="29"/>
      <c r="L710" s="29"/>
      <c r="M710" s="29"/>
      <c r="N710" s="46"/>
      <c r="O710" s="46"/>
      <c r="P710" s="46"/>
      <c r="Q710" s="46"/>
      <c r="R710" s="46"/>
      <c r="S710" s="46"/>
      <c r="T710" s="46"/>
      <c r="U710" s="46"/>
      <c r="V710" s="43"/>
    </row>
    <row r="711" spans="1:22" ht="12.75" customHeight="1" x14ac:dyDescent="0.25">
      <c r="A711" s="29"/>
      <c r="B711" s="29"/>
      <c r="C711" s="47"/>
      <c r="D711" s="29"/>
      <c r="E711" s="29"/>
      <c r="F711" s="29"/>
      <c r="G711" s="29"/>
      <c r="H711" s="29"/>
      <c r="I711" s="29"/>
      <c r="J711" s="29"/>
      <c r="K711" s="29"/>
      <c r="L711" s="29"/>
      <c r="M711" s="29"/>
      <c r="N711" s="46"/>
      <c r="O711" s="46"/>
      <c r="P711" s="46"/>
      <c r="Q711" s="46"/>
      <c r="R711" s="46"/>
      <c r="S711" s="46"/>
      <c r="T711" s="46"/>
      <c r="U711" s="46"/>
      <c r="V711" s="43"/>
    </row>
    <row r="712" spans="1:22" ht="12.75" customHeight="1" x14ac:dyDescent="0.25">
      <c r="A712" s="29"/>
      <c r="B712" s="29"/>
      <c r="C712" s="47"/>
      <c r="D712" s="29"/>
      <c r="E712" s="29"/>
      <c r="F712" s="29"/>
      <c r="G712" s="29"/>
      <c r="H712" s="29"/>
      <c r="I712" s="29"/>
      <c r="J712" s="29"/>
      <c r="K712" s="29"/>
      <c r="L712" s="29"/>
      <c r="M712" s="29"/>
      <c r="N712" s="46"/>
      <c r="O712" s="46"/>
      <c r="P712" s="46"/>
      <c r="Q712" s="46"/>
      <c r="R712" s="46"/>
      <c r="S712" s="46"/>
      <c r="T712" s="46"/>
      <c r="U712" s="46"/>
      <c r="V712" s="43"/>
    </row>
    <row r="713" spans="1:22" ht="12.75" customHeight="1" x14ac:dyDescent="0.25">
      <c r="A713" s="29"/>
      <c r="B713" s="29"/>
      <c r="C713" s="47"/>
      <c r="D713" s="29"/>
      <c r="E713" s="29"/>
      <c r="F713" s="29"/>
      <c r="G713" s="29"/>
      <c r="H713" s="29"/>
      <c r="I713" s="29"/>
      <c r="J713" s="29"/>
      <c r="K713" s="29"/>
      <c r="L713" s="29"/>
      <c r="M713" s="29"/>
      <c r="N713" s="46"/>
      <c r="O713" s="46"/>
      <c r="P713" s="46"/>
      <c r="Q713" s="46"/>
      <c r="R713" s="46"/>
      <c r="S713" s="46"/>
      <c r="T713" s="46"/>
      <c r="U713" s="46"/>
      <c r="V713" s="43"/>
    </row>
    <row r="714" spans="1:22" ht="12.75" customHeight="1" x14ac:dyDescent="0.25">
      <c r="A714" s="29"/>
      <c r="B714" s="29"/>
      <c r="C714" s="47"/>
      <c r="D714" s="29"/>
      <c r="E714" s="29"/>
      <c r="F714" s="29"/>
      <c r="G714" s="29"/>
      <c r="H714" s="29"/>
      <c r="I714" s="29"/>
      <c r="J714" s="29"/>
      <c r="K714" s="29"/>
      <c r="L714" s="29"/>
      <c r="M714" s="29"/>
      <c r="N714" s="46"/>
      <c r="O714" s="46"/>
      <c r="P714" s="46"/>
      <c r="Q714" s="46"/>
      <c r="R714" s="46"/>
      <c r="S714" s="46"/>
      <c r="T714" s="46"/>
      <c r="U714" s="46"/>
      <c r="V714" s="43"/>
    </row>
    <row r="715" spans="1:22" ht="12.75" customHeight="1" x14ac:dyDescent="0.25">
      <c r="A715" s="29"/>
      <c r="B715" s="29"/>
      <c r="C715" s="47"/>
      <c r="D715" s="29"/>
      <c r="E715" s="29"/>
      <c r="F715" s="29"/>
      <c r="G715" s="29"/>
      <c r="H715" s="29"/>
      <c r="I715" s="29"/>
      <c r="J715" s="29"/>
      <c r="K715" s="29"/>
      <c r="L715" s="29"/>
      <c r="M715" s="29"/>
      <c r="N715" s="46"/>
      <c r="O715" s="46"/>
      <c r="P715" s="46"/>
      <c r="Q715" s="46"/>
      <c r="R715" s="46"/>
      <c r="S715" s="46"/>
      <c r="T715" s="46"/>
      <c r="U715" s="46"/>
      <c r="V715" s="43"/>
    </row>
    <row r="716" spans="1:22" ht="12.75" customHeight="1" x14ac:dyDescent="0.25">
      <c r="A716" s="29"/>
      <c r="B716" s="29"/>
      <c r="C716" s="47"/>
      <c r="D716" s="29"/>
      <c r="E716" s="29"/>
      <c r="F716" s="29"/>
      <c r="G716" s="29"/>
      <c r="H716" s="29"/>
      <c r="I716" s="29"/>
      <c r="J716" s="29"/>
      <c r="K716" s="29"/>
      <c r="L716" s="29"/>
      <c r="M716" s="29"/>
      <c r="N716" s="46"/>
      <c r="O716" s="46"/>
      <c r="P716" s="46"/>
      <c r="Q716" s="46"/>
      <c r="R716" s="46"/>
      <c r="S716" s="46"/>
      <c r="T716" s="46"/>
      <c r="U716" s="46"/>
      <c r="V716" s="43"/>
    </row>
    <row r="717" spans="1:22" ht="12.75" customHeight="1" x14ac:dyDescent="0.25">
      <c r="A717" s="29"/>
      <c r="B717" s="29"/>
      <c r="C717" s="47"/>
      <c r="D717" s="29"/>
      <c r="E717" s="29"/>
      <c r="F717" s="29"/>
      <c r="G717" s="29"/>
      <c r="H717" s="29"/>
      <c r="I717" s="29"/>
      <c r="J717" s="29"/>
      <c r="K717" s="29"/>
      <c r="L717" s="29"/>
      <c r="M717" s="29"/>
      <c r="N717" s="46"/>
      <c r="O717" s="46"/>
      <c r="P717" s="46"/>
      <c r="Q717" s="46"/>
      <c r="R717" s="46"/>
      <c r="S717" s="46"/>
      <c r="T717" s="46"/>
      <c r="U717" s="46"/>
      <c r="V717" s="43"/>
    </row>
    <row r="718" spans="1:22" ht="12.75" customHeight="1" x14ac:dyDescent="0.25">
      <c r="A718" s="29"/>
      <c r="B718" s="29"/>
      <c r="C718" s="47"/>
      <c r="D718" s="29"/>
      <c r="E718" s="29"/>
      <c r="F718" s="29"/>
      <c r="G718" s="29"/>
      <c r="H718" s="29"/>
      <c r="I718" s="29"/>
      <c r="J718" s="29"/>
      <c r="K718" s="29"/>
      <c r="L718" s="29"/>
      <c r="M718" s="29"/>
      <c r="N718" s="46"/>
      <c r="O718" s="46"/>
      <c r="P718" s="46"/>
      <c r="Q718" s="46"/>
      <c r="R718" s="46"/>
      <c r="S718" s="46"/>
      <c r="T718" s="46"/>
      <c r="U718" s="46"/>
      <c r="V718" s="43"/>
    </row>
    <row r="719" spans="1:22" ht="12.75" customHeight="1" x14ac:dyDescent="0.25">
      <c r="A719" s="29"/>
      <c r="B719" s="29"/>
      <c r="C719" s="47"/>
      <c r="D719" s="29"/>
      <c r="E719" s="29"/>
      <c r="F719" s="29"/>
      <c r="G719" s="29"/>
      <c r="H719" s="29"/>
      <c r="I719" s="29"/>
      <c r="J719" s="29"/>
      <c r="K719" s="29"/>
      <c r="L719" s="29"/>
      <c r="M719" s="29"/>
      <c r="N719" s="46"/>
      <c r="O719" s="46"/>
      <c r="P719" s="46"/>
      <c r="Q719" s="46"/>
      <c r="R719" s="46"/>
      <c r="S719" s="46"/>
      <c r="T719" s="46"/>
      <c r="U719" s="46"/>
      <c r="V719" s="43"/>
    </row>
    <row r="720" spans="1:22" ht="12.75" customHeight="1" x14ac:dyDescent="0.25">
      <c r="A720" s="29"/>
      <c r="B720" s="29"/>
      <c r="C720" s="47"/>
      <c r="D720" s="29"/>
      <c r="E720" s="29"/>
      <c r="F720" s="29"/>
      <c r="G720" s="29"/>
      <c r="H720" s="29"/>
      <c r="I720" s="29"/>
      <c r="J720" s="29"/>
      <c r="K720" s="29"/>
      <c r="L720" s="29"/>
      <c r="M720" s="29"/>
      <c r="N720" s="46"/>
      <c r="O720" s="46"/>
      <c r="P720" s="46"/>
      <c r="Q720" s="46"/>
      <c r="R720" s="46"/>
      <c r="S720" s="46"/>
      <c r="T720" s="46"/>
      <c r="U720" s="46"/>
      <c r="V720" s="43"/>
    </row>
    <row r="721" spans="1:22" ht="12.75" customHeight="1" x14ac:dyDescent="0.25">
      <c r="A721" s="29"/>
      <c r="B721" s="29"/>
      <c r="C721" s="47"/>
      <c r="D721" s="29"/>
      <c r="E721" s="29"/>
      <c r="F721" s="29"/>
      <c r="G721" s="29"/>
      <c r="H721" s="29"/>
      <c r="I721" s="29"/>
      <c r="J721" s="29"/>
      <c r="K721" s="29"/>
      <c r="L721" s="29"/>
      <c r="M721" s="29"/>
      <c r="N721" s="46"/>
      <c r="O721" s="46"/>
      <c r="P721" s="46"/>
      <c r="Q721" s="46"/>
      <c r="R721" s="46"/>
      <c r="S721" s="46"/>
      <c r="T721" s="46"/>
      <c r="U721" s="46"/>
      <c r="V721" s="43"/>
    </row>
    <row r="722" spans="1:22" ht="12.75" customHeight="1" x14ac:dyDescent="0.25">
      <c r="A722" s="29"/>
      <c r="B722" s="29"/>
      <c r="C722" s="47"/>
      <c r="D722" s="29"/>
      <c r="E722" s="29"/>
      <c r="F722" s="29"/>
      <c r="G722" s="29"/>
      <c r="H722" s="29"/>
      <c r="I722" s="29"/>
      <c r="J722" s="29"/>
      <c r="K722" s="29"/>
      <c r="L722" s="29"/>
      <c r="M722" s="29"/>
      <c r="N722" s="46"/>
      <c r="O722" s="46"/>
      <c r="P722" s="46"/>
      <c r="Q722" s="46"/>
      <c r="R722" s="46"/>
      <c r="S722" s="46"/>
      <c r="T722" s="46"/>
      <c r="U722" s="46"/>
      <c r="V722" s="43"/>
    </row>
    <row r="723" spans="1:22" ht="12.75" customHeight="1" x14ac:dyDescent="0.25">
      <c r="A723" s="29"/>
      <c r="B723" s="29"/>
      <c r="C723" s="47"/>
      <c r="D723" s="29"/>
      <c r="E723" s="29"/>
      <c r="F723" s="29"/>
      <c r="G723" s="29"/>
      <c r="H723" s="29"/>
      <c r="I723" s="29"/>
      <c r="J723" s="29"/>
      <c r="K723" s="29"/>
      <c r="L723" s="29"/>
      <c r="M723" s="29"/>
      <c r="N723" s="46"/>
      <c r="O723" s="46"/>
      <c r="P723" s="46"/>
      <c r="Q723" s="46"/>
      <c r="R723" s="46"/>
      <c r="S723" s="46"/>
      <c r="T723" s="46"/>
      <c r="U723" s="46"/>
      <c r="V723" s="43"/>
    </row>
    <row r="724" spans="1:22" ht="12.75" customHeight="1" x14ac:dyDescent="0.25">
      <c r="A724" s="29"/>
      <c r="B724" s="29"/>
      <c r="C724" s="47"/>
      <c r="D724" s="29"/>
      <c r="E724" s="29"/>
      <c r="F724" s="29"/>
      <c r="G724" s="29"/>
      <c r="H724" s="29"/>
      <c r="I724" s="29"/>
      <c r="J724" s="29"/>
      <c r="K724" s="29"/>
      <c r="L724" s="29"/>
      <c r="M724" s="29"/>
      <c r="N724" s="46"/>
      <c r="O724" s="46"/>
      <c r="P724" s="46"/>
      <c r="Q724" s="46"/>
      <c r="R724" s="46"/>
      <c r="S724" s="46"/>
      <c r="T724" s="46"/>
      <c r="U724" s="46"/>
      <c r="V724" s="43"/>
    </row>
    <row r="725" spans="1:22" ht="12.75" customHeight="1" x14ac:dyDescent="0.25">
      <c r="A725" s="29"/>
      <c r="B725" s="29"/>
      <c r="C725" s="47"/>
      <c r="D725" s="29"/>
      <c r="E725" s="29"/>
      <c r="F725" s="29"/>
      <c r="G725" s="29"/>
      <c r="H725" s="29"/>
      <c r="I725" s="29"/>
      <c r="J725" s="29"/>
      <c r="K725" s="29"/>
      <c r="L725" s="29"/>
      <c r="M725" s="29"/>
      <c r="N725" s="46"/>
      <c r="O725" s="46"/>
      <c r="P725" s="46"/>
      <c r="Q725" s="46"/>
      <c r="R725" s="46"/>
      <c r="S725" s="46"/>
      <c r="T725" s="46"/>
      <c r="U725" s="46"/>
      <c r="V725" s="43"/>
    </row>
    <row r="726" spans="1:22" ht="12.75" customHeight="1" x14ac:dyDescent="0.25">
      <c r="A726" s="29"/>
      <c r="B726" s="29"/>
      <c r="C726" s="47"/>
      <c r="D726" s="29"/>
      <c r="E726" s="29"/>
      <c r="F726" s="29"/>
      <c r="G726" s="29"/>
      <c r="H726" s="29"/>
      <c r="I726" s="29"/>
      <c r="J726" s="29"/>
      <c r="K726" s="29"/>
      <c r="L726" s="29"/>
      <c r="M726" s="29"/>
      <c r="N726" s="46"/>
      <c r="O726" s="46"/>
      <c r="P726" s="46"/>
      <c r="Q726" s="46"/>
      <c r="R726" s="46"/>
      <c r="S726" s="46"/>
      <c r="T726" s="46"/>
      <c r="U726" s="46"/>
      <c r="V726" s="43"/>
    </row>
    <row r="727" spans="1:22" ht="12.75" customHeight="1" x14ac:dyDescent="0.25">
      <c r="A727" s="29"/>
      <c r="B727" s="29"/>
      <c r="C727" s="47"/>
      <c r="D727" s="29"/>
      <c r="E727" s="29"/>
      <c r="F727" s="29"/>
      <c r="G727" s="29"/>
      <c r="H727" s="29"/>
      <c r="I727" s="29"/>
      <c r="J727" s="29"/>
      <c r="K727" s="29"/>
      <c r="L727" s="29"/>
      <c r="M727" s="29"/>
      <c r="N727" s="46"/>
      <c r="O727" s="46"/>
      <c r="P727" s="46"/>
      <c r="Q727" s="46"/>
      <c r="R727" s="46"/>
      <c r="S727" s="46"/>
      <c r="T727" s="46"/>
      <c r="U727" s="46"/>
      <c r="V727" s="43"/>
    </row>
    <row r="728" spans="1:22" ht="12.75" customHeight="1" x14ac:dyDescent="0.25">
      <c r="A728" s="29"/>
      <c r="B728" s="29"/>
      <c r="C728" s="47"/>
      <c r="D728" s="29"/>
      <c r="E728" s="29"/>
      <c r="F728" s="29"/>
      <c r="G728" s="29"/>
      <c r="H728" s="29"/>
      <c r="I728" s="29"/>
      <c r="J728" s="29"/>
      <c r="K728" s="29"/>
      <c r="L728" s="29"/>
      <c r="M728" s="29"/>
      <c r="N728" s="46"/>
      <c r="O728" s="46"/>
      <c r="P728" s="46"/>
      <c r="Q728" s="46"/>
      <c r="R728" s="46"/>
      <c r="S728" s="46"/>
      <c r="T728" s="46"/>
      <c r="U728" s="46"/>
      <c r="V728" s="43"/>
    </row>
    <row r="729" spans="1:22" ht="12.75" customHeight="1" x14ac:dyDescent="0.25">
      <c r="A729" s="29"/>
      <c r="B729" s="29"/>
      <c r="C729" s="47"/>
      <c r="D729" s="29"/>
      <c r="E729" s="29"/>
      <c r="F729" s="29"/>
      <c r="G729" s="29"/>
      <c r="H729" s="29"/>
      <c r="I729" s="29"/>
      <c r="J729" s="29"/>
      <c r="K729" s="29"/>
      <c r="L729" s="29"/>
      <c r="M729" s="29"/>
      <c r="N729" s="46"/>
      <c r="O729" s="46"/>
      <c r="P729" s="46"/>
      <c r="Q729" s="46"/>
      <c r="R729" s="46"/>
      <c r="S729" s="46"/>
      <c r="T729" s="46"/>
      <c r="U729" s="46"/>
      <c r="V729" s="43"/>
    </row>
    <row r="730" spans="1:22" ht="12.75" customHeight="1" x14ac:dyDescent="0.25">
      <c r="A730" s="29"/>
      <c r="B730" s="29"/>
      <c r="C730" s="47"/>
      <c r="D730" s="29"/>
      <c r="E730" s="29"/>
      <c r="F730" s="29"/>
      <c r="G730" s="29"/>
      <c r="H730" s="29"/>
      <c r="I730" s="29"/>
      <c r="J730" s="29"/>
      <c r="K730" s="29"/>
      <c r="L730" s="29"/>
      <c r="M730" s="29"/>
      <c r="N730" s="46"/>
      <c r="O730" s="46"/>
      <c r="P730" s="46"/>
      <c r="Q730" s="46"/>
      <c r="R730" s="46"/>
      <c r="S730" s="46"/>
      <c r="T730" s="46"/>
      <c r="U730" s="46"/>
      <c r="V730" s="43"/>
    </row>
    <row r="731" spans="1:22" ht="12.75" customHeight="1" x14ac:dyDescent="0.25">
      <c r="A731" s="29"/>
      <c r="B731" s="29"/>
      <c r="C731" s="47"/>
      <c r="D731" s="29"/>
      <c r="E731" s="29"/>
      <c r="F731" s="29"/>
      <c r="G731" s="29"/>
      <c r="H731" s="29"/>
      <c r="I731" s="29"/>
      <c r="J731" s="29"/>
      <c r="K731" s="29"/>
      <c r="L731" s="29"/>
      <c r="M731" s="29"/>
      <c r="N731" s="46"/>
      <c r="O731" s="46"/>
      <c r="P731" s="46"/>
      <c r="Q731" s="46"/>
      <c r="R731" s="46"/>
      <c r="S731" s="46"/>
      <c r="T731" s="46"/>
      <c r="U731" s="46"/>
      <c r="V731" s="43"/>
    </row>
    <row r="732" spans="1:22" ht="12.75" customHeight="1" x14ac:dyDescent="0.25">
      <c r="A732" s="29"/>
      <c r="B732" s="29"/>
      <c r="C732" s="47"/>
      <c r="D732" s="29"/>
      <c r="E732" s="29"/>
      <c r="F732" s="29"/>
      <c r="G732" s="29"/>
      <c r="H732" s="29"/>
      <c r="I732" s="29"/>
      <c r="J732" s="29"/>
      <c r="K732" s="29"/>
      <c r="L732" s="29"/>
      <c r="M732" s="29"/>
      <c r="N732" s="46"/>
      <c r="O732" s="46"/>
      <c r="P732" s="46"/>
      <c r="Q732" s="46"/>
      <c r="R732" s="46"/>
      <c r="S732" s="46"/>
      <c r="T732" s="46"/>
      <c r="U732" s="46"/>
      <c r="V732" s="43"/>
    </row>
    <row r="733" spans="1:22" ht="12.75" customHeight="1" x14ac:dyDescent="0.25">
      <c r="A733" s="29"/>
      <c r="B733" s="29"/>
      <c r="C733" s="47"/>
      <c r="D733" s="29"/>
      <c r="E733" s="29"/>
      <c r="F733" s="29"/>
      <c r="G733" s="29"/>
      <c r="H733" s="29"/>
      <c r="I733" s="29"/>
      <c r="J733" s="29"/>
      <c r="K733" s="29"/>
      <c r="L733" s="29"/>
      <c r="M733" s="29"/>
      <c r="N733" s="46"/>
      <c r="O733" s="46"/>
      <c r="P733" s="46"/>
      <c r="Q733" s="46"/>
      <c r="R733" s="46"/>
      <c r="S733" s="46"/>
      <c r="T733" s="46"/>
      <c r="U733" s="46"/>
      <c r="V733" s="43"/>
    </row>
    <row r="734" spans="1:22" ht="12.75" customHeight="1" x14ac:dyDescent="0.25">
      <c r="A734" s="29"/>
      <c r="B734" s="29"/>
      <c r="C734" s="47"/>
      <c r="D734" s="29"/>
      <c r="E734" s="29"/>
      <c r="F734" s="29"/>
      <c r="G734" s="29"/>
      <c r="H734" s="29"/>
      <c r="I734" s="29"/>
      <c r="J734" s="29"/>
      <c r="K734" s="29"/>
      <c r="L734" s="29"/>
      <c r="M734" s="29"/>
      <c r="N734" s="46"/>
      <c r="O734" s="46"/>
      <c r="P734" s="46"/>
      <c r="Q734" s="46"/>
      <c r="R734" s="46"/>
      <c r="S734" s="46"/>
      <c r="T734" s="46"/>
      <c r="U734" s="46"/>
      <c r="V734" s="43"/>
    </row>
    <row r="735" spans="1:22" ht="12.75" customHeight="1" x14ac:dyDescent="0.25">
      <c r="A735" s="29"/>
      <c r="B735" s="29"/>
      <c r="C735" s="47"/>
      <c r="D735" s="29"/>
      <c r="E735" s="29"/>
      <c r="F735" s="29"/>
      <c r="G735" s="29"/>
      <c r="H735" s="29"/>
      <c r="I735" s="29"/>
      <c r="J735" s="29"/>
      <c r="K735" s="29"/>
      <c r="L735" s="29"/>
      <c r="M735" s="29"/>
      <c r="N735" s="46"/>
      <c r="O735" s="46"/>
      <c r="P735" s="46"/>
      <c r="Q735" s="46"/>
      <c r="R735" s="46"/>
      <c r="S735" s="46"/>
      <c r="T735" s="46"/>
      <c r="U735" s="46"/>
      <c r="V735" s="43"/>
    </row>
    <row r="736" spans="1:22" ht="12.75" customHeight="1" x14ac:dyDescent="0.25">
      <c r="A736" s="29"/>
      <c r="B736" s="29"/>
      <c r="C736" s="47"/>
      <c r="D736" s="29"/>
      <c r="E736" s="29"/>
      <c r="F736" s="29"/>
      <c r="G736" s="29"/>
      <c r="H736" s="29"/>
      <c r="I736" s="29"/>
      <c r="J736" s="29"/>
      <c r="K736" s="29"/>
      <c r="L736" s="29"/>
      <c r="M736" s="29"/>
      <c r="N736" s="46"/>
      <c r="O736" s="46"/>
      <c r="P736" s="46"/>
      <c r="Q736" s="46"/>
      <c r="R736" s="46"/>
      <c r="S736" s="46"/>
      <c r="T736" s="46"/>
      <c r="U736" s="46"/>
      <c r="V736" s="43"/>
    </row>
    <row r="737" spans="1:22" ht="12.75" customHeight="1" x14ac:dyDescent="0.25">
      <c r="A737" s="29"/>
      <c r="B737" s="29"/>
      <c r="C737" s="47"/>
      <c r="D737" s="29"/>
      <c r="E737" s="29"/>
      <c r="F737" s="29"/>
      <c r="G737" s="29"/>
      <c r="H737" s="29"/>
      <c r="I737" s="29"/>
      <c r="J737" s="29"/>
      <c r="K737" s="29"/>
      <c r="L737" s="29"/>
      <c r="M737" s="29"/>
      <c r="N737" s="46"/>
      <c r="O737" s="46"/>
      <c r="P737" s="46"/>
      <c r="Q737" s="46"/>
      <c r="R737" s="46"/>
      <c r="S737" s="46"/>
      <c r="T737" s="46"/>
      <c r="U737" s="46"/>
      <c r="V737" s="43"/>
    </row>
    <row r="738" spans="1:22" ht="12.75" customHeight="1" x14ac:dyDescent="0.25">
      <c r="A738" s="29"/>
      <c r="B738" s="29"/>
      <c r="C738" s="47"/>
      <c r="D738" s="29"/>
      <c r="E738" s="29"/>
      <c r="F738" s="29"/>
      <c r="G738" s="29"/>
      <c r="H738" s="29"/>
      <c r="I738" s="29"/>
      <c r="J738" s="29"/>
      <c r="K738" s="29"/>
      <c r="L738" s="29"/>
      <c r="M738" s="29"/>
      <c r="N738" s="46"/>
      <c r="O738" s="46"/>
      <c r="P738" s="46"/>
      <c r="Q738" s="46"/>
      <c r="R738" s="46"/>
      <c r="S738" s="46"/>
      <c r="T738" s="46"/>
      <c r="U738" s="46"/>
      <c r="V738" s="43"/>
    </row>
    <row r="739" spans="1:22" ht="12.75" customHeight="1" x14ac:dyDescent="0.25">
      <c r="A739" s="29"/>
      <c r="B739" s="29"/>
      <c r="C739" s="47"/>
      <c r="D739" s="29"/>
      <c r="E739" s="29"/>
      <c r="F739" s="29"/>
      <c r="G739" s="29"/>
      <c r="H739" s="29"/>
      <c r="I739" s="29"/>
      <c r="J739" s="29"/>
      <c r="K739" s="29"/>
      <c r="L739" s="29"/>
      <c r="M739" s="29"/>
      <c r="N739" s="46"/>
      <c r="O739" s="46"/>
      <c r="P739" s="46"/>
      <c r="Q739" s="46"/>
      <c r="R739" s="46"/>
      <c r="S739" s="46"/>
      <c r="T739" s="46"/>
      <c r="U739" s="46"/>
      <c r="V739" s="43"/>
    </row>
    <row r="740" spans="1:22" ht="12.75" customHeight="1" x14ac:dyDescent="0.25">
      <c r="A740" s="29"/>
      <c r="B740" s="29"/>
      <c r="C740" s="47"/>
      <c r="D740" s="29"/>
      <c r="E740" s="29"/>
      <c r="F740" s="29"/>
      <c r="G740" s="29"/>
      <c r="H740" s="29"/>
      <c r="I740" s="29"/>
      <c r="J740" s="29"/>
      <c r="K740" s="29"/>
      <c r="L740" s="29"/>
      <c r="M740" s="29"/>
      <c r="N740" s="46"/>
      <c r="O740" s="46"/>
      <c r="P740" s="46"/>
      <c r="Q740" s="46"/>
      <c r="R740" s="46"/>
      <c r="S740" s="46"/>
      <c r="T740" s="46"/>
      <c r="U740" s="46"/>
      <c r="V740" s="43"/>
    </row>
    <row r="741" spans="1:22" ht="12.75" customHeight="1" x14ac:dyDescent="0.25">
      <c r="A741" s="29"/>
      <c r="B741" s="29"/>
      <c r="C741" s="47"/>
      <c r="D741" s="29"/>
      <c r="E741" s="29"/>
      <c r="F741" s="29"/>
      <c r="G741" s="29"/>
      <c r="H741" s="29"/>
      <c r="I741" s="29"/>
      <c r="J741" s="29"/>
      <c r="K741" s="29"/>
      <c r="L741" s="29"/>
      <c r="M741" s="29"/>
      <c r="N741" s="46"/>
      <c r="O741" s="46"/>
      <c r="P741" s="46"/>
      <c r="Q741" s="46"/>
      <c r="R741" s="46"/>
      <c r="S741" s="46"/>
      <c r="T741" s="46"/>
      <c r="U741" s="46"/>
      <c r="V741" s="43"/>
    </row>
    <row r="742" spans="1:22" ht="12.75" customHeight="1" x14ac:dyDescent="0.25">
      <c r="A742" s="29"/>
      <c r="B742" s="29"/>
      <c r="C742" s="47"/>
      <c r="D742" s="29"/>
      <c r="E742" s="29"/>
      <c r="F742" s="29"/>
      <c r="G742" s="29"/>
      <c r="H742" s="29"/>
      <c r="I742" s="29"/>
      <c r="J742" s="29"/>
      <c r="K742" s="29"/>
      <c r="L742" s="29"/>
      <c r="M742" s="29"/>
      <c r="N742" s="46"/>
      <c r="O742" s="46"/>
      <c r="P742" s="46"/>
      <c r="Q742" s="46"/>
      <c r="R742" s="46"/>
      <c r="S742" s="46"/>
      <c r="T742" s="46"/>
      <c r="U742" s="46"/>
      <c r="V742" s="43"/>
    </row>
    <row r="743" spans="1:22" ht="12.75" customHeight="1" x14ac:dyDescent="0.25">
      <c r="A743" s="29"/>
      <c r="B743" s="29"/>
      <c r="C743" s="47"/>
      <c r="D743" s="29"/>
      <c r="E743" s="29"/>
      <c r="F743" s="29"/>
      <c r="G743" s="29"/>
      <c r="H743" s="29"/>
      <c r="I743" s="29"/>
      <c r="J743" s="29"/>
      <c r="K743" s="29"/>
      <c r="L743" s="29"/>
      <c r="M743" s="29"/>
      <c r="N743" s="46"/>
      <c r="O743" s="46"/>
      <c r="P743" s="46"/>
      <c r="Q743" s="46"/>
      <c r="R743" s="46"/>
      <c r="S743" s="46"/>
      <c r="T743" s="46"/>
      <c r="U743" s="46"/>
      <c r="V743" s="43"/>
    </row>
    <row r="744" spans="1:22" ht="12.75" customHeight="1" x14ac:dyDescent="0.25">
      <c r="A744" s="29"/>
      <c r="B744" s="29"/>
      <c r="C744" s="47"/>
      <c r="D744" s="29"/>
      <c r="E744" s="29"/>
      <c r="F744" s="29"/>
      <c r="G744" s="29"/>
      <c r="H744" s="29"/>
      <c r="I744" s="29"/>
      <c r="J744" s="29"/>
      <c r="K744" s="29"/>
      <c r="L744" s="29"/>
      <c r="M744" s="29"/>
      <c r="N744" s="46"/>
      <c r="O744" s="46"/>
      <c r="P744" s="46"/>
      <c r="Q744" s="46"/>
      <c r="R744" s="46"/>
      <c r="S744" s="46"/>
      <c r="T744" s="46"/>
      <c r="U744" s="46"/>
      <c r="V744" s="43"/>
    </row>
    <row r="745" spans="1:22" ht="12.75" customHeight="1" x14ac:dyDescent="0.25">
      <c r="A745" s="29"/>
      <c r="B745" s="29"/>
      <c r="C745" s="47"/>
      <c r="D745" s="29"/>
      <c r="E745" s="29"/>
      <c r="F745" s="29"/>
      <c r="G745" s="29"/>
      <c r="H745" s="29"/>
      <c r="I745" s="29"/>
      <c r="J745" s="29"/>
      <c r="K745" s="29"/>
      <c r="L745" s="29"/>
      <c r="M745" s="29"/>
      <c r="N745" s="46"/>
      <c r="O745" s="46"/>
      <c r="P745" s="46"/>
      <c r="Q745" s="46"/>
      <c r="R745" s="46"/>
      <c r="S745" s="46"/>
      <c r="T745" s="46"/>
      <c r="U745" s="46"/>
      <c r="V745" s="43"/>
    </row>
    <row r="746" spans="1:22" ht="12.75" customHeight="1" x14ac:dyDescent="0.25">
      <c r="A746" s="29"/>
      <c r="B746" s="29"/>
      <c r="C746" s="47"/>
      <c r="D746" s="29"/>
      <c r="E746" s="29"/>
      <c r="F746" s="29"/>
      <c r="G746" s="29"/>
      <c r="H746" s="29"/>
      <c r="I746" s="29"/>
      <c r="J746" s="29"/>
      <c r="K746" s="29"/>
      <c r="L746" s="29"/>
      <c r="M746" s="29"/>
      <c r="N746" s="46"/>
      <c r="O746" s="46"/>
      <c r="P746" s="46"/>
      <c r="Q746" s="46"/>
      <c r="R746" s="46"/>
      <c r="S746" s="46"/>
      <c r="T746" s="46"/>
      <c r="U746" s="46"/>
      <c r="V746" s="43"/>
    </row>
    <row r="747" spans="1:22" ht="12.75" customHeight="1" x14ac:dyDescent="0.25">
      <c r="A747" s="29"/>
      <c r="B747" s="29"/>
      <c r="C747" s="47"/>
      <c r="D747" s="29"/>
      <c r="E747" s="29"/>
      <c r="F747" s="29"/>
      <c r="G747" s="29"/>
      <c r="H747" s="29"/>
      <c r="I747" s="29"/>
      <c r="J747" s="29"/>
      <c r="K747" s="29"/>
      <c r="L747" s="29"/>
      <c r="M747" s="29"/>
      <c r="N747" s="46"/>
      <c r="O747" s="46"/>
      <c r="P747" s="46"/>
      <c r="Q747" s="46"/>
      <c r="R747" s="46"/>
      <c r="S747" s="46"/>
      <c r="T747" s="46"/>
      <c r="U747" s="46"/>
      <c r="V747" s="43"/>
    </row>
    <row r="748" spans="1:22" ht="12.75" customHeight="1" x14ac:dyDescent="0.25">
      <c r="A748" s="29"/>
      <c r="B748" s="29"/>
      <c r="C748" s="47"/>
      <c r="D748" s="29"/>
      <c r="E748" s="29"/>
      <c r="F748" s="29"/>
      <c r="G748" s="29"/>
      <c r="H748" s="29"/>
      <c r="I748" s="29"/>
      <c r="J748" s="29"/>
      <c r="K748" s="29"/>
      <c r="L748" s="29"/>
      <c r="M748" s="29"/>
      <c r="N748" s="46"/>
      <c r="O748" s="46"/>
      <c r="P748" s="46"/>
      <c r="Q748" s="46"/>
      <c r="R748" s="46"/>
      <c r="S748" s="46"/>
      <c r="T748" s="46"/>
      <c r="U748" s="46"/>
      <c r="V748" s="43"/>
    </row>
    <row r="749" spans="1:22" ht="12.75" customHeight="1" x14ac:dyDescent="0.25">
      <c r="A749" s="29"/>
      <c r="B749" s="29"/>
      <c r="C749" s="47"/>
      <c r="D749" s="29"/>
      <c r="E749" s="29"/>
      <c r="F749" s="29"/>
      <c r="G749" s="29"/>
      <c r="H749" s="29"/>
      <c r="I749" s="29"/>
      <c r="J749" s="29"/>
      <c r="K749" s="29"/>
      <c r="L749" s="29"/>
      <c r="M749" s="29"/>
      <c r="N749" s="46"/>
      <c r="O749" s="46"/>
      <c r="P749" s="46"/>
      <c r="Q749" s="46"/>
      <c r="R749" s="46"/>
      <c r="S749" s="46"/>
      <c r="T749" s="46"/>
      <c r="U749" s="46"/>
      <c r="V749" s="43"/>
    </row>
    <row r="750" spans="1:22" ht="12.75" customHeight="1" x14ac:dyDescent="0.25">
      <c r="A750" s="29"/>
      <c r="B750" s="29"/>
      <c r="C750" s="47"/>
      <c r="D750" s="29"/>
      <c r="E750" s="29"/>
      <c r="F750" s="29"/>
      <c r="G750" s="29"/>
      <c r="H750" s="29"/>
      <c r="I750" s="29"/>
      <c r="J750" s="29"/>
      <c r="K750" s="29"/>
      <c r="L750" s="29"/>
      <c r="M750" s="29"/>
      <c r="N750" s="46"/>
      <c r="O750" s="46"/>
      <c r="P750" s="46"/>
      <c r="Q750" s="46"/>
      <c r="R750" s="46"/>
      <c r="S750" s="46"/>
      <c r="T750" s="46"/>
      <c r="U750" s="46"/>
      <c r="V750" s="43"/>
    </row>
    <row r="751" spans="1:22" ht="12.75" customHeight="1" x14ac:dyDescent="0.25">
      <c r="A751" s="29"/>
      <c r="B751" s="29"/>
      <c r="C751" s="47"/>
      <c r="D751" s="29"/>
      <c r="E751" s="29"/>
      <c r="F751" s="29"/>
      <c r="G751" s="29"/>
      <c r="H751" s="29"/>
      <c r="I751" s="29"/>
      <c r="J751" s="29"/>
      <c r="K751" s="29"/>
      <c r="L751" s="29"/>
      <c r="M751" s="29"/>
      <c r="N751" s="46"/>
      <c r="O751" s="46"/>
      <c r="P751" s="46"/>
      <c r="Q751" s="46"/>
      <c r="R751" s="46"/>
      <c r="S751" s="46"/>
      <c r="T751" s="46"/>
      <c r="U751" s="46"/>
      <c r="V751" s="43"/>
    </row>
    <row r="752" spans="1:22" ht="12.75" customHeight="1" x14ac:dyDescent="0.25">
      <c r="A752" s="29"/>
      <c r="B752" s="29"/>
      <c r="C752" s="47"/>
      <c r="D752" s="29"/>
      <c r="E752" s="29"/>
      <c r="F752" s="29"/>
      <c r="G752" s="29"/>
      <c r="H752" s="29"/>
      <c r="I752" s="29"/>
      <c r="J752" s="29"/>
      <c r="K752" s="29"/>
      <c r="L752" s="29"/>
      <c r="M752" s="29"/>
      <c r="N752" s="46"/>
      <c r="O752" s="46"/>
      <c r="P752" s="46"/>
      <c r="Q752" s="46"/>
      <c r="R752" s="46"/>
      <c r="S752" s="46"/>
      <c r="T752" s="46"/>
      <c r="U752" s="46"/>
      <c r="V752" s="43"/>
    </row>
    <row r="753" spans="1:22" ht="12.75" customHeight="1" x14ac:dyDescent="0.25">
      <c r="A753" s="29"/>
      <c r="B753" s="29"/>
      <c r="C753" s="47"/>
      <c r="D753" s="29"/>
      <c r="E753" s="29"/>
      <c r="F753" s="29"/>
      <c r="G753" s="29"/>
      <c r="H753" s="29"/>
      <c r="I753" s="29"/>
      <c r="J753" s="29"/>
      <c r="K753" s="29"/>
      <c r="L753" s="29"/>
      <c r="M753" s="29"/>
      <c r="N753" s="46"/>
      <c r="O753" s="46"/>
      <c r="P753" s="46"/>
      <c r="Q753" s="46"/>
      <c r="R753" s="46"/>
      <c r="S753" s="46"/>
      <c r="T753" s="46"/>
      <c r="U753" s="46"/>
      <c r="V753" s="43"/>
    </row>
    <row r="754" spans="1:22" ht="12.75" customHeight="1" x14ac:dyDescent="0.25">
      <c r="A754" s="29"/>
      <c r="B754" s="29"/>
      <c r="C754" s="47"/>
      <c r="D754" s="29"/>
      <c r="E754" s="29"/>
      <c r="F754" s="29"/>
      <c r="G754" s="29"/>
      <c r="H754" s="29"/>
      <c r="I754" s="29"/>
      <c r="J754" s="29"/>
      <c r="K754" s="29"/>
      <c r="L754" s="29"/>
      <c r="M754" s="29"/>
      <c r="N754" s="46"/>
      <c r="O754" s="46"/>
      <c r="P754" s="46"/>
      <c r="Q754" s="46"/>
      <c r="R754" s="46"/>
      <c r="S754" s="46"/>
      <c r="T754" s="46"/>
      <c r="U754" s="46"/>
      <c r="V754" s="43"/>
    </row>
    <row r="755" spans="1:22" ht="12.75" customHeight="1" x14ac:dyDescent="0.25">
      <c r="A755" s="29"/>
      <c r="B755" s="29"/>
      <c r="C755" s="47"/>
      <c r="D755" s="29"/>
      <c r="E755" s="29"/>
      <c r="F755" s="29"/>
      <c r="G755" s="29"/>
      <c r="H755" s="29"/>
      <c r="I755" s="29"/>
      <c r="J755" s="29"/>
      <c r="K755" s="29"/>
      <c r="L755" s="29"/>
      <c r="M755" s="29"/>
      <c r="N755" s="46"/>
      <c r="O755" s="46"/>
      <c r="P755" s="46"/>
      <c r="Q755" s="46"/>
      <c r="R755" s="46"/>
      <c r="S755" s="46"/>
      <c r="T755" s="46"/>
      <c r="U755" s="46"/>
      <c r="V755" s="43"/>
    </row>
    <row r="756" spans="1:22" ht="12.75" customHeight="1" x14ac:dyDescent="0.25">
      <c r="A756" s="29"/>
      <c r="B756" s="29"/>
      <c r="C756" s="47"/>
      <c r="D756" s="29"/>
      <c r="E756" s="29"/>
      <c r="F756" s="29"/>
      <c r="G756" s="29"/>
      <c r="H756" s="29"/>
      <c r="I756" s="29"/>
      <c r="J756" s="29"/>
      <c r="K756" s="29"/>
      <c r="L756" s="29"/>
      <c r="M756" s="29"/>
      <c r="N756" s="46"/>
      <c r="O756" s="46"/>
      <c r="P756" s="46"/>
      <c r="Q756" s="46"/>
      <c r="R756" s="46"/>
      <c r="S756" s="46"/>
      <c r="T756" s="46"/>
      <c r="U756" s="46"/>
      <c r="V756" s="43"/>
    </row>
    <row r="757" spans="1:22" ht="12.75" customHeight="1" x14ac:dyDescent="0.25">
      <c r="A757" s="29"/>
      <c r="B757" s="29"/>
      <c r="C757" s="47"/>
      <c r="D757" s="29"/>
      <c r="E757" s="29"/>
      <c r="F757" s="29"/>
      <c r="G757" s="29"/>
      <c r="H757" s="29"/>
      <c r="I757" s="29"/>
      <c r="J757" s="29"/>
      <c r="K757" s="29"/>
      <c r="L757" s="29"/>
      <c r="M757" s="29"/>
      <c r="N757" s="46"/>
      <c r="O757" s="46"/>
      <c r="P757" s="46"/>
      <c r="Q757" s="46"/>
      <c r="R757" s="46"/>
      <c r="S757" s="46"/>
      <c r="T757" s="46"/>
      <c r="U757" s="46"/>
      <c r="V757" s="43"/>
    </row>
    <row r="758" spans="1:22" ht="12.75" customHeight="1" x14ac:dyDescent="0.25">
      <c r="A758" s="29"/>
      <c r="B758" s="29"/>
      <c r="C758" s="47"/>
      <c r="D758" s="29"/>
      <c r="E758" s="29"/>
      <c r="F758" s="29"/>
      <c r="G758" s="29"/>
      <c r="H758" s="29"/>
      <c r="I758" s="29"/>
      <c r="J758" s="29"/>
      <c r="K758" s="29"/>
      <c r="L758" s="29"/>
      <c r="M758" s="29"/>
      <c r="N758" s="46"/>
      <c r="O758" s="46"/>
      <c r="P758" s="46"/>
      <c r="Q758" s="46"/>
      <c r="R758" s="46"/>
      <c r="S758" s="46"/>
      <c r="T758" s="46"/>
      <c r="U758" s="46"/>
      <c r="V758" s="43"/>
    </row>
    <row r="759" spans="1:22" ht="12.75" customHeight="1" x14ac:dyDescent="0.25">
      <c r="A759" s="29"/>
      <c r="B759" s="29"/>
      <c r="C759" s="47"/>
      <c r="D759" s="29"/>
      <c r="E759" s="29"/>
      <c r="F759" s="29"/>
      <c r="G759" s="29"/>
      <c r="H759" s="29"/>
      <c r="I759" s="29"/>
      <c r="J759" s="29"/>
      <c r="K759" s="29"/>
      <c r="L759" s="29"/>
      <c r="M759" s="29"/>
      <c r="N759" s="46"/>
      <c r="O759" s="46"/>
      <c r="P759" s="46"/>
      <c r="Q759" s="46"/>
      <c r="R759" s="46"/>
      <c r="S759" s="46"/>
      <c r="T759" s="46"/>
      <c r="U759" s="46"/>
      <c r="V759" s="43"/>
    </row>
    <row r="760" spans="1:22" ht="12.75" customHeight="1" x14ac:dyDescent="0.25">
      <c r="A760" s="29"/>
      <c r="B760" s="29"/>
      <c r="C760" s="47"/>
      <c r="D760" s="29"/>
      <c r="E760" s="29"/>
      <c r="F760" s="29"/>
      <c r="G760" s="29"/>
      <c r="H760" s="29"/>
      <c r="I760" s="29"/>
      <c r="J760" s="29"/>
      <c r="K760" s="29"/>
      <c r="L760" s="29"/>
      <c r="M760" s="29"/>
      <c r="N760" s="46"/>
      <c r="O760" s="46"/>
      <c r="P760" s="46"/>
      <c r="Q760" s="46"/>
      <c r="R760" s="46"/>
      <c r="S760" s="46"/>
      <c r="T760" s="46"/>
      <c r="U760" s="46"/>
      <c r="V760" s="43"/>
    </row>
    <row r="761" spans="1:22" ht="12.75" customHeight="1" x14ac:dyDescent="0.25">
      <c r="A761" s="29"/>
      <c r="B761" s="29"/>
      <c r="C761" s="47"/>
      <c r="D761" s="29"/>
      <c r="E761" s="29"/>
      <c r="F761" s="29"/>
      <c r="G761" s="29"/>
      <c r="H761" s="29"/>
      <c r="I761" s="29"/>
      <c r="J761" s="29"/>
      <c r="K761" s="29"/>
      <c r="L761" s="29"/>
      <c r="M761" s="29"/>
      <c r="N761" s="46"/>
      <c r="O761" s="46"/>
      <c r="P761" s="46"/>
      <c r="Q761" s="46"/>
      <c r="R761" s="46"/>
      <c r="S761" s="46"/>
      <c r="T761" s="46"/>
      <c r="U761" s="46"/>
      <c r="V761" s="43"/>
    </row>
    <row r="762" spans="1:22" ht="12.75" customHeight="1" x14ac:dyDescent="0.25">
      <c r="A762" s="29"/>
      <c r="B762" s="29"/>
      <c r="C762" s="47"/>
      <c r="D762" s="29"/>
      <c r="E762" s="29"/>
      <c r="F762" s="29"/>
      <c r="G762" s="29"/>
      <c r="H762" s="29"/>
      <c r="I762" s="29"/>
      <c r="J762" s="29"/>
      <c r="K762" s="29"/>
      <c r="L762" s="29"/>
      <c r="M762" s="29"/>
      <c r="N762" s="46"/>
      <c r="O762" s="46"/>
      <c r="P762" s="46"/>
      <c r="Q762" s="46"/>
      <c r="R762" s="46"/>
      <c r="S762" s="46"/>
      <c r="T762" s="46"/>
      <c r="U762" s="46"/>
      <c r="V762" s="43"/>
    </row>
    <row r="763" spans="1:22" ht="12.75" customHeight="1" x14ac:dyDescent="0.25">
      <c r="A763" s="29"/>
      <c r="B763" s="29"/>
      <c r="C763" s="47"/>
      <c r="D763" s="29"/>
      <c r="E763" s="29"/>
      <c r="F763" s="29"/>
      <c r="G763" s="29"/>
      <c r="H763" s="29"/>
      <c r="I763" s="29"/>
      <c r="J763" s="29"/>
      <c r="K763" s="29"/>
      <c r="L763" s="29"/>
      <c r="M763" s="29"/>
      <c r="N763" s="46"/>
      <c r="O763" s="46"/>
      <c r="P763" s="46"/>
      <c r="Q763" s="46"/>
      <c r="R763" s="46"/>
      <c r="S763" s="46"/>
      <c r="T763" s="46"/>
      <c r="U763" s="46"/>
      <c r="V763" s="43"/>
    </row>
    <row r="764" spans="1:22" ht="12.75" customHeight="1" x14ac:dyDescent="0.25">
      <c r="A764" s="29"/>
      <c r="B764" s="29"/>
      <c r="C764" s="47"/>
      <c r="D764" s="29"/>
      <c r="E764" s="29"/>
      <c r="F764" s="29"/>
      <c r="G764" s="29"/>
      <c r="H764" s="29"/>
      <c r="I764" s="29"/>
      <c r="J764" s="29"/>
      <c r="K764" s="29"/>
      <c r="L764" s="29"/>
      <c r="M764" s="29"/>
      <c r="N764" s="46"/>
      <c r="O764" s="46"/>
      <c r="P764" s="46"/>
      <c r="Q764" s="46"/>
      <c r="R764" s="46"/>
      <c r="S764" s="46"/>
      <c r="T764" s="46"/>
      <c r="U764" s="46"/>
      <c r="V764" s="43"/>
    </row>
    <row r="765" spans="1:22" ht="12.75" customHeight="1" x14ac:dyDescent="0.25">
      <c r="A765" s="29"/>
      <c r="B765" s="29"/>
      <c r="C765" s="47"/>
      <c r="D765" s="29"/>
      <c r="E765" s="29"/>
      <c r="F765" s="29"/>
      <c r="G765" s="29"/>
      <c r="H765" s="29"/>
      <c r="I765" s="29"/>
      <c r="J765" s="29"/>
      <c r="K765" s="29"/>
      <c r="L765" s="29"/>
      <c r="M765" s="29"/>
      <c r="N765" s="46"/>
      <c r="O765" s="46"/>
      <c r="P765" s="46"/>
      <c r="Q765" s="46"/>
      <c r="R765" s="46"/>
      <c r="S765" s="46"/>
      <c r="T765" s="46"/>
      <c r="U765" s="46"/>
      <c r="V765" s="43"/>
    </row>
    <row r="766" spans="1:22" ht="12.75" customHeight="1" x14ac:dyDescent="0.25">
      <c r="A766" s="29"/>
      <c r="B766" s="29"/>
      <c r="C766" s="47"/>
      <c r="D766" s="29"/>
      <c r="E766" s="29"/>
      <c r="F766" s="29"/>
      <c r="G766" s="29"/>
      <c r="H766" s="29"/>
      <c r="I766" s="29"/>
      <c r="J766" s="29"/>
      <c r="K766" s="29"/>
      <c r="L766" s="29"/>
      <c r="M766" s="29"/>
      <c r="N766" s="46"/>
      <c r="O766" s="46"/>
      <c r="P766" s="46"/>
      <c r="Q766" s="46"/>
      <c r="R766" s="46"/>
      <c r="S766" s="46"/>
      <c r="T766" s="46"/>
      <c r="U766" s="46"/>
      <c r="V766" s="43"/>
    </row>
    <row r="767" spans="1:22" ht="12.75" customHeight="1" x14ac:dyDescent="0.25">
      <c r="A767" s="29"/>
      <c r="B767" s="29"/>
      <c r="C767" s="47"/>
      <c r="D767" s="29"/>
      <c r="E767" s="29"/>
      <c r="F767" s="29"/>
      <c r="G767" s="29"/>
      <c r="H767" s="29"/>
      <c r="I767" s="29"/>
      <c r="J767" s="29"/>
      <c r="K767" s="29"/>
      <c r="L767" s="29"/>
      <c r="M767" s="29"/>
      <c r="N767" s="46"/>
      <c r="O767" s="46"/>
      <c r="P767" s="46"/>
      <c r="Q767" s="46"/>
      <c r="R767" s="46"/>
      <c r="S767" s="46"/>
      <c r="T767" s="46"/>
      <c r="U767" s="46"/>
      <c r="V767" s="43"/>
    </row>
    <row r="768" spans="1:22" ht="12.75" customHeight="1" x14ac:dyDescent="0.25">
      <c r="A768" s="29"/>
      <c r="B768" s="29"/>
      <c r="C768" s="47"/>
      <c r="D768" s="29"/>
      <c r="E768" s="29"/>
      <c r="F768" s="29"/>
      <c r="G768" s="29"/>
      <c r="H768" s="29"/>
      <c r="I768" s="29"/>
      <c r="J768" s="29"/>
      <c r="K768" s="29"/>
      <c r="L768" s="29"/>
      <c r="M768" s="29"/>
      <c r="N768" s="46"/>
      <c r="O768" s="46"/>
      <c r="P768" s="46"/>
      <c r="Q768" s="46"/>
      <c r="R768" s="46"/>
      <c r="S768" s="46"/>
      <c r="T768" s="46"/>
      <c r="U768" s="46"/>
      <c r="V768" s="43"/>
    </row>
    <row r="769" spans="1:22" ht="12.75" customHeight="1" x14ac:dyDescent="0.25">
      <c r="A769" s="29"/>
      <c r="B769" s="29"/>
      <c r="C769" s="47"/>
      <c r="D769" s="29"/>
      <c r="E769" s="29"/>
      <c r="F769" s="29"/>
      <c r="G769" s="29"/>
      <c r="H769" s="29"/>
      <c r="I769" s="29"/>
      <c r="J769" s="29"/>
      <c r="K769" s="29"/>
      <c r="L769" s="29"/>
      <c r="M769" s="29"/>
      <c r="N769" s="46"/>
      <c r="O769" s="46"/>
      <c r="P769" s="46"/>
      <c r="Q769" s="46"/>
      <c r="R769" s="46"/>
      <c r="S769" s="46"/>
      <c r="T769" s="46"/>
      <c r="U769" s="46"/>
      <c r="V769" s="43"/>
    </row>
    <row r="770" spans="1:22" ht="12.75" customHeight="1" x14ac:dyDescent="0.25">
      <c r="A770" s="29"/>
      <c r="B770" s="29"/>
      <c r="C770" s="47"/>
      <c r="D770" s="29"/>
      <c r="E770" s="29"/>
      <c r="F770" s="29"/>
      <c r="G770" s="29"/>
      <c r="H770" s="29"/>
      <c r="I770" s="29"/>
      <c r="J770" s="29"/>
      <c r="K770" s="29"/>
      <c r="L770" s="29"/>
      <c r="M770" s="29"/>
      <c r="N770" s="46"/>
      <c r="O770" s="46"/>
      <c r="P770" s="46"/>
      <c r="Q770" s="46"/>
      <c r="R770" s="46"/>
      <c r="S770" s="46"/>
      <c r="T770" s="46"/>
      <c r="U770" s="46"/>
      <c r="V770" s="43"/>
    </row>
    <row r="771" spans="1:22" ht="12.75" customHeight="1" x14ac:dyDescent="0.25">
      <c r="A771" s="29"/>
      <c r="B771" s="29"/>
      <c r="C771" s="47"/>
      <c r="D771" s="29"/>
      <c r="E771" s="29"/>
      <c r="F771" s="29"/>
      <c r="G771" s="29"/>
      <c r="H771" s="29"/>
      <c r="I771" s="29"/>
      <c r="J771" s="29"/>
      <c r="K771" s="29"/>
      <c r="L771" s="29"/>
      <c r="M771" s="29"/>
      <c r="N771" s="46"/>
      <c r="O771" s="46"/>
      <c r="P771" s="46"/>
      <c r="Q771" s="46"/>
      <c r="R771" s="46"/>
      <c r="S771" s="46"/>
      <c r="T771" s="46"/>
      <c r="U771" s="46"/>
      <c r="V771" s="43"/>
    </row>
    <row r="772" spans="1:22" ht="12.75" customHeight="1" x14ac:dyDescent="0.25">
      <c r="A772" s="29"/>
      <c r="B772" s="29"/>
      <c r="C772" s="47"/>
      <c r="D772" s="29"/>
      <c r="E772" s="29"/>
      <c r="F772" s="29"/>
      <c r="G772" s="29"/>
      <c r="H772" s="29"/>
      <c r="I772" s="29"/>
      <c r="J772" s="29"/>
      <c r="K772" s="29"/>
      <c r="L772" s="29"/>
      <c r="M772" s="29"/>
      <c r="N772" s="46"/>
      <c r="O772" s="46"/>
      <c r="P772" s="46"/>
      <c r="Q772" s="46"/>
      <c r="R772" s="46"/>
      <c r="S772" s="46"/>
      <c r="T772" s="46"/>
      <c r="U772" s="46"/>
      <c r="V772" s="43"/>
    </row>
    <row r="773" spans="1:22" ht="12.75" customHeight="1" x14ac:dyDescent="0.25">
      <c r="A773" s="29"/>
      <c r="B773" s="29"/>
      <c r="C773" s="47"/>
      <c r="D773" s="29"/>
      <c r="E773" s="29"/>
      <c r="F773" s="29"/>
      <c r="G773" s="29"/>
      <c r="H773" s="29"/>
      <c r="I773" s="29"/>
      <c r="J773" s="29"/>
      <c r="K773" s="29"/>
      <c r="L773" s="29"/>
      <c r="M773" s="29"/>
      <c r="N773" s="46"/>
      <c r="O773" s="46"/>
      <c r="P773" s="46"/>
      <c r="Q773" s="46"/>
      <c r="R773" s="46"/>
      <c r="S773" s="46"/>
      <c r="T773" s="46"/>
      <c r="U773" s="46"/>
      <c r="V773" s="43"/>
    </row>
    <row r="774" spans="1:22" ht="12.75" customHeight="1" x14ac:dyDescent="0.25">
      <c r="A774" s="29"/>
      <c r="B774" s="29"/>
      <c r="C774" s="47"/>
      <c r="D774" s="29"/>
      <c r="E774" s="29"/>
      <c r="F774" s="29"/>
      <c r="G774" s="29"/>
      <c r="H774" s="29"/>
      <c r="I774" s="29"/>
      <c r="J774" s="29"/>
      <c r="K774" s="29"/>
      <c r="L774" s="29"/>
      <c r="M774" s="29"/>
      <c r="N774" s="46"/>
      <c r="O774" s="46"/>
      <c r="P774" s="46"/>
      <c r="Q774" s="46"/>
      <c r="R774" s="46"/>
      <c r="S774" s="46"/>
      <c r="T774" s="46"/>
      <c r="U774" s="46"/>
      <c r="V774" s="43"/>
    </row>
    <row r="775" spans="1:22" ht="12.75" customHeight="1" x14ac:dyDescent="0.25">
      <c r="A775" s="29"/>
      <c r="B775" s="29"/>
      <c r="C775" s="47"/>
      <c r="D775" s="29"/>
      <c r="E775" s="29"/>
      <c r="F775" s="29"/>
      <c r="G775" s="29"/>
      <c r="H775" s="29"/>
      <c r="I775" s="29"/>
      <c r="J775" s="29"/>
      <c r="K775" s="29"/>
      <c r="L775" s="29"/>
      <c r="M775" s="29"/>
      <c r="N775" s="46"/>
      <c r="O775" s="46"/>
      <c r="P775" s="46"/>
      <c r="Q775" s="46"/>
      <c r="R775" s="46"/>
      <c r="S775" s="46"/>
      <c r="T775" s="46"/>
      <c r="U775" s="46"/>
      <c r="V775" s="43"/>
    </row>
    <row r="776" spans="1:22" ht="12.75" customHeight="1" x14ac:dyDescent="0.25">
      <c r="A776" s="29"/>
      <c r="B776" s="29"/>
      <c r="C776" s="47"/>
      <c r="D776" s="29"/>
      <c r="E776" s="29"/>
      <c r="F776" s="29"/>
      <c r="G776" s="29"/>
      <c r="H776" s="29"/>
      <c r="I776" s="29"/>
      <c r="J776" s="29"/>
      <c r="K776" s="29"/>
      <c r="L776" s="29"/>
      <c r="M776" s="29"/>
      <c r="N776" s="46"/>
      <c r="O776" s="46"/>
      <c r="P776" s="46"/>
      <c r="Q776" s="46"/>
      <c r="R776" s="46"/>
      <c r="S776" s="46"/>
      <c r="T776" s="46"/>
      <c r="U776" s="46"/>
      <c r="V776" s="43"/>
    </row>
    <row r="777" spans="1:22" ht="12.75" customHeight="1" x14ac:dyDescent="0.25">
      <c r="A777" s="29"/>
      <c r="B777" s="29"/>
      <c r="C777" s="47"/>
      <c r="D777" s="29"/>
      <c r="E777" s="29"/>
      <c r="F777" s="29"/>
      <c r="G777" s="29"/>
      <c r="H777" s="29"/>
      <c r="I777" s="29"/>
      <c r="J777" s="29"/>
      <c r="K777" s="29"/>
      <c r="L777" s="29"/>
      <c r="M777" s="29"/>
      <c r="N777" s="46"/>
      <c r="O777" s="46"/>
      <c r="P777" s="46"/>
      <c r="Q777" s="46"/>
      <c r="R777" s="46"/>
      <c r="S777" s="46"/>
      <c r="T777" s="46"/>
      <c r="U777" s="46"/>
      <c r="V777" s="43"/>
    </row>
    <row r="778" spans="1:22" ht="12.75" customHeight="1" x14ac:dyDescent="0.25">
      <c r="A778" s="29"/>
      <c r="B778" s="29"/>
      <c r="C778" s="47"/>
      <c r="D778" s="29"/>
      <c r="E778" s="29"/>
      <c r="F778" s="29"/>
      <c r="G778" s="29"/>
      <c r="H778" s="29"/>
      <c r="I778" s="29"/>
      <c r="J778" s="29"/>
      <c r="K778" s="29"/>
      <c r="L778" s="29"/>
      <c r="M778" s="29"/>
      <c r="N778" s="46"/>
      <c r="O778" s="46"/>
      <c r="P778" s="46"/>
      <c r="Q778" s="46"/>
      <c r="R778" s="46"/>
      <c r="S778" s="46"/>
      <c r="T778" s="46"/>
      <c r="U778" s="46"/>
      <c r="V778" s="43"/>
    </row>
    <row r="779" spans="1:22" ht="12.75" customHeight="1" x14ac:dyDescent="0.25">
      <c r="A779" s="29"/>
      <c r="B779" s="29"/>
      <c r="C779" s="47"/>
      <c r="D779" s="29"/>
      <c r="E779" s="29"/>
      <c r="F779" s="29"/>
      <c r="G779" s="29"/>
      <c r="H779" s="29"/>
      <c r="I779" s="29"/>
      <c r="J779" s="29"/>
      <c r="K779" s="29"/>
      <c r="L779" s="29"/>
      <c r="M779" s="29"/>
      <c r="N779" s="46"/>
      <c r="O779" s="46"/>
      <c r="P779" s="46"/>
      <c r="Q779" s="46"/>
      <c r="R779" s="46"/>
      <c r="S779" s="46"/>
      <c r="T779" s="46"/>
      <c r="U779" s="46"/>
      <c r="V779" s="43"/>
    </row>
    <row r="780" spans="1:22" ht="12.75" customHeight="1" x14ac:dyDescent="0.25">
      <c r="A780" s="29"/>
      <c r="B780" s="29"/>
      <c r="C780" s="47"/>
      <c r="D780" s="29"/>
      <c r="E780" s="29"/>
      <c r="F780" s="29"/>
      <c r="G780" s="29"/>
      <c r="H780" s="29"/>
      <c r="I780" s="29"/>
      <c r="J780" s="29"/>
      <c r="K780" s="29"/>
      <c r="L780" s="29"/>
      <c r="M780" s="29"/>
      <c r="N780" s="46"/>
      <c r="O780" s="46"/>
      <c r="P780" s="46"/>
      <c r="Q780" s="46"/>
      <c r="R780" s="46"/>
      <c r="S780" s="46"/>
      <c r="T780" s="46"/>
      <c r="U780" s="46"/>
      <c r="V780" s="43"/>
    </row>
    <row r="781" spans="1:22" ht="12.75" customHeight="1" x14ac:dyDescent="0.25">
      <c r="A781" s="29"/>
      <c r="B781" s="29"/>
      <c r="C781" s="47"/>
      <c r="D781" s="29"/>
      <c r="E781" s="29"/>
      <c r="F781" s="29"/>
      <c r="G781" s="29"/>
      <c r="H781" s="29"/>
      <c r="I781" s="29"/>
      <c r="J781" s="29"/>
      <c r="K781" s="29"/>
      <c r="L781" s="29"/>
      <c r="M781" s="29"/>
      <c r="N781" s="46"/>
      <c r="O781" s="46"/>
      <c r="P781" s="46"/>
      <c r="Q781" s="46"/>
      <c r="R781" s="46"/>
      <c r="S781" s="46"/>
      <c r="T781" s="46"/>
      <c r="U781" s="46"/>
      <c r="V781" s="43"/>
    </row>
    <row r="782" spans="1:22" ht="12.75" customHeight="1" x14ac:dyDescent="0.25">
      <c r="A782" s="29"/>
      <c r="B782" s="29"/>
      <c r="C782" s="47"/>
      <c r="D782" s="29"/>
      <c r="E782" s="29"/>
      <c r="F782" s="29"/>
      <c r="G782" s="29"/>
      <c r="H782" s="29"/>
      <c r="I782" s="29"/>
      <c r="J782" s="29"/>
      <c r="K782" s="29"/>
      <c r="L782" s="29"/>
      <c r="M782" s="29"/>
      <c r="N782" s="46"/>
      <c r="O782" s="46"/>
      <c r="P782" s="46"/>
      <c r="Q782" s="46"/>
      <c r="R782" s="46"/>
      <c r="S782" s="46"/>
      <c r="T782" s="46"/>
      <c r="U782" s="46"/>
      <c r="V782" s="43"/>
    </row>
    <row r="783" spans="1:22" ht="12.75" customHeight="1" x14ac:dyDescent="0.25">
      <c r="A783" s="29"/>
      <c r="B783" s="29"/>
      <c r="C783" s="47"/>
      <c r="D783" s="29"/>
      <c r="E783" s="29"/>
      <c r="F783" s="29"/>
      <c r="G783" s="29"/>
      <c r="H783" s="29"/>
      <c r="I783" s="29"/>
      <c r="J783" s="29"/>
      <c r="K783" s="29"/>
      <c r="L783" s="29"/>
      <c r="M783" s="29"/>
      <c r="N783" s="46"/>
      <c r="O783" s="46"/>
      <c r="P783" s="46"/>
      <c r="Q783" s="46"/>
      <c r="R783" s="46"/>
      <c r="S783" s="46"/>
      <c r="T783" s="46"/>
      <c r="U783" s="46"/>
      <c r="V783" s="43"/>
    </row>
    <row r="784" spans="1:22" ht="12.75" customHeight="1" x14ac:dyDescent="0.25">
      <c r="A784" s="29"/>
      <c r="B784" s="29"/>
      <c r="C784" s="47"/>
      <c r="D784" s="29"/>
      <c r="E784" s="29"/>
      <c r="F784" s="29"/>
      <c r="G784" s="29"/>
      <c r="H784" s="29"/>
      <c r="I784" s="29"/>
      <c r="J784" s="29"/>
      <c r="K784" s="29"/>
      <c r="L784" s="29"/>
      <c r="M784" s="29"/>
      <c r="N784" s="46"/>
      <c r="O784" s="46"/>
      <c r="P784" s="46"/>
      <c r="Q784" s="46"/>
      <c r="R784" s="46"/>
      <c r="S784" s="46"/>
      <c r="T784" s="46"/>
      <c r="U784" s="46"/>
      <c r="V784" s="43"/>
    </row>
    <row r="785" spans="1:22" ht="12.75" customHeight="1" x14ac:dyDescent="0.25">
      <c r="A785" s="29"/>
      <c r="B785" s="29"/>
      <c r="C785" s="47"/>
      <c r="D785" s="29"/>
      <c r="E785" s="29"/>
      <c r="F785" s="29"/>
      <c r="G785" s="29"/>
      <c r="H785" s="29"/>
      <c r="I785" s="29"/>
      <c r="J785" s="29"/>
      <c r="K785" s="29"/>
      <c r="L785" s="29"/>
      <c r="M785" s="29"/>
      <c r="N785" s="46"/>
      <c r="O785" s="46"/>
      <c r="P785" s="46"/>
      <c r="Q785" s="46"/>
      <c r="R785" s="46"/>
      <c r="S785" s="46"/>
      <c r="T785" s="46"/>
      <c r="U785" s="46"/>
      <c r="V785" s="43"/>
    </row>
    <row r="786" spans="1:22" ht="12.75" customHeight="1" x14ac:dyDescent="0.25">
      <c r="A786" s="29"/>
      <c r="B786" s="29"/>
      <c r="C786" s="47"/>
      <c r="D786" s="29"/>
      <c r="E786" s="29"/>
      <c r="F786" s="29"/>
      <c r="G786" s="29"/>
      <c r="H786" s="29"/>
      <c r="I786" s="29"/>
      <c r="J786" s="29"/>
      <c r="K786" s="29"/>
      <c r="L786" s="29"/>
      <c r="M786" s="29"/>
      <c r="N786" s="46"/>
      <c r="O786" s="46"/>
      <c r="P786" s="46"/>
      <c r="Q786" s="46"/>
      <c r="R786" s="46"/>
      <c r="S786" s="46"/>
      <c r="T786" s="46"/>
      <c r="U786" s="46"/>
      <c r="V786" s="43"/>
    </row>
    <row r="787" spans="1:22" ht="12.75" customHeight="1" x14ac:dyDescent="0.25">
      <c r="A787" s="29"/>
      <c r="B787" s="29"/>
      <c r="C787" s="47"/>
      <c r="D787" s="29"/>
      <c r="E787" s="29"/>
      <c r="F787" s="29"/>
      <c r="G787" s="29"/>
      <c r="H787" s="29"/>
      <c r="I787" s="29"/>
      <c r="J787" s="29"/>
      <c r="K787" s="29"/>
      <c r="L787" s="29"/>
      <c r="M787" s="29"/>
      <c r="N787" s="46"/>
      <c r="O787" s="46"/>
      <c r="P787" s="46"/>
      <c r="Q787" s="46"/>
      <c r="R787" s="46"/>
      <c r="S787" s="46"/>
      <c r="T787" s="46"/>
      <c r="U787" s="46"/>
      <c r="V787" s="43"/>
    </row>
    <row r="788" spans="1:22" ht="12.75" customHeight="1" x14ac:dyDescent="0.25">
      <c r="A788" s="29"/>
      <c r="B788" s="29"/>
      <c r="C788" s="47"/>
      <c r="D788" s="29"/>
      <c r="E788" s="29"/>
      <c r="F788" s="29"/>
      <c r="G788" s="29"/>
      <c r="H788" s="29"/>
      <c r="I788" s="29"/>
      <c r="J788" s="29"/>
      <c r="K788" s="29"/>
      <c r="L788" s="29"/>
      <c r="M788" s="29"/>
      <c r="N788" s="46"/>
      <c r="O788" s="46"/>
      <c r="P788" s="46"/>
      <c r="Q788" s="46"/>
      <c r="R788" s="46"/>
      <c r="S788" s="46"/>
      <c r="T788" s="46"/>
      <c r="U788" s="46"/>
      <c r="V788" s="43"/>
    </row>
    <row r="789" spans="1:22" ht="12.75" customHeight="1" x14ac:dyDescent="0.25">
      <c r="A789" s="29"/>
      <c r="B789" s="29"/>
      <c r="C789" s="47"/>
      <c r="D789" s="29"/>
      <c r="E789" s="29"/>
      <c r="F789" s="29"/>
      <c r="G789" s="29"/>
      <c r="H789" s="29"/>
      <c r="I789" s="29"/>
      <c r="J789" s="29"/>
      <c r="K789" s="29"/>
      <c r="L789" s="29"/>
      <c r="M789" s="29"/>
      <c r="N789" s="46"/>
      <c r="O789" s="46"/>
      <c r="P789" s="46"/>
      <c r="Q789" s="46"/>
      <c r="R789" s="46"/>
      <c r="S789" s="46"/>
      <c r="T789" s="46"/>
      <c r="U789" s="46"/>
      <c r="V789" s="43"/>
    </row>
    <row r="790" spans="1:22" ht="12.75" customHeight="1" x14ac:dyDescent="0.25">
      <c r="A790" s="29"/>
      <c r="B790" s="29"/>
      <c r="C790" s="47"/>
      <c r="D790" s="29"/>
      <c r="E790" s="29"/>
      <c r="F790" s="29"/>
      <c r="G790" s="29"/>
      <c r="H790" s="29"/>
      <c r="I790" s="29"/>
      <c r="J790" s="29"/>
      <c r="K790" s="29"/>
      <c r="L790" s="29"/>
      <c r="M790" s="29"/>
      <c r="N790" s="46"/>
      <c r="O790" s="46"/>
      <c r="P790" s="46"/>
      <c r="Q790" s="46"/>
      <c r="R790" s="46"/>
      <c r="S790" s="46"/>
      <c r="T790" s="46"/>
      <c r="U790" s="46"/>
      <c r="V790" s="43"/>
    </row>
    <row r="791" spans="1:22" ht="12.75" customHeight="1" x14ac:dyDescent="0.25">
      <c r="A791" s="29"/>
      <c r="B791" s="29"/>
      <c r="C791" s="47"/>
      <c r="D791" s="29"/>
      <c r="E791" s="29"/>
      <c r="F791" s="29"/>
      <c r="G791" s="29"/>
      <c r="H791" s="29"/>
      <c r="I791" s="29"/>
      <c r="J791" s="29"/>
      <c r="K791" s="29"/>
      <c r="L791" s="29"/>
      <c r="M791" s="29"/>
      <c r="N791" s="46"/>
      <c r="O791" s="46"/>
      <c r="P791" s="46"/>
      <c r="Q791" s="46"/>
      <c r="R791" s="46"/>
      <c r="S791" s="46"/>
      <c r="T791" s="46"/>
      <c r="U791" s="46"/>
      <c r="V791" s="43"/>
    </row>
    <row r="792" spans="1:22" ht="12.75" customHeight="1" x14ac:dyDescent="0.25">
      <c r="A792" s="29"/>
      <c r="B792" s="29"/>
      <c r="C792" s="47"/>
      <c r="D792" s="29"/>
      <c r="E792" s="29"/>
      <c r="F792" s="29"/>
      <c r="G792" s="29"/>
      <c r="H792" s="29"/>
      <c r="I792" s="29"/>
      <c r="J792" s="29"/>
      <c r="K792" s="29"/>
      <c r="L792" s="29"/>
      <c r="M792" s="29"/>
      <c r="N792" s="46"/>
      <c r="O792" s="46"/>
      <c r="P792" s="46"/>
      <c r="Q792" s="46"/>
      <c r="R792" s="46"/>
      <c r="S792" s="46"/>
      <c r="T792" s="46"/>
      <c r="U792" s="46"/>
      <c r="V792" s="43"/>
    </row>
    <row r="793" spans="1:22" ht="12.75" customHeight="1" x14ac:dyDescent="0.25">
      <c r="A793" s="29"/>
      <c r="B793" s="29"/>
      <c r="C793" s="47"/>
      <c r="D793" s="29"/>
      <c r="E793" s="29"/>
      <c r="F793" s="29"/>
      <c r="G793" s="29"/>
      <c r="H793" s="29"/>
      <c r="I793" s="29"/>
      <c r="J793" s="29"/>
      <c r="K793" s="29"/>
      <c r="L793" s="29"/>
      <c r="M793" s="29"/>
      <c r="N793" s="46"/>
      <c r="O793" s="46"/>
      <c r="P793" s="46"/>
      <c r="Q793" s="46"/>
      <c r="R793" s="46"/>
      <c r="S793" s="46"/>
      <c r="T793" s="46"/>
      <c r="U793" s="46"/>
      <c r="V793" s="43"/>
    </row>
    <row r="794" spans="1:22" ht="12.75" customHeight="1" x14ac:dyDescent="0.25">
      <c r="A794" s="29"/>
      <c r="B794" s="29"/>
      <c r="C794" s="47"/>
      <c r="D794" s="29"/>
      <c r="E794" s="29"/>
      <c r="F794" s="29"/>
      <c r="G794" s="29"/>
      <c r="H794" s="29"/>
      <c r="I794" s="29"/>
      <c r="J794" s="29"/>
      <c r="K794" s="29"/>
      <c r="L794" s="29"/>
      <c r="M794" s="29"/>
      <c r="N794" s="46"/>
      <c r="O794" s="46"/>
      <c r="P794" s="46"/>
      <c r="Q794" s="46"/>
      <c r="R794" s="46"/>
      <c r="S794" s="46"/>
      <c r="T794" s="46"/>
      <c r="U794" s="46"/>
      <c r="V794" s="43"/>
    </row>
    <row r="795" spans="1:22" ht="12.75" customHeight="1" x14ac:dyDescent="0.25">
      <c r="A795" s="29"/>
      <c r="B795" s="29"/>
      <c r="C795" s="47"/>
      <c r="D795" s="29"/>
      <c r="E795" s="29"/>
      <c r="F795" s="29"/>
      <c r="G795" s="29"/>
      <c r="H795" s="29"/>
      <c r="I795" s="29"/>
      <c r="J795" s="29"/>
      <c r="K795" s="29"/>
      <c r="L795" s="29"/>
      <c r="M795" s="29"/>
      <c r="N795" s="46"/>
      <c r="O795" s="46"/>
      <c r="P795" s="46"/>
      <c r="Q795" s="46"/>
      <c r="R795" s="46"/>
      <c r="S795" s="46"/>
      <c r="T795" s="46"/>
      <c r="U795" s="46"/>
      <c r="V795" s="43"/>
    </row>
    <row r="796" spans="1:22" ht="12.75" customHeight="1" x14ac:dyDescent="0.25">
      <c r="A796" s="29"/>
      <c r="B796" s="29"/>
      <c r="C796" s="47"/>
      <c r="D796" s="29"/>
      <c r="E796" s="29"/>
      <c r="F796" s="29"/>
      <c r="G796" s="29"/>
      <c r="H796" s="29"/>
      <c r="I796" s="29"/>
      <c r="J796" s="29"/>
      <c r="K796" s="29"/>
      <c r="L796" s="29"/>
      <c r="M796" s="29"/>
      <c r="N796" s="46"/>
      <c r="O796" s="46"/>
      <c r="P796" s="46"/>
      <c r="Q796" s="46"/>
      <c r="R796" s="46"/>
      <c r="S796" s="46"/>
      <c r="T796" s="46"/>
      <c r="U796" s="46"/>
      <c r="V796" s="43"/>
    </row>
    <row r="797" spans="1:22" ht="12.75" customHeight="1" x14ac:dyDescent="0.25">
      <c r="A797" s="29"/>
      <c r="B797" s="29"/>
      <c r="C797" s="47"/>
      <c r="D797" s="29"/>
      <c r="E797" s="29"/>
      <c r="F797" s="29"/>
      <c r="G797" s="29"/>
      <c r="H797" s="29"/>
      <c r="I797" s="29"/>
      <c r="J797" s="29"/>
      <c r="K797" s="29"/>
      <c r="L797" s="29"/>
      <c r="M797" s="29"/>
      <c r="N797" s="46"/>
      <c r="O797" s="46"/>
      <c r="P797" s="46"/>
      <c r="Q797" s="46"/>
      <c r="R797" s="46"/>
      <c r="S797" s="46"/>
      <c r="T797" s="46"/>
      <c r="U797" s="46"/>
      <c r="V797" s="43"/>
    </row>
    <row r="798" spans="1:22" ht="12.75" customHeight="1" x14ac:dyDescent="0.25">
      <c r="A798" s="29"/>
      <c r="B798" s="29"/>
      <c r="C798" s="47"/>
      <c r="D798" s="29"/>
      <c r="E798" s="29"/>
      <c r="F798" s="29"/>
      <c r="G798" s="29"/>
      <c r="H798" s="29"/>
      <c r="I798" s="29"/>
      <c r="J798" s="29"/>
      <c r="K798" s="29"/>
      <c r="L798" s="29"/>
      <c r="M798" s="29"/>
      <c r="N798" s="46"/>
      <c r="O798" s="46"/>
      <c r="P798" s="46"/>
      <c r="Q798" s="46"/>
      <c r="R798" s="46"/>
      <c r="S798" s="46"/>
      <c r="T798" s="46"/>
      <c r="U798" s="46"/>
      <c r="V798" s="43"/>
    </row>
    <row r="799" spans="1:22" ht="12.75" customHeight="1" x14ac:dyDescent="0.25">
      <c r="A799" s="29"/>
      <c r="B799" s="29"/>
      <c r="C799" s="47"/>
      <c r="D799" s="29"/>
      <c r="E799" s="29"/>
      <c r="F799" s="29"/>
      <c r="G799" s="29"/>
      <c r="H799" s="29"/>
      <c r="I799" s="29"/>
      <c r="J799" s="29"/>
      <c r="K799" s="29"/>
      <c r="L799" s="29"/>
      <c r="M799" s="29"/>
      <c r="N799" s="46"/>
      <c r="O799" s="46"/>
      <c r="P799" s="46"/>
      <c r="Q799" s="46"/>
      <c r="R799" s="46"/>
      <c r="S799" s="46"/>
      <c r="T799" s="46"/>
      <c r="U799" s="46"/>
      <c r="V799" s="43"/>
    </row>
    <row r="800" spans="1:22" ht="12.75" customHeight="1" x14ac:dyDescent="0.25">
      <c r="A800" s="29"/>
      <c r="B800" s="29"/>
      <c r="C800" s="47"/>
      <c r="D800" s="29"/>
      <c r="E800" s="29"/>
      <c r="F800" s="29"/>
      <c r="G800" s="29"/>
      <c r="H800" s="29"/>
      <c r="I800" s="29"/>
      <c r="J800" s="29"/>
      <c r="K800" s="29"/>
      <c r="L800" s="29"/>
      <c r="M800" s="29"/>
      <c r="N800" s="46"/>
      <c r="O800" s="46"/>
      <c r="P800" s="46"/>
      <c r="Q800" s="46"/>
      <c r="R800" s="46"/>
      <c r="S800" s="46"/>
      <c r="T800" s="46"/>
      <c r="U800" s="46"/>
      <c r="V800" s="43"/>
    </row>
    <row r="801" spans="1:22" ht="12.75" customHeight="1" x14ac:dyDescent="0.25">
      <c r="A801" s="29"/>
      <c r="B801" s="29"/>
      <c r="C801" s="47"/>
      <c r="D801" s="29"/>
      <c r="E801" s="29"/>
      <c r="F801" s="29"/>
      <c r="G801" s="29"/>
      <c r="H801" s="29"/>
      <c r="I801" s="29"/>
      <c r="J801" s="29"/>
      <c r="K801" s="29"/>
      <c r="L801" s="29"/>
      <c r="M801" s="29"/>
      <c r="N801" s="46"/>
      <c r="O801" s="46"/>
      <c r="P801" s="46"/>
      <c r="Q801" s="46"/>
      <c r="R801" s="46"/>
      <c r="S801" s="46"/>
      <c r="T801" s="46"/>
      <c r="U801" s="46"/>
      <c r="V801" s="43"/>
    </row>
    <row r="802" spans="1:22" ht="12.75" customHeight="1" x14ac:dyDescent="0.25">
      <c r="A802" s="29"/>
      <c r="B802" s="29"/>
      <c r="C802" s="47"/>
      <c r="D802" s="29"/>
      <c r="E802" s="29"/>
      <c r="F802" s="29"/>
      <c r="G802" s="29"/>
      <c r="H802" s="29"/>
      <c r="I802" s="29"/>
      <c r="J802" s="29"/>
      <c r="K802" s="29"/>
      <c r="L802" s="29"/>
      <c r="M802" s="29"/>
      <c r="N802" s="46"/>
      <c r="O802" s="46"/>
      <c r="P802" s="46"/>
      <c r="Q802" s="46"/>
      <c r="R802" s="46"/>
      <c r="S802" s="46"/>
      <c r="T802" s="46"/>
      <c r="U802" s="46"/>
      <c r="V802" s="43"/>
    </row>
    <row r="803" spans="1:22" ht="12.75" customHeight="1" x14ac:dyDescent="0.25">
      <c r="A803" s="29"/>
      <c r="B803" s="29"/>
      <c r="C803" s="47"/>
      <c r="D803" s="29"/>
      <c r="E803" s="29"/>
      <c r="F803" s="29"/>
      <c r="G803" s="29"/>
      <c r="H803" s="29"/>
      <c r="I803" s="29"/>
      <c r="J803" s="29"/>
      <c r="K803" s="29"/>
      <c r="L803" s="29"/>
      <c r="M803" s="29"/>
      <c r="N803" s="46"/>
      <c r="O803" s="46"/>
      <c r="P803" s="46"/>
      <c r="Q803" s="46"/>
      <c r="R803" s="46"/>
      <c r="S803" s="46"/>
      <c r="T803" s="46"/>
      <c r="U803" s="46"/>
      <c r="V803" s="43"/>
    </row>
    <row r="804" spans="1:22" ht="12.75" customHeight="1" x14ac:dyDescent="0.25">
      <c r="A804" s="29"/>
      <c r="B804" s="29"/>
      <c r="C804" s="47"/>
      <c r="D804" s="29"/>
      <c r="E804" s="29"/>
      <c r="F804" s="29"/>
      <c r="G804" s="29"/>
      <c r="H804" s="29"/>
      <c r="I804" s="29"/>
      <c r="J804" s="29"/>
      <c r="K804" s="29"/>
      <c r="L804" s="29"/>
      <c r="M804" s="29"/>
      <c r="N804" s="46"/>
      <c r="O804" s="46"/>
      <c r="P804" s="46"/>
      <c r="Q804" s="46"/>
      <c r="R804" s="46"/>
      <c r="S804" s="46"/>
      <c r="T804" s="46"/>
      <c r="U804" s="46"/>
      <c r="V804" s="43"/>
    </row>
    <row r="805" spans="1:22" ht="12.75" customHeight="1" x14ac:dyDescent="0.25">
      <c r="A805" s="29"/>
      <c r="B805" s="29"/>
      <c r="C805" s="47"/>
      <c r="D805" s="29"/>
      <c r="E805" s="29"/>
      <c r="F805" s="29"/>
      <c r="G805" s="29"/>
      <c r="H805" s="29"/>
      <c r="I805" s="29"/>
      <c r="J805" s="29"/>
      <c r="K805" s="29"/>
      <c r="L805" s="29"/>
      <c r="M805" s="29"/>
      <c r="N805" s="46"/>
      <c r="O805" s="46"/>
      <c r="P805" s="46"/>
      <c r="Q805" s="46"/>
      <c r="R805" s="46"/>
      <c r="S805" s="46"/>
      <c r="T805" s="46"/>
      <c r="U805" s="46"/>
      <c r="V805" s="43"/>
    </row>
    <row r="806" spans="1:22" ht="12.75" customHeight="1" x14ac:dyDescent="0.25">
      <c r="A806" s="29"/>
      <c r="B806" s="29"/>
      <c r="C806" s="47"/>
      <c r="D806" s="29"/>
      <c r="E806" s="29"/>
      <c r="F806" s="29"/>
      <c r="G806" s="29"/>
      <c r="H806" s="29"/>
      <c r="I806" s="29"/>
      <c r="J806" s="29"/>
      <c r="K806" s="29"/>
      <c r="L806" s="29"/>
      <c r="M806" s="29"/>
      <c r="N806" s="46"/>
      <c r="O806" s="46"/>
      <c r="P806" s="46"/>
      <c r="Q806" s="46"/>
      <c r="R806" s="46"/>
      <c r="S806" s="46"/>
      <c r="T806" s="46"/>
      <c r="U806" s="46"/>
      <c r="V806" s="43"/>
    </row>
    <row r="807" spans="1:22" ht="12.75" customHeight="1" x14ac:dyDescent="0.25">
      <c r="A807" s="29"/>
      <c r="B807" s="29"/>
      <c r="C807" s="47"/>
      <c r="D807" s="29"/>
      <c r="E807" s="29"/>
      <c r="F807" s="29"/>
      <c r="G807" s="29"/>
      <c r="H807" s="29"/>
      <c r="I807" s="29"/>
      <c r="J807" s="29"/>
      <c r="K807" s="29"/>
      <c r="L807" s="29"/>
      <c r="M807" s="29"/>
      <c r="N807" s="46"/>
      <c r="O807" s="46"/>
      <c r="P807" s="46"/>
      <c r="Q807" s="46"/>
      <c r="R807" s="46"/>
      <c r="S807" s="46"/>
      <c r="T807" s="46"/>
      <c r="U807" s="46"/>
      <c r="V807" s="43"/>
    </row>
    <row r="808" spans="1:22" ht="12.75" customHeight="1" x14ac:dyDescent="0.25">
      <c r="A808" s="29"/>
      <c r="B808" s="29"/>
      <c r="C808" s="47"/>
      <c r="D808" s="29"/>
      <c r="E808" s="29"/>
      <c r="F808" s="29"/>
      <c r="G808" s="29"/>
      <c r="H808" s="29"/>
      <c r="I808" s="29"/>
      <c r="J808" s="29"/>
      <c r="K808" s="29"/>
      <c r="L808" s="29"/>
      <c r="M808" s="29"/>
      <c r="N808" s="46"/>
      <c r="O808" s="46"/>
      <c r="P808" s="46"/>
      <c r="Q808" s="46"/>
      <c r="R808" s="46"/>
      <c r="S808" s="46"/>
      <c r="T808" s="46"/>
      <c r="U808" s="46"/>
      <c r="V808" s="43"/>
    </row>
    <row r="809" spans="1:22" ht="12.75" customHeight="1" x14ac:dyDescent="0.25">
      <c r="A809" s="29"/>
      <c r="B809" s="29"/>
      <c r="C809" s="47"/>
      <c r="D809" s="29"/>
      <c r="E809" s="29"/>
      <c r="F809" s="29"/>
      <c r="G809" s="29"/>
      <c r="H809" s="29"/>
      <c r="I809" s="29"/>
      <c r="J809" s="29"/>
      <c r="K809" s="29"/>
      <c r="L809" s="29"/>
      <c r="M809" s="29"/>
      <c r="N809" s="46"/>
      <c r="O809" s="46"/>
      <c r="P809" s="46"/>
      <c r="Q809" s="46"/>
      <c r="R809" s="46"/>
      <c r="S809" s="46"/>
      <c r="T809" s="46"/>
      <c r="U809" s="46"/>
      <c r="V809" s="43"/>
    </row>
    <row r="810" spans="1:22" ht="12.75" customHeight="1" x14ac:dyDescent="0.25">
      <c r="A810" s="29"/>
      <c r="B810" s="29"/>
      <c r="C810" s="47"/>
      <c r="D810" s="29"/>
      <c r="E810" s="29"/>
      <c r="F810" s="29"/>
      <c r="G810" s="29"/>
      <c r="H810" s="29"/>
      <c r="I810" s="29"/>
      <c r="J810" s="29"/>
      <c r="K810" s="29"/>
      <c r="L810" s="29"/>
      <c r="M810" s="29"/>
      <c r="N810" s="46"/>
      <c r="O810" s="46"/>
      <c r="P810" s="46"/>
      <c r="Q810" s="46"/>
      <c r="R810" s="46"/>
      <c r="S810" s="46"/>
      <c r="T810" s="46"/>
      <c r="U810" s="46"/>
      <c r="V810" s="43"/>
    </row>
    <row r="811" spans="1:22" ht="12.75" customHeight="1" x14ac:dyDescent="0.25">
      <c r="A811" s="29"/>
      <c r="B811" s="29"/>
      <c r="C811" s="47"/>
      <c r="D811" s="29"/>
      <c r="E811" s="29"/>
      <c r="F811" s="29"/>
      <c r="G811" s="29"/>
      <c r="H811" s="29"/>
      <c r="I811" s="29"/>
      <c r="J811" s="29"/>
      <c r="K811" s="29"/>
      <c r="L811" s="29"/>
      <c r="M811" s="29"/>
      <c r="N811" s="46"/>
      <c r="O811" s="46"/>
      <c r="P811" s="46"/>
      <c r="Q811" s="46"/>
      <c r="R811" s="46"/>
      <c r="S811" s="46"/>
      <c r="T811" s="46"/>
      <c r="U811" s="46"/>
      <c r="V811" s="43"/>
    </row>
    <row r="812" spans="1:22" ht="12.75" customHeight="1" x14ac:dyDescent="0.25">
      <c r="A812" s="29"/>
      <c r="B812" s="29"/>
      <c r="C812" s="47"/>
      <c r="D812" s="29"/>
      <c r="E812" s="29"/>
      <c r="F812" s="29"/>
      <c r="G812" s="29"/>
      <c r="H812" s="29"/>
      <c r="I812" s="29"/>
      <c r="J812" s="29"/>
      <c r="K812" s="29"/>
      <c r="L812" s="29"/>
      <c r="M812" s="29"/>
      <c r="N812" s="46"/>
      <c r="O812" s="46"/>
      <c r="P812" s="46"/>
      <c r="Q812" s="46"/>
      <c r="R812" s="46"/>
      <c r="S812" s="46"/>
      <c r="T812" s="46"/>
      <c r="U812" s="46"/>
      <c r="V812" s="43"/>
    </row>
    <row r="813" spans="1:22" ht="12.75" customHeight="1" x14ac:dyDescent="0.25">
      <c r="A813" s="29"/>
      <c r="B813" s="29"/>
      <c r="C813" s="47"/>
      <c r="D813" s="29"/>
      <c r="E813" s="29"/>
      <c r="F813" s="29"/>
      <c r="G813" s="29"/>
      <c r="H813" s="29"/>
      <c r="I813" s="29"/>
      <c r="J813" s="29"/>
      <c r="K813" s="29"/>
      <c r="L813" s="29"/>
      <c r="M813" s="29"/>
      <c r="N813" s="46"/>
      <c r="O813" s="46"/>
      <c r="P813" s="46"/>
      <c r="Q813" s="46"/>
      <c r="R813" s="46"/>
      <c r="S813" s="46"/>
      <c r="T813" s="46"/>
      <c r="U813" s="46"/>
      <c r="V813" s="43"/>
    </row>
    <row r="814" spans="1:22" ht="12.75" customHeight="1" x14ac:dyDescent="0.25">
      <c r="A814" s="29"/>
      <c r="B814" s="29"/>
      <c r="C814" s="47"/>
      <c r="D814" s="29"/>
      <c r="E814" s="29"/>
      <c r="F814" s="29"/>
      <c r="G814" s="29"/>
      <c r="H814" s="29"/>
      <c r="I814" s="29"/>
      <c r="J814" s="29"/>
      <c r="K814" s="29"/>
      <c r="L814" s="29"/>
      <c r="M814" s="29"/>
      <c r="N814" s="46"/>
      <c r="O814" s="46"/>
      <c r="P814" s="46"/>
      <c r="Q814" s="46"/>
      <c r="R814" s="46"/>
      <c r="S814" s="46"/>
      <c r="T814" s="46"/>
      <c r="U814" s="46"/>
      <c r="V814" s="43"/>
    </row>
    <row r="815" spans="1:22" ht="12.75" customHeight="1" x14ac:dyDescent="0.25">
      <c r="A815" s="29"/>
      <c r="B815" s="29"/>
      <c r="C815" s="47"/>
      <c r="D815" s="29"/>
      <c r="E815" s="29"/>
      <c r="F815" s="29"/>
      <c r="G815" s="29"/>
      <c r="H815" s="29"/>
      <c r="I815" s="29"/>
      <c r="J815" s="29"/>
      <c r="K815" s="29"/>
      <c r="L815" s="29"/>
      <c r="M815" s="29"/>
      <c r="N815" s="46"/>
      <c r="O815" s="46"/>
      <c r="P815" s="46"/>
      <c r="Q815" s="46"/>
      <c r="R815" s="46"/>
      <c r="S815" s="46"/>
      <c r="T815" s="46"/>
      <c r="U815" s="46"/>
      <c r="V815" s="43"/>
    </row>
    <row r="816" spans="1:22" ht="12.75" customHeight="1" x14ac:dyDescent="0.25">
      <c r="A816" s="29"/>
      <c r="B816" s="29"/>
      <c r="C816" s="47"/>
      <c r="D816" s="29"/>
      <c r="E816" s="29"/>
      <c r="F816" s="29"/>
      <c r="G816" s="29"/>
      <c r="H816" s="29"/>
      <c r="I816" s="29"/>
      <c r="J816" s="29"/>
      <c r="K816" s="29"/>
      <c r="L816" s="29"/>
      <c r="M816" s="29"/>
      <c r="N816" s="46"/>
      <c r="O816" s="46"/>
      <c r="P816" s="46"/>
      <c r="Q816" s="46"/>
      <c r="R816" s="46"/>
      <c r="S816" s="46"/>
      <c r="T816" s="46"/>
      <c r="U816" s="46"/>
      <c r="V816" s="43"/>
    </row>
    <row r="817" spans="1:22" ht="12.75" customHeight="1" x14ac:dyDescent="0.25">
      <c r="A817" s="29"/>
      <c r="B817" s="29"/>
      <c r="C817" s="47"/>
      <c r="D817" s="29"/>
      <c r="E817" s="29"/>
      <c r="F817" s="29"/>
      <c r="G817" s="29"/>
      <c r="H817" s="29"/>
      <c r="I817" s="29"/>
      <c r="J817" s="29"/>
      <c r="K817" s="29"/>
      <c r="L817" s="29"/>
      <c r="M817" s="29"/>
      <c r="N817" s="46"/>
      <c r="O817" s="46"/>
      <c r="P817" s="46"/>
      <c r="Q817" s="46"/>
      <c r="R817" s="46"/>
      <c r="S817" s="46"/>
      <c r="T817" s="46"/>
      <c r="U817" s="46"/>
      <c r="V817" s="43"/>
    </row>
    <row r="818" spans="1:22" ht="12.75" customHeight="1" x14ac:dyDescent="0.25">
      <c r="A818" s="29"/>
      <c r="B818" s="29"/>
      <c r="C818" s="47"/>
      <c r="D818" s="29"/>
      <c r="E818" s="29"/>
      <c r="F818" s="29"/>
      <c r="G818" s="29"/>
      <c r="H818" s="29"/>
      <c r="I818" s="29"/>
      <c r="J818" s="29"/>
      <c r="K818" s="29"/>
      <c r="L818" s="29"/>
      <c r="M818" s="29"/>
      <c r="N818" s="46"/>
      <c r="O818" s="46"/>
      <c r="P818" s="46"/>
      <c r="Q818" s="46"/>
      <c r="R818" s="46"/>
      <c r="S818" s="46"/>
      <c r="T818" s="46"/>
      <c r="U818" s="46"/>
      <c r="V818" s="43"/>
    </row>
    <row r="819" spans="1:22" ht="12.75" customHeight="1" x14ac:dyDescent="0.25">
      <c r="A819" s="29"/>
      <c r="B819" s="29"/>
      <c r="C819" s="47"/>
      <c r="D819" s="29"/>
      <c r="E819" s="29"/>
      <c r="F819" s="29"/>
      <c r="G819" s="29"/>
      <c r="H819" s="29"/>
      <c r="I819" s="29"/>
      <c r="J819" s="29"/>
      <c r="K819" s="29"/>
      <c r="L819" s="29"/>
      <c r="M819" s="29"/>
      <c r="N819" s="46"/>
      <c r="O819" s="46"/>
      <c r="P819" s="46"/>
      <c r="Q819" s="46"/>
      <c r="R819" s="46"/>
      <c r="S819" s="46"/>
      <c r="T819" s="46"/>
      <c r="U819" s="46"/>
      <c r="V819" s="43"/>
    </row>
    <row r="820" spans="1:22" ht="12.75" customHeight="1" x14ac:dyDescent="0.25">
      <c r="A820" s="29"/>
      <c r="B820" s="29"/>
      <c r="C820" s="47"/>
      <c r="D820" s="29"/>
      <c r="E820" s="29"/>
      <c r="F820" s="29"/>
      <c r="G820" s="29"/>
      <c r="H820" s="29"/>
      <c r="I820" s="29"/>
      <c r="J820" s="29"/>
      <c r="K820" s="29"/>
      <c r="L820" s="29"/>
      <c r="M820" s="29"/>
      <c r="N820" s="46"/>
      <c r="O820" s="46"/>
      <c r="P820" s="46"/>
      <c r="Q820" s="46"/>
      <c r="R820" s="46"/>
      <c r="S820" s="46"/>
      <c r="T820" s="46"/>
      <c r="U820" s="46"/>
      <c r="V820" s="43"/>
    </row>
    <row r="821" spans="1:22" ht="12.75" customHeight="1" x14ac:dyDescent="0.25">
      <c r="A821" s="29"/>
      <c r="B821" s="29"/>
      <c r="C821" s="47"/>
      <c r="D821" s="29"/>
      <c r="E821" s="29"/>
      <c r="F821" s="29"/>
      <c r="G821" s="29"/>
      <c r="H821" s="29"/>
      <c r="I821" s="29"/>
      <c r="J821" s="29"/>
      <c r="K821" s="29"/>
      <c r="L821" s="29"/>
      <c r="M821" s="29"/>
      <c r="N821" s="46"/>
      <c r="O821" s="46"/>
      <c r="P821" s="46"/>
      <c r="Q821" s="46"/>
      <c r="R821" s="46"/>
      <c r="S821" s="46"/>
      <c r="T821" s="46"/>
      <c r="U821" s="46"/>
      <c r="V821" s="43"/>
    </row>
    <row r="822" spans="1:22" ht="12.75" customHeight="1" x14ac:dyDescent="0.25">
      <c r="A822" s="29"/>
      <c r="B822" s="29"/>
      <c r="C822" s="47"/>
      <c r="D822" s="29"/>
      <c r="E822" s="29"/>
      <c r="F822" s="29"/>
      <c r="G822" s="29"/>
      <c r="H822" s="29"/>
      <c r="I822" s="29"/>
      <c r="J822" s="29"/>
      <c r="K822" s="29"/>
      <c r="L822" s="29"/>
      <c r="M822" s="29"/>
      <c r="N822" s="46"/>
      <c r="O822" s="46"/>
      <c r="P822" s="46"/>
      <c r="Q822" s="46"/>
      <c r="R822" s="46"/>
      <c r="S822" s="46"/>
      <c r="T822" s="46"/>
      <c r="U822" s="46"/>
      <c r="V822" s="43"/>
    </row>
    <row r="823" spans="1:22" ht="12.75" customHeight="1" x14ac:dyDescent="0.25">
      <c r="A823" s="29"/>
      <c r="B823" s="29"/>
      <c r="C823" s="47"/>
      <c r="D823" s="29"/>
      <c r="E823" s="29"/>
      <c r="F823" s="29"/>
      <c r="G823" s="29"/>
      <c r="H823" s="29"/>
      <c r="I823" s="29"/>
      <c r="J823" s="29"/>
      <c r="K823" s="29"/>
      <c r="L823" s="29"/>
      <c r="M823" s="29"/>
      <c r="N823" s="46"/>
      <c r="O823" s="46"/>
      <c r="P823" s="46"/>
      <c r="Q823" s="46"/>
      <c r="R823" s="46"/>
      <c r="S823" s="46"/>
      <c r="T823" s="46"/>
      <c r="U823" s="46"/>
      <c r="V823" s="43"/>
    </row>
    <row r="824" spans="1:22" ht="12.75" customHeight="1" x14ac:dyDescent="0.25">
      <c r="A824" s="29"/>
      <c r="B824" s="29"/>
      <c r="C824" s="47"/>
      <c r="D824" s="29"/>
      <c r="E824" s="29"/>
      <c r="F824" s="29"/>
      <c r="G824" s="29"/>
      <c r="H824" s="29"/>
      <c r="I824" s="29"/>
      <c r="J824" s="29"/>
      <c r="K824" s="29"/>
      <c r="L824" s="29"/>
      <c r="M824" s="29"/>
      <c r="N824" s="46"/>
      <c r="O824" s="46"/>
      <c r="P824" s="46"/>
      <c r="Q824" s="46"/>
      <c r="R824" s="46"/>
      <c r="S824" s="46"/>
      <c r="T824" s="46"/>
      <c r="U824" s="46"/>
      <c r="V824" s="43"/>
    </row>
    <row r="825" spans="1:22" ht="12.75" customHeight="1" x14ac:dyDescent="0.25">
      <c r="A825" s="29"/>
      <c r="B825" s="29"/>
      <c r="C825" s="47"/>
      <c r="D825" s="29"/>
      <c r="E825" s="29"/>
      <c r="F825" s="29"/>
      <c r="G825" s="29"/>
      <c r="H825" s="29"/>
      <c r="I825" s="29"/>
      <c r="J825" s="29"/>
      <c r="K825" s="29"/>
      <c r="L825" s="29"/>
      <c r="M825" s="29"/>
      <c r="N825" s="46"/>
      <c r="O825" s="46"/>
      <c r="P825" s="46"/>
      <c r="Q825" s="46"/>
      <c r="R825" s="46"/>
      <c r="S825" s="46"/>
      <c r="T825" s="46"/>
      <c r="U825" s="46"/>
      <c r="V825" s="43"/>
    </row>
    <row r="826" spans="1:22" ht="12.75" customHeight="1" x14ac:dyDescent="0.25">
      <c r="A826" s="29"/>
      <c r="B826" s="29"/>
      <c r="C826" s="47"/>
      <c r="D826" s="29"/>
      <c r="E826" s="29"/>
      <c r="F826" s="29"/>
      <c r="G826" s="29"/>
      <c r="H826" s="29"/>
      <c r="I826" s="29"/>
      <c r="J826" s="29"/>
      <c r="K826" s="29"/>
      <c r="L826" s="29"/>
      <c r="M826" s="29"/>
      <c r="N826" s="46"/>
      <c r="O826" s="46"/>
      <c r="P826" s="46"/>
      <c r="Q826" s="46"/>
      <c r="R826" s="46"/>
      <c r="S826" s="46"/>
      <c r="T826" s="46"/>
      <c r="U826" s="46"/>
      <c r="V826" s="43"/>
    </row>
    <row r="827" spans="1:22" ht="12.75" customHeight="1" x14ac:dyDescent="0.25">
      <c r="A827" s="29"/>
      <c r="B827" s="29"/>
      <c r="C827" s="47"/>
      <c r="D827" s="29"/>
      <c r="E827" s="29"/>
      <c r="F827" s="29"/>
      <c r="G827" s="29"/>
      <c r="H827" s="29"/>
      <c r="I827" s="29"/>
      <c r="J827" s="29"/>
      <c r="K827" s="29"/>
      <c r="L827" s="29"/>
      <c r="M827" s="29"/>
      <c r="N827" s="46"/>
      <c r="O827" s="46"/>
      <c r="P827" s="46"/>
      <c r="Q827" s="46"/>
      <c r="R827" s="46"/>
      <c r="S827" s="46"/>
      <c r="T827" s="46"/>
      <c r="U827" s="46"/>
      <c r="V827" s="43"/>
    </row>
    <row r="828" spans="1:22" ht="12.75" customHeight="1" x14ac:dyDescent="0.25">
      <c r="A828" s="29"/>
      <c r="B828" s="29"/>
      <c r="C828" s="47"/>
      <c r="D828" s="29"/>
      <c r="E828" s="29"/>
      <c r="F828" s="29"/>
      <c r="G828" s="29"/>
      <c r="H828" s="29"/>
      <c r="I828" s="29"/>
      <c r="J828" s="29"/>
      <c r="K828" s="29"/>
      <c r="L828" s="29"/>
      <c r="M828" s="29"/>
      <c r="N828" s="46"/>
      <c r="O828" s="46"/>
      <c r="P828" s="46"/>
      <c r="Q828" s="46"/>
      <c r="R828" s="46"/>
      <c r="S828" s="46"/>
      <c r="T828" s="46"/>
      <c r="U828" s="46"/>
      <c r="V828" s="43"/>
    </row>
    <row r="829" spans="1:22" ht="12.75" customHeight="1" x14ac:dyDescent="0.25">
      <c r="A829" s="29"/>
      <c r="B829" s="29"/>
      <c r="C829" s="47"/>
      <c r="D829" s="29"/>
      <c r="E829" s="29"/>
      <c r="F829" s="29"/>
      <c r="G829" s="29"/>
      <c r="H829" s="29"/>
      <c r="I829" s="29"/>
      <c r="J829" s="29"/>
      <c r="K829" s="29"/>
      <c r="L829" s="29"/>
      <c r="M829" s="29"/>
      <c r="N829" s="46"/>
      <c r="O829" s="46"/>
      <c r="P829" s="46"/>
      <c r="Q829" s="46"/>
      <c r="R829" s="46"/>
      <c r="S829" s="46"/>
      <c r="T829" s="46"/>
      <c r="U829" s="46"/>
      <c r="V829" s="43"/>
    </row>
    <row r="830" spans="1:22" ht="12.75" customHeight="1" x14ac:dyDescent="0.25">
      <c r="A830" s="29"/>
      <c r="B830" s="29"/>
      <c r="C830" s="47"/>
      <c r="D830" s="29"/>
      <c r="E830" s="29"/>
      <c r="F830" s="29"/>
      <c r="G830" s="29"/>
      <c r="H830" s="29"/>
      <c r="I830" s="29"/>
      <c r="J830" s="29"/>
      <c r="K830" s="29"/>
      <c r="L830" s="29"/>
      <c r="M830" s="29"/>
      <c r="N830" s="46"/>
      <c r="O830" s="46"/>
      <c r="P830" s="46"/>
      <c r="Q830" s="46"/>
      <c r="R830" s="46"/>
      <c r="S830" s="46"/>
      <c r="T830" s="46"/>
      <c r="U830" s="46"/>
      <c r="V830" s="43"/>
    </row>
    <row r="831" spans="1:22" ht="12.75" customHeight="1" x14ac:dyDescent="0.25">
      <c r="A831" s="29"/>
      <c r="B831" s="29"/>
      <c r="C831" s="47"/>
      <c r="D831" s="29"/>
      <c r="E831" s="29"/>
      <c r="F831" s="29"/>
      <c r="G831" s="29"/>
      <c r="H831" s="29"/>
      <c r="I831" s="29"/>
      <c r="J831" s="29"/>
      <c r="K831" s="29"/>
      <c r="L831" s="29"/>
      <c r="M831" s="29"/>
      <c r="N831" s="46"/>
      <c r="O831" s="46"/>
      <c r="P831" s="46"/>
      <c r="Q831" s="46"/>
      <c r="R831" s="46"/>
      <c r="S831" s="46"/>
      <c r="T831" s="46"/>
      <c r="U831" s="46"/>
      <c r="V831" s="43"/>
    </row>
    <row r="832" spans="1:22" ht="12.75" customHeight="1" x14ac:dyDescent="0.25">
      <c r="A832" s="29"/>
      <c r="B832" s="29"/>
      <c r="C832" s="47"/>
      <c r="D832" s="29"/>
      <c r="E832" s="29"/>
      <c r="F832" s="29"/>
      <c r="G832" s="29"/>
      <c r="H832" s="29"/>
      <c r="I832" s="29"/>
      <c r="J832" s="29"/>
      <c r="K832" s="29"/>
      <c r="L832" s="29"/>
      <c r="M832" s="29"/>
      <c r="N832" s="46"/>
      <c r="O832" s="46"/>
      <c r="P832" s="46"/>
      <c r="Q832" s="46"/>
      <c r="R832" s="46"/>
      <c r="S832" s="46"/>
      <c r="T832" s="46"/>
      <c r="U832" s="46"/>
      <c r="V832" s="43"/>
    </row>
    <row r="833" spans="1:22" ht="12.75" customHeight="1" x14ac:dyDescent="0.25">
      <c r="A833" s="29"/>
      <c r="B833" s="29"/>
      <c r="C833" s="47"/>
      <c r="D833" s="29"/>
      <c r="E833" s="29"/>
      <c r="F833" s="29"/>
      <c r="G833" s="29"/>
      <c r="H833" s="29"/>
      <c r="I833" s="29"/>
      <c r="J833" s="29"/>
      <c r="K833" s="29"/>
      <c r="L833" s="29"/>
      <c r="M833" s="29"/>
      <c r="N833" s="46"/>
      <c r="O833" s="46"/>
      <c r="P833" s="46"/>
      <c r="Q833" s="46"/>
      <c r="R833" s="46"/>
      <c r="S833" s="46"/>
      <c r="T833" s="46"/>
      <c r="U833" s="46"/>
      <c r="V833" s="43"/>
    </row>
    <row r="834" spans="1:22" ht="12.75" customHeight="1" x14ac:dyDescent="0.25">
      <c r="A834" s="29"/>
      <c r="B834" s="29"/>
      <c r="C834" s="47"/>
      <c r="D834" s="29"/>
      <c r="E834" s="29"/>
      <c r="F834" s="29"/>
      <c r="G834" s="29"/>
      <c r="H834" s="29"/>
      <c r="I834" s="29"/>
      <c r="J834" s="29"/>
      <c r="K834" s="29"/>
      <c r="L834" s="29"/>
      <c r="M834" s="29"/>
      <c r="N834" s="46"/>
      <c r="O834" s="46"/>
      <c r="P834" s="46"/>
      <c r="Q834" s="46"/>
      <c r="R834" s="46"/>
      <c r="S834" s="46"/>
      <c r="T834" s="46"/>
      <c r="U834" s="46"/>
      <c r="V834" s="43"/>
    </row>
    <row r="835" spans="1:22" ht="12.75" customHeight="1" x14ac:dyDescent="0.25">
      <c r="A835" s="29"/>
      <c r="B835" s="29"/>
      <c r="C835" s="47"/>
      <c r="D835" s="29"/>
      <c r="E835" s="29"/>
      <c r="F835" s="29"/>
      <c r="G835" s="29"/>
      <c r="H835" s="29"/>
      <c r="I835" s="29"/>
      <c r="J835" s="29"/>
      <c r="K835" s="29"/>
      <c r="L835" s="29"/>
      <c r="M835" s="29"/>
      <c r="N835" s="46"/>
      <c r="O835" s="46"/>
      <c r="P835" s="46"/>
      <c r="Q835" s="46"/>
      <c r="R835" s="46"/>
      <c r="S835" s="46"/>
      <c r="T835" s="46"/>
      <c r="U835" s="46"/>
      <c r="V835" s="43"/>
    </row>
    <row r="836" spans="1:22" ht="12.75" customHeight="1" x14ac:dyDescent="0.25">
      <c r="A836" s="29"/>
      <c r="B836" s="29"/>
      <c r="C836" s="47"/>
      <c r="D836" s="29"/>
      <c r="E836" s="29"/>
      <c r="F836" s="29"/>
      <c r="G836" s="29"/>
      <c r="H836" s="29"/>
      <c r="I836" s="29"/>
      <c r="J836" s="29"/>
      <c r="K836" s="29"/>
      <c r="L836" s="29"/>
      <c r="M836" s="29"/>
      <c r="N836" s="46"/>
      <c r="O836" s="46"/>
      <c r="P836" s="46"/>
      <c r="Q836" s="46"/>
      <c r="R836" s="46"/>
      <c r="S836" s="46"/>
      <c r="T836" s="46"/>
      <c r="U836" s="46"/>
      <c r="V836" s="43"/>
    </row>
    <row r="837" spans="1:22" ht="12.75" customHeight="1" x14ac:dyDescent="0.25">
      <c r="A837" s="29"/>
      <c r="B837" s="29"/>
      <c r="C837" s="47"/>
      <c r="D837" s="29"/>
      <c r="E837" s="29"/>
      <c r="F837" s="29"/>
      <c r="G837" s="29"/>
      <c r="H837" s="29"/>
      <c r="I837" s="29"/>
      <c r="J837" s="29"/>
      <c r="K837" s="29"/>
      <c r="L837" s="29"/>
      <c r="M837" s="29"/>
      <c r="N837" s="46"/>
      <c r="O837" s="46"/>
      <c r="P837" s="46"/>
      <c r="Q837" s="46"/>
      <c r="R837" s="46"/>
      <c r="S837" s="46"/>
      <c r="T837" s="46"/>
      <c r="U837" s="46"/>
      <c r="V837" s="43"/>
    </row>
    <row r="838" spans="1:22" ht="12.75" customHeight="1" x14ac:dyDescent="0.25">
      <c r="A838" s="29"/>
      <c r="B838" s="29"/>
      <c r="C838" s="47"/>
      <c r="D838" s="29"/>
      <c r="E838" s="29"/>
      <c r="F838" s="29"/>
      <c r="G838" s="29"/>
      <c r="H838" s="29"/>
      <c r="I838" s="29"/>
      <c r="J838" s="29"/>
      <c r="K838" s="29"/>
      <c r="L838" s="29"/>
      <c r="M838" s="29"/>
      <c r="N838" s="46"/>
      <c r="O838" s="46"/>
      <c r="P838" s="46"/>
      <c r="Q838" s="46"/>
      <c r="R838" s="46"/>
      <c r="S838" s="46"/>
      <c r="T838" s="46"/>
      <c r="U838" s="46"/>
      <c r="V838" s="43"/>
    </row>
    <row r="839" spans="1:22" ht="12.75" customHeight="1" x14ac:dyDescent="0.25">
      <c r="A839" s="29"/>
      <c r="B839" s="29"/>
      <c r="C839" s="47"/>
      <c r="D839" s="29"/>
      <c r="E839" s="29"/>
      <c r="F839" s="29"/>
      <c r="G839" s="29"/>
      <c r="H839" s="29"/>
      <c r="I839" s="29"/>
      <c r="J839" s="29"/>
      <c r="K839" s="29"/>
      <c r="L839" s="29"/>
      <c r="M839" s="29"/>
      <c r="N839" s="46"/>
      <c r="O839" s="46"/>
      <c r="P839" s="46"/>
      <c r="Q839" s="46"/>
      <c r="R839" s="46"/>
      <c r="S839" s="46"/>
      <c r="T839" s="46"/>
      <c r="U839" s="46"/>
      <c r="V839" s="43"/>
    </row>
    <row r="840" spans="1:22" ht="12.75" customHeight="1" x14ac:dyDescent="0.25">
      <c r="A840" s="29"/>
      <c r="B840" s="29"/>
      <c r="C840" s="47"/>
      <c r="D840" s="29"/>
      <c r="E840" s="29"/>
      <c r="F840" s="29"/>
      <c r="G840" s="29"/>
      <c r="H840" s="29"/>
      <c r="I840" s="29"/>
      <c r="J840" s="29"/>
      <c r="K840" s="29"/>
      <c r="L840" s="29"/>
      <c r="M840" s="29"/>
      <c r="N840" s="46"/>
      <c r="O840" s="46"/>
      <c r="P840" s="46"/>
      <c r="Q840" s="46"/>
      <c r="R840" s="46"/>
      <c r="S840" s="46"/>
      <c r="T840" s="46"/>
      <c r="U840" s="46"/>
      <c r="V840" s="43"/>
    </row>
    <row r="841" spans="1:22" ht="12.75" customHeight="1" x14ac:dyDescent="0.25">
      <c r="A841" s="29"/>
      <c r="B841" s="29"/>
      <c r="C841" s="47"/>
      <c r="D841" s="29"/>
      <c r="E841" s="29"/>
      <c r="F841" s="29"/>
      <c r="G841" s="29"/>
      <c r="H841" s="29"/>
      <c r="I841" s="29"/>
      <c r="J841" s="29"/>
      <c r="K841" s="29"/>
      <c r="L841" s="29"/>
      <c r="M841" s="29"/>
      <c r="N841" s="46"/>
      <c r="O841" s="46"/>
      <c r="P841" s="46"/>
      <c r="Q841" s="46"/>
      <c r="R841" s="46"/>
      <c r="S841" s="46"/>
      <c r="T841" s="46"/>
      <c r="U841" s="46"/>
      <c r="V841" s="43"/>
    </row>
    <row r="842" spans="1:22" ht="12.75" customHeight="1" x14ac:dyDescent="0.25">
      <c r="A842" s="29"/>
      <c r="B842" s="29"/>
      <c r="C842" s="47"/>
      <c r="D842" s="29"/>
      <c r="E842" s="29"/>
      <c r="F842" s="29"/>
      <c r="G842" s="29"/>
      <c r="H842" s="29"/>
      <c r="I842" s="29"/>
      <c r="J842" s="29"/>
      <c r="K842" s="29"/>
      <c r="L842" s="29"/>
      <c r="M842" s="29"/>
      <c r="N842" s="46"/>
      <c r="O842" s="46"/>
      <c r="P842" s="46"/>
      <c r="Q842" s="46"/>
      <c r="R842" s="46"/>
      <c r="S842" s="46"/>
      <c r="T842" s="46"/>
      <c r="U842" s="46"/>
      <c r="V842" s="43"/>
    </row>
    <row r="843" spans="1:22" ht="12.75" customHeight="1" x14ac:dyDescent="0.25">
      <c r="A843" s="29"/>
      <c r="B843" s="29"/>
      <c r="C843" s="47"/>
      <c r="D843" s="29"/>
      <c r="E843" s="29"/>
      <c r="F843" s="29"/>
      <c r="G843" s="29"/>
      <c r="H843" s="29"/>
      <c r="I843" s="29"/>
      <c r="J843" s="29"/>
      <c r="K843" s="29"/>
      <c r="L843" s="29"/>
      <c r="M843" s="29"/>
      <c r="N843" s="46"/>
      <c r="O843" s="46"/>
      <c r="P843" s="46"/>
      <c r="Q843" s="46"/>
      <c r="R843" s="46"/>
      <c r="S843" s="46"/>
      <c r="T843" s="46"/>
      <c r="U843" s="46"/>
      <c r="V843" s="43"/>
    </row>
    <row r="844" spans="1:22" ht="12.75" customHeight="1" x14ac:dyDescent="0.25">
      <c r="A844" s="29"/>
      <c r="B844" s="29"/>
      <c r="C844" s="47"/>
      <c r="D844" s="29"/>
      <c r="E844" s="29"/>
      <c r="F844" s="29"/>
      <c r="G844" s="29"/>
      <c r="H844" s="29"/>
      <c r="I844" s="29"/>
      <c r="J844" s="29"/>
      <c r="K844" s="29"/>
      <c r="L844" s="29"/>
      <c r="M844" s="29"/>
      <c r="N844" s="46"/>
      <c r="O844" s="46"/>
      <c r="P844" s="46"/>
      <c r="Q844" s="46"/>
      <c r="R844" s="46"/>
      <c r="S844" s="46"/>
      <c r="T844" s="46"/>
      <c r="U844" s="46"/>
      <c r="V844" s="43"/>
    </row>
    <row r="845" spans="1:22" ht="12.75" customHeight="1" x14ac:dyDescent="0.25">
      <c r="A845" s="29"/>
      <c r="B845" s="29"/>
      <c r="C845" s="47"/>
      <c r="D845" s="29"/>
      <c r="E845" s="29"/>
      <c r="F845" s="29"/>
      <c r="G845" s="29"/>
      <c r="H845" s="29"/>
      <c r="I845" s="29"/>
      <c r="J845" s="29"/>
      <c r="K845" s="29"/>
      <c r="L845" s="29"/>
      <c r="M845" s="29"/>
      <c r="N845" s="46"/>
      <c r="O845" s="46"/>
      <c r="P845" s="46"/>
      <c r="Q845" s="46"/>
      <c r="R845" s="46"/>
      <c r="S845" s="46"/>
      <c r="T845" s="46"/>
      <c r="U845" s="46"/>
      <c r="V845" s="43"/>
    </row>
    <row r="846" spans="1:22" ht="12.75" customHeight="1" x14ac:dyDescent="0.25">
      <c r="A846" s="29"/>
      <c r="B846" s="29"/>
      <c r="C846" s="47"/>
      <c r="D846" s="29"/>
      <c r="E846" s="29"/>
      <c r="F846" s="29"/>
      <c r="G846" s="29"/>
      <c r="H846" s="29"/>
      <c r="I846" s="29"/>
      <c r="J846" s="29"/>
      <c r="K846" s="29"/>
      <c r="L846" s="29"/>
      <c r="M846" s="29"/>
      <c r="N846" s="46"/>
      <c r="O846" s="46"/>
      <c r="P846" s="46"/>
      <c r="Q846" s="46"/>
      <c r="R846" s="46"/>
      <c r="S846" s="46"/>
      <c r="T846" s="46"/>
      <c r="U846" s="46"/>
      <c r="V846" s="43"/>
    </row>
    <row r="847" spans="1:22" ht="12.75" customHeight="1" x14ac:dyDescent="0.25">
      <c r="A847" s="29"/>
      <c r="B847" s="29"/>
      <c r="C847" s="47"/>
      <c r="D847" s="29"/>
      <c r="E847" s="29"/>
      <c r="F847" s="29"/>
      <c r="G847" s="29"/>
      <c r="H847" s="29"/>
      <c r="I847" s="29"/>
      <c r="J847" s="29"/>
      <c r="K847" s="29"/>
      <c r="L847" s="29"/>
      <c r="M847" s="29"/>
      <c r="N847" s="46"/>
      <c r="O847" s="46"/>
      <c r="P847" s="46"/>
      <c r="Q847" s="46"/>
      <c r="R847" s="46"/>
      <c r="S847" s="46"/>
      <c r="T847" s="46"/>
      <c r="U847" s="46"/>
      <c r="V847" s="43"/>
    </row>
    <row r="848" spans="1:22" ht="12.75" customHeight="1" x14ac:dyDescent="0.25">
      <c r="A848" s="29"/>
      <c r="B848" s="29"/>
      <c r="C848" s="47"/>
      <c r="D848" s="29"/>
      <c r="E848" s="29"/>
      <c r="F848" s="29"/>
      <c r="G848" s="29"/>
      <c r="H848" s="29"/>
      <c r="I848" s="29"/>
      <c r="J848" s="29"/>
      <c r="K848" s="29"/>
      <c r="L848" s="29"/>
      <c r="M848" s="29"/>
      <c r="N848" s="46"/>
      <c r="O848" s="46"/>
      <c r="P848" s="46"/>
      <c r="Q848" s="46"/>
      <c r="R848" s="46"/>
      <c r="S848" s="46"/>
      <c r="T848" s="46"/>
      <c r="U848" s="46"/>
      <c r="V848" s="43"/>
    </row>
    <row r="849" spans="1:22" ht="12.75" customHeight="1" x14ac:dyDescent="0.25">
      <c r="A849" s="29"/>
      <c r="B849" s="29"/>
      <c r="C849" s="47"/>
      <c r="D849" s="29"/>
      <c r="E849" s="29"/>
      <c r="F849" s="29"/>
      <c r="G849" s="29"/>
      <c r="H849" s="29"/>
      <c r="I849" s="29"/>
      <c r="J849" s="29"/>
      <c r="K849" s="29"/>
      <c r="L849" s="29"/>
      <c r="M849" s="29"/>
      <c r="N849" s="46"/>
      <c r="O849" s="46"/>
      <c r="P849" s="46"/>
      <c r="Q849" s="46"/>
      <c r="R849" s="46"/>
      <c r="S849" s="46"/>
      <c r="T849" s="46"/>
      <c r="U849" s="46"/>
      <c r="V849" s="43"/>
    </row>
    <row r="850" spans="1:22" ht="12.75" customHeight="1" x14ac:dyDescent="0.25">
      <c r="A850" s="29"/>
      <c r="B850" s="29"/>
      <c r="C850" s="47"/>
      <c r="D850" s="29"/>
      <c r="E850" s="29"/>
      <c r="F850" s="29"/>
      <c r="G850" s="29"/>
      <c r="H850" s="29"/>
      <c r="I850" s="29"/>
      <c r="J850" s="29"/>
      <c r="K850" s="29"/>
      <c r="L850" s="29"/>
      <c r="M850" s="29"/>
      <c r="N850" s="46"/>
      <c r="O850" s="46"/>
      <c r="P850" s="46"/>
      <c r="Q850" s="46"/>
      <c r="R850" s="46"/>
      <c r="S850" s="46"/>
      <c r="T850" s="46"/>
      <c r="U850" s="46"/>
      <c r="V850" s="43"/>
    </row>
    <row r="851" spans="1:22" ht="12.75" customHeight="1" x14ac:dyDescent="0.25">
      <c r="A851" s="29"/>
      <c r="B851" s="29"/>
      <c r="C851" s="47"/>
      <c r="D851" s="29"/>
      <c r="E851" s="29"/>
      <c r="F851" s="29"/>
      <c r="G851" s="29"/>
      <c r="H851" s="29"/>
      <c r="I851" s="29"/>
      <c r="J851" s="29"/>
      <c r="K851" s="29"/>
      <c r="L851" s="29"/>
      <c r="M851" s="29"/>
      <c r="N851" s="46"/>
      <c r="O851" s="46"/>
      <c r="P851" s="46"/>
      <c r="Q851" s="46"/>
      <c r="R851" s="46"/>
      <c r="S851" s="46"/>
      <c r="T851" s="46"/>
      <c r="U851" s="46"/>
      <c r="V851" s="43"/>
    </row>
    <row r="852" spans="1:22" ht="12.75" customHeight="1" x14ac:dyDescent="0.25">
      <c r="A852" s="29"/>
      <c r="B852" s="29"/>
      <c r="C852" s="47"/>
      <c r="D852" s="29"/>
      <c r="E852" s="29"/>
      <c r="F852" s="29"/>
      <c r="G852" s="29"/>
      <c r="H852" s="29"/>
      <c r="I852" s="29"/>
      <c r="J852" s="29"/>
      <c r="K852" s="29"/>
      <c r="L852" s="29"/>
      <c r="M852" s="29"/>
      <c r="N852" s="46"/>
      <c r="O852" s="46"/>
      <c r="P852" s="46"/>
      <c r="Q852" s="46"/>
      <c r="R852" s="46"/>
      <c r="S852" s="46"/>
      <c r="T852" s="46"/>
      <c r="U852" s="46"/>
      <c r="V852" s="43"/>
    </row>
    <row r="853" spans="1:22" ht="12.75" customHeight="1" x14ac:dyDescent="0.25">
      <c r="A853" s="29"/>
      <c r="B853" s="29"/>
      <c r="C853" s="47"/>
      <c r="D853" s="29"/>
      <c r="E853" s="29"/>
      <c r="F853" s="29"/>
      <c r="G853" s="29"/>
      <c r="H853" s="29"/>
      <c r="I853" s="29"/>
      <c r="J853" s="29"/>
      <c r="K853" s="29"/>
      <c r="L853" s="29"/>
      <c r="M853" s="29"/>
      <c r="N853" s="46"/>
      <c r="O853" s="46"/>
      <c r="P853" s="46"/>
      <c r="Q853" s="46"/>
      <c r="R853" s="46"/>
      <c r="S853" s="46"/>
      <c r="T853" s="46"/>
      <c r="U853" s="46"/>
      <c r="V853" s="43"/>
    </row>
    <row r="854" spans="1:22" ht="12.75" customHeight="1" x14ac:dyDescent="0.25">
      <c r="A854" s="29"/>
      <c r="B854" s="29"/>
      <c r="C854" s="47"/>
      <c r="D854" s="29"/>
      <c r="E854" s="29"/>
      <c r="F854" s="29"/>
      <c r="G854" s="29"/>
      <c r="H854" s="29"/>
      <c r="I854" s="29"/>
      <c r="J854" s="29"/>
      <c r="K854" s="29"/>
      <c r="L854" s="29"/>
      <c r="M854" s="29"/>
      <c r="N854" s="46"/>
      <c r="O854" s="46"/>
      <c r="P854" s="46"/>
      <c r="Q854" s="46"/>
      <c r="R854" s="46"/>
      <c r="S854" s="46"/>
      <c r="T854" s="46"/>
      <c r="U854" s="46"/>
      <c r="V854" s="43"/>
    </row>
    <row r="855" spans="1:22" ht="12.75" customHeight="1" x14ac:dyDescent="0.25">
      <c r="A855" s="29"/>
      <c r="B855" s="29"/>
      <c r="C855" s="47"/>
      <c r="D855" s="29"/>
      <c r="E855" s="29"/>
      <c r="F855" s="29"/>
      <c r="G855" s="29"/>
      <c r="H855" s="29"/>
      <c r="I855" s="29"/>
      <c r="J855" s="29"/>
      <c r="K855" s="29"/>
      <c r="L855" s="29"/>
      <c r="M855" s="29"/>
      <c r="N855" s="46"/>
      <c r="O855" s="46"/>
      <c r="P855" s="46"/>
      <c r="Q855" s="46"/>
      <c r="R855" s="46"/>
      <c r="S855" s="46"/>
      <c r="T855" s="46"/>
      <c r="U855" s="46"/>
      <c r="V855" s="43"/>
    </row>
    <row r="856" spans="1:22" ht="12.75" customHeight="1" x14ac:dyDescent="0.25">
      <c r="A856" s="29"/>
      <c r="B856" s="29"/>
      <c r="C856" s="47"/>
      <c r="D856" s="29"/>
      <c r="E856" s="29"/>
      <c r="F856" s="29"/>
      <c r="G856" s="29"/>
      <c r="H856" s="29"/>
      <c r="I856" s="29"/>
      <c r="J856" s="29"/>
      <c r="K856" s="29"/>
      <c r="L856" s="29"/>
      <c r="M856" s="29"/>
      <c r="N856" s="46"/>
      <c r="O856" s="46"/>
      <c r="P856" s="46"/>
      <c r="Q856" s="46"/>
      <c r="R856" s="46"/>
      <c r="S856" s="46"/>
      <c r="T856" s="46"/>
      <c r="U856" s="46"/>
      <c r="V856" s="43"/>
    </row>
    <row r="857" spans="1:22" ht="12.75" customHeight="1" x14ac:dyDescent="0.25">
      <c r="A857" s="29"/>
      <c r="B857" s="29"/>
      <c r="C857" s="47"/>
      <c r="D857" s="29"/>
      <c r="E857" s="29"/>
      <c r="F857" s="29"/>
      <c r="G857" s="29"/>
      <c r="H857" s="29"/>
      <c r="I857" s="29"/>
      <c r="J857" s="29"/>
      <c r="K857" s="29"/>
      <c r="L857" s="29"/>
      <c r="M857" s="29"/>
      <c r="N857" s="46"/>
      <c r="O857" s="46"/>
      <c r="P857" s="46"/>
      <c r="Q857" s="46"/>
      <c r="R857" s="46"/>
      <c r="S857" s="46"/>
      <c r="T857" s="46"/>
      <c r="U857" s="46"/>
      <c r="V857" s="43"/>
    </row>
    <row r="858" spans="1:22" ht="12.75" customHeight="1" x14ac:dyDescent="0.25">
      <c r="A858" s="29"/>
      <c r="B858" s="29"/>
      <c r="C858" s="47"/>
      <c r="D858" s="29"/>
      <c r="E858" s="29"/>
      <c r="F858" s="29"/>
      <c r="G858" s="29"/>
      <c r="H858" s="29"/>
      <c r="I858" s="29"/>
      <c r="J858" s="29"/>
      <c r="K858" s="29"/>
      <c r="L858" s="29"/>
      <c r="M858" s="29"/>
      <c r="N858" s="46"/>
      <c r="O858" s="46"/>
      <c r="P858" s="46"/>
      <c r="Q858" s="46"/>
      <c r="R858" s="46"/>
      <c r="S858" s="46"/>
      <c r="T858" s="46"/>
      <c r="U858" s="46"/>
      <c r="V858" s="43"/>
    </row>
    <row r="859" spans="1:22" ht="12.75" customHeight="1" x14ac:dyDescent="0.25">
      <c r="A859" s="29"/>
      <c r="B859" s="29"/>
      <c r="C859" s="47"/>
      <c r="D859" s="29"/>
      <c r="E859" s="29"/>
      <c r="F859" s="29"/>
      <c r="G859" s="29"/>
      <c r="H859" s="29"/>
      <c r="I859" s="29"/>
      <c r="J859" s="29"/>
      <c r="K859" s="29"/>
      <c r="L859" s="29"/>
      <c r="M859" s="29"/>
      <c r="N859" s="46"/>
      <c r="O859" s="46"/>
      <c r="P859" s="46"/>
      <c r="Q859" s="46"/>
      <c r="R859" s="46"/>
      <c r="S859" s="46"/>
      <c r="T859" s="46"/>
      <c r="U859" s="46"/>
      <c r="V859" s="43"/>
    </row>
    <row r="860" spans="1:22" ht="12.75" customHeight="1" x14ac:dyDescent="0.25">
      <c r="A860" s="29"/>
      <c r="B860" s="29"/>
      <c r="C860" s="47"/>
      <c r="D860" s="29"/>
      <c r="E860" s="29"/>
      <c r="F860" s="29"/>
      <c r="G860" s="29"/>
      <c r="H860" s="29"/>
      <c r="I860" s="29"/>
      <c r="J860" s="29"/>
      <c r="K860" s="29"/>
      <c r="L860" s="29"/>
      <c r="M860" s="29"/>
      <c r="N860" s="46"/>
      <c r="O860" s="46"/>
      <c r="P860" s="46"/>
      <c r="Q860" s="46"/>
      <c r="R860" s="46"/>
      <c r="S860" s="46"/>
      <c r="T860" s="46"/>
      <c r="U860" s="46"/>
      <c r="V860" s="43"/>
    </row>
    <row r="861" spans="1:22" ht="12.75" customHeight="1" x14ac:dyDescent="0.25">
      <c r="A861" s="29"/>
      <c r="B861" s="29"/>
      <c r="C861" s="47"/>
      <c r="D861" s="29"/>
      <c r="E861" s="29"/>
      <c r="F861" s="29"/>
      <c r="G861" s="29"/>
      <c r="H861" s="29"/>
      <c r="I861" s="29"/>
      <c r="J861" s="29"/>
      <c r="K861" s="29"/>
      <c r="L861" s="29"/>
      <c r="M861" s="29"/>
      <c r="N861" s="46"/>
      <c r="O861" s="46"/>
      <c r="P861" s="46"/>
      <c r="Q861" s="46"/>
      <c r="R861" s="46"/>
      <c r="S861" s="46"/>
      <c r="T861" s="46"/>
      <c r="U861" s="46"/>
      <c r="V861" s="43"/>
    </row>
    <row r="862" spans="1:22" ht="12.75" customHeight="1" x14ac:dyDescent="0.25">
      <c r="A862" s="29"/>
      <c r="B862" s="29"/>
      <c r="C862" s="47"/>
      <c r="D862" s="29"/>
      <c r="E862" s="29"/>
      <c r="F862" s="29"/>
      <c r="G862" s="29"/>
      <c r="H862" s="29"/>
      <c r="I862" s="29"/>
      <c r="J862" s="29"/>
      <c r="K862" s="29"/>
      <c r="L862" s="29"/>
      <c r="M862" s="29"/>
      <c r="N862" s="46"/>
      <c r="O862" s="46"/>
      <c r="P862" s="46"/>
      <c r="Q862" s="46"/>
      <c r="R862" s="46"/>
      <c r="S862" s="46"/>
      <c r="T862" s="46"/>
      <c r="U862" s="46"/>
      <c r="V862" s="43"/>
    </row>
    <row r="863" spans="1:22" ht="12.75" customHeight="1" x14ac:dyDescent="0.25">
      <c r="A863" s="29"/>
      <c r="B863" s="29"/>
      <c r="C863" s="47"/>
      <c r="D863" s="29"/>
      <c r="E863" s="29"/>
      <c r="F863" s="29"/>
      <c r="G863" s="29"/>
      <c r="H863" s="29"/>
      <c r="I863" s="29"/>
      <c r="J863" s="29"/>
      <c r="K863" s="29"/>
      <c r="L863" s="29"/>
      <c r="M863" s="29"/>
      <c r="N863" s="46"/>
      <c r="O863" s="46"/>
      <c r="P863" s="46"/>
      <c r="Q863" s="46"/>
      <c r="R863" s="46"/>
      <c r="S863" s="46"/>
      <c r="T863" s="46"/>
      <c r="U863" s="46"/>
      <c r="V863" s="43"/>
    </row>
    <row r="864" spans="1:22" ht="12.75" customHeight="1" x14ac:dyDescent="0.25">
      <c r="A864" s="29"/>
      <c r="B864" s="29"/>
      <c r="C864" s="47"/>
      <c r="D864" s="29"/>
      <c r="E864" s="29"/>
      <c r="F864" s="29"/>
      <c r="G864" s="29"/>
      <c r="H864" s="29"/>
      <c r="I864" s="29"/>
      <c r="J864" s="29"/>
      <c r="K864" s="29"/>
      <c r="L864" s="29"/>
      <c r="M864" s="29"/>
      <c r="N864" s="46"/>
      <c r="O864" s="46"/>
      <c r="P864" s="46"/>
      <c r="Q864" s="46"/>
      <c r="R864" s="46"/>
      <c r="S864" s="46"/>
      <c r="T864" s="46"/>
      <c r="U864" s="46"/>
      <c r="V864" s="43"/>
    </row>
    <row r="865" spans="1:22" ht="12.75" customHeight="1" x14ac:dyDescent="0.25">
      <c r="A865" s="29"/>
      <c r="B865" s="29"/>
      <c r="C865" s="47"/>
      <c r="D865" s="29"/>
      <c r="E865" s="29"/>
      <c r="F865" s="29"/>
      <c r="G865" s="29"/>
      <c r="H865" s="29"/>
      <c r="I865" s="29"/>
      <c r="J865" s="29"/>
      <c r="K865" s="29"/>
      <c r="L865" s="29"/>
      <c r="M865" s="29"/>
      <c r="N865" s="46"/>
      <c r="O865" s="46"/>
      <c r="P865" s="46"/>
      <c r="Q865" s="46"/>
      <c r="R865" s="46"/>
      <c r="S865" s="46"/>
      <c r="T865" s="46"/>
      <c r="U865" s="46"/>
      <c r="V865" s="43"/>
    </row>
    <row r="866" spans="1:22" ht="12.75" customHeight="1" x14ac:dyDescent="0.25">
      <c r="A866" s="29"/>
      <c r="B866" s="29"/>
      <c r="C866" s="47"/>
      <c r="D866" s="29"/>
      <c r="E866" s="29"/>
      <c r="F866" s="29"/>
      <c r="G866" s="29"/>
      <c r="H866" s="29"/>
      <c r="I866" s="29"/>
      <c r="J866" s="29"/>
      <c r="K866" s="29"/>
      <c r="L866" s="29"/>
      <c r="M866" s="29"/>
      <c r="N866" s="46"/>
      <c r="O866" s="46"/>
      <c r="P866" s="46"/>
      <c r="Q866" s="46"/>
      <c r="R866" s="46"/>
      <c r="S866" s="46"/>
      <c r="T866" s="46"/>
      <c r="U866" s="46"/>
      <c r="V866" s="43"/>
    </row>
    <row r="867" spans="1:22" ht="12.75" customHeight="1" x14ac:dyDescent="0.25">
      <c r="A867" s="29"/>
      <c r="B867" s="29"/>
      <c r="C867" s="47"/>
      <c r="D867" s="29"/>
      <c r="E867" s="29"/>
      <c r="F867" s="29"/>
      <c r="G867" s="29"/>
      <c r="H867" s="29"/>
      <c r="I867" s="29"/>
      <c r="J867" s="29"/>
      <c r="K867" s="29"/>
      <c r="L867" s="29"/>
      <c r="M867" s="29"/>
      <c r="N867" s="46"/>
      <c r="O867" s="46"/>
      <c r="P867" s="46"/>
      <c r="Q867" s="46"/>
      <c r="R867" s="46"/>
      <c r="S867" s="46"/>
      <c r="T867" s="46"/>
      <c r="U867" s="46"/>
      <c r="V867" s="43"/>
    </row>
    <row r="868" spans="1:22" ht="12.75" customHeight="1" x14ac:dyDescent="0.25">
      <c r="A868" s="29"/>
      <c r="B868" s="29"/>
      <c r="C868" s="47"/>
      <c r="D868" s="29"/>
      <c r="E868" s="29"/>
      <c r="F868" s="29"/>
      <c r="G868" s="29"/>
      <c r="H868" s="29"/>
      <c r="I868" s="29"/>
      <c r="J868" s="29"/>
      <c r="K868" s="29"/>
      <c r="L868" s="29"/>
      <c r="M868" s="29"/>
      <c r="N868" s="46"/>
      <c r="O868" s="46"/>
      <c r="P868" s="46"/>
      <c r="Q868" s="46"/>
      <c r="R868" s="46"/>
      <c r="S868" s="46"/>
      <c r="T868" s="46"/>
      <c r="U868" s="46"/>
      <c r="V868" s="43"/>
    </row>
    <row r="869" spans="1:22" ht="12.75" customHeight="1" x14ac:dyDescent="0.25">
      <c r="A869" s="29"/>
      <c r="B869" s="29"/>
      <c r="C869" s="47"/>
      <c r="D869" s="29"/>
      <c r="E869" s="29"/>
      <c r="F869" s="29"/>
      <c r="G869" s="29"/>
      <c r="H869" s="29"/>
      <c r="I869" s="29"/>
      <c r="J869" s="29"/>
      <c r="K869" s="29"/>
      <c r="L869" s="29"/>
      <c r="M869" s="29"/>
      <c r="N869" s="46"/>
      <c r="O869" s="46"/>
      <c r="P869" s="46"/>
      <c r="Q869" s="46"/>
      <c r="R869" s="46"/>
      <c r="S869" s="46"/>
      <c r="T869" s="46"/>
      <c r="U869" s="46"/>
      <c r="V869" s="43"/>
    </row>
    <row r="870" spans="1:22" ht="12.75" customHeight="1" x14ac:dyDescent="0.25">
      <c r="A870" s="29"/>
      <c r="B870" s="29"/>
      <c r="C870" s="47"/>
      <c r="D870" s="29"/>
      <c r="E870" s="29"/>
      <c r="F870" s="29"/>
      <c r="G870" s="29"/>
      <c r="H870" s="29"/>
      <c r="I870" s="29"/>
      <c r="J870" s="29"/>
      <c r="K870" s="29"/>
      <c r="L870" s="29"/>
      <c r="M870" s="29"/>
      <c r="N870" s="46"/>
      <c r="O870" s="46"/>
      <c r="P870" s="46"/>
      <c r="Q870" s="46"/>
      <c r="R870" s="46"/>
      <c r="S870" s="46"/>
      <c r="T870" s="46"/>
      <c r="U870" s="46"/>
      <c r="V870" s="43"/>
    </row>
    <row r="871" spans="1:22" ht="12.75" customHeight="1" x14ac:dyDescent="0.25">
      <c r="A871" s="29"/>
      <c r="B871" s="29"/>
      <c r="C871" s="47"/>
      <c r="D871" s="29"/>
      <c r="E871" s="29"/>
      <c r="F871" s="29"/>
      <c r="G871" s="29"/>
      <c r="H871" s="29"/>
      <c r="I871" s="29"/>
      <c r="J871" s="29"/>
      <c r="K871" s="29"/>
      <c r="L871" s="29"/>
      <c r="M871" s="29"/>
      <c r="N871" s="46"/>
      <c r="O871" s="46"/>
      <c r="P871" s="46"/>
      <c r="Q871" s="46"/>
      <c r="R871" s="46"/>
      <c r="S871" s="46"/>
      <c r="T871" s="46"/>
      <c r="U871" s="46"/>
      <c r="V871" s="43"/>
    </row>
    <row r="872" spans="1:22" ht="12.75" customHeight="1" x14ac:dyDescent="0.25">
      <c r="A872" s="29"/>
      <c r="B872" s="29"/>
      <c r="C872" s="47"/>
      <c r="D872" s="29"/>
      <c r="E872" s="29"/>
      <c r="F872" s="29"/>
      <c r="G872" s="29"/>
      <c r="H872" s="29"/>
      <c r="I872" s="29"/>
      <c r="J872" s="29"/>
      <c r="K872" s="29"/>
      <c r="L872" s="29"/>
      <c r="M872" s="29"/>
      <c r="N872" s="46"/>
      <c r="O872" s="46"/>
      <c r="P872" s="46"/>
      <c r="Q872" s="46"/>
      <c r="R872" s="46"/>
      <c r="S872" s="46"/>
      <c r="T872" s="46"/>
      <c r="U872" s="46"/>
      <c r="V872" s="43"/>
    </row>
    <row r="873" spans="1:22" ht="12.75" customHeight="1" x14ac:dyDescent="0.25">
      <c r="A873" s="29"/>
      <c r="B873" s="29"/>
      <c r="C873" s="47"/>
      <c r="D873" s="29"/>
      <c r="E873" s="29"/>
      <c r="F873" s="29"/>
      <c r="G873" s="29"/>
      <c r="H873" s="29"/>
      <c r="I873" s="29"/>
      <c r="J873" s="29"/>
      <c r="K873" s="29"/>
      <c r="L873" s="29"/>
      <c r="M873" s="29"/>
      <c r="N873" s="46"/>
      <c r="O873" s="46"/>
      <c r="P873" s="46"/>
      <c r="Q873" s="46"/>
      <c r="R873" s="46"/>
      <c r="S873" s="46"/>
      <c r="T873" s="46"/>
      <c r="U873" s="46"/>
      <c r="V873" s="43"/>
    </row>
    <row r="874" spans="1:22" ht="12.75" customHeight="1" x14ac:dyDescent="0.25">
      <c r="A874" s="29"/>
      <c r="B874" s="29"/>
      <c r="C874" s="47"/>
      <c r="D874" s="29"/>
      <c r="E874" s="29"/>
      <c r="F874" s="29"/>
      <c r="G874" s="29"/>
      <c r="H874" s="29"/>
      <c r="I874" s="29"/>
      <c r="J874" s="29"/>
      <c r="K874" s="29"/>
      <c r="L874" s="29"/>
      <c r="M874" s="29"/>
      <c r="N874" s="46"/>
      <c r="O874" s="46"/>
      <c r="P874" s="46"/>
      <c r="Q874" s="46"/>
      <c r="R874" s="46"/>
      <c r="S874" s="46"/>
      <c r="T874" s="46"/>
      <c r="U874" s="46"/>
      <c r="V874" s="43"/>
    </row>
    <row r="875" spans="1:22" ht="12.75" customHeight="1" x14ac:dyDescent="0.25">
      <c r="A875" s="29"/>
      <c r="B875" s="29"/>
      <c r="C875" s="47"/>
      <c r="D875" s="29"/>
      <c r="E875" s="29"/>
      <c r="F875" s="29"/>
      <c r="G875" s="29"/>
      <c r="H875" s="29"/>
      <c r="I875" s="29"/>
      <c r="J875" s="29"/>
      <c r="K875" s="29"/>
      <c r="L875" s="29"/>
      <c r="M875" s="29"/>
      <c r="N875" s="46"/>
      <c r="O875" s="46"/>
      <c r="P875" s="46"/>
      <c r="Q875" s="46"/>
      <c r="R875" s="46"/>
      <c r="S875" s="46"/>
      <c r="T875" s="46"/>
      <c r="U875" s="46"/>
      <c r="V875" s="43"/>
    </row>
    <row r="876" spans="1:22" ht="12.75" customHeight="1" x14ac:dyDescent="0.25">
      <c r="A876" s="29"/>
      <c r="B876" s="29"/>
      <c r="C876" s="47"/>
      <c r="D876" s="29"/>
      <c r="E876" s="29"/>
      <c r="F876" s="29"/>
      <c r="G876" s="29"/>
      <c r="H876" s="29"/>
      <c r="I876" s="29"/>
      <c r="J876" s="29"/>
      <c r="K876" s="29"/>
      <c r="L876" s="29"/>
      <c r="M876" s="29"/>
      <c r="N876" s="46"/>
      <c r="O876" s="46"/>
      <c r="P876" s="46"/>
      <c r="Q876" s="46"/>
      <c r="R876" s="46"/>
      <c r="S876" s="46"/>
      <c r="T876" s="46"/>
      <c r="U876" s="46"/>
      <c r="V876" s="43"/>
    </row>
    <row r="877" spans="1:22" ht="12.75" customHeight="1" x14ac:dyDescent="0.25">
      <c r="A877" s="29"/>
      <c r="B877" s="29"/>
      <c r="C877" s="47"/>
      <c r="D877" s="29"/>
      <c r="E877" s="29"/>
      <c r="F877" s="29"/>
      <c r="G877" s="29"/>
      <c r="H877" s="29"/>
      <c r="I877" s="29"/>
      <c r="J877" s="29"/>
      <c r="K877" s="29"/>
      <c r="L877" s="29"/>
      <c r="M877" s="29"/>
      <c r="N877" s="46"/>
      <c r="O877" s="46"/>
      <c r="P877" s="46"/>
      <c r="Q877" s="46"/>
      <c r="R877" s="46"/>
      <c r="S877" s="46"/>
      <c r="T877" s="46"/>
      <c r="U877" s="46"/>
      <c r="V877" s="43"/>
    </row>
    <row r="878" spans="1:22" ht="12.75" customHeight="1" x14ac:dyDescent="0.25">
      <c r="A878" s="29"/>
      <c r="B878" s="29"/>
      <c r="C878" s="47"/>
      <c r="D878" s="29"/>
      <c r="E878" s="29"/>
      <c r="F878" s="29"/>
      <c r="G878" s="29"/>
      <c r="H878" s="29"/>
      <c r="I878" s="29"/>
      <c r="J878" s="29"/>
      <c r="K878" s="29"/>
      <c r="L878" s="29"/>
      <c r="M878" s="29"/>
      <c r="N878" s="46"/>
      <c r="O878" s="46"/>
      <c r="P878" s="46"/>
      <c r="Q878" s="46"/>
      <c r="R878" s="46"/>
      <c r="S878" s="46"/>
      <c r="T878" s="46"/>
      <c r="U878" s="46"/>
      <c r="V878" s="43"/>
    </row>
    <row r="879" spans="1:22" ht="12.75" customHeight="1" x14ac:dyDescent="0.25">
      <c r="A879" s="29"/>
      <c r="B879" s="29"/>
      <c r="C879" s="47"/>
      <c r="D879" s="29"/>
      <c r="E879" s="29"/>
      <c r="F879" s="29"/>
      <c r="G879" s="29"/>
      <c r="H879" s="29"/>
      <c r="I879" s="29"/>
      <c r="J879" s="29"/>
      <c r="K879" s="29"/>
      <c r="L879" s="29"/>
      <c r="M879" s="29"/>
      <c r="N879" s="46"/>
      <c r="O879" s="46"/>
      <c r="P879" s="46"/>
      <c r="Q879" s="46"/>
      <c r="R879" s="46"/>
      <c r="S879" s="46"/>
      <c r="T879" s="46"/>
      <c r="U879" s="46"/>
      <c r="V879" s="43"/>
    </row>
    <row r="880" spans="1:22" ht="12.75" customHeight="1" x14ac:dyDescent="0.25">
      <c r="A880" s="29"/>
      <c r="B880" s="29"/>
      <c r="C880" s="47"/>
      <c r="D880" s="29"/>
      <c r="E880" s="29"/>
      <c r="F880" s="29"/>
      <c r="G880" s="29"/>
      <c r="H880" s="29"/>
      <c r="I880" s="29"/>
      <c r="J880" s="29"/>
      <c r="K880" s="29"/>
      <c r="L880" s="29"/>
      <c r="M880" s="29"/>
      <c r="N880" s="46"/>
      <c r="O880" s="46"/>
      <c r="P880" s="46"/>
      <c r="Q880" s="46"/>
      <c r="R880" s="46"/>
      <c r="S880" s="46"/>
      <c r="T880" s="46"/>
      <c r="U880" s="46"/>
      <c r="V880" s="43"/>
    </row>
    <row r="881" spans="1:22" ht="12.75" customHeight="1" x14ac:dyDescent="0.25">
      <c r="A881" s="29"/>
      <c r="B881" s="29"/>
      <c r="C881" s="47"/>
      <c r="D881" s="29"/>
      <c r="E881" s="29"/>
      <c r="F881" s="29"/>
      <c r="G881" s="29"/>
      <c r="H881" s="29"/>
      <c r="I881" s="29"/>
      <c r="J881" s="29"/>
      <c r="K881" s="29"/>
      <c r="L881" s="29"/>
      <c r="M881" s="29"/>
      <c r="N881" s="46"/>
      <c r="O881" s="46"/>
      <c r="P881" s="46"/>
      <c r="Q881" s="46"/>
      <c r="R881" s="46"/>
      <c r="S881" s="46"/>
      <c r="T881" s="46"/>
      <c r="U881" s="46"/>
      <c r="V881" s="43"/>
    </row>
    <row r="882" spans="1:22" ht="12.75" customHeight="1" x14ac:dyDescent="0.25">
      <c r="A882" s="29"/>
      <c r="B882" s="29"/>
      <c r="C882" s="47"/>
      <c r="D882" s="29"/>
      <c r="E882" s="29"/>
      <c r="F882" s="29"/>
      <c r="G882" s="29"/>
      <c r="H882" s="29"/>
      <c r="I882" s="29"/>
      <c r="J882" s="29"/>
      <c r="K882" s="29"/>
      <c r="L882" s="29"/>
      <c r="M882" s="29"/>
      <c r="N882" s="46"/>
      <c r="O882" s="46"/>
      <c r="P882" s="46"/>
      <c r="Q882" s="46"/>
      <c r="R882" s="46"/>
      <c r="S882" s="46"/>
      <c r="T882" s="46"/>
      <c r="U882" s="46"/>
      <c r="V882" s="43"/>
    </row>
    <row r="883" spans="1:22" ht="12.75" customHeight="1" x14ac:dyDescent="0.25">
      <c r="A883" s="29"/>
      <c r="B883" s="29"/>
      <c r="C883" s="47"/>
      <c r="D883" s="29"/>
      <c r="E883" s="29"/>
      <c r="F883" s="29"/>
      <c r="G883" s="29"/>
      <c r="H883" s="29"/>
      <c r="I883" s="29"/>
      <c r="J883" s="29"/>
      <c r="K883" s="29"/>
      <c r="L883" s="29"/>
      <c r="M883" s="29"/>
      <c r="N883" s="46"/>
      <c r="O883" s="46"/>
      <c r="P883" s="46"/>
      <c r="Q883" s="46"/>
      <c r="R883" s="46"/>
      <c r="S883" s="46"/>
      <c r="T883" s="46"/>
      <c r="U883" s="46"/>
      <c r="V883" s="43"/>
    </row>
    <row r="884" spans="1:22" ht="12.75" customHeight="1" x14ac:dyDescent="0.25">
      <c r="A884" s="29"/>
      <c r="B884" s="29"/>
      <c r="C884" s="47"/>
      <c r="D884" s="29"/>
      <c r="E884" s="29"/>
      <c r="F884" s="29"/>
      <c r="G884" s="29"/>
      <c r="H884" s="29"/>
      <c r="I884" s="29"/>
      <c r="J884" s="29"/>
      <c r="K884" s="29"/>
      <c r="L884" s="29"/>
      <c r="M884" s="29"/>
      <c r="N884" s="46"/>
      <c r="O884" s="46"/>
      <c r="P884" s="46"/>
      <c r="Q884" s="46"/>
      <c r="R884" s="46"/>
      <c r="S884" s="46"/>
      <c r="T884" s="46"/>
      <c r="U884" s="46"/>
      <c r="V884" s="43"/>
    </row>
    <row r="885" spans="1:22" ht="12.75" customHeight="1" x14ac:dyDescent="0.25">
      <c r="A885" s="29"/>
      <c r="B885" s="29"/>
      <c r="C885" s="47"/>
      <c r="D885" s="29"/>
      <c r="E885" s="29"/>
      <c r="F885" s="29"/>
      <c r="G885" s="29"/>
      <c r="H885" s="29"/>
      <c r="I885" s="29"/>
      <c r="J885" s="29"/>
      <c r="K885" s="29"/>
      <c r="L885" s="29"/>
      <c r="M885" s="29"/>
      <c r="N885" s="46"/>
      <c r="O885" s="46"/>
      <c r="P885" s="46"/>
      <c r="Q885" s="46"/>
      <c r="R885" s="46"/>
      <c r="S885" s="46"/>
      <c r="T885" s="46"/>
      <c r="U885" s="46"/>
      <c r="V885" s="43"/>
    </row>
    <row r="886" spans="1:22" ht="12.75" customHeight="1" x14ac:dyDescent="0.25">
      <c r="A886" s="29"/>
      <c r="B886" s="29"/>
      <c r="C886" s="47"/>
      <c r="D886" s="29"/>
      <c r="E886" s="29"/>
      <c r="F886" s="29"/>
      <c r="G886" s="29"/>
      <c r="H886" s="29"/>
      <c r="I886" s="29"/>
      <c r="J886" s="29"/>
      <c r="K886" s="29"/>
      <c r="L886" s="29"/>
      <c r="M886" s="29"/>
      <c r="N886" s="46"/>
      <c r="O886" s="46"/>
      <c r="P886" s="46"/>
      <c r="Q886" s="46"/>
      <c r="R886" s="46"/>
      <c r="S886" s="46"/>
      <c r="T886" s="46"/>
      <c r="U886" s="46"/>
      <c r="V886" s="43"/>
    </row>
    <row r="887" spans="1:22" ht="12.75" customHeight="1" x14ac:dyDescent="0.25">
      <c r="A887" s="29"/>
      <c r="B887" s="29"/>
      <c r="C887" s="47"/>
      <c r="D887" s="29"/>
      <c r="E887" s="29"/>
      <c r="F887" s="29"/>
      <c r="G887" s="29"/>
      <c r="H887" s="29"/>
      <c r="I887" s="29"/>
      <c r="J887" s="29"/>
      <c r="K887" s="29"/>
      <c r="L887" s="29"/>
      <c r="M887" s="29"/>
      <c r="N887" s="46"/>
      <c r="O887" s="46"/>
      <c r="P887" s="46"/>
      <c r="Q887" s="46"/>
      <c r="R887" s="46"/>
      <c r="S887" s="46"/>
      <c r="T887" s="46"/>
      <c r="U887" s="46"/>
      <c r="V887" s="43"/>
    </row>
    <row r="888" spans="1:22" ht="12.75" customHeight="1" x14ac:dyDescent="0.25">
      <c r="A888" s="29"/>
      <c r="B888" s="29"/>
      <c r="C888" s="47"/>
      <c r="D888" s="29"/>
      <c r="E888" s="29"/>
      <c r="F888" s="29"/>
      <c r="G888" s="29"/>
      <c r="H888" s="29"/>
      <c r="I888" s="29"/>
      <c r="J888" s="29"/>
      <c r="K888" s="29"/>
      <c r="L888" s="29"/>
      <c r="M888" s="29"/>
      <c r="N888" s="46"/>
      <c r="O888" s="46"/>
      <c r="P888" s="46"/>
      <c r="Q888" s="46"/>
      <c r="R888" s="46"/>
      <c r="S888" s="46"/>
      <c r="T888" s="46"/>
      <c r="U888" s="46"/>
      <c r="V888" s="43"/>
    </row>
    <row r="889" spans="1:22" ht="12.75" customHeight="1" x14ac:dyDescent="0.25">
      <c r="A889" s="29"/>
      <c r="B889" s="29"/>
      <c r="C889" s="47"/>
      <c r="D889" s="29"/>
      <c r="E889" s="29"/>
      <c r="F889" s="29"/>
      <c r="G889" s="29"/>
      <c r="H889" s="29"/>
      <c r="I889" s="29"/>
      <c r="J889" s="29"/>
      <c r="K889" s="29"/>
      <c r="L889" s="29"/>
      <c r="M889" s="29"/>
      <c r="N889" s="46"/>
      <c r="O889" s="46"/>
      <c r="P889" s="46"/>
      <c r="Q889" s="46"/>
      <c r="R889" s="46"/>
      <c r="S889" s="46"/>
      <c r="T889" s="46"/>
      <c r="U889" s="46"/>
      <c r="V889" s="43"/>
    </row>
    <row r="890" spans="1:22" ht="12.75" customHeight="1" x14ac:dyDescent="0.25">
      <c r="A890" s="29"/>
      <c r="B890" s="29"/>
      <c r="C890" s="47"/>
      <c r="D890" s="29"/>
      <c r="E890" s="29"/>
      <c r="F890" s="29"/>
      <c r="G890" s="29"/>
      <c r="H890" s="29"/>
      <c r="I890" s="29"/>
      <c r="J890" s="29"/>
      <c r="K890" s="29"/>
      <c r="L890" s="29"/>
      <c r="M890" s="29"/>
      <c r="N890" s="46"/>
      <c r="O890" s="46"/>
      <c r="P890" s="46"/>
      <c r="Q890" s="46"/>
      <c r="R890" s="46"/>
      <c r="S890" s="46"/>
      <c r="T890" s="46"/>
      <c r="U890" s="46"/>
      <c r="V890" s="43"/>
    </row>
    <row r="891" spans="1:22" ht="12.75" customHeight="1" x14ac:dyDescent="0.25">
      <c r="A891" s="29"/>
      <c r="B891" s="29"/>
      <c r="C891" s="47"/>
      <c r="D891" s="29"/>
      <c r="E891" s="29"/>
      <c r="F891" s="29"/>
      <c r="G891" s="29"/>
      <c r="H891" s="29"/>
      <c r="I891" s="29"/>
      <c r="J891" s="29"/>
      <c r="K891" s="29"/>
      <c r="L891" s="29"/>
      <c r="M891" s="29"/>
      <c r="N891" s="46"/>
      <c r="O891" s="46"/>
      <c r="P891" s="46"/>
      <c r="Q891" s="46"/>
      <c r="R891" s="46"/>
      <c r="S891" s="46"/>
      <c r="T891" s="46"/>
      <c r="U891" s="46"/>
      <c r="V891" s="43"/>
    </row>
    <row r="892" spans="1:22" ht="12.75" customHeight="1" x14ac:dyDescent="0.25">
      <c r="A892" s="29"/>
      <c r="B892" s="29"/>
      <c r="C892" s="47"/>
      <c r="D892" s="29"/>
      <c r="E892" s="29"/>
      <c r="F892" s="29"/>
      <c r="G892" s="29"/>
      <c r="H892" s="29"/>
      <c r="I892" s="29"/>
      <c r="J892" s="29"/>
      <c r="K892" s="29"/>
      <c r="L892" s="29"/>
      <c r="M892" s="29"/>
      <c r="N892" s="46"/>
      <c r="O892" s="46"/>
      <c r="P892" s="46"/>
      <c r="Q892" s="46"/>
      <c r="R892" s="46"/>
      <c r="S892" s="46"/>
      <c r="T892" s="46"/>
      <c r="U892" s="46"/>
      <c r="V892" s="43"/>
    </row>
    <row r="893" spans="1:22" ht="12.75" customHeight="1" x14ac:dyDescent="0.25">
      <c r="A893" s="29"/>
      <c r="B893" s="29"/>
      <c r="C893" s="47"/>
      <c r="D893" s="29"/>
      <c r="E893" s="29"/>
      <c r="F893" s="29"/>
      <c r="G893" s="29"/>
      <c r="H893" s="29"/>
      <c r="I893" s="29"/>
      <c r="J893" s="29"/>
      <c r="K893" s="29"/>
      <c r="L893" s="29"/>
      <c r="M893" s="29"/>
      <c r="N893" s="46"/>
      <c r="O893" s="46"/>
      <c r="P893" s="46"/>
      <c r="Q893" s="46"/>
      <c r="R893" s="46"/>
      <c r="S893" s="46"/>
      <c r="T893" s="46"/>
      <c r="U893" s="46"/>
      <c r="V893" s="43"/>
    </row>
    <row r="894" spans="1:22" ht="12.75" customHeight="1" x14ac:dyDescent="0.25">
      <c r="A894" s="29"/>
      <c r="B894" s="29"/>
      <c r="C894" s="47"/>
      <c r="D894" s="29"/>
      <c r="E894" s="29"/>
      <c r="F894" s="29"/>
      <c r="G894" s="29"/>
      <c r="H894" s="29"/>
      <c r="I894" s="29"/>
      <c r="J894" s="29"/>
      <c r="K894" s="29"/>
      <c r="L894" s="29"/>
      <c r="M894" s="29"/>
      <c r="N894" s="46"/>
      <c r="O894" s="46"/>
      <c r="P894" s="46"/>
      <c r="Q894" s="46"/>
      <c r="R894" s="46"/>
      <c r="S894" s="46"/>
      <c r="T894" s="46"/>
      <c r="U894" s="46"/>
      <c r="V894" s="43"/>
    </row>
    <row r="895" spans="1:22" ht="12.75" customHeight="1" x14ac:dyDescent="0.25">
      <c r="A895" s="29"/>
      <c r="B895" s="29"/>
      <c r="C895" s="47"/>
      <c r="D895" s="29"/>
      <c r="E895" s="29"/>
      <c r="F895" s="29"/>
      <c r="G895" s="29"/>
      <c r="H895" s="29"/>
      <c r="I895" s="29"/>
      <c r="J895" s="29"/>
      <c r="K895" s="29"/>
      <c r="L895" s="29"/>
      <c r="M895" s="29"/>
      <c r="N895" s="46"/>
      <c r="O895" s="46"/>
      <c r="P895" s="46"/>
      <c r="Q895" s="46"/>
      <c r="R895" s="46"/>
      <c r="S895" s="46"/>
      <c r="T895" s="46"/>
      <c r="U895" s="46"/>
      <c r="V895" s="43"/>
    </row>
    <row r="896" spans="1:22" ht="12.75" customHeight="1" x14ac:dyDescent="0.25">
      <c r="A896" s="29"/>
      <c r="B896" s="29"/>
      <c r="C896" s="47"/>
      <c r="D896" s="29"/>
      <c r="E896" s="29"/>
      <c r="F896" s="29"/>
      <c r="G896" s="29"/>
      <c r="H896" s="29"/>
      <c r="I896" s="29"/>
      <c r="J896" s="29"/>
      <c r="K896" s="29"/>
      <c r="L896" s="29"/>
      <c r="M896" s="29"/>
      <c r="N896" s="46"/>
      <c r="O896" s="46"/>
      <c r="P896" s="46"/>
      <c r="Q896" s="46"/>
      <c r="R896" s="46"/>
      <c r="S896" s="46"/>
      <c r="T896" s="46"/>
      <c r="U896" s="46"/>
      <c r="V896" s="43"/>
    </row>
    <row r="897" spans="1:22" ht="12.75" customHeight="1" x14ac:dyDescent="0.25">
      <c r="A897" s="29"/>
      <c r="B897" s="29"/>
      <c r="C897" s="47"/>
      <c r="D897" s="29"/>
      <c r="E897" s="29"/>
      <c r="F897" s="29"/>
      <c r="G897" s="29"/>
      <c r="H897" s="29"/>
      <c r="I897" s="29"/>
      <c r="J897" s="29"/>
      <c r="K897" s="29"/>
      <c r="L897" s="29"/>
      <c r="M897" s="29"/>
      <c r="N897" s="46"/>
      <c r="O897" s="46"/>
      <c r="P897" s="46"/>
      <c r="Q897" s="46"/>
      <c r="R897" s="46"/>
      <c r="S897" s="46"/>
      <c r="T897" s="46"/>
      <c r="U897" s="46"/>
      <c r="V897" s="43"/>
    </row>
    <row r="898" spans="1:22" ht="12.75" customHeight="1" x14ac:dyDescent="0.25">
      <c r="A898" s="29"/>
      <c r="B898" s="29"/>
      <c r="C898" s="47"/>
      <c r="D898" s="29"/>
      <c r="E898" s="29"/>
      <c r="F898" s="29"/>
      <c r="G898" s="29"/>
      <c r="H898" s="29"/>
      <c r="I898" s="29"/>
      <c r="J898" s="29"/>
      <c r="K898" s="29"/>
      <c r="L898" s="29"/>
      <c r="M898" s="29"/>
      <c r="N898" s="46"/>
      <c r="O898" s="46"/>
      <c r="P898" s="46"/>
      <c r="Q898" s="46"/>
      <c r="R898" s="46"/>
      <c r="S898" s="46"/>
      <c r="T898" s="46"/>
      <c r="U898" s="46"/>
      <c r="V898" s="43"/>
    </row>
    <row r="899" spans="1:22" ht="12.75" customHeight="1" x14ac:dyDescent="0.25">
      <c r="A899" s="29"/>
      <c r="B899" s="29"/>
      <c r="C899" s="47"/>
      <c r="D899" s="29"/>
      <c r="E899" s="29"/>
      <c r="F899" s="29"/>
      <c r="G899" s="29"/>
      <c r="H899" s="29"/>
      <c r="I899" s="29"/>
      <c r="J899" s="29"/>
      <c r="K899" s="29"/>
      <c r="L899" s="29"/>
      <c r="M899" s="29"/>
      <c r="N899" s="46"/>
      <c r="O899" s="46"/>
      <c r="P899" s="46"/>
      <c r="Q899" s="46"/>
      <c r="R899" s="46"/>
      <c r="S899" s="46"/>
      <c r="T899" s="46"/>
      <c r="U899" s="46"/>
      <c r="V899" s="43"/>
    </row>
    <row r="900" spans="1:22" ht="12.75" customHeight="1" x14ac:dyDescent="0.25">
      <c r="A900" s="29"/>
      <c r="B900" s="29"/>
      <c r="C900" s="47"/>
      <c r="D900" s="29"/>
      <c r="E900" s="29"/>
      <c r="F900" s="29"/>
      <c r="G900" s="29"/>
      <c r="H900" s="29"/>
      <c r="I900" s="29"/>
      <c r="J900" s="29"/>
      <c r="K900" s="29"/>
      <c r="L900" s="29"/>
      <c r="M900" s="29"/>
      <c r="N900" s="46"/>
      <c r="O900" s="46"/>
      <c r="P900" s="46"/>
      <c r="Q900" s="46"/>
      <c r="R900" s="46"/>
      <c r="S900" s="46"/>
      <c r="T900" s="46"/>
      <c r="U900" s="46"/>
      <c r="V900" s="43"/>
    </row>
    <row r="901" spans="1:22" ht="12.75" customHeight="1" x14ac:dyDescent="0.25">
      <c r="A901" s="29"/>
      <c r="B901" s="29"/>
      <c r="C901" s="47"/>
      <c r="D901" s="29"/>
      <c r="E901" s="29"/>
      <c r="F901" s="29"/>
      <c r="G901" s="29"/>
      <c r="H901" s="29"/>
      <c r="I901" s="29"/>
      <c r="J901" s="29"/>
      <c r="K901" s="29"/>
      <c r="L901" s="29"/>
      <c r="M901" s="29"/>
      <c r="N901" s="46"/>
      <c r="O901" s="46"/>
      <c r="P901" s="46"/>
      <c r="Q901" s="46"/>
      <c r="R901" s="46"/>
      <c r="S901" s="46"/>
      <c r="T901" s="46"/>
      <c r="U901" s="46"/>
      <c r="V901" s="43"/>
    </row>
    <row r="902" spans="1:22" ht="12.75" customHeight="1" x14ac:dyDescent="0.25">
      <c r="A902" s="29"/>
      <c r="B902" s="29"/>
      <c r="C902" s="47"/>
      <c r="D902" s="29"/>
      <c r="E902" s="29"/>
      <c r="F902" s="29"/>
      <c r="G902" s="29"/>
      <c r="H902" s="29"/>
      <c r="I902" s="29"/>
      <c r="J902" s="29"/>
      <c r="K902" s="29"/>
      <c r="L902" s="29"/>
      <c r="M902" s="29"/>
      <c r="N902" s="46"/>
      <c r="O902" s="46"/>
      <c r="P902" s="46"/>
      <c r="Q902" s="46"/>
      <c r="R902" s="46"/>
      <c r="S902" s="46"/>
      <c r="T902" s="46"/>
      <c r="U902" s="46"/>
      <c r="V902" s="43"/>
    </row>
    <row r="903" spans="1:22" ht="12.75" customHeight="1" x14ac:dyDescent="0.25">
      <c r="A903" s="29"/>
      <c r="B903" s="29"/>
      <c r="C903" s="47"/>
      <c r="D903" s="29"/>
      <c r="E903" s="29"/>
      <c r="F903" s="29"/>
      <c r="G903" s="29"/>
      <c r="H903" s="29"/>
      <c r="I903" s="29"/>
      <c r="J903" s="29"/>
      <c r="K903" s="29"/>
      <c r="L903" s="29"/>
      <c r="M903" s="29"/>
      <c r="N903" s="46"/>
      <c r="O903" s="46"/>
      <c r="P903" s="46"/>
      <c r="Q903" s="46"/>
      <c r="R903" s="46"/>
      <c r="S903" s="46"/>
      <c r="T903" s="46"/>
      <c r="U903" s="46"/>
      <c r="V903" s="43"/>
    </row>
    <row r="904" spans="1:22" ht="12.75" customHeight="1" x14ac:dyDescent="0.25">
      <c r="A904" s="29"/>
      <c r="B904" s="29"/>
      <c r="C904" s="47"/>
      <c r="D904" s="29"/>
      <c r="E904" s="29"/>
      <c r="F904" s="29"/>
      <c r="G904" s="29"/>
      <c r="H904" s="29"/>
      <c r="I904" s="29"/>
      <c r="J904" s="29"/>
      <c r="K904" s="29"/>
      <c r="L904" s="29"/>
      <c r="M904" s="29"/>
      <c r="N904" s="46"/>
      <c r="O904" s="46"/>
      <c r="P904" s="46"/>
      <c r="Q904" s="46"/>
      <c r="R904" s="46"/>
      <c r="S904" s="46"/>
      <c r="T904" s="46"/>
      <c r="U904" s="46"/>
      <c r="V904" s="43"/>
    </row>
    <row r="905" spans="1:22" ht="12.75" customHeight="1" x14ac:dyDescent="0.25">
      <c r="A905" s="29"/>
      <c r="B905" s="29"/>
      <c r="C905" s="47"/>
      <c r="D905" s="29"/>
      <c r="E905" s="29"/>
      <c r="F905" s="29"/>
      <c r="G905" s="29"/>
      <c r="H905" s="29"/>
      <c r="I905" s="29"/>
      <c r="J905" s="29"/>
      <c r="K905" s="29"/>
      <c r="L905" s="29"/>
      <c r="M905" s="29"/>
      <c r="N905" s="46"/>
      <c r="O905" s="46"/>
      <c r="P905" s="46"/>
      <c r="Q905" s="46"/>
      <c r="R905" s="46"/>
      <c r="S905" s="46"/>
      <c r="T905" s="46"/>
      <c r="U905" s="46"/>
      <c r="V905" s="43"/>
    </row>
    <row r="906" spans="1:22" ht="12.75" customHeight="1" x14ac:dyDescent="0.25">
      <c r="A906" s="29"/>
      <c r="B906" s="29"/>
      <c r="C906" s="47"/>
      <c r="D906" s="29"/>
      <c r="E906" s="29"/>
      <c r="F906" s="29"/>
      <c r="G906" s="29"/>
      <c r="H906" s="29"/>
      <c r="I906" s="29"/>
      <c r="J906" s="29"/>
      <c r="K906" s="29"/>
      <c r="L906" s="29"/>
      <c r="M906" s="29"/>
      <c r="N906" s="46"/>
      <c r="O906" s="46"/>
      <c r="P906" s="46"/>
      <c r="Q906" s="46"/>
      <c r="R906" s="46"/>
      <c r="S906" s="46"/>
      <c r="T906" s="46"/>
      <c r="U906" s="46"/>
      <c r="V906" s="43"/>
    </row>
    <row r="907" spans="1:22" ht="12.75" customHeight="1" x14ac:dyDescent="0.25">
      <c r="A907" s="29"/>
      <c r="B907" s="29"/>
      <c r="C907" s="47"/>
      <c r="D907" s="29"/>
      <c r="E907" s="29"/>
      <c r="F907" s="29"/>
      <c r="G907" s="29"/>
      <c r="H907" s="29"/>
      <c r="I907" s="29"/>
      <c r="J907" s="29"/>
      <c r="K907" s="29"/>
      <c r="L907" s="29"/>
      <c r="M907" s="29"/>
      <c r="N907" s="46"/>
      <c r="O907" s="46"/>
      <c r="P907" s="46"/>
      <c r="Q907" s="46"/>
      <c r="R907" s="46"/>
      <c r="S907" s="46"/>
      <c r="T907" s="46"/>
      <c r="U907" s="46"/>
      <c r="V907" s="43"/>
    </row>
    <row r="908" spans="1:22" ht="12.75" customHeight="1" x14ac:dyDescent="0.25">
      <c r="A908" s="29"/>
      <c r="B908" s="29"/>
      <c r="C908" s="47"/>
      <c r="D908" s="29"/>
      <c r="E908" s="29"/>
      <c r="F908" s="29"/>
      <c r="G908" s="29"/>
      <c r="H908" s="29"/>
      <c r="I908" s="29"/>
      <c r="J908" s="29"/>
      <c r="K908" s="29"/>
      <c r="L908" s="29"/>
      <c r="M908" s="29"/>
      <c r="N908" s="46"/>
      <c r="O908" s="46"/>
      <c r="P908" s="46"/>
      <c r="Q908" s="46"/>
      <c r="R908" s="46"/>
      <c r="S908" s="46"/>
      <c r="T908" s="46"/>
      <c r="U908" s="46"/>
      <c r="V908" s="43"/>
    </row>
    <row r="909" spans="1:22" ht="12.75" customHeight="1" x14ac:dyDescent="0.25">
      <c r="A909" s="29"/>
      <c r="B909" s="29"/>
      <c r="C909" s="47"/>
      <c r="D909" s="29"/>
      <c r="E909" s="29"/>
      <c r="F909" s="29"/>
      <c r="G909" s="29"/>
      <c r="H909" s="29"/>
      <c r="I909" s="29"/>
      <c r="J909" s="29"/>
      <c r="K909" s="29"/>
      <c r="L909" s="29"/>
      <c r="M909" s="29"/>
      <c r="N909" s="46"/>
      <c r="O909" s="46"/>
      <c r="P909" s="46"/>
      <c r="Q909" s="46"/>
      <c r="R909" s="46"/>
      <c r="S909" s="46"/>
      <c r="T909" s="46"/>
      <c r="U909" s="46"/>
      <c r="V909" s="43"/>
    </row>
    <row r="910" spans="1:22" ht="12.75" customHeight="1" x14ac:dyDescent="0.25">
      <c r="A910" s="29"/>
      <c r="B910" s="29"/>
      <c r="C910" s="47"/>
      <c r="D910" s="29"/>
      <c r="E910" s="29"/>
      <c r="F910" s="29"/>
      <c r="G910" s="29"/>
      <c r="H910" s="29"/>
      <c r="I910" s="29"/>
      <c r="J910" s="29"/>
      <c r="K910" s="29"/>
      <c r="L910" s="29"/>
      <c r="M910" s="29"/>
      <c r="N910" s="46"/>
      <c r="O910" s="46"/>
      <c r="P910" s="46"/>
      <c r="Q910" s="46"/>
      <c r="R910" s="46"/>
      <c r="S910" s="46"/>
      <c r="T910" s="46"/>
      <c r="U910" s="46"/>
      <c r="V910" s="43"/>
    </row>
    <row r="911" spans="1:22" ht="12.75" customHeight="1" x14ac:dyDescent="0.25">
      <c r="A911" s="29"/>
      <c r="B911" s="29"/>
      <c r="C911" s="47"/>
      <c r="D911" s="29"/>
      <c r="E911" s="29"/>
      <c r="F911" s="29"/>
      <c r="G911" s="29"/>
      <c r="H911" s="29"/>
      <c r="I911" s="29"/>
      <c r="J911" s="29"/>
      <c r="K911" s="29"/>
      <c r="L911" s="29"/>
      <c r="M911" s="29"/>
      <c r="N911" s="46"/>
      <c r="O911" s="46"/>
      <c r="P911" s="46"/>
      <c r="Q911" s="46"/>
      <c r="R911" s="46"/>
      <c r="S911" s="46"/>
      <c r="T911" s="46"/>
      <c r="U911" s="46"/>
      <c r="V911" s="43"/>
    </row>
    <row r="912" spans="1:22" ht="12.75" customHeight="1" x14ac:dyDescent="0.25">
      <c r="A912" s="29"/>
      <c r="B912" s="29"/>
      <c r="C912" s="47"/>
      <c r="D912" s="29"/>
      <c r="E912" s="29"/>
      <c r="F912" s="29"/>
      <c r="G912" s="29"/>
      <c r="H912" s="29"/>
      <c r="I912" s="29"/>
      <c r="J912" s="29"/>
      <c r="K912" s="29"/>
      <c r="L912" s="29"/>
      <c r="M912" s="29"/>
      <c r="N912" s="46"/>
      <c r="O912" s="46"/>
      <c r="P912" s="46"/>
      <c r="Q912" s="46"/>
      <c r="R912" s="46"/>
      <c r="S912" s="46"/>
      <c r="T912" s="46"/>
      <c r="U912" s="46"/>
      <c r="V912" s="43"/>
    </row>
    <row r="913" spans="1:22" ht="12.75" customHeight="1" x14ac:dyDescent="0.25">
      <c r="A913" s="29"/>
      <c r="B913" s="29"/>
      <c r="C913" s="47"/>
      <c r="D913" s="29"/>
      <c r="E913" s="29"/>
      <c r="F913" s="29"/>
      <c r="G913" s="29"/>
      <c r="H913" s="29"/>
      <c r="I913" s="29"/>
      <c r="J913" s="29"/>
      <c r="K913" s="29"/>
      <c r="L913" s="29"/>
      <c r="M913" s="29"/>
      <c r="N913" s="46"/>
      <c r="O913" s="46"/>
      <c r="P913" s="46"/>
      <c r="Q913" s="46"/>
      <c r="R913" s="46"/>
      <c r="S913" s="46"/>
      <c r="T913" s="46"/>
      <c r="U913" s="46"/>
      <c r="V913" s="43"/>
    </row>
    <row r="914" spans="1:22" ht="12.75" customHeight="1" x14ac:dyDescent="0.25">
      <c r="A914" s="29"/>
      <c r="B914" s="29"/>
      <c r="C914" s="47"/>
      <c r="D914" s="29"/>
      <c r="E914" s="29"/>
      <c r="F914" s="29"/>
      <c r="G914" s="29"/>
      <c r="H914" s="29"/>
      <c r="I914" s="29"/>
      <c r="J914" s="29"/>
      <c r="K914" s="29"/>
      <c r="L914" s="29"/>
      <c r="M914" s="29"/>
      <c r="N914" s="46"/>
      <c r="O914" s="46"/>
      <c r="P914" s="46"/>
      <c r="Q914" s="46"/>
      <c r="R914" s="46"/>
      <c r="S914" s="46"/>
      <c r="T914" s="46"/>
      <c r="U914" s="46"/>
      <c r="V914" s="43"/>
    </row>
    <row r="915" spans="1:22" ht="12.75" customHeight="1" x14ac:dyDescent="0.25">
      <c r="A915" s="29"/>
      <c r="B915" s="29"/>
      <c r="C915" s="47"/>
      <c r="D915" s="29"/>
      <c r="E915" s="29"/>
      <c r="F915" s="29"/>
      <c r="G915" s="29"/>
      <c r="H915" s="29"/>
      <c r="I915" s="29"/>
      <c r="J915" s="29"/>
      <c r="K915" s="29"/>
      <c r="L915" s="29"/>
      <c r="M915" s="29"/>
      <c r="N915" s="46"/>
      <c r="O915" s="46"/>
      <c r="P915" s="46"/>
      <c r="Q915" s="46"/>
      <c r="R915" s="46"/>
      <c r="S915" s="46"/>
      <c r="T915" s="46"/>
      <c r="U915" s="46"/>
      <c r="V915" s="43"/>
    </row>
    <row r="916" spans="1:22" ht="12.75" customHeight="1" x14ac:dyDescent="0.25">
      <c r="A916" s="29"/>
      <c r="B916" s="29"/>
      <c r="C916" s="47"/>
      <c r="D916" s="29"/>
      <c r="E916" s="29"/>
      <c r="F916" s="29"/>
      <c r="G916" s="29"/>
      <c r="H916" s="29"/>
      <c r="I916" s="29"/>
      <c r="J916" s="29"/>
      <c r="K916" s="29"/>
      <c r="L916" s="29"/>
      <c r="M916" s="29"/>
      <c r="N916" s="46"/>
      <c r="O916" s="46"/>
      <c r="P916" s="46"/>
      <c r="Q916" s="46"/>
      <c r="R916" s="46"/>
      <c r="S916" s="46"/>
      <c r="T916" s="46"/>
      <c r="U916" s="46"/>
      <c r="V916" s="43"/>
    </row>
    <row r="917" spans="1:22" ht="12.75" customHeight="1" x14ac:dyDescent="0.25">
      <c r="A917" s="29"/>
      <c r="B917" s="29"/>
      <c r="C917" s="47"/>
      <c r="D917" s="29"/>
      <c r="E917" s="29"/>
      <c r="F917" s="29"/>
      <c r="G917" s="29"/>
      <c r="H917" s="29"/>
      <c r="I917" s="29"/>
      <c r="J917" s="29"/>
      <c r="K917" s="29"/>
      <c r="L917" s="29"/>
      <c r="M917" s="29"/>
      <c r="N917" s="46"/>
      <c r="O917" s="46"/>
      <c r="P917" s="46"/>
      <c r="Q917" s="46"/>
      <c r="R917" s="46"/>
      <c r="S917" s="46"/>
      <c r="T917" s="46"/>
      <c r="U917" s="46"/>
      <c r="V917" s="43"/>
    </row>
    <row r="918" spans="1:22" ht="12.75" customHeight="1" x14ac:dyDescent="0.25">
      <c r="A918" s="29"/>
      <c r="B918" s="29"/>
      <c r="C918" s="47"/>
      <c r="D918" s="29"/>
      <c r="E918" s="29"/>
      <c r="F918" s="29"/>
      <c r="G918" s="29"/>
      <c r="H918" s="29"/>
      <c r="I918" s="29"/>
      <c r="J918" s="29"/>
      <c r="K918" s="29"/>
      <c r="L918" s="29"/>
      <c r="M918" s="29"/>
      <c r="N918" s="46"/>
      <c r="O918" s="46"/>
      <c r="P918" s="46"/>
      <c r="Q918" s="46"/>
      <c r="R918" s="46"/>
      <c r="S918" s="46"/>
      <c r="T918" s="46"/>
      <c r="U918" s="46"/>
      <c r="V918" s="43"/>
    </row>
    <row r="919" spans="1:22" ht="12.75" customHeight="1" x14ac:dyDescent="0.25">
      <c r="A919" s="29"/>
      <c r="B919" s="29"/>
      <c r="C919" s="47"/>
      <c r="D919" s="29"/>
      <c r="E919" s="29"/>
      <c r="F919" s="29"/>
      <c r="G919" s="29"/>
      <c r="H919" s="29"/>
      <c r="I919" s="29"/>
      <c r="J919" s="29"/>
      <c r="K919" s="29"/>
      <c r="L919" s="29"/>
      <c r="M919" s="29"/>
      <c r="N919" s="46"/>
      <c r="O919" s="46"/>
      <c r="P919" s="46"/>
      <c r="Q919" s="46"/>
      <c r="R919" s="46"/>
      <c r="S919" s="46"/>
      <c r="T919" s="46"/>
      <c r="U919" s="46"/>
      <c r="V919" s="43"/>
    </row>
    <row r="920" spans="1:22" ht="12.75" customHeight="1" x14ac:dyDescent="0.25">
      <c r="A920" s="29"/>
      <c r="B920" s="29"/>
      <c r="C920" s="47"/>
      <c r="D920" s="29"/>
      <c r="E920" s="29"/>
      <c r="F920" s="29"/>
      <c r="G920" s="29"/>
      <c r="H920" s="29"/>
      <c r="I920" s="29"/>
      <c r="J920" s="29"/>
      <c r="K920" s="29"/>
      <c r="L920" s="29"/>
      <c r="M920" s="29"/>
      <c r="N920" s="46"/>
      <c r="O920" s="46"/>
      <c r="P920" s="46"/>
      <c r="Q920" s="46"/>
      <c r="R920" s="46"/>
      <c r="S920" s="46"/>
      <c r="T920" s="46"/>
      <c r="U920" s="46"/>
      <c r="V920" s="43"/>
    </row>
    <row r="921" spans="1:22" ht="12.75" customHeight="1" x14ac:dyDescent="0.25">
      <c r="A921" s="29"/>
      <c r="B921" s="29"/>
      <c r="C921" s="47"/>
      <c r="D921" s="29"/>
      <c r="E921" s="29"/>
      <c r="F921" s="29"/>
      <c r="G921" s="29"/>
      <c r="H921" s="29"/>
      <c r="I921" s="29"/>
      <c r="J921" s="29"/>
      <c r="K921" s="29"/>
      <c r="L921" s="29"/>
      <c r="M921" s="29"/>
      <c r="N921" s="46"/>
      <c r="O921" s="46"/>
      <c r="P921" s="46"/>
      <c r="Q921" s="46"/>
      <c r="R921" s="46"/>
      <c r="S921" s="46"/>
      <c r="T921" s="46"/>
      <c r="U921" s="46"/>
      <c r="V921" s="43"/>
    </row>
    <row r="922" spans="1:22" ht="12.75" customHeight="1" x14ac:dyDescent="0.25">
      <c r="A922" s="29"/>
      <c r="B922" s="29"/>
      <c r="C922" s="47"/>
      <c r="D922" s="29"/>
      <c r="E922" s="29"/>
      <c r="F922" s="29"/>
      <c r="G922" s="29"/>
      <c r="H922" s="29"/>
      <c r="I922" s="29"/>
      <c r="J922" s="29"/>
      <c r="K922" s="29"/>
      <c r="L922" s="29"/>
      <c r="M922" s="29"/>
      <c r="N922" s="46"/>
      <c r="O922" s="46"/>
      <c r="P922" s="46"/>
      <c r="Q922" s="46"/>
      <c r="R922" s="46"/>
      <c r="S922" s="46"/>
      <c r="T922" s="46"/>
      <c r="U922" s="46"/>
      <c r="V922" s="43"/>
    </row>
    <row r="923" spans="1:22" ht="12.75" customHeight="1" x14ac:dyDescent="0.25">
      <c r="A923" s="29"/>
      <c r="B923" s="29"/>
      <c r="C923" s="47"/>
      <c r="D923" s="29"/>
      <c r="E923" s="29"/>
      <c r="F923" s="29"/>
      <c r="G923" s="29"/>
      <c r="H923" s="29"/>
      <c r="I923" s="29"/>
      <c r="J923" s="29"/>
      <c r="K923" s="29"/>
      <c r="L923" s="29"/>
      <c r="M923" s="29"/>
      <c r="N923" s="46"/>
      <c r="O923" s="46"/>
      <c r="P923" s="46"/>
      <c r="Q923" s="46"/>
      <c r="R923" s="46"/>
      <c r="S923" s="46"/>
      <c r="T923" s="46"/>
      <c r="U923" s="46"/>
      <c r="V923" s="43"/>
    </row>
    <row r="924" spans="1:22" ht="12.75" customHeight="1" x14ac:dyDescent="0.25">
      <c r="A924" s="29"/>
      <c r="B924" s="29"/>
      <c r="C924" s="47"/>
      <c r="D924" s="29"/>
      <c r="E924" s="29"/>
      <c r="F924" s="29"/>
      <c r="G924" s="29"/>
      <c r="H924" s="29"/>
      <c r="I924" s="29"/>
      <c r="J924" s="29"/>
      <c r="K924" s="29"/>
      <c r="L924" s="29"/>
      <c r="M924" s="29"/>
      <c r="N924" s="46"/>
      <c r="O924" s="46"/>
      <c r="P924" s="46"/>
      <c r="Q924" s="46"/>
      <c r="R924" s="46"/>
      <c r="S924" s="46"/>
      <c r="T924" s="46"/>
      <c r="U924" s="46"/>
      <c r="V924" s="43"/>
    </row>
    <row r="925" spans="1:22" ht="12.75" customHeight="1" x14ac:dyDescent="0.25">
      <c r="A925" s="29"/>
      <c r="B925" s="29"/>
      <c r="C925" s="47"/>
      <c r="D925" s="29"/>
      <c r="E925" s="29"/>
      <c r="F925" s="29"/>
      <c r="G925" s="29"/>
      <c r="H925" s="29"/>
      <c r="I925" s="29"/>
      <c r="J925" s="29"/>
      <c r="K925" s="29"/>
      <c r="L925" s="29"/>
      <c r="M925" s="29"/>
      <c r="N925" s="46"/>
      <c r="O925" s="46"/>
      <c r="P925" s="46"/>
      <c r="Q925" s="46"/>
      <c r="R925" s="46"/>
      <c r="S925" s="46"/>
      <c r="T925" s="46"/>
      <c r="U925" s="46"/>
      <c r="V925" s="43"/>
    </row>
    <row r="926" spans="1:22" ht="12.75" customHeight="1" x14ac:dyDescent="0.25">
      <c r="A926" s="29"/>
      <c r="B926" s="29"/>
      <c r="C926" s="47"/>
      <c r="D926" s="29"/>
      <c r="E926" s="29"/>
      <c r="F926" s="29"/>
      <c r="G926" s="29"/>
      <c r="H926" s="29"/>
      <c r="I926" s="29"/>
      <c r="J926" s="29"/>
      <c r="K926" s="29"/>
      <c r="L926" s="29"/>
      <c r="M926" s="29"/>
      <c r="N926" s="46"/>
      <c r="O926" s="46"/>
      <c r="P926" s="46"/>
      <c r="Q926" s="46"/>
      <c r="R926" s="46"/>
      <c r="S926" s="46"/>
      <c r="T926" s="46"/>
      <c r="U926" s="46"/>
      <c r="V926" s="43"/>
    </row>
    <row r="927" spans="1:22" ht="12.75" customHeight="1" x14ac:dyDescent="0.25">
      <c r="A927" s="29"/>
      <c r="B927" s="29"/>
      <c r="C927" s="47"/>
      <c r="D927" s="29"/>
      <c r="E927" s="29"/>
      <c r="F927" s="29"/>
      <c r="G927" s="29"/>
      <c r="H927" s="29"/>
      <c r="I927" s="29"/>
      <c r="J927" s="29"/>
      <c r="K927" s="29"/>
      <c r="L927" s="29"/>
      <c r="M927" s="29"/>
      <c r="N927" s="46"/>
      <c r="O927" s="46"/>
      <c r="P927" s="46"/>
      <c r="Q927" s="46"/>
      <c r="R927" s="46"/>
      <c r="S927" s="46"/>
      <c r="T927" s="46"/>
      <c r="U927" s="46"/>
      <c r="V927" s="43"/>
    </row>
    <row r="928" spans="1:22" ht="12.75" customHeight="1" x14ac:dyDescent="0.25">
      <c r="A928" s="29"/>
      <c r="B928" s="29"/>
      <c r="C928" s="47"/>
      <c r="D928" s="29"/>
      <c r="E928" s="29"/>
      <c r="F928" s="29"/>
      <c r="G928" s="29"/>
      <c r="H928" s="29"/>
      <c r="I928" s="29"/>
      <c r="J928" s="29"/>
      <c r="K928" s="29"/>
      <c r="L928" s="29"/>
      <c r="M928" s="29"/>
      <c r="N928" s="46"/>
      <c r="O928" s="46"/>
      <c r="P928" s="46"/>
      <c r="Q928" s="46"/>
      <c r="R928" s="46"/>
      <c r="S928" s="46"/>
      <c r="T928" s="46"/>
      <c r="U928" s="46"/>
      <c r="V928" s="43"/>
    </row>
    <row r="929" spans="1:22" ht="12.75" customHeight="1" x14ac:dyDescent="0.25">
      <c r="A929" s="29"/>
      <c r="B929" s="29"/>
      <c r="C929" s="47"/>
      <c r="D929" s="29"/>
      <c r="E929" s="29"/>
      <c r="F929" s="29"/>
      <c r="G929" s="29"/>
      <c r="H929" s="29"/>
      <c r="I929" s="29"/>
      <c r="J929" s="29"/>
      <c r="K929" s="29"/>
      <c r="L929" s="29"/>
      <c r="M929" s="29"/>
      <c r="N929" s="46"/>
      <c r="O929" s="46"/>
      <c r="P929" s="46"/>
      <c r="Q929" s="46"/>
      <c r="R929" s="46"/>
      <c r="S929" s="46"/>
      <c r="T929" s="46"/>
      <c r="U929" s="46"/>
      <c r="V929" s="43"/>
    </row>
    <row r="930" spans="1:22" ht="12.75" customHeight="1" x14ac:dyDescent="0.25">
      <c r="A930" s="29"/>
      <c r="B930" s="29"/>
      <c r="C930" s="47"/>
      <c r="D930" s="29"/>
      <c r="E930" s="29"/>
      <c r="F930" s="29"/>
      <c r="G930" s="29"/>
      <c r="H930" s="29"/>
      <c r="I930" s="29"/>
      <c r="J930" s="29"/>
      <c r="K930" s="29"/>
      <c r="L930" s="29"/>
      <c r="M930" s="29"/>
      <c r="N930" s="46"/>
      <c r="O930" s="46"/>
      <c r="P930" s="46"/>
      <c r="Q930" s="46"/>
      <c r="R930" s="46"/>
      <c r="S930" s="46"/>
      <c r="T930" s="46"/>
      <c r="U930" s="46"/>
      <c r="V930" s="43"/>
    </row>
    <row r="931" spans="1:22" ht="12.75" customHeight="1" x14ac:dyDescent="0.25">
      <c r="A931" s="29"/>
      <c r="B931" s="29"/>
      <c r="C931" s="47"/>
      <c r="D931" s="29"/>
      <c r="E931" s="29"/>
      <c r="F931" s="29"/>
      <c r="G931" s="29"/>
      <c r="H931" s="29"/>
      <c r="I931" s="29"/>
      <c r="J931" s="29"/>
      <c r="K931" s="29"/>
      <c r="L931" s="29"/>
      <c r="M931" s="29"/>
      <c r="N931" s="46"/>
      <c r="O931" s="46"/>
      <c r="P931" s="46"/>
      <c r="Q931" s="46"/>
      <c r="R931" s="46"/>
      <c r="S931" s="46"/>
      <c r="T931" s="46"/>
      <c r="U931" s="46"/>
      <c r="V931" s="43"/>
    </row>
    <row r="932" spans="1:22" ht="12.75" customHeight="1" x14ac:dyDescent="0.25">
      <c r="A932" s="29"/>
      <c r="B932" s="29"/>
      <c r="C932" s="47"/>
      <c r="D932" s="29"/>
      <c r="E932" s="29"/>
      <c r="F932" s="29"/>
      <c r="G932" s="29"/>
      <c r="H932" s="29"/>
      <c r="I932" s="29"/>
      <c r="J932" s="29"/>
      <c r="K932" s="29"/>
      <c r="L932" s="29"/>
      <c r="M932" s="29"/>
      <c r="N932" s="46"/>
      <c r="O932" s="46"/>
      <c r="P932" s="46"/>
      <c r="Q932" s="46"/>
      <c r="R932" s="46"/>
      <c r="S932" s="46"/>
      <c r="T932" s="46"/>
      <c r="U932" s="46"/>
      <c r="V932" s="43"/>
    </row>
    <row r="933" spans="1:22" ht="12.75" customHeight="1" x14ac:dyDescent="0.25">
      <c r="A933" s="29"/>
      <c r="B933" s="29"/>
      <c r="C933" s="47"/>
      <c r="D933" s="29"/>
      <c r="E933" s="29"/>
      <c r="F933" s="29"/>
      <c r="G933" s="29"/>
      <c r="H933" s="29"/>
      <c r="I933" s="29"/>
      <c r="J933" s="29"/>
      <c r="K933" s="29"/>
      <c r="L933" s="29"/>
      <c r="M933" s="29"/>
      <c r="N933" s="46"/>
      <c r="O933" s="46"/>
      <c r="P933" s="46"/>
      <c r="Q933" s="46"/>
      <c r="R933" s="46"/>
      <c r="S933" s="46"/>
      <c r="T933" s="46"/>
      <c r="U933" s="46"/>
      <c r="V933" s="43"/>
    </row>
    <row r="934" spans="1:22" ht="12.75" customHeight="1" x14ac:dyDescent="0.25">
      <c r="A934" s="29"/>
      <c r="B934" s="29"/>
      <c r="C934" s="47"/>
      <c r="D934" s="29"/>
      <c r="E934" s="29"/>
      <c r="F934" s="29"/>
      <c r="G934" s="29"/>
      <c r="H934" s="29"/>
      <c r="I934" s="29"/>
      <c r="J934" s="29"/>
      <c r="K934" s="29"/>
      <c r="L934" s="29"/>
      <c r="M934" s="29"/>
      <c r="N934" s="46"/>
      <c r="O934" s="46"/>
      <c r="P934" s="46"/>
      <c r="Q934" s="46"/>
      <c r="R934" s="46"/>
      <c r="S934" s="46"/>
      <c r="T934" s="46"/>
      <c r="U934" s="46"/>
      <c r="V934" s="43"/>
    </row>
    <row r="935" spans="1:22" ht="12.75" customHeight="1" x14ac:dyDescent="0.25">
      <c r="A935" s="29"/>
      <c r="B935" s="29"/>
      <c r="C935" s="47"/>
      <c r="D935" s="29"/>
      <c r="E935" s="29"/>
      <c r="F935" s="29"/>
      <c r="G935" s="29"/>
      <c r="H935" s="29"/>
      <c r="I935" s="29"/>
      <c r="J935" s="29"/>
      <c r="K935" s="29"/>
      <c r="L935" s="29"/>
      <c r="M935" s="29"/>
      <c r="N935" s="46"/>
      <c r="O935" s="46"/>
      <c r="P935" s="46"/>
      <c r="Q935" s="46"/>
      <c r="R935" s="46"/>
      <c r="S935" s="46"/>
      <c r="T935" s="46"/>
      <c r="U935" s="46"/>
      <c r="V935" s="43"/>
    </row>
    <row r="936" spans="1:22" ht="12.75" customHeight="1" x14ac:dyDescent="0.25">
      <c r="A936" s="29"/>
      <c r="B936" s="29"/>
      <c r="C936" s="47"/>
      <c r="D936" s="29"/>
      <c r="E936" s="29"/>
      <c r="F936" s="29"/>
      <c r="G936" s="29"/>
      <c r="H936" s="29"/>
      <c r="I936" s="29"/>
      <c r="J936" s="29"/>
      <c r="K936" s="29"/>
      <c r="L936" s="29"/>
      <c r="M936" s="29"/>
      <c r="N936" s="46"/>
      <c r="O936" s="46"/>
      <c r="P936" s="46"/>
      <c r="Q936" s="46"/>
      <c r="R936" s="46"/>
      <c r="S936" s="46"/>
      <c r="T936" s="46"/>
      <c r="U936" s="46"/>
      <c r="V936" s="43"/>
    </row>
    <row r="937" spans="1:22" ht="12.75" customHeight="1" x14ac:dyDescent="0.25">
      <c r="A937" s="29"/>
      <c r="B937" s="29"/>
      <c r="C937" s="47"/>
      <c r="D937" s="29"/>
      <c r="E937" s="29"/>
      <c r="F937" s="29"/>
      <c r="G937" s="29"/>
      <c r="H937" s="29"/>
      <c r="I937" s="29"/>
      <c r="J937" s="29"/>
      <c r="K937" s="29"/>
      <c r="L937" s="29"/>
      <c r="M937" s="29"/>
      <c r="N937" s="46"/>
      <c r="O937" s="46"/>
      <c r="P937" s="46"/>
      <c r="Q937" s="46"/>
      <c r="R937" s="46"/>
      <c r="S937" s="46"/>
      <c r="T937" s="46"/>
      <c r="U937" s="46"/>
      <c r="V937" s="43"/>
    </row>
    <row r="938" spans="1:22" ht="12.75" customHeight="1" x14ac:dyDescent="0.25">
      <c r="A938" s="29"/>
      <c r="B938" s="29"/>
      <c r="C938" s="47"/>
      <c r="D938" s="29"/>
      <c r="E938" s="29"/>
      <c r="F938" s="29"/>
      <c r="G938" s="29"/>
      <c r="H938" s="29"/>
      <c r="I938" s="29"/>
      <c r="J938" s="29"/>
      <c r="K938" s="29"/>
      <c r="L938" s="29"/>
      <c r="M938" s="29"/>
      <c r="N938" s="46"/>
      <c r="O938" s="46"/>
      <c r="P938" s="46"/>
      <c r="Q938" s="46"/>
      <c r="R938" s="46"/>
      <c r="S938" s="46"/>
      <c r="T938" s="46"/>
      <c r="U938" s="46"/>
      <c r="V938" s="43"/>
    </row>
    <row r="939" spans="1:22" ht="12.75" customHeight="1" x14ac:dyDescent="0.25">
      <c r="A939" s="29"/>
      <c r="B939" s="29"/>
      <c r="C939" s="47"/>
      <c r="D939" s="29"/>
      <c r="E939" s="29"/>
      <c r="F939" s="29"/>
      <c r="G939" s="29"/>
      <c r="H939" s="29"/>
      <c r="I939" s="29"/>
      <c r="J939" s="29"/>
      <c r="K939" s="29"/>
      <c r="L939" s="29"/>
      <c r="M939" s="29"/>
      <c r="N939" s="46"/>
      <c r="O939" s="46"/>
      <c r="P939" s="46"/>
      <c r="Q939" s="46"/>
      <c r="R939" s="46"/>
      <c r="S939" s="46"/>
      <c r="T939" s="46"/>
      <c r="U939" s="46"/>
      <c r="V939" s="43"/>
    </row>
    <row r="940" spans="1:22" ht="12.75" customHeight="1" x14ac:dyDescent="0.25">
      <c r="A940" s="29"/>
      <c r="B940" s="29"/>
      <c r="C940" s="47"/>
      <c r="D940" s="29"/>
      <c r="E940" s="29"/>
      <c r="F940" s="29"/>
      <c r="G940" s="29"/>
      <c r="H940" s="29"/>
      <c r="I940" s="29"/>
      <c r="J940" s="29"/>
      <c r="K940" s="29"/>
      <c r="L940" s="29"/>
      <c r="M940" s="29"/>
      <c r="N940" s="46"/>
      <c r="O940" s="46"/>
      <c r="P940" s="46"/>
      <c r="Q940" s="46"/>
      <c r="R940" s="46"/>
      <c r="S940" s="46"/>
      <c r="T940" s="46"/>
      <c r="U940" s="46"/>
      <c r="V940" s="43"/>
    </row>
    <row r="941" spans="1:22" ht="12.75" customHeight="1" x14ac:dyDescent="0.25">
      <c r="A941" s="29"/>
      <c r="B941" s="29"/>
      <c r="C941" s="47"/>
      <c r="D941" s="29"/>
      <c r="E941" s="29"/>
      <c r="F941" s="29"/>
      <c r="G941" s="29"/>
      <c r="H941" s="29"/>
      <c r="I941" s="29"/>
      <c r="J941" s="29"/>
      <c r="K941" s="29"/>
      <c r="L941" s="29"/>
      <c r="M941" s="29"/>
      <c r="N941" s="46"/>
      <c r="O941" s="46"/>
      <c r="P941" s="46"/>
      <c r="Q941" s="46"/>
      <c r="R941" s="46"/>
      <c r="S941" s="46"/>
      <c r="T941" s="46"/>
      <c r="U941" s="46"/>
      <c r="V941" s="43"/>
    </row>
    <row r="942" spans="1:22" ht="12.75" customHeight="1" x14ac:dyDescent="0.25">
      <c r="A942" s="29"/>
      <c r="B942" s="29"/>
      <c r="C942" s="47"/>
      <c r="D942" s="29"/>
      <c r="E942" s="29"/>
      <c r="F942" s="29"/>
      <c r="G942" s="29"/>
      <c r="H942" s="29"/>
      <c r="I942" s="29"/>
      <c r="J942" s="29"/>
      <c r="K942" s="29"/>
      <c r="L942" s="29"/>
      <c r="M942" s="29"/>
      <c r="N942" s="46"/>
      <c r="O942" s="46"/>
      <c r="P942" s="46"/>
      <c r="Q942" s="46"/>
      <c r="R942" s="46"/>
      <c r="S942" s="46"/>
      <c r="T942" s="46"/>
      <c r="U942" s="46"/>
      <c r="V942" s="43"/>
    </row>
    <row r="943" spans="1:22" ht="12.75" customHeight="1" x14ac:dyDescent="0.25">
      <c r="A943" s="29"/>
      <c r="B943" s="29"/>
      <c r="C943" s="47"/>
      <c r="D943" s="29"/>
      <c r="E943" s="29"/>
      <c r="F943" s="29"/>
      <c r="G943" s="29"/>
      <c r="H943" s="29"/>
      <c r="I943" s="29"/>
      <c r="J943" s="29"/>
      <c r="K943" s="29"/>
      <c r="L943" s="29"/>
      <c r="M943" s="29"/>
      <c r="N943" s="46"/>
      <c r="O943" s="46"/>
      <c r="P943" s="46"/>
      <c r="Q943" s="46"/>
      <c r="R943" s="46"/>
      <c r="S943" s="46"/>
      <c r="T943" s="46"/>
      <c r="U943" s="46"/>
      <c r="V943" s="43"/>
    </row>
    <row r="944" spans="1:22" ht="12.75" customHeight="1" x14ac:dyDescent="0.25">
      <c r="A944" s="29"/>
      <c r="B944" s="29"/>
      <c r="C944" s="47"/>
      <c r="D944" s="29"/>
      <c r="E944" s="29"/>
      <c r="F944" s="29"/>
      <c r="G944" s="29"/>
      <c r="H944" s="29"/>
      <c r="I944" s="29"/>
      <c r="J944" s="29"/>
      <c r="K944" s="29"/>
      <c r="L944" s="29"/>
      <c r="M944" s="29"/>
      <c r="N944" s="46"/>
      <c r="O944" s="46"/>
      <c r="P944" s="46"/>
      <c r="Q944" s="46"/>
      <c r="R944" s="46"/>
      <c r="S944" s="46"/>
      <c r="T944" s="46"/>
      <c r="U944" s="46"/>
      <c r="V944" s="43"/>
    </row>
    <row r="945" spans="1:22" ht="12.75" customHeight="1" x14ac:dyDescent="0.25">
      <c r="A945" s="29"/>
      <c r="B945" s="29"/>
      <c r="C945" s="47"/>
      <c r="D945" s="29"/>
      <c r="E945" s="29"/>
      <c r="F945" s="29"/>
      <c r="G945" s="29"/>
      <c r="H945" s="29"/>
      <c r="I945" s="29"/>
      <c r="J945" s="29"/>
      <c r="K945" s="29"/>
      <c r="L945" s="29"/>
      <c r="M945" s="29"/>
      <c r="N945" s="46"/>
      <c r="O945" s="46"/>
      <c r="P945" s="46"/>
      <c r="Q945" s="46"/>
      <c r="R945" s="46"/>
      <c r="S945" s="46"/>
      <c r="T945" s="46"/>
      <c r="U945" s="46"/>
      <c r="V945" s="43"/>
    </row>
    <row r="946" spans="1:22" ht="12.75" customHeight="1" x14ac:dyDescent="0.25">
      <c r="A946" s="29"/>
      <c r="B946" s="29"/>
      <c r="C946" s="47"/>
      <c r="D946" s="29"/>
      <c r="E946" s="29"/>
      <c r="F946" s="29"/>
      <c r="G946" s="29"/>
      <c r="H946" s="29"/>
      <c r="I946" s="29"/>
      <c r="J946" s="29"/>
      <c r="K946" s="29"/>
      <c r="L946" s="29"/>
      <c r="M946" s="29"/>
      <c r="N946" s="46"/>
      <c r="O946" s="46"/>
      <c r="P946" s="46"/>
      <c r="Q946" s="46"/>
      <c r="R946" s="46"/>
      <c r="S946" s="46"/>
      <c r="T946" s="46"/>
      <c r="U946" s="46"/>
      <c r="V946" s="43"/>
    </row>
    <row r="947" spans="1:22" ht="12.75" customHeight="1" x14ac:dyDescent="0.25">
      <c r="A947" s="29"/>
      <c r="B947" s="29"/>
      <c r="C947" s="47"/>
      <c r="D947" s="29"/>
      <c r="E947" s="29"/>
      <c r="F947" s="29"/>
      <c r="G947" s="29"/>
      <c r="H947" s="29"/>
      <c r="I947" s="29"/>
      <c r="J947" s="29"/>
      <c r="K947" s="29"/>
      <c r="L947" s="29"/>
      <c r="M947" s="29"/>
      <c r="N947" s="46"/>
      <c r="O947" s="46"/>
      <c r="P947" s="46"/>
      <c r="Q947" s="46"/>
      <c r="R947" s="46"/>
      <c r="S947" s="46"/>
      <c r="T947" s="46"/>
      <c r="U947" s="46"/>
      <c r="V947" s="43"/>
    </row>
    <row r="948" spans="1:22" ht="12.75" customHeight="1" x14ac:dyDescent="0.25">
      <c r="A948" s="29"/>
      <c r="B948" s="29"/>
      <c r="C948" s="47"/>
      <c r="D948" s="29"/>
      <c r="E948" s="29"/>
      <c r="F948" s="29"/>
      <c r="G948" s="29"/>
      <c r="H948" s="29"/>
      <c r="I948" s="29"/>
      <c r="J948" s="29"/>
      <c r="K948" s="29"/>
      <c r="L948" s="29"/>
      <c r="M948" s="29"/>
      <c r="N948" s="46"/>
      <c r="O948" s="46"/>
      <c r="P948" s="46"/>
      <c r="Q948" s="46"/>
      <c r="R948" s="46"/>
      <c r="S948" s="46"/>
      <c r="T948" s="46"/>
      <c r="U948" s="46"/>
      <c r="V948" s="43"/>
    </row>
    <row r="949" spans="1:22" ht="12.75" customHeight="1" x14ac:dyDescent="0.25">
      <c r="A949" s="29"/>
      <c r="B949" s="29"/>
      <c r="C949" s="47"/>
      <c r="D949" s="29"/>
      <c r="E949" s="29"/>
      <c r="F949" s="29"/>
      <c r="G949" s="29"/>
      <c r="H949" s="29"/>
      <c r="I949" s="29"/>
      <c r="J949" s="29"/>
      <c r="K949" s="29"/>
      <c r="L949" s="29"/>
      <c r="M949" s="29"/>
      <c r="N949" s="46"/>
      <c r="O949" s="46"/>
      <c r="P949" s="46"/>
      <c r="Q949" s="46"/>
      <c r="R949" s="46"/>
      <c r="S949" s="46"/>
      <c r="T949" s="46"/>
      <c r="U949" s="46"/>
      <c r="V949" s="43"/>
    </row>
    <row r="950" spans="1:22" ht="12.75" customHeight="1" x14ac:dyDescent="0.25">
      <c r="A950" s="29"/>
      <c r="B950" s="29"/>
      <c r="C950" s="47"/>
      <c r="D950" s="29"/>
      <c r="E950" s="29"/>
      <c r="F950" s="29"/>
      <c r="G950" s="29"/>
      <c r="H950" s="29"/>
      <c r="I950" s="29"/>
      <c r="J950" s="29"/>
      <c r="K950" s="29"/>
      <c r="L950" s="29"/>
      <c r="M950" s="29"/>
      <c r="N950" s="46"/>
      <c r="O950" s="46"/>
      <c r="P950" s="46"/>
      <c r="Q950" s="46"/>
      <c r="R950" s="46"/>
      <c r="S950" s="46"/>
      <c r="T950" s="46"/>
      <c r="U950" s="46"/>
      <c r="V950" s="43"/>
    </row>
    <row r="951" spans="1:22" ht="12.75" customHeight="1" x14ac:dyDescent="0.25">
      <c r="A951" s="29"/>
      <c r="B951" s="29"/>
      <c r="C951" s="47"/>
      <c r="D951" s="29"/>
      <c r="E951" s="29"/>
      <c r="F951" s="29"/>
      <c r="G951" s="29"/>
      <c r="H951" s="29"/>
      <c r="I951" s="29"/>
      <c r="J951" s="29"/>
      <c r="K951" s="29"/>
      <c r="L951" s="29"/>
      <c r="M951" s="29"/>
      <c r="N951" s="46"/>
      <c r="O951" s="46"/>
      <c r="P951" s="46"/>
      <c r="Q951" s="46"/>
      <c r="R951" s="46"/>
      <c r="S951" s="46"/>
      <c r="T951" s="46"/>
      <c r="U951" s="46"/>
      <c r="V951" s="43"/>
    </row>
    <row r="952" spans="1:22" ht="12.75" customHeight="1" x14ac:dyDescent="0.25">
      <c r="A952" s="29"/>
      <c r="B952" s="29"/>
      <c r="C952" s="47"/>
      <c r="D952" s="29"/>
      <c r="E952" s="29"/>
      <c r="F952" s="29"/>
      <c r="G952" s="29"/>
      <c r="H952" s="29"/>
      <c r="I952" s="29"/>
      <c r="J952" s="29"/>
      <c r="K952" s="29"/>
      <c r="L952" s="29"/>
      <c r="M952" s="29"/>
      <c r="N952" s="46"/>
      <c r="O952" s="46"/>
      <c r="P952" s="46"/>
      <c r="Q952" s="46"/>
      <c r="R952" s="46"/>
      <c r="S952" s="46"/>
      <c r="T952" s="46"/>
      <c r="U952" s="46"/>
      <c r="V952" s="43"/>
    </row>
    <row r="953" spans="1:22" ht="12.75" customHeight="1" x14ac:dyDescent="0.25">
      <c r="A953" s="29"/>
      <c r="B953" s="29"/>
      <c r="C953" s="47"/>
      <c r="D953" s="29"/>
      <c r="E953" s="29"/>
      <c r="F953" s="29"/>
      <c r="G953" s="29"/>
      <c r="H953" s="29"/>
      <c r="I953" s="29"/>
      <c r="J953" s="29"/>
      <c r="K953" s="29"/>
      <c r="L953" s="29"/>
      <c r="M953" s="29"/>
      <c r="N953" s="46"/>
      <c r="O953" s="46"/>
      <c r="P953" s="46"/>
      <c r="Q953" s="46"/>
      <c r="R953" s="46"/>
      <c r="S953" s="46"/>
      <c r="T953" s="46"/>
      <c r="U953" s="46"/>
      <c r="V953" s="43"/>
    </row>
    <row r="954" spans="1:22" ht="12.75" customHeight="1" x14ac:dyDescent="0.25">
      <c r="A954" s="29"/>
      <c r="B954" s="29"/>
      <c r="C954" s="47"/>
      <c r="D954" s="29"/>
      <c r="E954" s="29"/>
      <c r="F954" s="29"/>
      <c r="G954" s="29"/>
      <c r="H954" s="29"/>
      <c r="I954" s="29"/>
      <c r="J954" s="29"/>
      <c r="K954" s="29"/>
      <c r="L954" s="29"/>
      <c r="M954" s="29"/>
      <c r="N954" s="46"/>
      <c r="O954" s="46"/>
      <c r="P954" s="46"/>
      <c r="Q954" s="46"/>
      <c r="R954" s="46"/>
      <c r="S954" s="46"/>
      <c r="T954" s="46"/>
      <c r="U954" s="46"/>
      <c r="V954" s="43"/>
    </row>
    <row r="955" spans="1:22" ht="12.75" customHeight="1" x14ac:dyDescent="0.25">
      <c r="A955" s="29"/>
      <c r="B955" s="29"/>
      <c r="C955" s="47"/>
      <c r="D955" s="29"/>
      <c r="E955" s="29"/>
      <c r="F955" s="29"/>
      <c r="G955" s="29"/>
      <c r="H955" s="29"/>
      <c r="I955" s="29"/>
      <c r="J955" s="29"/>
      <c r="K955" s="29"/>
      <c r="L955" s="29"/>
      <c r="M955" s="29"/>
      <c r="N955" s="46"/>
      <c r="O955" s="46"/>
      <c r="P955" s="46"/>
      <c r="Q955" s="46"/>
      <c r="R955" s="46"/>
      <c r="S955" s="46"/>
      <c r="T955" s="46"/>
      <c r="U955" s="46"/>
      <c r="V955" s="43"/>
    </row>
    <row r="956" spans="1:22" ht="12.75" customHeight="1" x14ac:dyDescent="0.25">
      <c r="A956" s="29"/>
      <c r="B956" s="29"/>
      <c r="C956" s="47"/>
      <c r="D956" s="29"/>
      <c r="E956" s="29"/>
      <c r="F956" s="29"/>
      <c r="G956" s="29"/>
      <c r="H956" s="29"/>
      <c r="I956" s="29"/>
      <c r="J956" s="29"/>
      <c r="K956" s="29"/>
      <c r="L956" s="29"/>
      <c r="M956" s="29"/>
      <c r="N956" s="46"/>
      <c r="O956" s="46"/>
      <c r="P956" s="46"/>
      <c r="Q956" s="46"/>
      <c r="R956" s="46"/>
      <c r="S956" s="46"/>
      <c r="T956" s="46"/>
      <c r="U956" s="46"/>
      <c r="V956" s="43"/>
    </row>
    <row r="957" spans="1:22" ht="12.75" customHeight="1" x14ac:dyDescent="0.25">
      <c r="A957" s="29"/>
      <c r="B957" s="29"/>
      <c r="C957" s="47"/>
      <c r="D957" s="29"/>
      <c r="E957" s="29"/>
      <c r="F957" s="29"/>
      <c r="G957" s="29"/>
      <c r="H957" s="29"/>
      <c r="I957" s="29"/>
      <c r="J957" s="29"/>
      <c r="K957" s="29"/>
      <c r="L957" s="29"/>
      <c r="M957" s="29"/>
      <c r="N957" s="46"/>
      <c r="O957" s="46"/>
      <c r="P957" s="46"/>
      <c r="Q957" s="46"/>
      <c r="R957" s="46"/>
      <c r="S957" s="46"/>
      <c r="T957" s="46"/>
      <c r="U957" s="46"/>
      <c r="V957" s="43"/>
    </row>
    <row r="958" spans="1:22" ht="12.75" customHeight="1" x14ac:dyDescent="0.25">
      <c r="A958" s="29"/>
      <c r="B958" s="29"/>
      <c r="C958" s="47"/>
      <c r="D958" s="29"/>
      <c r="E958" s="29"/>
      <c r="F958" s="29"/>
      <c r="G958" s="29"/>
      <c r="H958" s="29"/>
      <c r="I958" s="29"/>
      <c r="J958" s="29"/>
      <c r="K958" s="29"/>
      <c r="L958" s="29"/>
      <c r="M958" s="29"/>
      <c r="N958" s="46"/>
      <c r="O958" s="46"/>
      <c r="P958" s="46"/>
      <c r="Q958" s="46"/>
      <c r="R958" s="46"/>
      <c r="S958" s="46"/>
      <c r="T958" s="46"/>
      <c r="U958" s="46"/>
      <c r="V958" s="43"/>
    </row>
    <row r="959" spans="1:22" ht="12.75" customHeight="1" x14ac:dyDescent="0.25">
      <c r="A959" s="29"/>
      <c r="B959" s="29"/>
      <c r="C959" s="47"/>
      <c r="D959" s="29"/>
      <c r="E959" s="29"/>
      <c r="F959" s="29"/>
      <c r="G959" s="29"/>
      <c r="H959" s="29"/>
      <c r="I959" s="29"/>
      <c r="J959" s="29"/>
      <c r="K959" s="29"/>
      <c r="L959" s="29"/>
      <c r="M959" s="29"/>
      <c r="N959" s="46"/>
      <c r="O959" s="46"/>
      <c r="P959" s="46"/>
      <c r="Q959" s="46"/>
      <c r="R959" s="46"/>
      <c r="S959" s="46"/>
      <c r="T959" s="46"/>
      <c r="U959" s="46"/>
      <c r="V959" s="43"/>
    </row>
    <row r="960" spans="1:22" ht="12.75" customHeight="1" x14ac:dyDescent="0.25">
      <c r="A960" s="29"/>
      <c r="B960" s="29"/>
      <c r="C960" s="47"/>
      <c r="D960" s="29"/>
      <c r="E960" s="29"/>
      <c r="F960" s="29"/>
      <c r="G960" s="29"/>
      <c r="H960" s="29"/>
      <c r="I960" s="29"/>
      <c r="J960" s="29"/>
      <c r="K960" s="29"/>
      <c r="L960" s="29"/>
      <c r="M960" s="29"/>
      <c r="N960" s="46"/>
      <c r="O960" s="46"/>
      <c r="P960" s="46"/>
      <c r="Q960" s="46"/>
      <c r="R960" s="46"/>
      <c r="S960" s="46"/>
      <c r="T960" s="46"/>
      <c r="U960" s="46"/>
      <c r="V960" s="43"/>
    </row>
    <row r="961" spans="1:22" ht="12.75" customHeight="1" x14ac:dyDescent="0.25">
      <c r="A961" s="29"/>
      <c r="B961" s="29"/>
      <c r="C961" s="47"/>
      <c r="D961" s="29"/>
      <c r="E961" s="29"/>
      <c r="F961" s="29"/>
      <c r="G961" s="29"/>
      <c r="H961" s="29"/>
      <c r="I961" s="29"/>
      <c r="J961" s="29"/>
      <c r="K961" s="29"/>
      <c r="L961" s="29"/>
      <c r="M961" s="29"/>
      <c r="N961" s="46"/>
      <c r="O961" s="46"/>
      <c r="P961" s="46"/>
      <c r="Q961" s="46"/>
      <c r="R961" s="46"/>
      <c r="S961" s="46"/>
      <c r="T961" s="46"/>
      <c r="U961" s="46"/>
      <c r="V961" s="43"/>
    </row>
    <row r="962" spans="1:22" ht="12.75" customHeight="1" x14ac:dyDescent="0.25">
      <c r="A962" s="29"/>
      <c r="B962" s="29"/>
      <c r="C962" s="47"/>
      <c r="D962" s="29"/>
      <c r="E962" s="29"/>
      <c r="F962" s="29"/>
      <c r="G962" s="29"/>
      <c r="H962" s="29"/>
      <c r="I962" s="29"/>
      <c r="J962" s="29"/>
      <c r="K962" s="29"/>
      <c r="L962" s="29"/>
      <c r="M962" s="29"/>
      <c r="N962" s="46"/>
      <c r="O962" s="46"/>
      <c r="P962" s="46"/>
      <c r="Q962" s="46"/>
      <c r="R962" s="46"/>
      <c r="S962" s="46"/>
      <c r="T962" s="46"/>
      <c r="U962" s="46"/>
      <c r="V962" s="43"/>
    </row>
    <row r="963" spans="1:22" ht="12.75" customHeight="1" x14ac:dyDescent="0.25">
      <c r="A963" s="29"/>
      <c r="B963" s="29"/>
      <c r="C963" s="47"/>
      <c r="D963" s="29"/>
      <c r="E963" s="29"/>
      <c r="F963" s="29"/>
      <c r="G963" s="29"/>
      <c r="H963" s="29"/>
      <c r="I963" s="29"/>
      <c r="J963" s="29"/>
      <c r="K963" s="29"/>
      <c r="L963" s="29"/>
      <c r="M963" s="29"/>
      <c r="N963" s="46"/>
      <c r="O963" s="46"/>
      <c r="P963" s="46"/>
      <c r="Q963" s="46"/>
      <c r="R963" s="46"/>
      <c r="S963" s="46"/>
      <c r="T963" s="46"/>
      <c r="U963" s="46"/>
      <c r="V963" s="43"/>
    </row>
    <row r="964" spans="1:22" ht="12.75" customHeight="1" x14ac:dyDescent="0.25">
      <c r="A964" s="29"/>
      <c r="B964" s="29"/>
      <c r="C964" s="47"/>
      <c r="D964" s="29"/>
      <c r="E964" s="29"/>
      <c r="F964" s="29"/>
      <c r="G964" s="29"/>
      <c r="H964" s="29"/>
      <c r="I964" s="29"/>
      <c r="J964" s="29"/>
      <c r="K964" s="29"/>
      <c r="L964" s="29"/>
      <c r="M964" s="29"/>
      <c r="N964" s="46"/>
      <c r="O964" s="46"/>
      <c r="P964" s="46"/>
      <c r="Q964" s="46"/>
      <c r="R964" s="46"/>
      <c r="S964" s="46"/>
      <c r="T964" s="46"/>
      <c r="U964" s="46"/>
      <c r="V964" s="43"/>
    </row>
    <row r="965" spans="1:22" ht="12.75" customHeight="1" x14ac:dyDescent="0.25">
      <c r="A965" s="29"/>
      <c r="B965" s="29"/>
      <c r="C965" s="47"/>
      <c r="D965" s="29"/>
      <c r="E965" s="29"/>
      <c r="F965" s="29"/>
      <c r="G965" s="29"/>
      <c r="H965" s="29"/>
      <c r="I965" s="29"/>
      <c r="J965" s="29"/>
      <c r="K965" s="29"/>
      <c r="L965" s="29"/>
      <c r="M965" s="29"/>
      <c r="N965" s="46"/>
      <c r="O965" s="46"/>
      <c r="P965" s="46"/>
      <c r="Q965" s="46"/>
      <c r="R965" s="46"/>
      <c r="S965" s="46"/>
      <c r="T965" s="46"/>
      <c r="U965" s="46"/>
      <c r="V965" s="43"/>
    </row>
    <row r="966" spans="1:22" ht="12.75" customHeight="1" x14ac:dyDescent="0.25">
      <c r="A966" s="29"/>
      <c r="B966" s="29"/>
      <c r="C966" s="47"/>
      <c r="D966" s="29"/>
      <c r="E966" s="29"/>
      <c r="F966" s="29"/>
      <c r="G966" s="29"/>
      <c r="H966" s="29"/>
      <c r="I966" s="29"/>
      <c r="J966" s="29"/>
      <c r="K966" s="29"/>
      <c r="L966" s="29"/>
      <c r="M966" s="29"/>
      <c r="N966" s="46"/>
      <c r="O966" s="46"/>
      <c r="P966" s="46"/>
      <c r="Q966" s="46"/>
      <c r="R966" s="46"/>
      <c r="S966" s="46"/>
      <c r="T966" s="46"/>
      <c r="U966" s="46"/>
      <c r="V966" s="43"/>
    </row>
    <row r="967" spans="1:22" ht="12.75" customHeight="1" x14ac:dyDescent="0.25">
      <c r="A967" s="29"/>
      <c r="B967" s="29"/>
      <c r="C967" s="47"/>
      <c r="D967" s="29"/>
      <c r="E967" s="29"/>
      <c r="F967" s="29"/>
      <c r="G967" s="29"/>
      <c r="H967" s="29"/>
      <c r="I967" s="29"/>
      <c r="J967" s="29"/>
      <c r="K967" s="29"/>
      <c r="L967" s="29"/>
      <c r="M967" s="29"/>
      <c r="N967" s="46"/>
      <c r="O967" s="46"/>
      <c r="P967" s="46"/>
      <c r="Q967" s="46"/>
      <c r="R967" s="46"/>
      <c r="S967" s="46"/>
      <c r="T967" s="46"/>
      <c r="U967" s="46"/>
      <c r="V967" s="43"/>
    </row>
    <row r="968" spans="1:22" ht="12.75" customHeight="1" x14ac:dyDescent="0.25">
      <c r="A968" s="29"/>
      <c r="B968" s="29"/>
      <c r="C968" s="47"/>
      <c r="D968" s="29"/>
      <c r="E968" s="29"/>
      <c r="F968" s="29"/>
      <c r="G968" s="29"/>
      <c r="H968" s="29"/>
      <c r="I968" s="29"/>
      <c r="J968" s="29"/>
      <c r="K968" s="29"/>
      <c r="L968" s="29"/>
      <c r="M968" s="29"/>
      <c r="N968" s="46"/>
      <c r="O968" s="46"/>
      <c r="P968" s="46"/>
      <c r="Q968" s="46"/>
      <c r="R968" s="46"/>
      <c r="S968" s="46"/>
      <c r="T968" s="46"/>
      <c r="U968" s="46"/>
      <c r="V968" s="43"/>
    </row>
    <row r="969" spans="1:22" ht="12.75" customHeight="1" x14ac:dyDescent="0.25">
      <c r="A969" s="29"/>
      <c r="B969" s="29"/>
      <c r="C969" s="47"/>
      <c r="D969" s="29"/>
      <c r="E969" s="29"/>
      <c r="F969" s="29"/>
      <c r="G969" s="29"/>
      <c r="H969" s="29"/>
      <c r="I969" s="29"/>
      <c r="J969" s="29"/>
      <c r="K969" s="29"/>
      <c r="L969" s="29"/>
      <c r="M969" s="29"/>
      <c r="N969" s="46"/>
      <c r="O969" s="46"/>
      <c r="P969" s="46"/>
      <c r="Q969" s="46"/>
      <c r="R969" s="46"/>
      <c r="S969" s="46"/>
      <c r="T969" s="46"/>
      <c r="U969" s="46"/>
      <c r="V969" s="43"/>
    </row>
    <row r="970" spans="1:22" ht="12.75" customHeight="1" x14ac:dyDescent="0.25">
      <c r="A970" s="29"/>
      <c r="B970" s="29"/>
      <c r="C970" s="47"/>
      <c r="D970" s="29"/>
      <c r="E970" s="29"/>
      <c r="F970" s="29"/>
      <c r="G970" s="29"/>
      <c r="H970" s="29"/>
      <c r="I970" s="29"/>
      <c r="J970" s="29"/>
      <c r="K970" s="29"/>
      <c r="L970" s="29"/>
      <c r="M970" s="29"/>
      <c r="N970" s="46"/>
      <c r="O970" s="46"/>
      <c r="P970" s="46"/>
      <c r="Q970" s="46"/>
      <c r="R970" s="46"/>
      <c r="S970" s="46"/>
      <c r="T970" s="46"/>
      <c r="U970" s="46"/>
      <c r="V970" s="43"/>
    </row>
    <row r="971" spans="1:22" ht="12.75" customHeight="1" x14ac:dyDescent="0.25">
      <c r="A971" s="29"/>
      <c r="B971" s="29"/>
      <c r="C971" s="47"/>
      <c r="D971" s="29"/>
      <c r="E971" s="29"/>
      <c r="F971" s="29"/>
      <c r="G971" s="29"/>
      <c r="H971" s="29"/>
      <c r="I971" s="29"/>
      <c r="J971" s="29"/>
      <c r="K971" s="29"/>
      <c r="L971" s="29"/>
      <c r="M971" s="29"/>
      <c r="N971" s="46"/>
      <c r="O971" s="46"/>
      <c r="P971" s="46"/>
      <c r="Q971" s="46"/>
      <c r="R971" s="46"/>
      <c r="S971" s="46"/>
      <c r="T971" s="46"/>
      <c r="U971" s="46"/>
      <c r="V971" s="43"/>
    </row>
    <row r="972" spans="1:22" ht="12.75" customHeight="1" x14ac:dyDescent="0.25">
      <c r="A972" s="29"/>
      <c r="B972" s="29"/>
      <c r="C972" s="47"/>
      <c r="D972" s="29"/>
      <c r="E972" s="29"/>
      <c r="F972" s="29"/>
      <c r="G972" s="29"/>
      <c r="H972" s="29"/>
      <c r="I972" s="29"/>
      <c r="J972" s="29"/>
      <c r="K972" s="29"/>
      <c r="L972" s="29"/>
      <c r="M972" s="29"/>
      <c r="N972" s="46"/>
      <c r="O972" s="46"/>
      <c r="P972" s="46"/>
      <c r="Q972" s="46"/>
      <c r="R972" s="46"/>
      <c r="S972" s="46"/>
      <c r="T972" s="46"/>
      <c r="U972" s="46"/>
      <c r="V972" s="43"/>
    </row>
    <row r="973" spans="1:22" ht="12.75" customHeight="1" x14ac:dyDescent="0.25">
      <c r="A973" s="29"/>
      <c r="B973" s="29"/>
      <c r="C973" s="47"/>
      <c r="D973" s="29"/>
      <c r="E973" s="29"/>
      <c r="F973" s="29"/>
      <c r="G973" s="29"/>
      <c r="H973" s="29"/>
      <c r="I973" s="29"/>
      <c r="J973" s="29"/>
      <c r="K973" s="29"/>
      <c r="L973" s="29"/>
      <c r="M973" s="29"/>
      <c r="N973" s="46"/>
      <c r="O973" s="46"/>
      <c r="P973" s="46"/>
      <c r="Q973" s="46"/>
      <c r="R973" s="46"/>
      <c r="S973" s="46"/>
      <c r="T973" s="46"/>
      <c r="U973" s="46"/>
      <c r="V973" s="43"/>
    </row>
    <row r="974" spans="1:22" ht="12.75" customHeight="1" x14ac:dyDescent="0.25">
      <c r="A974" s="29"/>
      <c r="B974" s="29"/>
      <c r="C974" s="47"/>
      <c r="D974" s="29"/>
      <c r="E974" s="29"/>
      <c r="F974" s="29"/>
      <c r="G974" s="29"/>
      <c r="H974" s="29"/>
      <c r="I974" s="29"/>
      <c r="J974" s="29"/>
      <c r="K974" s="29"/>
      <c r="L974" s="29"/>
      <c r="M974" s="29"/>
      <c r="N974" s="46"/>
      <c r="O974" s="46"/>
      <c r="P974" s="46"/>
      <c r="Q974" s="46"/>
      <c r="R974" s="46"/>
      <c r="S974" s="46"/>
      <c r="T974" s="46"/>
      <c r="U974" s="46"/>
      <c r="V974" s="43"/>
    </row>
    <row r="975" spans="1:22" ht="12.75" customHeight="1" x14ac:dyDescent="0.25">
      <c r="A975" s="29"/>
      <c r="B975" s="29"/>
      <c r="C975" s="47"/>
      <c r="D975" s="29"/>
      <c r="E975" s="29"/>
      <c r="F975" s="29"/>
      <c r="G975" s="29"/>
      <c r="H975" s="29"/>
      <c r="I975" s="29"/>
      <c r="J975" s="29"/>
      <c r="K975" s="29"/>
      <c r="L975" s="29"/>
      <c r="M975" s="29"/>
      <c r="N975" s="46"/>
      <c r="O975" s="46"/>
      <c r="P975" s="46"/>
      <c r="Q975" s="46"/>
      <c r="R975" s="46"/>
      <c r="S975" s="46"/>
      <c r="T975" s="46"/>
      <c r="U975" s="46"/>
      <c r="V975" s="43"/>
    </row>
    <row r="976" spans="1:22" ht="12.75" customHeight="1" x14ac:dyDescent="0.25">
      <c r="A976" s="29"/>
      <c r="B976" s="29"/>
      <c r="C976" s="47"/>
      <c r="D976" s="29"/>
      <c r="E976" s="29"/>
      <c r="F976" s="29"/>
      <c r="G976" s="29"/>
      <c r="H976" s="29"/>
      <c r="I976" s="29"/>
      <c r="J976" s="29"/>
      <c r="K976" s="29"/>
      <c r="L976" s="29"/>
      <c r="M976" s="29"/>
      <c r="N976" s="46"/>
      <c r="O976" s="46"/>
      <c r="P976" s="46"/>
      <c r="Q976" s="46"/>
      <c r="R976" s="46"/>
      <c r="S976" s="46"/>
      <c r="T976" s="46"/>
      <c r="U976" s="46"/>
      <c r="V976" s="43"/>
    </row>
    <row r="977" spans="1:22" ht="12.75" customHeight="1" x14ac:dyDescent="0.25">
      <c r="A977" s="29"/>
      <c r="B977" s="29"/>
      <c r="C977" s="47"/>
      <c r="D977" s="29"/>
      <c r="E977" s="29"/>
      <c r="F977" s="29"/>
      <c r="G977" s="29"/>
      <c r="H977" s="29"/>
      <c r="I977" s="29"/>
      <c r="J977" s="29"/>
      <c r="K977" s="29"/>
      <c r="L977" s="29"/>
      <c r="M977" s="29"/>
      <c r="N977" s="46"/>
      <c r="O977" s="46"/>
      <c r="P977" s="46"/>
      <c r="Q977" s="46"/>
      <c r="R977" s="46"/>
      <c r="S977" s="46"/>
      <c r="T977" s="46"/>
      <c r="U977" s="46"/>
      <c r="V977" s="43"/>
    </row>
    <row r="978" spans="1:22" ht="12.75" customHeight="1" x14ac:dyDescent="0.25">
      <c r="A978" s="29"/>
      <c r="B978" s="29"/>
      <c r="C978" s="47"/>
      <c r="D978" s="29"/>
      <c r="E978" s="29"/>
      <c r="F978" s="29"/>
      <c r="G978" s="29"/>
      <c r="H978" s="29"/>
      <c r="I978" s="29"/>
      <c r="J978" s="29"/>
      <c r="K978" s="29"/>
      <c r="L978" s="29"/>
      <c r="M978" s="29"/>
      <c r="N978" s="46"/>
      <c r="O978" s="46"/>
      <c r="P978" s="46"/>
      <c r="Q978" s="46"/>
      <c r="R978" s="46"/>
      <c r="S978" s="46"/>
      <c r="T978" s="46"/>
      <c r="U978" s="46"/>
      <c r="V978" s="43"/>
    </row>
    <row r="979" spans="1:22" ht="12.75" customHeight="1" x14ac:dyDescent="0.25">
      <c r="A979" s="29"/>
      <c r="B979" s="29"/>
      <c r="C979" s="47"/>
      <c r="D979" s="29"/>
      <c r="E979" s="29"/>
      <c r="F979" s="29"/>
      <c r="G979" s="29"/>
      <c r="H979" s="29"/>
      <c r="I979" s="29"/>
      <c r="J979" s="29"/>
      <c r="K979" s="29"/>
      <c r="L979" s="29"/>
      <c r="M979" s="29"/>
      <c r="N979" s="46"/>
      <c r="O979" s="46"/>
      <c r="P979" s="46"/>
      <c r="Q979" s="46"/>
      <c r="R979" s="46"/>
      <c r="S979" s="46"/>
      <c r="T979" s="46"/>
      <c r="U979" s="46"/>
      <c r="V979" s="43"/>
    </row>
    <row r="980" spans="1:22" ht="12.75" customHeight="1" x14ac:dyDescent="0.25">
      <c r="A980" s="29"/>
      <c r="B980" s="29"/>
      <c r="C980" s="47"/>
      <c r="D980" s="29"/>
      <c r="E980" s="29"/>
      <c r="F980" s="29"/>
      <c r="G980" s="29"/>
      <c r="H980" s="29"/>
      <c r="I980" s="29"/>
      <c r="J980" s="29"/>
      <c r="K980" s="29"/>
      <c r="L980" s="29"/>
      <c r="M980" s="29"/>
      <c r="N980" s="46"/>
      <c r="O980" s="46"/>
      <c r="P980" s="46"/>
      <c r="Q980" s="46"/>
      <c r="R980" s="46"/>
      <c r="S980" s="46"/>
      <c r="T980" s="46"/>
      <c r="U980" s="46"/>
      <c r="V980" s="43"/>
    </row>
    <row r="981" spans="1:22" ht="12.75" customHeight="1" x14ac:dyDescent="0.25">
      <c r="A981" s="29"/>
      <c r="B981" s="29"/>
      <c r="C981" s="47"/>
      <c r="D981" s="29"/>
      <c r="E981" s="29"/>
      <c r="F981" s="29"/>
      <c r="G981" s="29"/>
      <c r="H981" s="29"/>
      <c r="I981" s="29"/>
      <c r="J981" s="29"/>
      <c r="K981" s="29"/>
      <c r="L981" s="29"/>
      <c r="M981" s="29"/>
      <c r="N981" s="46"/>
      <c r="O981" s="46"/>
      <c r="P981" s="46"/>
      <c r="Q981" s="46"/>
      <c r="R981" s="46"/>
      <c r="S981" s="46"/>
      <c r="T981" s="46"/>
      <c r="U981" s="46"/>
      <c r="V981" s="43"/>
    </row>
    <row r="982" spans="1:22" ht="12.75" customHeight="1" x14ac:dyDescent="0.25">
      <c r="A982" s="29"/>
      <c r="B982" s="29"/>
      <c r="C982" s="47"/>
      <c r="D982" s="29"/>
      <c r="E982" s="29"/>
      <c r="F982" s="29"/>
      <c r="G982" s="29"/>
      <c r="H982" s="29"/>
      <c r="I982" s="29"/>
      <c r="J982" s="29"/>
      <c r="K982" s="29"/>
      <c r="L982" s="29"/>
      <c r="M982" s="29"/>
      <c r="N982" s="46"/>
      <c r="O982" s="46"/>
      <c r="P982" s="46"/>
      <c r="Q982" s="46"/>
      <c r="R982" s="46"/>
      <c r="S982" s="46"/>
      <c r="T982" s="46"/>
      <c r="U982" s="46"/>
      <c r="V982" s="43"/>
    </row>
    <row r="983" spans="1:22" ht="12.75" customHeight="1" x14ac:dyDescent="0.25">
      <c r="A983" s="29"/>
      <c r="B983" s="29"/>
      <c r="C983" s="47"/>
      <c r="D983" s="29"/>
      <c r="E983" s="29"/>
      <c r="F983" s="29"/>
      <c r="G983" s="29"/>
      <c r="H983" s="29"/>
      <c r="I983" s="29"/>
      <c r="J983" s="29"/>
      <c r="K983" s="29"/>
      <c r="L983" s="29"/>
      <c r="M983" s="29"/>
      <c r="N983" s="46"/>
      <c r="O983" s="46"/>
      <c r="P983" s="46"/>
      <c r="Q983" s="46"/>
      <c r="R983" s="46"/>
      <c r="S983" s="46"/>
      <c r="T983" s="46"/>
      <c r="U983" s="46"/>
      <c r="V983" s="43"/>
    </row>
    <row r="984" spans="1:22" ht="12.75" customHeight="1" x14ac:dyDescent="0.25">
      <c r="A984" s="29"/>
      <c r="B984" s="29"/>
      <c r="C984" s="47"/>
      <c r="D984" s="29"/>
      <c r="E984" s="29"/>
      <c r="F984" s="29"/>
      <c r="G984" s="29"/>
      <c r="H984" s="29"/>
      <c r="I984" s="29"/>
      <c r="J984" s="29"/>
      <c r="K984" s="29"/>
      <c r="L984" s="29"/>
      <c r="M984" s="29"/>
      <c r="N984" s="46"/>
      <c r="O984" s="46"/>
      <c r="P984" s="46"/>
      <c r="Q984" s="46"/>
      <c r="R984" s="46"/>
      <c r="S984" s="46"/>
      <c r="T984" s="46"/>
      <c r="U984" s="46"/>
      <c r="V984" s="43"/>
    </row>
    <row r="985" spans="1:22" ht="12.75" customHeight="1" x14ac:dyDescent="0.25">
      <c r="A985" s="29"/>
      <c r="B985" s="29"/>
      <c r="C985" s="47"/>
      <c r="D985" s="29"/>
      <c r="E985" s="29"/>
      <c r="F985" s="29"/>
      <c r="G985" s="29"/>
      <c r="H985" s="29"/>
      <c r="I985" s="29"/>
      <c r="J985" s="29"/>
      <c r="K985" s="29"/>
      <c r="L985" s="29"/>
      <c r="M985" s="29"/>
      <c r="N985" s="46"/>
      <c r="O985" s="46"/>
      <c r="P985" s="46"/>
      <c r="Q985" s="46"/>
      <c r="R985" s="46"/>
      <c r="S985" s="46"/>
      <c r="T985" s="46"/>
      <c r="U985" s="46"/>
      <c r="V985" s="43"/>
    </row>
    <row r="986" spans="1:22" ht="12.75" customHeight="1" x14ac:dyDescent="0.25">
      <c r="A986" s="29"/>
      <c r="B986" s="29"/>
      <c r="C986" s="47"/>
      <c r="D986" s="29"/>
      <c r="E986" s="29"/>
      <c r="F986" s="29"/>
      <c r="G986" s="29"/>
      <c r="H986" s="29"/>
      <c r="I986" s="29"/>
      <c r="J986" s="29"/>
      <c r="K986" s="29"/>
      <c r="L986" s="29"/>
      <c r="M986" s="29"/>
      <c r="N986" s="46"/>
      <c r="O986" s="46"/>
      <c r="P986" s="46"/>
      <c r="Q986" s="46"/>
      <c r="R986" s="46"/>
      <c r="S986" s="46"/>
      <c r="T986" s="46"/>
      <c r="U986" s="46"/>
      <c r="V986" s="43"/>
    </row>
    <row r="987" spans="1:22" ht="12.75" customHeight="1" x14ac:dyDescent="0.25">
      <c r="A987" s="29"/>
      <c r="B987" s="29"/>
      <c r="C987" s="47"/>
      <c r="D987" s="29"/>
      <c r="E987" s="29"/>
      <c r="F987" s="29"/>
      <c r="G987" s="29"/>
      <c r="H987" s="29"/>
      <c r="I987" s="29"/>
      <c r="J987" s="29"/>
      <c r="K987" s="29"/>
      <c r="L987" s="29"/>
      <c r="M987" s="29"/>
      <c r="N987" s="46"/>
      <c r="O987" s="46"/>
      <c r="P987" s="46"/>
      <c r="Q987" s="46"/>
      <c r="R987" s="46"/>
      <c r="S987" s="46"/>
      <c r="T987" s="46"/>
      <c r="U987" s="46"/>
      <c r="V987" s="43"/>
    </row>
    <row r="988" spans="1:22" ht="12.75" customHeight="1" x14ac:dyDescent="0.25">
      <c r="A988" s="29"/>
      <c r="B988" s="29"/>
      <c r="C988" s="47"/>
      <c r="D988" s="29"/>
      <c r="E988" s="29"/>
      <c r="F988" s="29"/>
      <c r="G988" s="29"/>
      <c r="H988" s="29"/>
      <c r="I988" s="29"/>
      <c r="J988" s="29"/>
      <c r="K988" s="29"/>
      <c r="L988" s="29"/>
      <c r="M988" s="29"/>
      <c r="N988" s="46"/>
      <c r="O988" s="46"/>
      <c r="P988" s="46"/>
      <c r="Q988" s="46"/>
      <c r="R988" s="46"/>
      <c r="S988" s="46"/>
      <c r="T988" s="46"/>
      <c r="U988" s="46"/>
      <c r="V988" s="43"/>
    </row>
    <row r="989" spans="1:22" ht="12.75" customHeight="1" x14ac:dyDescent="0.25">
      <c r="A989" s="29"/>
      <c r="B989" s="29"/>
      <c r="C989" s="47"/>
      <c r="D989" s="29"/>
      <c r="E989" s="29"/>
      <c r="F989" s="29"/>
      <c r="G989" s="29"/>
      <c r="H989" s="29"/>
      <c r="I989" s="29"/>
      <c r="J989" s="29"/>
      <c r="K989" s="29"/>
      <c r="L989" s="29"/>
      <c r="M989" s="29"/>
      <c r="N989" s="46"/>
      <c r="O989" s="46"/>
      <c r="P989" s="46"/>
      <c r="Q989" s="46"/>
      <c r="R989" s="46"/>
      <c r="S989" s="46"/>
      <c r="T989" s="46"/>
      <c r="U989" s="46"/>
      <c r="V989" s="43"/>
    </row>
    <row r="990" spans="1:22" ht="12.75" customHeight="1" x14ac:dyDescent="0.25">
      <c r="A990" s="29"/>
      <c r="B990" s="29"/>
      <c r="C990" s="47"/>
      <c r="D990" s="29"/>
      <c r="E990" s="29"/>
      <c r="F990" s="29"/>
      <c r="G990" s="29"/>
      <c r="H990" s="29"/>
      <c r="I990" s="29"/>
      <c r="J990" s="29"/>
      <c r="K990" s="29"/>
      <c r="L990" s="29"/>
      <c r="M990" s="29"/>
      <c r="N990" s="46"/>
      <c r="O990" s="46"/>
      <c r="P990" s="46"/>
      <c r="Q990" s="46"/>
      <c r="R990" s="46"/>
      <c r="S990" s="46"/>
      <c r="T990" s="46"/>
      <c r="U990" s="46"/>
      <c r="V990" s="43"/>
    </row>
    <row r="991" spans="1:22" ht="12.75" customHeight="1" x14ac:dyDescent="0.25">
      <c r="A991" s="29"/>
      <c r="B991" s="29"/>
      <c r="C991" s="47"/>
      <c r="D991" s="29"/>
      <c r="E991" s="29"/>
      <c r="F991" s="29"/>
      <c r="G991" s="29"/>
      <c r="H991" s="29"/>
      <c r="I991" s="29"/>
      <c r="J991" s="29"/>
      <c r="K991" s="29"/>
      <c r="L991" s="29"/>
      <c r="M991" s="29"/>
      <c r="N991" s="46"/>
      <c r="O991" s="46"/>
      <c r="P991" s="46"/>
      <c r="Q991" s="46"/>
      <c r="R991" s="46"/>
      <c r="S991" s="46"/>
      <c r="T991" s="46"/>
      <c r="U991" s="46"/>
      <c r="V991" s="43"/>
    </row>
    <row r="992" spans="1:22" ht="12.75" customHeight="1" x14ac:dyDescent="0.25">
      <c r="A992" s="29"/>
      <c r="B992" s="29"/>
      <c r="C992" s="47"/>
      <c r="D992" s="29"/>
      <c r="E992" s="29"/>
      <c r="F992" s="29"/>
      <c r="G992" s="29"/>
      <c r="H992" s="29"/>
      <c r="I992" s="29"/>
      <c r="J992" s="29"/>
      <c r="K992" s="29"/>
      <c r="L992" s="29"/>
      <c r="M992" s="29"/>
      <c r="N992" s="46"/>
      <c r="O992" s="46"/>
      <c r="P992" s="46"/>
      <c r="Q992" s="46"/>
      <c r="R992" s="46"/>
      <c r="S992" s="46"/>
      <c r="T992" s="46"/>
      <c r="U992" s="46"/>
      <c r="V992" s="43"/>
    </row>
    <row r="993" spans="1:22" ht="12.75" customHeight="1" x14ac:dyDescent="0.25">
      <c r="A993" s="29"/>
      <c r="B993" s="29"/>
      <c r="C993" s="47"/>
      <c r="D993" s="29"/>
      <c r="E993" s="29"/>
      <c r="F993" s="29"/>
      <c r="G993" s="29"/>
      <c r="H993" s="29"/>
      <c r="I993" s="29"/>
      <c r="J993" s="29"/>
      <c r="K993" s="29"/>
      <c r="L993" s="29"/>
      <c r="M993" s="29"/>
      <c r="N993" s="46"/>
      <c r="O993" s="46"/>
      <c r="P993" s="46"/>
      <c r="Q993" s="46"/>
      <c r="R993" s="46"/>
      <c r="S993" s="46"/>
      <c r="T993" s="46"/>
      <c r="U993" s="46"/>
      <c r="V993" s="43"/>
    </row>
    <row r="994" spans="1:22" ht="12.75" customHeight="1" x14ac:dyDescent="0.25">
      <c r="A994" s="29"/>
      <c r="B994" s="29"/>
      <c r="C994" s="47"/>
      <c r="D994" s="29"/>
      <c r="E994" s="29"/>
      <c r="F994" s="29"/>
      <c r="G994" s="29"/>
      <c r="H994" s="29"/>
      <c r="I994" s="29"/>
      <c r="J994" s="29"/>
      <c r="K994" s="29"/>
      <c r="L994" s="29"/>
      <c r="M994" s="29"/>
      <c r="N994" s="46"/>
      <c r="O994" s="46"/>
      <c r="P994" s="46"/>
      <c r="Q994" s="46"/>
      <c r="R994" s="46"/>
      <c r="S994" s="46"/>
      <c r="T994" s="46"/>
      <c r="U994" s="46"/>
      <c r="V994" s="43"/>
    </row>
    <row r="995" spans="1:22" ht="12.75" customHeight="1" x14ac:dyDescent="0.25">
      <c r="A995" s="29"/>
      <c r="B995" s="29"/>
      <c r="C995" s="47"/>
      <c r="D995" s="29"/>
      <c r="E995" s="29"/>
      <c r="F995" s="29"/>
      <c r="G995" s="29"/>
      <c r="H995" s="29"/>
      <c r="I995" s="29"/>
      <c r="J995" s="29"/>
      <c r="K995" s="29"/>
      <c r="L995" s="29"/>
      <c r="M995" s="29"/>
      <c r="N995" s="46"/>
      <c r="O995" s="46"/>
      <c r="P995" s="46"/>
      <c r="Q995" s="46"/>
      <c r="R995" s="46"/>
      <c r="S995" s="46"/>
      <c r="T995" s="46"/>
      <c r="U995" s="46"/>
      <c r="V995" s="43"/>
    </row>
  </sheetData>
  <mergeCells count="78">
    <mergeCell ref="B30:H30"/>
    <mergeCell ref="I30:O30"/>
    <mergeCell ref="B31:H31"/>
    <mergeCell ref="I31:O31"/>
    <mergeCell ref="B32:H32"/>
    <mergeCell ref="I32:O32"/>
    <mergeCell ref="A9:A12"/>
    <mergeCell ref="A13:A14"/>
    <mergeCell ref="B13:B14"/>
    <mergeCell ref="D13:D14"/>
    <mergeCell ref="B15:B18"/>
    <mergeCell ref="B9:B12"/>
    <mergeCell ref="C9:C10"/>
    <mergeCell ref="D9:D10"/>
    <mergeCell ref="E9:E10"/>
    <mergeCell ref="C11:C12"/>
    <mergeCell ref="D11:D12"/>
    <mergeCell ref="E11:E12"/>
    <mergeCell ref="C13:C14"/>
    <mergeCell ref="C15:C16"/>
    <mergeCell ref="D15:D16"/>
    <mergeCell ref="E15:E16"/>
    <mergeCell ref="E13:E14"/>
    <mergeCell ref="C17:C18"/>
    <mergeCell ref="D17:D18"/>
    <mergeCell ref="C19:C20"/>
    <mergeCell ref="D19:D20"/>
    <mergeCell ref="E19:E20"/>
    <mergeCell ref="D21:D22"/>
    <mergeCell ref="E21:E22"/>
    <mergeCell ref="E17:E18"/>
    <mergeCell ref="C21:C22"/>
    <mergeCell ref="C23:C24"/>
    <mergeCell ref="D23:D24"/>
    <mergeCell ref="E23:E24"/>
    <mergeCell ref="A25:S25"/>
    <mergeCell ref="A15:A18"/>
    <mergeCell ref="A21:A24"/>
    <mergeCell ref="B21:B24"/>
    <mergeCell ref="A19:A20"/>
    <mergeCell ref="B19:B2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5:V16"/>
    <mergeCell ref="U15:U16"/>
    <mergeCell ref="U19:U20"/>
    <mergeCell ref="U21:U22"/>
    <mergeCell ref="T13:T14"/>
    <mergeCell ref="V13:V14"/>
    <mergeCell ref="U13:U14"/>
    <mergeCell ref="V21:V22"/>
    <mergeCell ref="V19:V20"/>
    <mergeCell ref="T21:T24"/>
    <mergeCell ref="U23:U24"/>
    <mergeCell ref="T15:T18"/>
    <mergeCell ref="U17:U18"/>
    <mergeCell ref="V17:V18"/>
    <mergeCell ref="T9:T12"/>
    <mergeCell ref="U9:U10"/>
    <mergeCell ref="V9:V10"/>
    <mergeCell ref="U11:U12"/>
    <mergeCell ref="V11:V12"/>
    <mergeCell ref="T19:T20"/>
    <mergeCell ref="V23:V24"/>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E65C-3251-4F41-9C79-0F8436C93CA8}">
  <dimension ref="A1:AY995"/>
  <sheetViews>
    <sheetView zoomScale="51" zoomScaleNormal="51" workbookViewId="0">
      <selection activeCell="U15" sqref="U15"/>
    </sheetView>
  </sheetViews>
  <sheetFormatPr baseColWidth="10" defaultColWidth="14.42578125" defaultRowHeight="15" x14ac:dyDescent="0.25"/>
  <cols>
    <col min="1" max="1" width="10.7109375" style="214" customWidth="1"/>
    <col min="2" max="2" width="14.85546875" style="214" customWidth="1"/>
    <col min="3" max="3" width="15.42578125" style="214" customWidth="1"/>
    <col min="4" max="4" width="14.140625" style="214" customWidth="1"/>
    <col min="5" max="5" width="15.85546875" style="214" customWidth="1"/>
    <col min="6" max="6" width="16.85546875" style="214" customWidth="1"/>
    <col min="7" max="7" width="16" style="214" customWidth="1"/>
    <col min="8" max="8" width="16.42578125" style="214" customWidth="1"/>
    <col min="9" max="9" width="18.42578125" style="214" customWidth="1"/>
    <col min="10" max="10" width="16.28515625" style="214" hidden="1" customWidth="1"/>
    <col min="11" max="11" width="18" style="214" hidden="1" customWidth="1"/>
    <col min="12" max="12" width="17.28515625" style="214" hidden="1" customWidth="1"/>
    <col min="13" max="13" width="17" style="214" hidden="1" customWidth="1"/>
    <col min="14" max="14" width="16" style="214" hidden="1" customWidth="1"/>
    <col min="15" max="15" width="19.7109375" style="214" hidden="1" customWidth="1"/>
    <col min="16" max="18" width="20.140625" style="214" hidden="1" customWidth="1"/>
    <col min="19" max="19" width="14.140625" style="214" customWidth="1"/>
    <col min="20" max="20" width="19.42578125" style="214" customWidth="1"/>
    <col min="21" max="21" width="18.7109375" style="214" customWidth="1"/>
    <col min="22" max="22" width="19.7109375" style="214" customWidth="1"/>
    <col min="23" max="23" width="19.85546875" style="214" hidden="1" customWidth="1"/>
    <col min="24" max="24" width="24" style="214" hidden="1" customWidth="1"/>
    <col min="25" max="25" width="21.28515625" style="214" hidden="1" customWidth="1"/>
    <col min="26" max="26" width="21.85546875" style="214" hidden="1" customWidth="1"/>
    <col min="27" max="27" width="22.42578125" style="214" hidden="1" customWidth="1"/>
    <col min="28" max="28" width="18.5703125" style="214" hidden="1" customWidth="1"/>
    <col min="29" max="30" width="19" style="214" hidden="1" customWidth="1"/>
    <col min="31" max="31" width="23.28515625" style="214" hidden="1" customWidth="1"/>
    <col min="32" max="32" width="32.140625" style="214" customWidth="1"/>
    <col min="33" max="35" width="10.7109375" style="214" customWidth="1"/>
    <col min="36" max="36" width="11.7109375" style="214" customWidth="1"/>
    <col min="37" max="37" width="16.28515625" style="214" customWidth="1"/>
    <col min="38" max="39" width="10.7109375" style="214" customWidth="1"/>
    <col min="40" max="40" width="14" style="214" customWidth="1"/>
    <col min="41" max="43" width="10.7109375" style="214" customWidth="1"/>
    <col min="44" max="45" width="14.28515625" style="214" customWidth="1"/>
    <col min="46" max="49" width="10.7109375" style="214" customWidth="1"/>
    <col min="50" max="50" width="15.85546875" style="214" customWidth="1"/>
    <col min="51" max="51" width="17.7109375" style="214" customWidth="1"/>
    <col min="52" max="16384" width="14.42578125" style="214"/>
  </cols>
  <sheetData>
    <row r="1" spans="1:51" ht="33.75" customHeight="1" x14ac:dyDescent="0.25">
      <c r="A1" s="571"/>
      <c r="B1" s="271"/>
      <c r="C1" s="271"/>
      <c r="D1" s="271"/>
      <c r="E1" s="572" t="s">
        <v>0</v>
      </c>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row>
    <row r="2" spans="1:51" ht="44.25" customHeight="1" thickBot="1" x14ac:dyDescent="0.3">
      <c r="A2" s="337"/>
      <c r="B2" s="224"/>
      <c r="C2" s="224"/>
      <c r="D2" s="224"/>
      <c r="E2" s="776" t="s">
        <v>685</v>
      </c>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row>
    <row r="3" spans="1:51" ht="20.25" customHeight="1" thickBot="1" x14ac:dyDescent="0.3">
      <c r="A3" s="337"/>
      <c r="B3" s="224"/>
      <c r="C3" s="224"/>
      <c r="D3" s="224"/>
      <c r="E3" s="285" t="s">
        <v>152</v>
      </c>
      <c r="F3" s="271"/>
      <c r="G3" s="271"/>
      <c r="H3" s="271"/>
      <c r="I3" s="271"/>
      <c r="J3" s="271"/>
      <c r="K3" s="271"/>
      <c r="L3" s="271"/>
      <c r="M3" s="271"/>
      <c r="N3" s="271"/>
      <c r="O3" s="271"/>
      <c r="P3" s="271"/>
      <c r="Q3" s="271"/>
      <c r="R3" s="271"/>
      <c r="S3" s="271"/>
      <c r="T3" s="271"/>
      <c r="U3" s="271"/>
      <c r="V3" s="271"/>
      <c r="W3" s="271"/>
      <c r="X3" s="271"/>
      <c r="Y3" s="271"/>
      <c r="Z3" s="271"/>
      <c r="AA3" s="271"/>
      <c r="AB3" s="271"/>
      <c r="AC3" s="271"/>
      <c r="AD3" s="272"/>
      <c r="AE3" s="286" t="s">
        <v>2</v>
      </c>
      <c r="AF3" s="271"/>
      <c r="AG3" s="271"/>
      <c r="AH3" s="271"/>
      <c r="AI3" s="271"/>
      <c r="AJ3" s="271"/>
      <c r="AK3" s="271"/>
      <c r="AL3" s="271"/>
      <c r="AM3" s="271"/>
      <c r="AN3" s="271"/>
      <c r="AO3" s="271"/>
      <c r="AP3" s="271"/>
      <c r="AQ3" s="271"/>
      <c r="AR3" s="271"/>
      <c r="AS3" s="271"/>
      <c r="AT3" s="271"/>
      <c r="AU3" s="271"/>
      <c r="AV3" s="271"/>
      <c r="AW3" s="271"/>
      <c r="AX3" s="271"/>
      <c r="AY3" s="272"/>
    </row>
    <row r="4" spans="1:51" ht="25.5" customHeight="1" thickBot="1" x14ac:dyDescent="0.3">
      <c r="A4" s="573" t="s">
        <v>3</v>
      </c>
      <c r="B4" s="441"/>
      <c r="C4" s="441"/>
      <c r="D4" s="442"/>
      <c r="E4" s="653" t="s">
        <v>4</v>
      </c>
      <c r="F4" s="654"/>
      <c r="G4" s="654"/>
      <c r="H4" s="654"/>
      <c r="I4" s="654"/>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654"/>
      <c r="AI4" s="654"/>
      <c r="AJ4" s="654"/>
      <c r="AK4" s="654"/>
      <c r="AL4" s="654"/>
      <c r="AM4" s="654"/>
      <c r="AN4" s="654"/>
      <c r="AO4" s="654"/>
      <c r="AP4" s="654"/>
      <c r="AQ4" s="654"/>
      <c r="AR4" s="654"/>
      <c r="AS4" s="654"/>
      <c r="AT4" s="654"/>
      <c r="AU4" s="654"/>
      <c r="AV4" s="654"/>
      <c r="AW4" s="654"/>
      <c r="AX4" s="654"/>
      <c r="AY4" s="655"/>
    </row>
    <row r="5" spans="1:51" ht="36.75" customHeight="1" thickBot="1" x14ac:dyDescent="0.3">
      <c r="A5" s="574" t="s">
        <v>5</v>
      </c>
      <c r="B5" s="441"/>
      <c r="C5" s="441"/>
      <c r="D5" s="442"/>
      <c r="E5" s="656" t="s">
        <v>79</v>
      </c>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4"/>
      <c r="AK5" s="654"/>
      <c r="AL5" s="654"/>
      <c r="AM5" s="654"/>
      <c r="AN5" s="654"/>
      <c r="AO5" s="654"/>
      <c r="AP5" s="654"/>
      <c r="AQ5" s="654"/>
      <c r="AR5" s="654"/>
      <c r="AS5" s="654"/>
      <c r="AT5" s="654"/>
      <c r="AU5" s="654"/>
      <c r="AV5" s="654"/>
      <c r="AW5" s="654"/>
      <c r="AX5" s="654"/>
      <c r="AY5" s="655"/>
    </row>
    <row r="6" spans="1:51" ht="22.5" customHeight="1" thickBot="1" x14ac:dyDescent="0.3">
      <c r="A6" s="575" t="s">
        <v>184</v>
      </c>
      <c r="B6" s="247"/>
      <c r="C6" s="247"/>
      <c r="D6" s="288"/>
      <c r="E6" s="657" t="s">
        <v>683</v>
      </c>
      <c r="F6" s="654"/>
      <c r="G6" s="654"/>
      <c r="H6" s="654"/>
      <c r="I6" s="654"/>
      <c r="J6" s="654"/>
      <c r="K6" s="654"/>
      <c r="L6" s="654"/>
      <c r="M6" s="654"/>
      <c r="N6" s="654"/>
      <c r="O6" s="654"/>
      <c r="P6" s="654"/>
      <c r="Q6" s="654"/>
      <c r="R6" s="654"/>
      <c r="S6" s="654"/>
      <c r="T6" s="654"/>
      <c r="U6" s="654"/>
      <c r="V6" s="654"/>
      <c r="W6" s="654"/>
      <c r="X6" s="654"/>
      <c r="Y6" s="654"/>
      <c r="Z6" s="654"/>
      <c r="AA6" s="654"/>
      <c r="AB6" s="654"/>
      <c r="AC6" s="654"/>
      <c r="AD6" s="654"/>
      <c r="AE6" s="654"/>
      <c r="AF6" s="654"/>
      <c r="AG6" s="654"/>
      <c r="AH6" s="654"/>
      <c r="AI6" s="654"/>
      <c r="AJ6" s="654"/>
      <c r="AK6" s="654"/>
      <c r="AL6" s="654"/>
      <c r="AM6" s="654"/>
      <c r="AN6" s="654"/>
      <c r="AO6" s="654"/>
      <c r="AP6" s="654"/>
      <c r="AQ6" s="654"/>
      <c r="AR6" s="654"/>
      <c r="AS6" s="654"/>
      <c r="AT6" s="654"/>
      <c r="AU6" s="654"/>
      <c r="AV6" s="654"/>
      <c r="AW6" s="654"/>
      <c r="AX6" s="654"/>
      <c r="AY6" s="655"/>
    </row>
    <row r="7" spans="1:51" ht="22.5" customHeight="1" thickBot="1" x14ac:dyDescent="0.3">
      <c r="A7" s="576"/>
      <c r="B7" s="441"/>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2"/>
    </row>
    <row r="8" spans="1:51" ht="36" customHeight="1" x14ac:dyDescent="0.25">
      <c r="A8" s="289" t="s">
        <v>185</v>
      </c>
      <c r="B8" s="290" t="s">
        <v>186</v>
      </c>
      <c r="C8" s="290" t="s">
        <v>187</v>
      </c>
      <c r="D8" s="291" t="s">
        <v>188</v>
      </c>
      <c r="E8" s="577" t="s">
        <v>595</v>
      </c>
      <c r="F8" s="578"/>
      <c r="G8" s="635" t="s">
        <v>189</v>
      </c>
      <c r="H8" s="636"/>
      <c r="I8" s="636"/>
      <c r="J8" s="636"/>
      <c r="K8" s="636"/>
      <c r="L8" s="636"/>
      <c r="M8" s="636"/>
      <c r="N8" s="636"/>
      <c r="O8" s="636"/>
      <c r="P8" s="636"/>
      <c r="Q8" s="636"/>
      <c r="R8" s="636"/>
      <c r="S8" s="636"/>
      <c r="T8" s="637" t="s">
        <v>190</v>
      </c>
      <c r="U8" s="636"/>
      <c r="V8" s="636"/>
      <c r="W8" s="636"/>
      <c r="X8" s="636"/>
      <c r="Y8" s="636"/>
      <c r="Z8" s="636"/>
      <c r="AA8" s="636"/>
      <c r="AB8" s="636"/>
      <c r="AC8" s="636"/>
      <c r="AD8" s="636"/>
      <c r="AE8" s="636"/>
      <c r="AF8" s="638"/>
      <c r="AG8" s="580" t="s">
        <v>191</v>
      </c>
      <c r="AH8" s="451"/>
      <c r="AI8" s="451"/>
      <c r="AJ8" s="451"/>
      <c r="AK8" s="276"/>
      <c r="AL8" s="287" t="s">
        <v>192</v>
      </c>
      <c r="AM8" s="276"/>
      <c r="AN8" s="267" t="s">
        <v>193</v>
      </c>
      <c r="AO8" s="579"/>
      <c r="AP8" s="579"/>
      <c r="AQ8" s="579"/>
      <c r="AR8" s="579"/>
      <c r="AS8" s="579"/>
      <c r="AT8" s="579"/>
      <c r="AU8" s="579"/>
      <c r="AV8" s="579"/>
      <c r="AW8" s="579"/>
      <c r="AX8" s="266"/>
      <c r="AY8" s="581" t="s">
        <v>194</v>
      </c>
    </row>
    <row r="9" spans="1:51" ht="66.75" customHeight="1" thickBot="1" x14ac:dyDescent="0.3">
      <c r="A9" s="281"/>
      <c r="B9" s="242"/>
      <c r="C9" s="242"/>
      <c r="D9" s="282"/>
      <c r="E9" s="337"/>
      <c r="F9" s="50" t="s">
        <v>56</v>
      </c>
      <c r="G9" s="32" t="s">
        <v>161</v>
      </c>
      <c r="H9" s="32" t="s">
        <v>162</v>
      </c>
      <c r="I9" s="32" t="s">
        <v>163</v>
      </c>
      <c r="J9" s="32" t="s">
        <v>164</v>
      </c>
      <c r="K9" s="32" t="s">
        <v>165</v>
      </c>
      <c r="L9" s="597" t="s">
        <v>166</v>
      </c>
      <c r="M9" s="32" t="s">
        <v>167</v>
      </c>
      <c r="N9" s="32" t="s">
        <v>168</v>
      </c>
      <c r="O9" s="32" t="s">
        <v>169</v>
      </c>
      <c r="P9" s="32" t="s">
        <v>170</v>
      </c>
      <c r="Q9" s="32" t="s">
        <v>171</v>
      </c>
      <c r="R9" s="32" t="s">
        <v>172</v>
      </c>
      <c r="S9" s="209" t="s">
        <v>195</v>
      </c>
      <c r="T9" s="32" t="s">
        <v>161</v>
      </c>
      <c r="U9" s="32" t="s">
        <v>162</v>
      </c>
      <c r="V9" s="32" t="s">
        <v>163</v>
      </c>
      <c r="W9" s="32" t="s">
        <v>164</v>
      </c>
      <c r="X9" s="32" t="s">
        <v>165</v>
      </c>
      <c r="Y9" s="32" t="s">
        <v>166</v>
      </c>
      <c r="Z9" s="32" t="s">
        <v>167</v>
      </c>
      <c r="AA9" s="32" t="s">
        <v>168</v>
      </c>
      <c r="AB9" s="32" t="s">
        <v>169</v>
      </c>
      <c r="AC9" s="32" t="s">
        <v>170</v>
      </c>
      <c r="AD9" s="32" t="s">
        <v>171</v>
      </c>
      <c r="AE9" s="33" t="s">
        <v>172</v>
      </c>
      <c r="AF9" s="33" t="s">
        <v>196</v>
      </c>
      <c r="AG9" s="50" t="s">
        <v>197</v>
      </c>
      <c r="AH9" s="33" t="s">
        <v>198</v>
      </c>
      <c r="AI9" s="33" t="s">
        <v>199</v>
      </c>
      <c r="AJ9" s="33" t="s">
        <v>200</v>
      </c>
      <c r="AK9" s="33" t="s">
        <v>201</v>
      </c>
      <c r="AL9" s="33" t="s">
        <v>202</v>
      </c>
      <c r="AM9" s="33" t="s">
        <v>203</v>
      </c>
      <c r="AN9" s="51" t="s">
        <v>204</v>
      </c>
      <c r="AO9" s="51" t="s">
        <v>205</v>
      </c>
      <c r="AP9" s="51" t="s">
        <v>206</v>
      </c>
      <c r="AQ9" s="51" t="s">
        <v>207</v>
      </c>
      <c r="AR9" s="51" t="s">
        <v>208</v>
      </c>
      <c r="AS9" s="51" t="s">
        <v>209</v>
      </c>
      <c r="AT9" s="51" t="s">
        <v>210</v>
      </c>
      <c r="AU9" s="51" t="s">
        <v>211</v>
      </c>
      <c r="AV9" s="51" t="s">
        <v>212</v>
      </c>
      <c r="AW9" s="51" t="s">
        <v>213</v>
      </c>
      <c r="AX9" s="52" t="s">
        <v>214</v>
      </c>
      <c r="AY9" s="338"/>
    </row>
    <row r="10" spans="1:51" ht="39.75" customHeight="1" x14ac:dyDescent="0.25">
      <c r="A10" s="587">
        <f>+[2]INVERSIÓN!B10</f>
        <v>1</v>
      </c>
      <c r="B10" s="588" t="str">
        <f>+[2]INVERSIÓN!C10</f>
        <v>Actualizar 24 servicios de información que permitan la implementación de un modelo para la gestión de sistemas de información</v>
      </c>
      <c r="C10" s="589" t="s">
        <v>215</v>
      </c>
      <c r="D10" s="593" t="s">
        <v>131</v>
      </c>
      <c r="E10" s="617">
        <v>6</v>
      </c>
      <c r="F10" s="618">
        <v>5.9999999999999991</v>
      </c>
      <c r="G10" s="618">
        <v>5.9999999999999991</v>
      </c>
      <c r="H10" s="618">
        <v>5.9999999999999991</v>
      </c>
      <c r="I10" s="618">
        <f>+[2]INVERSIÓN!$DI$10</f>
        <v>5.9999999999999991</v>
      </c>
      <c r="J10" s="619"/>
      <c r="K10" s="619"/>
      <c r="L10" s="620"/>
      <c r="M10" s="619"/>
      <c r="N10" s="618"/>
      <c r="O10" s="618"/>
      <c r="P10" s="618"/>
      <c r="Q10" s="618"/>
      <c r="R10" s="618"/>
      <c r="S10" s="618"/>
      <c r="T10" s="621">
        <v>0.12</v>
      </c>
      <c r="U10" s="619">
        <v>0.24</v>
      </c>
      <c r="V10" s="619">
        <f>+[2]INVERSIÓN!$DM$10</f>
        <v>0.54</v>
      </c>
      <c r="W10" s="619"/>
      <c r="X10" s="622"/>
      <c r="Y10" s="621"/>
      <c r="Z10" s="621"/>
      <c r="AA10" s="621"/>
      <c r="AB10" s="621"/>
      <c r="AC10" s="621"/>
      <c r="AD10" s="621"/>
      <c r="AE10" s="621"/>
      <c r="AF10" s="623" t="s">
        <v>509</v>
      </c>
      <c r="AG10" s="623" t="s">
        <v>216</v>
      </c>
      <c r="AH10" s="624" t="s">
        <v>142</v>
      </c>
      <c r="AI10" s="624" t="s">
        <v>142</v>
      </c>
      <c r="AJ10" s="624" t="s">
        <v>142</v>
      </c>
      <c r="AK10" s="624" t="s">
        <v>217</v>
      </c>
      <c r="AL10" s="624" t="s">
        <v>142</v>
      </c>
      <c r="AM10" s="624" t="s">
        <v>142</v>
      </c>
      <c r="AN10" s="625">
        <v>7968095</v>
      </c>
      <c r="AO10" s="626">
        <v>3815676</v>
      </c>
      <c r="AP10" s="625">
        <v>4152419</v>
      </c>
      <c r="AQ10" s="624" t="s">
        <v>142</v>
      </c>
      <c r="AR10" s="624" t="s">
        <v>142</v>
      </c>
      <c r="AS10" s="624" t="s">
        <v>142</v>
      </c>
      <c r="AT10" s="624" t="s">
        <v>142</v>
      </c>
      <c r="AU10" s="624" t="s">
        <v>142</v>
      </c>
      <c r="AV10" s="624" t="s">
        <v>142</v>
      </c>
      <c r="AW10" s="624" t="s">
        <v>142</v>
      </c>
      <c r="AX10" s="625">
        <f>AO10+AP10</f>
        <v>7968095</v>
      </c>
      <c r="AY10" s="627"/>
    </row>
    <row r="11" spans="1:51" ht="39.75" customHeight="1" x14ac:dyDescent="0.25">
      <c r="A11" s="590"/>
      <c r="B11" s="570"/>
      <c r="C11" s="570"/>
      <c r="D11" s="594" t="s">
        <v>132</v>
      </c>
      <c r="E11" s="628">
        <v>1580418000</v>
      </c>
      <c r="F11" s="605">
        <v>1580170500</v>
      </c>
      <c r="G11" s="605">
        <v>1580170500</v>
      </c>
      <c r="H11" s="605">
        <v>1575104800</v>
      </c>
      <c r="I11" s="605">
        <f>+[2]INVERSIÓN!$DI$11</f>
        <v>1575104800</v>
      </c>
      <c r="J11" s="605"/>
      <c r="K11" s="605"/>
      <c r="L11" s="605"/>
      <c r="M11" s="605"/>
      <c r="N11" s="605"/>
      <c r="O11" s="605"/>
      <c r="P11" s="605"/>
      <c r="Q11" s="605"/>
      <c r="R11" s="605"/>
      <c r="S11" s="605"/>
      <c r="T11" s="606">
        <v>0</v>
      </c>
      <c r="U11" s="605">
        <v>1039261984</v>
      </c>
      <c r="V11" s="605">
        <f>+[2]INVERSIÓN!$DM$11</f>
        <v>1242424984</v>
      </c>
      <c r="W11" s="605"/>
      <c r="X11" s="605"/>
      <c r="Y11" s="606"/>
      <c r="Z11" s="606"/>
      <c r="AA11" s="606"/>
      <c r="AB11" s="606"/>
      <c r="AC11" s="606"/>
      <c r="AD11" s="606"/>
      <c r="AE11" s="606"/>
      <c r="AF11" s="607"/>
      <c r="AG11" s="607"/>
      <c r="AH11" s="607"/>
      <c r="AI11" s="607"/>
      <c r="AJ11" s="607"/>
      <c r="AK11" s="607"/>
      <c r="AL11" s="607"/>
      <c r="AM11" s="607"/>
      <c r="AN11" s="607"/>
      <c r="AO11" s="607"/>
      <c r="AP11" s="607"/>
      <c r="AQ11" s="607"/>
      <c r="AR11" s="607"/>
      <c r="AS11" s="607"/>
      <c r="AT11" s="607"/>
      <c r="AU11" s="607"/>
      <c r="AV11" s="607"/>
      <c r="AW11" s="607"/>
      <c r="AX11" s="607"/>
      <c r="AY11" s="629"/>
    </row>
    <row r="12" spans="1:51" ht="39.75" customHeight="1" x14ac:dyDescent="0.25">
      <c r="A12" s="590"/>
      <c r="B12" s="570"/>
      <c r="C12" s="570"/>
      <c r="D12" s="595" t="s">
        <v>134</v>
      </c>
      <c r="E12" s="628">
        <v>0</v>
      </c>
      <c r="F12" s="605">
        <v>0</v>
      </c>
      <c r="G12" s="605">
        <v>0</v>
      </c>
      <c r="H12" s="605">
        <v>0</v>
      </c>
      <c r="I12" s="605">
        <f>+[2]INVERSIÓN!$DI$13</f>
        <v>0</v>
      </c>
      <c r="J12" s="605"/>
      <c r="K12" s="605"/>
      <c r="L12" s="605"/>
      <c r="M12" s="605"/>
      <c r="N12" s="605"/>
      <c r="O12" s="605"/>
      <c r="P12" s="605"/>
      <c r="Q12" s="605"/>
      <c r="R12" s="605"/>
      <c r="S12" s="605"/>
      <c r="T12" s="608">
        <v>0</v>
      </c>
      <c r="U12" s="605">
        <v>0</v>
      </c>
      <c r="V12" s="605">
        <f>+[2]INVERSIÓN!$DM$13</f>
        <v>0</v>
      </c>
      <c r="W12" s="605"/>
      <c r="X12" s="608"/>
      <c r="Y12" s="608"/>
      <c r="Z12" s="608"/>
      <c r="AA12" s="608"/>
      <c r="AB12" s="608"/>
      <c r="AC12" s="608"/>
      <c r="AD12" s="608"/>
      <c r="AE12" s="608"/>
      <c r="AF12" s="607"/>
      <c r="AG12" s="607"/>
      <c r="AH12" s="607"/>
      <c r="AI12" s="607"/>
      <c r="AJ12" s="607"/>
      <c r="AK12" s="607"/>
      <c r="AL12" s="607"/>
      <c r="AM12" s="607"/>
      <c r="AN12" s="607"/>
      <c r="AO12" s="607"/>
      <c r="AP12" s="607"/>
      <c r="AQ12" s="607"/>
      <c r="AR12" s="607"/>
      <c r="AS12" s="607"/>
      <c r="AT12" s="607"/>
      <c r="AU12" s="607"/>
      <c r="AV12" s="607"/>
      <c r="AW12" s="607"/>
      <c r="AX12" s="607"/>
      <c r="AY12" s="629"/>
    </row>
    <row r="13" spans="1:51" ht="39.75" customHeight="1" x14ac:dyDescent="0.25">
      <c r="A13" s="590"/>
      <c r="B13" s="570"/>
      <c r="C13" s="570"/>
      <c r="D13" s="594" t="s">
        <v>135</v>
      </c>
      <c r="E13" s="628"/>
      <c r="F13" s="605">
        <v>218537035</v>
      </c>
      <c r="G13" s="605">
        <v>218537035</v>
      </c>
      <c r="H13" s="605">
        <v>218537035</v>
      </c>
      <c r="I13" s="605">
        <f>+[2]INVERSIÓN!$DI$14</f>
        <v>218537035</v>
      </c>
      <c r="J13" s="605"/>
      <c r="K13" s="605"/>
      <c r="L13" s="605"/>
      <c r="M13" s="605"/>
      <c r="N13" s="605"/>
      <c r="O13" s="605"/>
      <c r="P13" s="605"/>
      <c r="Q13" s="605"/>
      <c r="R13" s="605"/>
      <c r="S13" s="605"/>
      <c r="T13" s="605">
        <v>68003943</v>
      </c>
      <c r="U13" s="605">
        <v>167723201</v>
      </c>
      <c r="V13" s="605">
        <f>+[2]INVERSIÓN!$DM$14</f>
        <v>198274234</v>
      </c>
      <c r="W13" s="605"/>
      <c r="X13" s="605"/>
      <c r="Y13" s="609"/>
      <c r="Z13" s="609"/>
      <c r="AA13" s="609"/>
      <c r="AB13" s="609"/>
      <c r="AC13" s="609"/>
      <c r="AD13" s="609"/>
      <c r="AE13" s="609"/>
      <c r="AF13" s="607"/>
      <c r="AG13" s="607"/>
      <c r="AH13" s="607"/>
      <c r="AI13" s="607"/>
      <c r="AJ13" s="607"/>
      <c r="AK13" s="607"/>
      <c r="AL13" s="607"/>
      <c r="AM13" s="607"/>
      <c r="AN13" s="607"/>
      <c r="AO13" s="607"/>
      <c r="AP13" s="607"/>
      <c r="AQ13" s="607"/>
      <c r="AR13" s="607"/>
      <c r="AS13" s="607"/>
      <c r="AT13" s="607"/>
      <c r="AU13" s="607"/>
      <c r="AV13" s="607"/>
      <c r="AW13" s="607"/>
      <c r="AX13" s="607"/>
      <c r="AY13" s="629"/>
    </row>
    <row r="14" spans="1:51" ht="39.75" customHeight="1" x14ac:dyDescent="0.25">
      <c r="A14" s="590"/>
      <c r="B14" s="570"/>
      <c r="C14" s="570"/>
      <c r="D14" s="595" t="s">
        <v>136</v>
      </c>
      <c r="E14" s="630">
        <v>6</v>
      </c>
      <c r="F14" s="599">
        <v>5.9999999999999991</v>
      </c>
      <c r="G14" s="598">
        <v>5.9999999999999991</v>
      </c>
      <c r="H14" s="598">
        <v>6</v>
      </c>
      <c r="I14" s="598">
        <f>I10+I12</f>
        <v>5.9999999999999991</v>
      </c>
      <c r="J14" s="599"/>
      <c r="K14" s="599"/>
      <c r="L14" s="599"/>
      <c r="M14" s="599"/>
      <c r="N14" s="598"/>
      <c r="O14" s="598"/>
      <c r="P14" s="598"/>
      <c r="Q14" s="598"/>
      <c r="R14" s="598"/>
      <c r="S14" s="598"/>
      <c r="T14" s="610">
        <v>0.12</v>
      </c>
      <c r="U14" s="610">
        <v>0.24</v>
      </c>
      <c r="V14" s="599">
        <f>V10+V12</f>
        <v>0.54</v>
      </c>
      <c r="W14" s="599"/>
      <c r="X14" s="599"/>
      <c r="Y14" s="608"/>
      <c r="Z14" s="608"/>
      <c r="AA14" s="608"/>
      <c r="AB14" s="608"/>
      <c r="AC14" s="608"/>
      <c r="AD14" s="608"/>
      <c r="AE14" s="599"/>
      <c r="AF14" s="607"/>
      <c r="AG14" s="607"/>
      <c r="AH14" s="607"/>
      <c r="AI14" s="607"/>
      <c r="AJ14" s="607"/>
      <c r="AK14" s="607"/>
      <c r="AL14" s="607"/>
      <c r="AM14" s="607"/>
      <c r="AN14" s="607"/>
      <c r="AO14" s="607"/>
      <c r="AP14" s="607"/>
      <c r="AQ14" s="607"/>
      <c r="AR14" s="607"/>
      <c r="AS14" s="607"/>
      <c r="AT14" s="607"/>
      <c r="AU14" s="607"/>
      <c r="AV14" s="607"/>
      <c r="AW14" s="607"/>
      <c r="AX14" s="607"/>
      <c r="AY14" s="629"/>
    </row>
    <row r="15" spans="1:51" ht="39.75" customHeight="1" thickBot="1" x14ac:dyDescent="0.3">
      <c r="A15" s="566"/>
      <c r="B15" s="379"/>
      <c r="C15" s="379"/>
      <c r="D15" s="596" t="s">
        <v>137</v>
      </c>
      <c r="E15" s="628">
        <v>1580418000</v>
      </c>
      <c r="F15" s="605">
        <v>1798707535</v>
      </c>
      <c r="G15" s="605">
        <v>1798707535</v>
      </c>
      <c r="H15" s="605">
        <v>1793641835</v>
      </c>
      <c r="I15" s="605">
        <f>I11+I13</f>
        <v>1793641835</v>
      </c>
      <c r="J15" s="605"/>
      <c r="K15" s="605"/>
      <c r="L15" s="605"/>
      <c r="M15" s="605"/>
      <c r="N15" s="605"/>
      <c r="O15" s="605"/>
      <c r="P15" s="605"/>
      <c r="Q15" s="605"/>
      <c r="R15" s="605"/>
      <c r="S15" s="605"/>
      <c r="T15" s="611">
        <v>68003943</v>
      </c>
      <c r="U15" s="605">
        <v>1206985185</v>
      </c>
      <c r="V15" s="605">
        <f>V11+V13</f>
        <v>1440699218</v>
      </c>
      <c r="W15" s="605"/>
      <c r="X15" s="605"/>
      <c r="Y15" s="611"/>
      <c r="Z15" s="611"/>
      <c r="AA15" s="611"/>
      <c r="AB15" s="611"/>
      <c r="AC15" s="611"/>
      <c r="AD15" s="611"/>
      <c r="AE15" s="611"/>
      <c r="AF15" s="607"/>
      <c r="AG15" s="607"/>
      <c r="AH15" s="607"/>
      <c r="AI15" s="607"/>
      <c r="AJ15" s="607"/>
      <c r="AK15" s="607"/>
      <c r="AL15" s="607"/>
      <c r="AM15" s="607"/>
      <c r="AN15" s="607"/>
      <c r="AO15" s="607"/>
      <c r="AP15" s="607"/>
      <c r="AQ15" s="607"/>
      <c r="AR15" s="607"/>
      <c r="AS15" s="607"/>
      <c r="AT15" s="607"/>
      <c r="AU15" s="607"/>
      <c r="AV15" s="607"/>
      <c r="AW15" s="607"/>
      <c r="AX15" s="607"/>
      <c r="AY15" s="629"/>
    </row>
    <row r="16" spans="1:51" ht="27" customHeight="1" x14ac:dyDescent="0.25">
      <c r="A16" s="587">
        <f>+[2]INVERSIÓN!B17</f>
        <v>2</v>
      </c>
      <c r="B16" s="588" t="str">
        <f>+[2]INVERSIÓN!C17</f>
        <v>Implementar 15 servicios de información que permitan la implementación de un modelo para la gestión de información</v>
      </c>
      <c r="C16" s="589" t="s">
        <v>218</v>
      </c>
      <c r="D16" s="593" t="s">
        <v>131</v>
      </c>
      <c r="E16" s="631">
        <v>5</v>
      </c>
      <c r="F16" s="598">
        <v>5</v>
      </c>
      <c r="G16" s="598">
        <v>5</v>
      </c>
      <c r="H16" s="598">
        <v>5</v>
      </c>
      <c r="I16" s="599">
        <f>+[2]INVERSIÓN!$DI$17</f>
        <v>5</v>
      </c>
      <c r="J16" s="599"/>
      <c r="K16" s="599"/>
      <c r="L16" s="599"/>
      <c r="M16" s="599"/>
      <c r="N16" s="598"/>
      <c r="O16" s="598"/>
      <c r="P16" s="598"/>
      <c r="Q16" s="598"/>
      <c r="R16" s="598"/>
      <c r="S16" s="598"/>
      <c r="T16" s="600">
        <v>0.15</v>
      </c>
      <c r="U16" s="599">
        <v>0.35</v>
      </c>
      <c r="V16" s="599">
        <f>+[2]INVERSIÓN!$DM$17</f>
        <v>0.64999999999999991</v>
      </c>
      <c r="W16" s="599"/>
      <c r="X16" s="599"/>
      <c r="Y16" s="600"/>
      <c r="Z16" s="600"/>
      <c r="AA16" s="600"/>
      <c r="AB16" s="600"/>
      <c r="AC16" s="600"/>
      <c r="AD16" s="600"/>
      <c r="AE16" s="600"/>
      <c r="AF16" s="601" t="s">
        <v>510</v>
      </c>
      <c r="AG16" s="601" t="s">
        <v>216</v>
      </c>
      <c r="AH16" s="602" t="s">
        <v>142</v>
      </c>
      <c r="AI16" s="602" t="s">
        <v>142</v>
      </c>
      <c r="AJ16" s="602" t="s">
        <v>142</v>
      </c>
      <c r="AK16" s="602" t="s">
        <v>217</v>
      </c>
      <c r="AL16" s="602" t="s">
        <v>142</v>
      </c>
      <c r="AM16" s="602" t="s">
        <v>142</v>
      </c>
      <c r="AN16" s="603">
        <v>7968095</v>
      </c>
      <c r="AO16" s="604">
        <v>3815676</v>
      </c>
      <c r="AP16" s="603">
        <v>4152419</v>
      </c>
      <c r="AQ16" s="602" t="s">
        <v>142</v>
      </c>
      <c r="AR16" s="602" t="s">
        <v>142</v>
      </c>
      <c r="AS16" s="602" t="s">
        <v>142</v>
      </c>
      <c r="AT16" s="602" t="s">
        <v>142</v>
      </c>
      <c r="AU16" s="602" t="s">
        <v>142</v>
      </c>
      <c r="AV16" s="602" t="s">
        <v>142</v>
      </c>
      <c r="AW16" s="602" t="s">
        <v>142</v>
      </c>
      <c r="AX16" s="603">
        <f>AO16+AP16</f>
        <v>7968095</v>
      </c>
      <c r="AY16" s="632"/>
    </row>
    <row r="17" spans="1:51" ht="27" customHeight="1" x14ac:dyDescent="0.25">
      <c r="A17" s="590"/>
      <c r="B17" s="570"/>
      <c r="C17" s="570"/>
      <c r="D17" s="594" t="s">
        <v>132</v>
      </c>
      <c r="E17" s="628">
        <v>282381000</v>
      </c>
      <c r="F17" s="605">
        <v>282381000</v>
      </c>
      <c r="G17" s="605">
        <v>282381000</v>
      </c>
      <c r="H17" s="605">
        <v>282317900</v>
      </c>
      <c r="I17" s="605">
        <f>+[2]INVERSIÓN!$DI$18</f>
        <v>282317900</v>
      </c>
      <c r="J17" s="605"/>
      <c r="K17" s="605"/>
      <c r="L17" s="605"/>
      <c r="M17" s="605"/>
      <c r="N17" s="605"/>
      <c r="O17" s="605"/>
      <c r="P17" s="605"/>
      <c r="Q17" s="605"/>
      <c r="R17" s="605"/>
      <c r="S17" s="605"/>
      <c r="T17" s="606">
        <v>0</v>
      </c>
      <c r="U17" s="605">
        <v>199010000</v>
      </c>
      <c r="V17" s="605">
        <f>+[2]INVERSIÓN!$DM$18</f>
        <v>258338000</v>
      </c>
      <c r="W17" s="605"/>
      <c r="X17" s="605"/>
      <c r="Y17" s="606"/>
      <c r="Z17" s="606"/>
      <c r="AA17" s="606"/>
      <c r="AB17" s="606"/>
      <c r="AC17" s="606"/>
      <c r="AD17" s="606"/>
      <c r="AE17" s="606"/>
      <c r="AF17" s="607"/>
      <c r="AG17" s="607"/>
      <c r="AH17" s="607"/>
      <c r="AI17" s="607"/>
      <c r="AJ17" s="607"/>
      <c r="AK17" s="607"/>
      <c r="AL17" s="607"/>
      <c r="AM17" s="607"/>
      <c r="AN17" s="607"/>
      <c r="AO17" s="607"/>
      <c r="AP17" s="607"/>
      <c r="AQ17" s="607"/>
      <c r="AR17" s="607"/>
      <c r="AS17" s="607"/>
      <c r="AT17" s="607"/>
      <c r="AU17" s="607"/>
      <c r="AV17" s="607"/>
      <c r="AW17" s="607"/>
      <c r="AX17" s="607"/>
      <c r="AY17" s="629"/>
    </row>
    <row r="18" spans="1:51" ht="27" customHeight="1" x14ac:dyDescent="0.25">
      <c r="A18" s="590"/>
      <c r="B18" s="570"/>
      <c r="C18" s="570"/>
      <c r="D18" s="595" t="s">
        <v>134</v>
      </c>
      <c r="E18" s="628">
        <v>0</v>
      </c>
      <c r="F18" s="605">
        <v>0</v>
      </c>
      <c r="G18" s="605">
        <v>0</v>
      </c>
      <c r="H18" s="605">
        <v>0</v>
      </c>
      <c r="I18" s="605">
        <f>+[2]INVERSIÓN!$DI$20</f>
        <v>0</v>
      </c>
      <c r="J18" s="610"/>
      <c r="K18" s="605"/>
      <c r="L18" s="605"/>
      <c r="M18" s="605"/>
      <c r="N18" s="605"/>
      <c r="O18" s="605"/>
      <c r="P18" s="605"/>
      <c r="Q18" s="605"/>
      <c r="R18" s="605"/>
      <c r="S18" s="605"/>
      <c r="T18" s="598">
        <v>0</v>
      </c>
      <c r="U18" s="605">
        <v>0</v>
      </c>
      <c r="V18" s="605">
        <f>+[2]INVERSIÓN!$DM$20</f>
        <v>0</v>
      </c>
      <c r="W18" s="605"/>
      <c r="X18" s="605"/>
      <c r="Y18" s="608"/>
      <c r="Z18" s="608"/>
      <c r="AA18" s="608"/>
      <c r="AB18" s="608"/>
      <c r="AC18" s="608"/>
      <c r="AD18" s="608"/>
      <c r="AE18" s="608"/>
      <c r="AF18" s="607"/>
      <c r="AG18" s="607"/>
      <c r="AH18" s="607"/>
      <c r="AI18" s="607"/>
      <c r="AJ18" s="607"/>
      <c r="AK18" s="607"/>
      <c r="AL18" s="607"/>
      <c r="AM18" s="607"/>
      <c r="AN18" s="607"/>
      <c r="AO18" s="607"/>
      <c r="AP18" s="607"/>
      <c r="AQ18" s="607"/>
      <c r="AR18" s="607"/>
      <c r="AS18" s="607"/>
      <c r="AT18" s="607"/>
      <c r="AU18" s="607"/>
      <c r="AV18" s="607"/>
      <c r="AW18" s="607"/>
      <c r="AX18" s="607"/>
      <c r="AY18" s="629"/>
    </row>
    <row r="19" spans="1:51" ht="27" customHeight="1" x14ac:dyDescent="0.25">
      <c r="A19" s="590"/>
      <c r="B19" s="570"/>
      <c r="C19" s="570"/>
      <c r="D19" s="594" t="s">
        <v>135</v>
      </c>
      <c r="E19" s="628"/>
      <c r="F19" s="605">
        <v>15657699</v>
      </c>
      <c r="G19" s="605">
        <v>15657699</v>
      </c>
      <c r="H19" s="605">
        <v>15657699</v>
      </c>
      <c r="I19" s="605">
        <f>+[2]INVERSIÓN!$DI$21</f>
        <v>15657699</v>
      </c>
      <c r="J19" s="605"/>
      <c r="K19" s="605"/>
      <c r="L19" s="605"/>
      <c r="M19" s="605"/>
      <c r="N19" s="605"/>
      <c r="O19" s="605"/>
      <c r="P19" s="605"/>
      <c r="Q19" s="605"/>
      <c r="R19" s="605"/>
      <c r="S19" s="605"/>
      <c r="T19" s="609">
        <v>0</v>
      </c>
      <c r="U19" s="605">
        <v>13306232</v>
      </c>
      <c r="V19" s="605">
        <f>+[2]INVERSIÓN!$DM$21</f>
        <v>13306232</v>
      </c>
      <c r="W19" s="605"/>
      <c r="X19" s="605"/>
      <c r="Y19" s="609"/>
      <c r="Z19" s="609"/>
      <c r="AA19" s="609"/>
      <c r="AB19" s="609"/>
      <c r="AC19" s="609"/>
      <c r="AD19" s="609"/>
      <c r="AE19" s="609"/>
      <c r="AF19" s="607"/>
      <c r="AG19" s="607"/>
      <c r="AH19" s="607"/>
      <c r="AI19" s="607"/>
      <c r="AJ19" s="607"/>
      <c r="AK19" s="607"/>
      <c r="AL19" s="607"/>
      <c r="AM19" s="607"/>
      <c r="AN19" s="607"/>
      <c r="AO19" s="607"/>
      <c r="AP19" s="607"/>
      <c r="AQ19" s="607"/>
      <c r="AR19" s="607"/>
      <c r="AS19" s="607"/>
      <c r="AT19" s="607"/>
      <c r="AU19" s="607"/>
      <c r="AV19" s="607"/>
      <c r="AW19" s="607"/>
      <c r="AX19" s="607"/>
      <c r="AY19" s="629"/>
    </row>
    <row r="20" spans="1:51" ht="27" customHeight="1" x14ac:dyDescent="0.25">
      <c r="A20" s="590"/>
      <c r="B20" s="570"/>
      <c r="C20" s="570"/>
      <c r="D20" s="595" t="s">
        <v>136</v>
      </c>
      <c r="E20" s="631">
        <v>5</v>
      </c>
      <c r="F20" s="598">
        <v>5</v>
      </c>
      <c r="G20" s="598">
        <v>5</v>
      </c>
      <c r="H20" s="598">
        <v>5</v>
      </c>
      <c r="I20" s="599">
        <f>I16+I18</f>
        <v>5</v>
      </c>
      <c r="J20" s="599"/>
      <c r="K20" s="599"/>
      <c r="L20" s="599"/>
      <c r="M20" s="599"/>
      <c r="N20" s="598"/>
      <c r="O20" s="598"/>
      <c r="P20" s="598"/>
      <c r="Q20" s="598"/>
      <c r="R20" s="598"/>
      <c r="S20" s="598"/>
      <c r="T20" s="599">
        <v>0.15</v>
      </c>
      <c r="U20" s="599">
        <v>0.35</v>
      </c>
      <c r="V20" s="599">
        <f>V16+V18</f>
        <v>0.64999999999999991</v>
      </c>
      <c r="W20" s="599"/>
      <c r="X20" s="599"/>
      <c r="Y20" s="608"/>
      <c r="Z20" s="608"/>
      <c r="AA20" s="608"/>
      <c r="AB20" s="608"/>
      <c r="AC20" s="608"/>
      <c r="AD20" s="608"/>
      <c r="AE20" s="608"/>
      <c r="AF20" s="607"/>
      <c r="AG20" s="607"/>
      <c r="AH20" s="607"/>
      <c r="AI20" s="607"/>
      <c r="AJ20" s="607"/>
      <c r="AK20" s="607"/>
      <c r="AL20" s="607"/>
      <c r="AM20" s="607"/>
      <c r="AN20" s="607"/>
      <c r="AO20" s="607"/>
      <c r="AP20" s="607"/>
      <c r="AQ20" s="607"/>
      <c r="AR20" s="607"/>
      <c r="AS20" s="607"/>
      <c r="AT20" s="607"/>
      <c r="AU20" s="607"/>
      <c r="AV20" s="607"/>
      <c r="AW20" s="607"/>
      <c r="AX20" s="607"/>
      <c r="AY20" s="629"/>
    </row>
    <row r="21" spans="1:51" ht="27" customHeight="1" thickBot="1" x14ac:dyDescent="0.3">
      <c r="A21" s="566"/>
      <c r="B21" s="379"/>
      <c r="C21" s="379"/>
      <c r="D21" s="596" t="s">
        <v>137</v>
      </c>
      <c r="E21" s="628">
        <v>282381000</v>
      </c>
      <c r="F21" s="605">
        <v>298038699</v>
      </c>
      <c r="G21" s="605">
        <v>298038699</v>
      </c>
      <c r="H21" s="605">
        <v>297975599</v>
      </c>
      <c r="I21" s="605">
        <f>+I17+I19</f>
        <v>297975599</v>
      </c>
      <c r="J21" s="605"/>
      <c r="K21" s="605"/>
      <c r="L21" s="605"/>
      <c r="M21" s="605"/>
      <c r="N21" s="605"/>
      <c r="O21" s="605"/>
      <c r="P21" s="605"/>
      <c r="Q21" s="605"/>
      <c r="R21" s="605"/>
      <c r="S21" s="605"/>
      <c r="T21" s="609">
        <v>0</v>
      </c>
      <c r="U21" s="599">
        <v>212316232</v>
      </c>
      <c r="V21" s="605">
        <f>V17+V19</f>
        <v>271644232</v>
      </c>
      <c r="W21" s="605"/>
      <c r="X21" s="605"/>
      <c r="Y21" s="609"/>
      <c r="Z21" s="609"/>
      <c r="AA21" s="609"/>
      <c r="AB21" s="609"/>
      <c r="AC21" s="609"/>
      <c r="AD21" s="609"/>
      <c r="AE21" s="609"/>
      <c r="AF21" s="607"/>
      <c r="AG21" s="607"/>
      <c r="AH21" s="607"/>
      <c r="AI21" s="607"/>
      <c r="AJ21" s="607"/>
      <c r="AK21" s="607"/>
      <c r="AL21" s="607"/>
      <c r="AM21" s="607"/>
      <c r="AN21" s="607"/>
      <c r="AO21" s="607"/>
      <c r="AP21" s="607"/>
      <c r="AQ21" s="607"/>
      <c r="AR21" s="607"/>
      <c r="AS21" s="607"/>
      <c r="AT21" s="607"/>
      <c r="AU21" s="607"/>
      <c r="AV21" s="607"/>
      <c r="AW21" s="607"/>
      <c r="AX21" s="607"/>
      <c r="AY21" s="629"/>
    </row>
    <row r="22" spans="1:51" ht="21.75" customHeight="1" x14ac:dyDescent="0.25">
      <c r="A22" s="587">
        <f>+[2]INVERSIÓN!B24</f>
        <v>3</v>
      </c>
      <c r="B22" s="588" t="str">
        <f>+[2]INVERSIÓN!C24</f>
        <v>Elaborar 15 documentos de planeación para la implementación del gobierno de TI de la entidad</v>
      </c>
      <c r="C22" s="589" t="s">
        <v>219</v>
      </c>
      <c r="D22" s="593" t="s">
        <v>131</v>
      </c>
      <c r="E22" s="631">
        <v>3</v>
      </c>
      <c r="F22" s="598">
        <v>3</v>
      </c>
      <c r="G22" s="598">
        <v>3</v>
      </c>
      <c r="H22" s="598">
        <v>3</v>
      </c>
      <c r="I22" s="599">
        <f>+[2]INVERSIÓN!$DI$24</f>
        <v>3</v>
      </c>
      <c r="J22" s="599"/>
      <c r="K22" s="599"/>
      <c r="L22" s="599"/>
      <c r="M22" s="599"/>
      <c r="N22" s="598"/>
      <c r="O22" s="598"/>
      <c r="P22" s="598"/>
      <c r="Q22" s="598"/>
      <c r="R22" s="598"/>
      <c r="S22" s="598"/>
      <c r="T22" s="600">
        <v>0.09</v>
      </c>
      <c r="U22" s="599">
        <v>0.21</v>
      </c>
      <c r="V22" s="599">
        <f>+[2]INVERSIÓN!$DM$24</f>
        <v>0.39</v>
      </c>
      <c r="W22" s="599"/>
      <c r="X22" s="599"/>
      <c r="Y22" s="600"/>
      <c r="Z22" s="600"/>
      <c r="AA22" s="600"/>
      <c r="AB22" s="600"/>
      <c r="AC22" s="600"/>
      <c r="AD22" s="600"/>
      <c r="AE22" s="600"/>
      <c r="AF22" s="601" t="s">
        <v>511</v>
      </c>
      <c r="AG22" s="601" t="s">
        <v>216</v>
      </c>
      <c r="AH22" s="602" t="s">
        <v>142</v>
      </c>
      <c r="AI22" s="602" t="s">
        <v>142</v>
      </c>
      <c r="AJ22" s="602" t="s">
        <v>142</v>
      </c>
      <c r="AK22" s="602" t="s">
        <v>217</v>
      </c>
      <c r="AL22" s="602" t="s">
        <v>142</v>
      </c>
      <c r="AM22" s="602" t="s">
        <v>142</v>
      </c>
      <c r="AN22" s="603">
        <v>7968095</v>
      </c>
      <c r="AO22" s="604">
        <v>3815676</v>
      </c>
      <c r="AP22" s="603">
        <v>4152419</v>
      </c>
      <c r="AQ22" s="602" t="s">
        <v>142</v>
      </c>
      <c r="AR22" s="602" t="s">
        <v>142</v>
      </c>
      <c r="AS22" s="602" t="s">
        <v>142</v>
      </c>
      <c r="AT22" s="602" t="s">
        <v>142</v>
      </c>
      <c r="AU22" s="602" t="s">
        <v>142</v>
      </c>
      <c r="AV22" s="602" t="s">
        <v>142</v>
      </c>
      <c r="AW22" s="602" t="s">
        <v>142</v>
      </c>
      <c r="AX22" s="603">
        <f>AO22+AP22</f>
        <v>7968095</v>
      </c>
      <c r="AY22" s="632"/>
    </row>
    <row r="23" spans="1:51" ht="21.75" customHeight="1" x14ac:dyDescent="0.25">
      <c r="A23" s="590"/>
      <c r="B23" s="570"/>
      <c r="C23" s="570"/>
      <c r="D23" s="594" t="s">
        <v>132</v>
      </c>
      <c r="E23" s="628">
        <v>166980000</v>
      </c>
      <c r="F23" s="605">
        <v>166980000</v>
      </c>
      <c r="G23" s="605">
        <v>166980000</v>
      </c>
      <c r="H23" s="605">
        <v>166980000</v>
      </c>
      <c r="I23" s="605">
        <f>+[2]INVERSIÓN!$DI$25</f>
        <v>166980000</v>
      </c>
      <c r="J23" s="605"/>
      <c r="K23" s="605"/>
      <c r="L23" s="605"/>
      <c r="M23" s="605"/>
      <c r="N23" s="605"/>
      <c r="O23" s="605"/>
      <c r="P23" s="605"/>
      <c r="Q23" s="605"/>
      <c r="R23" s="605"/>
      <c r="S23" s="605"/>
      <c r="T23" s="606">
        <v>0</v>
      </c>
      <c r="U23" s="605">
        <v>75900000</v>
      </c>
      <c r="V23" s="605">
        <f>+[2]INVERSIÓN!$DM$25</f>
        <v>144210000</v>
      </c>
      <c r="W23" s="605"/>
      <c r="X23" s="605"/>
      <c r="Y23" s="606"/>
      <c r="Z23" s="606"/>
      <c r="AA23" s="606"/>
      <c r="AB23" s="606"/>
      <c r="AC23" s="606"/>
      <c r="AD23" s="606"/>
      <c r="AE23" s="606"/>
      <c r="AF23" s="607"/>
      <c r="AG23" s="607"/>
      <c r="AH23" s="607"/>
      <c r="AI23" s="607"/>
      <c r="AJ23" s="607"/>
      <c r="AK23" s="607"/>
      <c r="AL23" s="607"/>
      <c r="AM23" s="607"/>
      <c r="AN23" s="607"/>
      <c r="AO23" s="607"/>
      <c r="AP23" s="607"/>
      <c r="AQ23" s="607"/>
      <c r="AR23" s="607"/>
      <c r="AS23" s="607"/>
      <c r="AT23" s="607"/>
      <c r="AU23" s="607"/>
      <c r="AV23" s="607"/>
      <c r="AW23" s="607"/>
      <c r="AX23" s="607"/>
      <c r="AY23" s="629"/>
    </row>
    <row r="24" spans="1:51" ht="21.75" customHeight="1" x14ac:dyDescent="0.25">
      <c r="A24" s="590"/>
      <c r="B24" s="570"/>
      <c r="C24" s="570"/>
      <c r="D24" s="595" t="s">
        <v>134</v>
      </c>
      <c r="E24" s="633">
        <v>0</v>
      </c>
      <c r="F24" s="610">
        <v>0</v>
      </c>
      <c r="G24" s="610">
        <v>0</v>
      </c>
      <c r="H24" s="610">
        <v>0</v>
      </c>
      <c r="I24" s="610">
        <f>+[2]INVERSIÓN!$DI$27</f>
        <v>0</v>
      </c>
      <c r="J24" s="610"/>
      <c r="K24" s="610"/>
      <c r="L24" s="610"/>
      <c r="M24" s="610"/>
      <c r="N24" s="610"/>
      <c r="O24" s="610"/>
      <c r="P24" s="610"/>
      <c r="Q24" s="610"/>
      <c r="R24" s="610"/>
      <c r="S24" s="605"/>
      <c r="T24" s="598">
        <v>0</v>
      </c>
      <c r="U24" s="610">
        <v>0</v>
      </c>
      <c r="V24" s="610">
        <f>+[2]INVERSIÓN!$DM$27</f>
        <v>0</v>
      </c>
      <c r="W24" s="610"/>
      <c r="X24" s="610"/>
      <c r="Y24" s="608"/>
      <c r="Z24" s="608"/>
      <c r="AA24" s="608"/>
      <c r="AB24" s="608"/>
      <c r="AC24" s="608"/>
      <c r="AD24" s="608"/>
      <c r="AE24" s="608"/>
      <c r="AF24" s="607"/>
      <c r="AG24" s="607"/>
      <c r="AH24" s="607"/>
      <c r="AI24" s="607"/>
      <c r="AJ24" s="607"/>
      <c r="AK24" s="607"/>
      <c r="AL24" s="607"/>
      <c r="AM24" s="607"/>
      <c r="AN24" s="607"/>
      <c r="AO24" s="607"/>
      <c r="AP24" s="607"/>
      <c r="AQ24" s="607"/>
      <c r="AR24" s="607"/>
      <c r="AS24" s="607"/>
      <c r="AT24" s="607"/>
      <c r="AU24" s="607"/>
      <c r="AV24" s="607"/>
      <c r="AW24" s="607"/>
      <c r="AX24" s="607"/>
      <c r="AY24" s="629"/>
    </row>
    <row r="25" spans="1:51" ht="21.75" customHeight="1" x14ac:dyDescent="0.25">
      <c r="A25" s="590"/>
      <c r="B25" s="570"/>
      <c r="C25" s="570"/>
      <c r="D25" s="594" t="s">
        <v>135</v>
      </c>
      <c r="E25" s="628"/>
      <c r="F25" s="605">
        <v>6154666</v>
      </c>
      <c r="G25" s="605">
        <v>6154666</v>
      </c>
      <c r="H25" s="605">
        <v>6154666</v>
      </c>
      <c r="I25" s="605">
        <f>+[2]INVERSIÓN!$DI$28</f>
        <v>6154666</v>
      </c>
      <c r="J25" s="605"/>
      <c r="K25" s="605"/>
      <c r="L25" s="605"/>
      <c r="M25" s="605"/>
      <c r="N25" s="605"/>
      <c r="O25" s="605"/>
      <c r="P25" s="605"/>
      <c r="Q25" s="605"/>
      <c r="R25" s="605"/>
      <c r="S25" s="605"/>
      <c r="T25" s="605">
        <v>2359666</v>
      </c>
      <c r="U25" s="605">
        <v>6154666</v>
      </c>
      <c r="V25" s="605">
        <f>[2]INVERSIÓN!$DM$28</f>
        <v>6154666</v>
      </c>
      <c r="W25" s="605"/>
      <c r="X25" s="605"/>
      <c r="Y25" s="609"/>
      <c r="Z25" s="609"/>
      <c r="AA25" s="609"/>
      <c r="AB25" s="609"/>
      <c r="AC25" s="609"/>
      <c r="AD25" s="609"/>
      <c r="AE25" s="609"/>
      <c r="AF25" s="607"/>
      <c r="AG25" s="607"/>
      <c r="AH25" s="607"/>
      <c r="AI25" s="607"/>
      <c r="AJ25" s="607"/>
      <c r="AK25" s="607"/>
      <c r="AL25" s="607"/>
      <c r="AM25" s="607"/>
      <c r="AN25" s="607"/>
      <c r="AO25" s="607"/>
      <c r="AP25" s="607"/>
      <c r="AQ25" s="607"/>
      <c r="AR25" s="607"/>
      <c r="AS25" s="607"/>
      <c r="AT25" s="607"/>
      <c r="AU25" s="607"/>
      <c r="AV25" s="607"/>
      <c r="AW25" s="607"/>
      <c r="AX25" s="607"/>
      <c r="AY25" s="629"/>
    </row>
    <row r="26" spans="1:51" ht="21.75" customHeight="1" x14ac:dyDescent="0.25">
      <c r="A26" s="590"/>
      <c r="B26" s="570"/>
      <c r="C26" s="570"/>
      <c r="D26" s="595" t="s">
        <v>136</v>
      </c>
      <c r="E26" s="630">
        <v>3</v>
      </c>
      <c r="F26" s="599">
        <v>3</v>
      </c>
      <c r="G26" s="598">
        <v>3</v>
      </c>
      <c r="H26" s="598">
        <v>3</v>
      </c>
      <c r="I26" s="598">
        <f>I22+I24</f>
        <v>3</v>
      </c>
      <c r="J26" s="599"/>
      <c r="K26" s="599"/>
      <c r="L26" s="599"/>
      <c r="M26" s="599"/>
      <c r="N26" s="598"/>
      <c r="O26" s="598"/>
      <c r="P26" s="598"/>
      <c r="Q26" s="598"/>
      <c r="R26" s="598"/>
      <c r="S26" s="598"/>
      <c r="T26" s="599">
        <v>0.09</v>
      </c>
      <c r="U26" s="599">
        <v>0.21</v>
      </c>
      <c r="V26" s="599">
        <f>V22+V24</f>
        <v>0.39</v>
      </c>
      <c r="W26" s="599"/>
      <c r="X26" s="599"/>
      <c r="Y26" s="608"/>
      <c r="Z26" s="608"/>
      <c r="AA26" s="608"/>
      <c r="AB26" s="608"/>
      <c r="AC26" s="608"/>
      <c r="AD26" s="608"/>
      <c r="AE26" s="608"/>
      <c r="AF26" s="607"/>
      <c r="AG26" s="607"/>
      <c r="AH26" s="607"/>
      <c r="AI26" s="607"/>
      <c r="AJ26" s="607"/>
      <c r="AK26" s="607"/>
      <c r="AL26" s="607"/>
      <c r="AM26" s="607"/>
      <c r="AN26" s="607"/>
      <c r="AO26" s="607"/>
      <c r="AP26" s="607"/>
      <c r="AQ26" s="607"/>
      <c r="AR26" s="607"/>
      <c r="AS26" s="607"/>
      <c r="AT26" s="607"/>
      <c r="AU26" s="607"/>
      <c r="AV26" s="607"/>
      <c r="AW26" s="607"/>
      <c r="AX26" s="607"/>
      <c r="AY26" s="629"/>
    </row>
    <row r="27" spans="1:51" ht="21.75" customHeight="1" thickBot="1" x14ac:dyDescent="0.3">
      <c r="A27" s="566"/>
      <c r="B27" s="379"/>
      <c r="C27" s="379"/>
      <c r="D27" s="596" t="s">
        <v>137</v>
      </c>
      <c r="E27" s="628">
        <v>166980000</v>
      </c>
      <c r="F27" s="605">
        <v>173134666</v>
      </c>
      <c r="G27" s="605">
        <v>173134666</v>
      </c>
      <c r="H27" s="605">
        <v>173134666</v>
      </c>
      <c r="I27" s="605">
        <f>+I23+I25</f>
        <v>173134666</v>
      </c>
      <c r="J27" s="605"/>
      <c r="K27" s="605"/>
      <c r="L27" s="605"/>
      <c r="M27" s="605"/>
      <c r="N27" s="605"/>
      <c r="O27" s="605"/>
      <c r="P27" s="605"/>
      <c r="Q27" s="605"/>
      <c r="R27" s="605"/>
      <c r="S27" s="605"/>
      <c r="T27" s="609">
        <v>2359666</v>
      </c>
      <c r="U27" s="609">
        <v>82054666</v>
      </c>
      <c r="V27" s="605">
        <f>V23+V25</f>
        <v>150364666</v>
      </c>
      <c r="W27" s="605"/>
      <c r="X27" s="605"/>
      <c r="Y27" s="609"/>
      <c r="Z27" s="609"/>
      <c r="AA27" s="609"/>
      <c r="AB27" s="609"/>
      <c r="AC27" s="609"/>
      <c r="AD27" s="609"/>
      <c r="AE27" s="609"/>
      <c r="AF27" s="607"/>
      <c r="AG27" s="607"/>
      <c r="AH27" s="607"/>
      <c r="AI27" s="607"/>
      <c r="AJ27" s="607"/>
      <c r="AK27" s="607"/>
      <c r="AL27" s="607"/>
      <c r="AM27" s="607"/>
      <c r="AN27" s="607"/>
      <c r="AO27" s="607"/>
      <c r="AP27" s="607"/>
      <c r="AQ27" s="607"/>
      <c r="AR27" s="607"/>
      <c r="AS27" s="607"/>
      <c r="AT27" s="607"/>
      <c r="AU27" s="607"/>
      <c r="AV27" s="607"/>
      <c r="AW27" s="607"/>
      <c r="AX27" s="607"/>
      <c r="AY27" s="629"/>
    </row>
    <row r="28" spans="1:51" ht="22.5" customHeight="1" x14ac:dyDescent="0.25">
      <c r="A28" s="587">
        <f>+[2]INVERSIÓN!B31</f>
        <v>4</v>
      </c>
      <c r="B28" s="588" t="str">
        <f>+[2]INVERSIÓN!C31</f>
        <v>Mejorar 38% de servicios tecnológicos en la SDA en el marco del Mintic</v>
      </c>
      <c r="C28" s="589" t="s">
        <v>220</v>
      </c>
      <c r="D28" s="593" t="s">
        <v>131</v>
      </c>
      <c r="E28" s="634">
        <v>0.09</v>
      </c>
      <c r="F28" s="612">
        <v>9.0000000000000024E-2</v>
      </c>
      <c r="G28" s="612">
        <v>9.0000000000000024E-2</v>
      </c>
      <c r="H28" s="612">
        <v>9.0000000000000024E-2</v>
      </c>
      <c r="I28" s="613">
        <f>+[2]INVERSIÓN!$DI$31</f>
        <v>9.0000000000000024E-2</v>
      </c>
      <c r="J28" s="612"/>
      <c r="K28" s="612"/>
      <c r="L28" s="612"/>
      <c r="M28" s="612"/>
      <c r="N28" s="612"/>
      <c r="O28" s="612"/>
      <c r="P28" s="612"/>
      <c r="Q28" s="612"/>
      <c r="R28" s="612"/>
      <c r="S28" s="598"/>
      <c r="T28" s="614">
        <v>1.8E-3</v>
      </c>
      <c r="U28" s="612">
        <v>7.7000000000000002E-3</v>
      </c>
      <c r="V28" s="612">
        <f>+[2]INVERSIÓN!$DM$31</f>
        <v>1.54E-2</v>
      </c>
      <c r="W28" s="612"/>
      <c r="X28" s="612"/>
      <c r="Y28" s="614"/>
      <c r="Z28" s="614"/>
      <c r="AA28" s="614"/>
      <c r="AB28" s="614"/>
      <c r="AC28" s="614"/>
      <c r="AD28" s="614"/>
      <c r="AE28" s="614"/>
      <c r="AF28" s="601" t="s">
        <v>582</v>
      </c>
      <c r="AG28" s="601" t="s">
        <v>216</v>
      </c>
      <c r="AH28" s="602" t="s">
        <v>142</v>
      </c>
      <c r="AI28" s="602" t="s">
        <v>142</v>
      </c>
      <c r="AJ28" s="602" t="s">
        <v>142</v>
      </c>
      <c r="AK28" s="602" t="s">
        <v>217</v>
      </c>
      <c r="AL28" s="602" t="s">
        <v>142</v>
      </c>
      <c r="AM28" s="602" t="s">
        <v>142</v>
      </c>
      <c r="AN28" s="603">
        <v>7968095</v>
      </c>
      <c r="AO28" s="604">
        <v>3815676</v>
      </c>
      <c r="AP28" s="603">
        <v>4152419</v>
      </c>
      <c r="AQ28" s="602" t="s">
        <v>142</v>
      </c>
      <c r="AR28" s="602" t="s">
        <v>142</v>
      </c>
      <c r="AS28" s="602" t="s">
        <v>142</v>
      </c>
      <c r="AT28" s="602" t="s">
        <v>142</v>
      </c>
      <c r="AU28" s="602" t="s">
        <v>142</v>
      </c>
      <c r="AV28" s="602" t="s">
        <v>142</v>
      </c>
      <c r="AW28" s="602" t="s">
        <v>142</v>
      </c>
      <c r="AX28" s="603">
        <f>AO28+AP28</f>
        <v>7968095</v>
      </c>
      <c r="AY28" s="632"/>
    </row>
    <row r="29" spans="1:51" ht="22.5" customHeight="1" x14ac:dyDescent="0.25">
      <c r="A29" s="590"/>
      <c r="B29" s="570"/>
      <c r="C29" s="570"/>
      <c r="D29" s="594" t="s">
        <v>132</v>
      </c>
      <c r="E29" s="628">
        <v>3855073000</v>
      </c>
      <c r="F29" s="605">
        <v>3855320500</v>
      </c>
      <c r="G29" s="605">
        <v>3855320500</v>
      </c>
      <c r="H29" s="605">
        <v>3860449300</v>
      </c>
      <c r="I29" s="605">
        <f>+[2]INVERSIÓN!$DI$32</f>
        <v>3860449300</v>
      </c>
      <c r="J29" s="605"/>
      <c r="K29" s="605"/>
      <c r="L29" s="605"/>
      <c r="M29" s="605"/>
      <c r="N29" s="605"/>
      <c r="O29" s="605"/>
      <c r="P29" s="605"/>
      <c r="Q29" s="605"/>
      <c r="R29" s="605"/>
      <c r="S29" s="605"/>
      <c r="T29" s="605">
        <v>0</v>
      </c>
      <c r="U29" s="605">
        <v>211143460</v>
      </c>
      <c r="V29" s="605">
        <f>+[2]INVERSIÓN!$DM$32</f>
        <v>272818161</v>
      </c>
      <c r="W29" s="605"/>
      <c r="X29" s="605"/>
      <c r="Y29" s="605"/>
      <c r="Z29" s="605"/>
      <c r="AA29" s="605"/>
      <c r="AB29" s="605"/>
      <c r="AC29" s="605"/>
      <c r="AD29" s="605"/>
      <c r="AE29" s="605"/>
      <c r="AF29" s="607"/>
      <c r="AG29" s="607"/>
      <c r="AH29" s="607"/>
      <c r="AI29" s="607"/>
      <c r="AJ29" s="607"/>
      <c r="AK29" s="607"/>
      <c r="AL29" s="607"/>
      <c r="AM29" s="607"/>
      <c r="AN29" s="607"/>
      <c r="AO29" s="607"/>
      <c r="AP29" s="607"/>
      <c r="AQ29" s="607"/>
      <c r="AR29" s="607"/>
      <c r="AS29" s="607"/>
      <c r="AT29" s="607"/>
      <c r="AU29" s="607"/>
      <c r="AV29" s="607"/>
      <c r="AW29" s="607"/>
      <c r="AX29" s="607"/>
      <c r="AY29" s="629"/>
    </row>
    <row r="30" spans="1:51" ht="22.5" customHeight="1" x14ac:dyDescent="0.25">
      <c r="A30" s="590"/>
      <c r="B30" s="570"/>
      <c r="C30" s="570"/>
      <c r="D30" s="595" t="s">
        <v>134</v>
      </c>
      <c r="E30" s="634">
        <v>0</v>
      </c>
      <c r="F30" s="612">
        <v>3.5999999999999995E-3</v>
      </c>
      <c r="G30" s="612">
        <v>3.5999999999999995E-3</v>
      </c>
      <c r="H30" s="612">
        <v>3.5999999999999995E-3</v>
      </c>
      <c r="I30" s="612">
        <f>+[2]INVERSIÓN!$DI$34</f>
        <v>3.5999999999999995E-3</v>
      </c>
      <c r="J30" s="612"/>
      <c r="K30" s="612"/>
      <c r="L30" s="612"/>
      <c r="M30" s="612"/>
      <c r="N30" s="612"/>
      <c r="O30" s="612"/>
      <c r="P30" s="612"/>
      <c r="Q30" s="612"/>
      <c r="R30" s="612"/>
      <c r="S30" s="612"/>
      <c r="T30" s="612">
        <v>5.9999999999999995E-4</v>
      </c>
      <c r="U30" s="612">
        <v>1.8E-3</v>
      </c>
      <c r="V30" s="612">
        <f>+[2]INVERSIÓN!DM34</f>
        <v>2.3999999999999998E-3</v>
      </c>
      <c r="W30" s="612"/>
      <c r="X30" s="612"/>
      <c r="Y30" s="612"/>
      <c r="Z30" s="612"/>
      <c r="AA30" s="612"/>
      <c r="AB30" s="612"/>
      <c r="AC30" s="612"/>
      <c r="AD30" s="612"/>
      <c r="AE30" s="612"/>
      <c r="AF30" s="607"/>
      <c r="AG30" s="607"/>
      <c r="AH30" s="607"/>
      <c r="AI30" s="607"/>
      <c r="AJ30" s="607"/>
      <c r="AK30" s="607"/>
      <c r="AL30" s="607"/>
      <c r="AM30" s="607"/>
      <c r="AN30" s="607"/>
      <c r="AO30" s="607"/>
      <c r="AP30" s="607"/>
      <c r="AQ30" s="607"/>
      <c r="AR30" s="607"/>
      <c r="AS30" s="607"/>
      <c r="AT30" s="607"/>
      <c r="AU30" s="607"/>
      <c r="AV30" s="607"/>
      <c r="AW30" s="607"/>
      <c r="AX30" s="607"/>
      <c r="AY30" s="629"/>
    </row>
    <row r="31" spans="1:51" ht="22.5" customHeight="1" x14ac:dyDescent="0.25">
      <c r="A31" s="590"/>
      <c r="B31" s="570"/>
      <c r="C31" s="570"/>
      <c r="D31" s="594" t="s">
        <v>135</v>
      </c>
      <c r="E31" s="628"/>
      <c r="F31" s="605">
        <v>1093310785</v>
      </c>
      <c r="G31" s="605">
        <v>1093310785</v>
      </c>
      <c r="H31" s="605">
        <v>1093310785</v>
      </c>
      <c r="I31" s="605">
        <f>+[2]INVERSIÓN!$DI$35</f>
        <v>1093310785</v>
      </c>
      <c r="J31" s="605"/>
      <c r="K31" s="605"/>
      <c r="L31" s="605"/>
      <c r="M31" s="605"/>
      <c r="N31" s="605"/>
      <c r="O31" s="605"/>
      <c r="P31" s="605"/>
      <c r="Q31" s="605"/>
      <c r="R31" s="605"/>
      <c r="S31" s="605"/>
      <c r="T31" s="605">
        <v>11489000</v>
      </c>
      <c r="U31" s="605">
        <v>115595909</v>
      </c>
      <c r="V31" s="605">
        <f>+[2]INVERSIÓN!$DM$35</f>
        <v>135647409</v>
      </c>
      <c r="W31" s="605"/>
      <c r="X31" s="605"/>
      <c r="Y31" s="605"/>
      <c r="Z31" s="605"/>
      <c r="AA31" s="605"/>
      <c r="AB31" s="605"/>
      <c r="AC31" s="605"/>
      <c r="AD31" s="605"/>
      <c r="AE31" s="605"/>
      <c r="AF31" s="607"/>
      <c r="AG31" s="607"/>
      <c r="AH31" s="607"/>
      <c r="AI31" s="607"/>
      <c r="AJ31" s="607"/>
      <c r="AK31" s="607"/>
      <c r="AL31" s="607"/>
      <c r="AM31" s="607"/>
      <c r="AN31" s="607"/>
      <c r="AO31" s="607"/>
      <c r="AP31" s="607"/>
      <c r="AQ31" s="607"/>
      <c r="AR31" s="607"/>
      <c r="AS31" s="607"/>
      <c r="AT31" s="607"/>
      <c r="AU31" s="607"/>
      <c r="AV31" s="607"/>
      <c r="AW31" s="607"/>
      <c r="AX31" s="607"/>
      <c r="AY31" s="629"/>
    </row>
    <row r="32" spans="1:51" ht="22.5" customHeight="1" x14ac:dyDescent="0.25">
      <c r="A32" s="590"/>
      <c r="B32" s="570"/>
      <c r="C32" s="570"/>
      <c r="D32" s="595" t="s">
        <v>136</v>
      </c>
      <c r="E32" s="634">
        <v>0.09</v>
      </c>
      <c r="F32" s="612">
        <v>9.360000000000003E-2</v>
      </c>
      <c r="G32" s="612">
        <v>9.360000000000003E-2</v>
      </c>
      <c r="H32" s="612">
        <v>9.360000000000003E-2</v>
      </c>
      <c r="I32" s="612">
        <f>I28+I30</f>
        <v>9.360000000000003E-2</v>
      </c>
      <c r="J32" s="612"/>
      <c r="K32" s="612"/>
      <c r="L32" s="612"/>
      <c r="M32" s="612"/>
      <c r="N32" s="612"/>
      <c r="O32" s="612"/>
      <c r="P32" s="612"/>
      <c r="Q32" s="612"/>
      <c r="R32" s="612"/>
      <c r="S32" s="598"/>
      <c r="T32" s="612">
        <v>2.3999999999999998E-3</v>
      </c>
      <c r="U32" s="612">
        <v>9.4999999999999998E-3</v>
      </c>
      <c r="V32" s="612">
        <f>V28+V30</f>
        <v>1.78E-2</v>
      </c>
      <c r="W32" s="612"/>
      <c r="X32" s="612"/>
      <c r="Y32" s="612"/>
      <c r="Z32" s="612"/>
      <c r="AA32" s="612"/>
      <c r="AB32" s="612"/>
      <c r="AC32" s="612"/>
      <c r="AD32" s="612"/>
      <c r="AE32" s="612"/>
      <c r="AF32" s="607"/>
      <c r="AG32" s="607"/>
      <c r="AH32" s="607"/>
      <c r="AI32" s="607"/>
      <c r="AJ32" s="607"/>
      <c r="AK32" s="607"/>
      <c r="AL32" s="607"/>
      <c r="AM32" s="607"/>
      <c r="AN32" s="607"/>
      <c r="AO32" s="607"/>
      <c r="AP32" s="607"/>
      <c r="AQ32" s="607"/>
      <c r="AR32" s="607"/>
      <c r="AS32" s="607"/>
      <c r="AT32" s="607"/>
      <c r="AU32" s="607"/>
      <c r="AV32" s="607"/>
      <c r="AW32" s="607"/>
      <c r="AX32" s="607"/>
      <c r="AY32" s="629"/>
    </row>
    <row r="33" spans="1:51" ht="22.5" customHeight="1" thickBot="1" x14ac:dyDescent="0.3">
      <c r="A33" s="566"/>
      <c r="B33" s="379"/>
      <c r="C33" s="379"/>
      <c r="D33" s="596" t="s">
        <v>137</v>
      </c>
      <c r="E33" s="628">
        <v>3855073000</v>
      </c>
      <c r="F33" s="605">
        <v>4948631285</v>
      </c>
      <c r="G33" s="605">
        <v>4948631285</v>
      </c>
      <c r="H33" s="605">
        <v>4953760085</v>
      </c>
      <c r="I33" s="605">
        <f>+I29+I31</f>
        <v>4953760085</v>
      </c>
      <c r="J33" s="605"/>
      <c r="K33" s="605"/>
      <c r="L33" s="605"/>
      <c r="M33" s="605"/>
      <c r="N33" s="605"/>
      <c r="O33" s="605"/>
      <c r="P33" s="605"/>
      <c r="Q33" s="605"/>
      <c r="R33" s="605"/>
      <c r="S33" s="605"/>
      <c r="T33" s="615">
        <v>11489000</v>
      </c>
      <c r="U33" s="615">
        <v>326739369</v>
      </c>
      <c r="V33" s="605">
        <f>V29+V31</f>
        <v>408465570</v>
      </c>
      <c r="W33" s="605"/>
      <c r="X33" s="605"/>
      <c r="Y33" s="615"/>
      <c r="Z33" s="615"/>
      <c r="AA33" s="615"/>
      <c r="AB33" s="615"/>
      <c r="AC33" s="615"/>
      <c r="AD33" s="615"/>
      <c r="AE33" s="615"/>
      <c r="AF33" s="607"/>
      <c r="AG33" s="607"/>
      <c r="AH33" s="607"/>
      <c r="AI33" s="607"/>
      <c r="AJ33" s="607"/>
      <c r="AK33" s="607"/>
      <c r="AL33" s="607"/>
      <c r="AM33" s="607"/>
      <c r="AN33" s="607"/>
      <c r="AO33" s="607"/>
      <c r="AP33" s="607"/>
      <c r="AQ33" s="607"/>
      <c r="AR33" s="607"/>
      <c r="AS33" s="607"/>
      <c r="AT33" s="607"/>
      <c r="AU33" s="607"/>
      <c r="AV33" s="607"/>
      <c r="AW33" s="607"/>
      <c r="AX33" s="607"/>
      <c r="AY33" s="629"/>
    </row>
    <row r="34" spans="1:51" ht="18.75" customHeight="1" x14ac:dyDescent="0.25">
      <c r="A34" s="587">
        <f>+[2]INVERSIÓN!B38</f>
        <v>5</v>
      </c>
      <c r="B34" s="588" t="str">
        <f>+[2]INVERSIÓN!C38</f>
        <v>Elaborar 13 documentos para la planeación estratégica en TI</v>
      </c>
      <c r="C34" s="589" t="s">
        <v>221</v>
      </c>
      <c r="D34" s="593" t="s">
        <v>131</v>
      </c>
      <c r="E34" s="631">
        <v>3</v>
      </c>
      <c r="F34" s="598">
        <v>3.0000000000000004</v>
      </c>
      <c r="G34" s="598">
        <v>3.0000000000000004</v>
      </c>
      <c r="H34" s="598">
        <v>3.0000000000000004</v>
      </c>
      <c r="I34" s="598">
        <f>+[2]INVERSIÓN!$DI$38</f>
        <v>3.0000000000000004</v>
      </c>
      <c r="J34" s="599"/>
      <c r="K34" s="599"/>
      <c r="L34" s="599"/>
      <c r="M34" s="599"/>
      <c r="N34" s="598"/>
      <c r="O34" s="598"/>
      <c r="P34" s="598"/>
      <c r="Q34" s="598"/>
      <c r="R34" s="598"/>
      <c r="S34" s="598"/>
      <c r="T34" s="616">
        <v>0.06</v>
      </c>
      <c r="U34" s="599">
        <v>0.15</v>
      </c>
      <c r="V34" s="599">
        <f>+[2]INVERSIÓN!$DM$38</f>
        <v>0.3</v>
      </c>
      <c r="W34" s="599"/>
      <c r="X34" s="599"/>
      <c r="Y34" s="616"/>
      <c r="Z34" s="616"/>
      <c r="AA34" s="616"/>
      <c r="AB34" s="616"/>
      <c r="AC34" s="616"/>
      <c r="AD34" s="616"/>
      <c r="AE34" s="616"/>
      <c r="AF34" s="601" t="s">
        <v>512</v>
      </c>
      <c r="AG34" s="601" t="s">
        <v>216</v>
      </c>
      <c r="AH34" s="602" t="s">
        <v>142</v>
      </c>
      <c r="AI34" s="602" t="s">
        <v>142</v>
      </c>
      <c r="AJ34" s="602" t="s">
        <v>142</v>
      </c>
      <c r="AK34" s="602" t="s">
        <v>217</v>
      </c>
      <c r="AL34" s="602" t="s">
        <v>142</v>
      </c>
      <c r="AM34" s="602" t="s">
        <v>142</v>
      </c>
      <c r="AN34" s="603">
        <v>7968095</v>
      </c>
      <c r="AO34" s="604">
        <v>3815676</v>
      </c>
      <c r="AP34" s="603">
        <v>4152419</v>
      </c>
      <c r="AQ34" s="602" t="s">
        <v>142</v>
      </c>
      <c r="AR34" s="602" t="s">
        <v>142</v>
      </c>
      <c r="AS34" s="602" t="s">
        <v>142</v>
      </c>
      <c r="AT34" s="602" t="s">
        <v>142</v>
      </c>
      <c r="AU34" s="602" t="s">
        <v>142</v>
      </c>
      <c r="AV34" s="602" t="s">
        <v>142</v>
      </c>
      <c r="AW34" s="602" t="s">
        <v>142</v>
      </c>
      <c r="AX34" s="603">
        <f>AO34+AP34</f>
        <v>7968095</v>
      </c>
      <c r="AY34" s="632"/>
    </row>
    <row r="35" spans="1:51" ht="18.75" customHeight="1" x14ac:dyDescent="0.25">
      <c r="A35" s="590"/>
      <c r="B35" s="570"/>
      <c r="C35" s="570"/>
      <c r="D35" s="594" t="s">
        <v>132</v>
      </c>
      <c r="E35" s="628">
        <v>115148000</v>
      </c>
      <c r="F35" s="605">
        <v>115148000</v>
      </c>
      <c r="G35" s="605">
        <v>115148000</v>
      </c>
      <c r="H35" s="605">
        <v>115148000</v>
      </c>
      <c r="I35" s="605">
        <f>+[2]INVERSIÓN!$DI$39</f>
        <v>115148000</v>
      </c>
      <c r="J35" s="605"/>
      <c r="K35" s="605"/>
      <c r="L35" s="605"/>
      <c r="M35" s="605"/>
      <c r="N35" s="605"/>
      <c r="O35" s="605"/>
      <c r="P35" s="605"/>
      <c r="Q35" s="605"/>
      <c r="R35" s="605"/>
      <c r="S35" s="605"/>
      <c r="T35" s="615">
        <v>0</v>
      </c>
      <c r="U35" s="605">
        <v>104680000</v>
      </c>
      <c r="V35" s="605">
        <f>+[2]INVERSIÓN!$DM$39</f>
        <v>104680000</v>
      </c>
      <c r="W35" s="605"/>
      <c r="X35" s="605"/>
      <c r="Y35" s="615"/>
      <c r="Z35" s="615"/>
      <c r="AA35" s="615"/>
      <c r="AB35" s="615"/>
      <c r="AC35" s="615"/>
      <c r="AD35" s="615"/>
      <c r="AE35" s="615"/>
      <c r="AF35" s="607"/>
      <c r="AG35" s="607"/>
      <c r="AH35" s="607"/>
      <c r="AI35" s="607"/>
      <c r="AJ35" s="607"/>
      <c r="AK35" s="607"/>
      <c r="AL35" s="607"/>
      <c r="AM35" s="607"/>
      <c r="AN35" s="607"/>
      <c r="AO35" s="607"/>
      <c r="AP35" s="607"/>
      <c r="AQ35" s="607"/>
      <c r="AR35" s="607"/>
      <c r="AS35" s="607"/>
      <c r="AT35" s="607"/>
      <c r="AU35" s="607"/>
      <c r="AV35" s="607"/>
      <c r="AW35" s="607"/>
      <c r="AX35" s="607"/>
      <c r="AY35" s="629"/>
    </row>
    <row r="36" spans="1:51" ht="18.75" customHeight="1" x14ac:dyDescent="0.25">
      <c r="A36" s="590"/>
      <c r="B36" s="570"/>
      <c r="C36" s="570"/>
      <c r="D36" s="595" t="s">
        <v>134</v>
      </c>
      <c r="E36" s="633">
        <v>0</v>
      </c>
      <c r="F36" s="610">
        <v>0</v>
      </c>
      <c r="G36" s="610">
        <v>0</v>
      </c>
      <c r="H36" s="610">
        <v>0</v>
      </c>
      <c r="I36" s="610">
        <f>+[2]INVERSIÓN!$DI$41</f>
        <v>0</v>
      </c>
      <c r="J36" s="610"/>
      <c r="K36" s="610"/>
      <c r="L36" s="610"/>
      <c r="M36" s="610"/>
      <c r="N36" s="610"/>
      <c r="O36" s="610"/>
      <c r="P36" s="610"/>
      <c r="Q36" s="610"/>
      <c r="R36" s="610"/>
      <c r="S36" s="610"/>
      <c r="T36" s="616">
        <v>0</v>
      </c>
      <c r="U36" s="610">
        <v>0</v>
      </c>
      <c r="V36" s="610">
        <f>+[2]INVERSIÓN!$DM$41</f>
        <v>0</v>
      </c>
      <c r="W36" s="610"/>
      <c r="X36" s="610"/>
      <c r="Y36" s="616"/>
      <c r="Z36" s="616"/>
      <c r="AA36" s="616"/>
      <c r="AB36" s="616"/>
      <c r="AC36" s="616"/>
      <c r="AD36" s="616"/>
      <c r="AE36" s="616"/>
      <c r="AF36" s="607"/>
      <c r="AG36" s="607"/>
      <c r="AH36" s="607"/>
      <c r="AI36" s="607"/>
      <c r="AJ36" s="607"/>
      <c r="AK36" s="607"/>
      <c r="AL36" s="607"/>
      <c r="AM36" s="607"/>
      <c r="AN36" s="607"/>
      <c r="AO36" s="607"/>
      <c r="AP36" s="607"/>
      <c r="AQ36" s="607"/>
      <c r="AR36" s="607"/>
      <c r="AS36" s="607"/>
      <c r="AT36" s="607"/>
      <c r="AU36" s="607"/>
      <c r="AV36" s="607"/>
      <c r="AW36" s="607"/>
      <c r="AX36" s="607"/>
      <c r="AY36" s="629"/>
    </row>
    <row r="37" spans="1:51" ht="18.75" customHeight="1" x14ac:dyDescent="0.25">
      <c r="A37" s="590"/>
      <c r="B37" s="570"/>
      <c r="C37" s="570"/>
      <c r="D37" s="594" t="s">
        <v>135</v>
      </c>
      <c r="E37" s="628"/>
      <c r="F37" s="605">
        <v>14647933</v>
      </c>
      <c r="G37" s="605">
        <v>14647933</v>
      </c>
      <c r="H37" s="605">
        <v>14647933</v>
      </c>
      <c r="I37" s="605">
        <f>+[2]INVERSIÓN!$DI$42</f>
        <v>14647933</v>
      </c>
      <c r="J37" s="605"/>
      <c r="K37" s="605"/>
      <c r="L37" s="605"/>
      <c r="M37" s="605"/>
      <c r="N37" s="605"/>
      <c r="O37" s="605"/>
      <c r="P37" s="605"/>
      <c r="Q37" s="605"/>
      <c r="R37" s="605"/>
      <c r="S37" s="605"/>
      <c r="T37" s="615">
        <v>9553000</v>
      </c>
      <c r="U37" s="605">
        <v>14647933</v>
      </c>
      <c r="V37" s="605">
        <f>+[2]INVERSIÓN!$DM$42</f>
        <v>14647933</v>
      </c>
      <c r="W37" s="605"/>
      <c r="X37" s="605"/>
      <c r="Y37" s="615"/>
      <c r="Z37" s="615"/>
      <c r="AA37" s="615"/>
      <c r="AB37" s="615"/>
      <c r="AC37" s="615"/>
      <c r="AD37" s="615"/>
      <c r="AE37" s="615"/>
      <c r="AF37" s="607"/>
      <c r="AG37" s="607"/>
      <c r="AH37" s="607"/>
      <c r="AI37" s="607"/>
      <c r="AJ37" s="607"/>
      <c r="AK37" s="607"/>
      <c r="AL37" s="607"/>
      <c r="AM37" s="607"/>
      <c r="AN37" s="607"/>
      <c r="AO37" s="607"/>
      <c r="AP37" s="607"/>
      <c r="AQ37" s="607"/>
      <c r="AR37" s="607"/>
      <c r="AS37" s="607"/>
      <c r="AT37" s="607"/>
      <c r="AU37" s="607"/>
      <c r="AV37" s="607"/>
      <c r="AW37" s="607"/>
      <c r="AX37" s="607"/>
      <c r="AY37" s="629"/>
    </row>
    <row r="38" spans="1:51" ht="18.75" customHeight="1" x14ac:dyDescent="0.25">
      <c r="A38" s="590"/>
      <c r="B38" s="570"/>
      <c r="C38" s="570"/>
      <c r="D38" s="595" t="s">
        <v>136</v>
      </c>
      <c r="E38" s="630">
        <v>3</v>
      </c>
      <c r="F38" s="599">
        <v>3.0000000000000004</v>
      </c>
      <c r="G38" s="598">
        <v>3.0000000000000004</v>
      </c>
      <c r="H38" s="598">
        <v>3.0000000000000004</v>
      </c>
      <c r="I38" s="598">
        <f>I34+I36</f>
        <v>3.0000000000000004</v>
      </c>
      <c r="J38" s="599"/>
      <c r="K38" s="599"/>
      <c r="L38" s="599"/>
      <c r="M38" s="599"/>
      <c r="N38" s="598"/>
      <c r="O38" s="598"/>
      <c r="P38" s="598"/>
      <c r="Q38" s="598"/>
      <c r="R38" s="598"/>
      <c r="S38" s="598"/>
      <c r="T38" s="616">
        <v>0.06</v>
      </c>
      <c r="U38" s="599">
        <v>0.15</v>
      </c>
      <c r="V38" s="599">
        <f>V34+V36</f>
        <v>0.3</v>
      </c>
      <c r="W38" s="599"/>
      <c r="X38" s="599"/>
      <c r="Y38" s="616"/>
      <c r="Z38" s="616"/>
      <c r="AA38" s="616"/>
      <c r="AB38" s="616"/>
      <c r="AC38" s="616"/>
      <c r="AD38" s="616"/>
      <c r="AE38" s="616"/>
      <c r="AF38" s="607"/>
      <c r="AG38" s="607"/>
      <c r="AH38" s="607"/>
      <c r="AI38" s="607"/>
      <c r="AJ38" s="607"/>
      <c r="AK38" s="607"/>
      <c r="AL38" s="607"/>
      <c r="AM38" s="607"/>
      <c r="AN38" s="607"/>
      <c r="AO38" s="607"/>
      <c r="AP38" s="607"/>
      <c r="AQ38" s="607"/>
      <c r="AR38" s="607"/>
      <c r="AS38" s="607"/>
      <c r="AT38" s="607"/>
      <c r="AU38" s="607"/>
      <c r="AV38" s="607"/>
      <c r="AW38" s="607"/>
      <c r="AX38" s="607"/>
      <c r="AY38" s="629"/>
    </row>
    <row r="39" spans="1:51" ht="18.75" customHeight="1" thickBot="1" x14ac:dyDescent="0.3">
      <c r="A39" s="590"/>
      <c r="B39" s="570"/>
      <c r="C39" s="570"/>
      <c r="D39" s="658" t="s">
        <v>137</v>
      </c>
      <c r="E39" s="659">
        <v>115148000</v>
      </c>
      <c r="F39" s="660">
        <v>129795933</v>
      </c>
      <c r="G39" s="660">
        <v>129795933</v>
      </c>
      <c r="H39" s="660">
        <v>129795933</v>
      </c>
      <c r="I39" s="660">
        <f>+I35+I37</f>
        <v>129795933</v>
      </c>
      <c r="J39" s="660"/>
      <c r="K39" s="660"/>
      <c r="L39" s="660"/>
      <c r="M39" s="660"/>
      <c r="N39" s="660"/>
      <c r="O39" s="660"/>
      <c r="P39" s="660"/>
      <c r="Q39" s="660"/>
      <c r="R39" s="660"/>
      <c r="S39" s="660"/>
      <c r="T39" s="661">
        <v>9553000</v>
      </c>
      <c r="U39" s="661">
        <v>119327933</v>
      </c>
      <c r="V39" s="660">
        <f>V35+V37</f>
        <v>119327933</v>
      </c>
      <c r="W39" s="660"/>
      <c r="X39" s="660"/>
      <c r="Y39" s="661"/>
      <c r="Z39" s="661"/>
      <c r="AA39" s="661"/>
      <c r="AB39" s="661"/>
      <c r="AC39" s="661"/>
      <c r="AD39" s="661"/>
      <c r="AE39" s="661"/>
      <c r="AF39" s="662"/>
      <c r="AG39" s="662"/>
      <c r="AH39" s="662"/>
      <c r="AI39" s="662"/>
      <c r="AJ39" s="662"/>
      <c r="AK39" s="662"/>
      <c r="AL39" s="662"/>
      <c r="AM39" s="662"/>
      <c r="AN39" s="662"/>
      <c r="AO39" s="662"/>
      <c r="AP39" s="662"/>
      <c r="AQ39" s="662"/>
      <c r="AR39" s="662"/>
      <c r="AS39" s="662"/>
      <c r="AT39" s="662"/>
      <c r="AU39" s="662"/>
      <c r="AV39" s="662"/>
      <c r="AW39" s="662"/>
      <c r="AX39" s="662"/>
      <c r="AY39" s="663"/>
    </row>
    <row r="40" spans="1:51" ht="15.75" customHeight="1" x14ac:dyDescent="0.25">
      <c r="A40" s="664" t="s">
        <v>222</v>
      </c>
      <c r="B40" s="665"/>
      <c r="C40" s="666"/>
      <c r="D40" s="667" t="s">
        <v>223</v>
      </c>
      <c r="E40" s="668">
        <f>+E11+E17+E23+E35+E29</f>
        <v>6000000000</v>
      </c>
      <c r="F40" s="669">
        <v>6000000000</v>
      </c>
      <c r="G40" s="669">
        <v>6000000000</v>
      </c>
      <c r="H40" s="669">
        <v>6000000000</v>
      </c>
      <c r="I40" s="669">
        <f>+I11+I17+I23+I35+I29</f>
        <v>6000000000</v>
      </c>
      <c r="J40" s="669">
        <f t="shared" ref="J40:S40" si="0">+J11+J17+J23+J35+J29</f>
        <v>0</v>
      </c>
      <c r="K40" s="669">
        <f t="shared" si="0"/>
        <v>0</v>
      </c>
      <c r="L40" s="669">
        <f t="shared" si="0"/>
        <v>0</v>
      </c>
      <c r="M40" s="669">
        <f t="shared" si="0"/>
        <v>0</v>
      </c>
      <c r="N40" s="669">
        <f t="shared" si="0"/>
        <v>0</v>
      </c>
      <c r="O40" s="669">
        <f t="shared" si="0"/>
        <v>0</v>
      </c>
      <c r="P40" s="669">
        <f t="shared" si="0"/>
        <v>0</v>
      </c>
      <c r="Q40" s="669">
        <f t="shared" si="0"/>
        <v>0</v>
      </c>
      <c r="R40" s="669">
        <f t="shared" si="0"/>
        <v>0</v>
      </c>
      <c r="S40" s="669">
        <f t="shared" si="0"/>
        <v>0</v>
      </c>
      <c r="T40" s="669">
        <v>0</v>
      </c>
      <c r="U40" s="670">
        <v>1629995444</v>
      </c>
      <c r="V40" s="670">
        <f>+V11+V17+V23+V35+V29</f>
        <v>2022471145</v>
      </c>
      <c r="W40" s="670"/>
      <c r="X40" s="670"/>
      <c r="Y40" s="670"/>
      <c r="Z40" s="670"/>
      <c r="AA40" s="670"/>
      <c r="AB40" s="670"/>
      <c r="AC40" s="670"/>
      <c r="AD40" s="670"/>
      <c r="AE40" s="670"/>
      <c r="AF40" s="671"/>
      <c r="AG40" s="672"/>
      <c r="AH40" s="672"/>
      <c r="AI40" s="672"/>
      <c r="AJ40" s="672"/>
      <c r="AK40" s="672"/>
      <c r="AL40" s="672"/>
      <c r="AM40" s="672"/>
      <c r="AN40" s="672"/>
      <c r="AO40" s="672"/>
      <c r="AP40" s="672"/>
      <c r="AQ40" s="672"/>
      <c r="AR40" s="672"/>
      <c r="AS40" s="672"/>
      <c r="AT40" s="672"/>
      <c r="AU40" s="672"/>
      <c r="AV40" s="672"/>
      <c r="AW40" s="672"/>
      <c r="AX40" s="672"/>
      <c r="AY40" s="673"/>
    </row>
    <row r="41" spans="1:51" ht="15.75" customHeight="1" x14ac:dyDescent="0.25">
      <c r="A41" s="674"/>
      <c r="B41" s="675"/>
      <c r="C41" s="639"/>
      <c r="D41" s="53" t="s">
        <v>224</v>
      </c>
      <c r="E41" s="643">
        <f>+E13+E19+E25+E31+E37</f>
        <v>0</v>
      </c>
      <c r="F41" s="644">
        <v>1348308118</v>
      </c>
      <c r="G41" s="644">
        <v>1348308118</v>
      </c>
      <c r="H41" s="645">
        <v>1348308118</v>
      </c>
      <c r="I41" s="645">
        <f>+I13+I19+I25+I31+I37</f>
        <v>1348308118</v>
      </c>
      <c r="J41" s="645">
        <f t="shared" ref="J41:S41" si="1">+J13+J19+J25+J31+J37</f>
        <v>0</v>
      </c>
      <c r="K41" s="645">
        <f t="shared" si="1"/>
        <v>0</v>
      </c>
      <c r="L41" s="645">
        <f t="shared" si="1"/>
        <v>0</v>
      </c>
      <c r="M41" s="645">
        <f t="shared" si="1"/>
        <v>0</v>
      </c>
      <c r="N41" s="645">
        <f t="shared" si="1"/>
        <v>0</v>
      </c>
      <c r="O41" s="645">
        <f t="shared" si="1"/>
        <v>0</v>
      </c>
      <c r="P41" s="645">
        <f t="shared" si="1"/>
        <v>0</v>
      </c>
      <c r="Q41" s="645">
        <f t="shared" si="1"/>
        <v>0</v>
      </c>
      <c r="R41" s="645">
        <f t="shared" si="1"/>
        <v>0</v>
      </c>
      <c r="S41" s="645">
        <f t="shared" si="1"/>
        <v>0</v>
      </c>
      <c r="T41" s="644">
        <v>91405609</v>
      </c>
      <c r="U41" s="640">
        <v>317427941</v>
      </c>
      <c r="V41" s="640">
        <f>+V13+V19+V25+V31+V37</f>
        <v>368030474</v>
      </c>
      <c r="W41" s="640"/>
      <c r="X41" s="640"/>
      <c r="Y41" s="640"/>
      <c r="Z41" s="640"/>
      <c r="AA41" s="640"/>
      <c r="AB41" s="640"/>
      <c r="AC41" s="640"/>
      <c r="AD41" s="640"/>
      <c r="AE41" s="640"/>
      <c r="AF41" s="646"/>
      <c r="AG41" s="641"/>
      <c r="AH41" s="641"/>
      <c r="AI41" s="641"/>
      <c r="AJ41" s="641"/>
      <c r="AK41" s="641"/>
      <c r="AL41" s="641"/>
      <c r="AM41" s="641"/>
      <c r="AN41" s="641"/>
      <c r="AO41" s="641"/>
      <c r="AP41" s="641"/>
      <c r="AQ41" s="641"/>
      <c r="AR41" s="641"/>
      <c r="AS41" s="641"/>
      <c r="AT41" s="641"/>
      <c r="AU41" s="641"/>
      <c r="AV41" s="641"/>
      <c r="AW41" s="641"/>
      <c r="AX41" s="641"/>
      <c r="AY41" s="642"/>
    </row>
    <row r="42" spans="1:51" ht="15.75" customHeight="1" thickBot="1" x14ac:dyDescent="0.3">
      <c r="A42" s="676"/>
      <c r="B42" s="677"/>
      <c r="C42" s="678"/>
      <c r="D42" s="679" t="s">
        <v>225</v>
      </c>
      <c r="E42" s="647">
        <f>+E15+E21+E27+E33+E39</f>
        <v>6000000000</v>
      </c>
      <c r="F42" s="648">
        <v>7348308118</v>
      </c>
      <c r="G42" s="648">
        <v>7348308118</v>
      </c>
      <c r="H42" s="648">
        <v>7348308118</v>
      </c>
      <c r="I42" s="648">
        <f>+I15+I21+I27+I33+I39</f>
        <v>7348308118</v>
      </c>
      <c r="J42" s="648">
        <f t="shared" ref="J42:S42" si="2">+J15+J21+J27+J33+J39</f>
        <v>0</v>
      </c>
      <c r="K42" s="648">
        <f t="shared" si="2"/>
        <v>0</v>
      </c>
      <c r="L42" s="648">
        <f t="shared" si="2"/>
        <v>0</v>
      </c>
      <c r="M42" s="648">
        <f t="shared" si="2"/>
        <v>0</v>
      </c>
      <c r="N42" s="648">
        <f t="shared" si="2"/>
        <v>0</v>
      </c>
      <c r="O42" s="648">
        <f t="shared" si="2"/>
        <v>0</v>
      </c>
      <c r="P42" s="648">
        <f t="shared" si="2"/>
        <v>0</v>
      </c>
      <c r="Q42" s="648">
        <f t="shared" si="2"/>
        <v>0</v>
      </c>
      <c r="R42" s="648">
        <f t="shared" si="2"/>
        <v>0</v>
      </c>
      <c r="S42" s="648">
        <f t="shared" si="2"/>
        <v>0</v>
      </c>
      <c r="T42" s="648">
        <v>91405609</v>
      </c>
      <c r="U42" s="649">
        <v>1947423385</v>
      </c>
      <c r="V42" s="649">
        <f>+V15+V21+V27+V33+V39</f>
        <v>2390501619</v>
      </c>
      <c r="W42" s="649"/>
      <c r="X42" s="649"/>
      <c r="Y42" s="649"/>
      <c r="Z42" s="649"/>
      <c r="AA42" s="649"/>
      <c r="AB42" s="649"/>
      <c r="AC42" s="649"/>
      <c r="AD42" s="649"/>
      <c r="AE42" s="649"/>
      <c r="AF42" s="650"/>
      <c r="AG42" s="651"/>
      <c r="AH42" s="651"/>
      <c r="AI42" s="651"/>
      <c r="AJ42" s="651"/>
      <c r="AK42" s="651"/>
      <c r="AL42" s="651"/>
      <c r="AM42" s="651"/>
      <c r="AN42" s="651"/>
      <c r="AO42" s="651"/>
      <c r="AP42" s="651"/>
      <c r="AQ42" s="651"/>
      <c r="AR42" s="651"/>
      <c r="AS42" s="651"/>
      <c r="AT42" s="651"/>
      <c r="AU42" s="651"/>
      <c r="AV42" s="651"/>
      <c r="AW42" s="651"/>
      <c r="AX42" s="651"/>
      <c r="AY42" s="652"/>
    </row>
    <row r="43" spans="1:51" s="438" customFormat="1" ht="15.75" customHeight="1" x14ac:dyDescent="0.25">
      <c r="A43" s="465"/>
      <c r="B43" s="465"/>
      <c r="C43" s="465"/>
      <c r="D43" s="722"/>
      <c r="E43" s="723"/>
      <c r="F43" s="723"/>
      <c r="G43" s="723"/>
      <c r="H43" s="723"/>
      <c r="I43" s="723"/>
      <c r="J43" s="723"/>
      <c r="K43" s="723"/>
      <c r="L43" s="723"/>
      <c r="M43" s="723"/>
      <c r="N43" s="723"/>
      <c r="O43" s="723"/>
      <c r="P43" s="723"/>
      <c r="Q43" s="723"/>
      <c r="R43" s="723"/>
      <c r="S43" s="723"/>
      <c r="T43" s="723"/>
      <c r="U43" s="724"/>
      <c r="V43" s="724"/>
      <c r="W43" s="724"/>
      <c r="X43" s="724"/>
      <c r="Y43" s="724"/>
      <c r="Z43" s="724"/>
      <c r="AA43" s="724"/>
      <c r="AB43" s="724"/>
      <c r="AC43" s="724"/>
      <c r="AD43" s="724"/>
      <c r="AE43" s="724"/>
      <c r="AF43" s="725"/>
      <c r="AG43" s="592"/>
      <c r="AH43" s="592"/>
      <c r="AI43" s="592"/>
      <c r="AJ43" s="592"/>
      <c r="AK43" s="592"/>
      <c r="AL43" s="592"/>
      <c r="AM43" s="592"/>
      <c r="AN43" s="592"/>
      <c r="AO43" s="592"/>
      <c r="AP43" s="592"/>
      <c r="AQ43" s="592"/>
      <c r="AR43" s="592"/>
      <c r="AS43" s="592"/>
      <c r="AT43" s="592"/>
      <c r="AU43" s="592"/>
      <c r="AV43" s="592"/>
      <c r="AW43" s="592"/>
      <c r="AX43" s="592"/>
      <c r="AY43" s="592"/>
    </row>
    <row r="44" spans="1:51" ht="15.75" customHeight="1" x14ac:dyDescent="0.25">
      <c r="A44" s="582"/>
      <c r="B44" s="582"/>
      <c r="C44" s="582"/>
      <c r="D44" s="582"/>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2"/>
      <c r="AE44" s="582"/>
      <c r="AF44" s="582"/>
      <c r="AG44" s="582"/>
      <c r="AH44" s="582"/>
      <c r="AI44" s="582"/>
      <c r="AJ44" s="582"/>
      <c r="AK44" s="582"/>
      <c r="AL44" s="582"/>
      <c r="AM44" s="582"/>
      <c r="AN44" s="582"/>
      <c r="AO44" s="582"/>
      <c r="AP44" s="582"/>
      <c r="AQ44" s="582"/>
      <c r="AR44" s="582"/>
      <c r="AS44" s="582"/>
      <c r="AT44" s="582"/>
      <c r="AU44" s="582"/>
      <c r="AV44" s="582"/>
      <c r="AW44" s="582"/>
      <c r="AX44" s="582"/>
    </row>
    <row r="45" spans="1:51" ht="15.75" customHeight="1" x14ac:dyDescent="0.25">
      <c r="A45" s="584" t="s">
        <v>75</v>
      </c>
      <c r="B45" s="582"/>
      <c r="C45" s="582"/>
      <c r="D45" s="582"/>
      <c r="E45" s="583"/>
      <c r="F45" s="583"/>
      <c r="G45" s="583"/>
      <c r="H45" s="583"/>
      <c r="I45" s="583"/>
      <c r="J45" s="583"/>
      <c r="K45" s="583"/>
      <c r="L45" s="583"/>
      <c r="M45" s="583"/>
      <c r="N45" s="583"/>
      <c r="O45" s="583"/>
      <c r="P45" s="583"/>
      <c r="Q45" s="583"/>
      <c r="R45" s="583"/>
      <c r="S45" s="583"/>
      <c r="T45" s="583"/>
      <c r="U45" s="583"/>
      <c r="V45" s="583"/>
      <c r="W45" s="583"/>
      <c r="X45" s="583"/>
      <c r="Y45" s="583"/>
      <c r="Z45" s="583"/>
      <c r="AA45" s="583"/>
      <c r="AB45" s="583"/>
      <c r="AC45" s="583"/>
      <c r="AD45" s="582"/>
      <c r="AE45" s="582"/>
      <c r="AF45" s="582"/>
      <c r="AG45" s="582"/>
      <c r="AH45" s="582"/>
      <c r="AI45" s="582"/>
      <c r="AJ45" s="585"/>
      <c r="AK45" s="585"/>
      <c r="AL45" s="585"/>
      <c r="AM45" s="585"/>
      <c r="AN45" s="585"/>
      <c r="AO45" s="585"/>
      <c r="AP45" s="585"/>
      <c r="AQ45" s="585"/>
      <c r="AR45" s="586"/>
      <c r="AS45" s="586"/>
      <c r="AT45" s="586"/>
      <c r="AU45" s="586"/>
      <c r="AV45" s="586"/>
      <c r="AW45" s="586"/>
      <c r="AX45" s="586"/>
    </row>
    <row r="46" spans="1:51" ht="15.75" customHeight="1" x14ac:dyDescent="0.25">
      <c r="A46" s="537" t="s">
        <v>76</v>
      </c>
      <c r="B46" s="538" t="s">
        <v>77</v>
      </c>
      <c r="C46" s="538"/>
      <c r="D46" s="538"/>
      <c r="E46" s="538"/>
      <c r="F46" s="538"/>
      <c r="G46" s="538"/>
      <c r="H46" s="538"/>
      <c r="I46" s="539" t="s">
        <v>78</v>
      </c>
      <c r="J46" s="539"/>
      <c r="K46" s="539"/>
      <c r="L46" s="539"/>
      <c r="M46" s="539"/>
      <c r="N46" s="539"/>
      <c r="O46" s="539"/>
      <c r="AD46" s="58"/>
    </row>
    <row r="47" spans="1:51" ht="15.75" customHeight="1" x14ac:dyDescent="0.25">
      <c r="A47" s="540">
        <v>13</v>
      </c>
      <c r="B47" s="541" t="s">
        <v>507</v>
      </c>
      <c r="C47" s="541"/>
      <c r="D47" s="541"/>
      <c r="E47" s="541"/>
      <c r="F47" s="541"/>
      <c r="G47" s="541"/>
      <c r="H47" s="541"/>
      <c r="I47" s="542" t="s">
        <v>508</v>
      </c>
      <c r="J47" s="542"/>
      <c r="K47" s="542"/>
      <c r="L47" s="542"/>
      <c r="M47" s="542"/>
      <c r="N47" s="542"/>
      <c r="O47" s="542"/>
      <c r="P47" s="57"/>
      <c r="Q47" s="57"/>
      <c r="R47" s="57"/>
      <c r="S47" s="57"/>
      <c r="T47" s="57"/>
      <c r="U47" s="57"/>
      <c r="V47" s="57"/>
      <c r="W47" s="57"/>
      <c r="X47" s="57"/>
      <c r="Y47" s="57"/>
      <c r="Z47" s="57"/>
      <c r="AA47" s="57"/>
      <c r="AB47" s="57"/>
      <c r="AC47" s="57"/>
    </row>
    <row r="48" spans="1:51" ht="15.75" customHeight="1" x14ac:dyDescent="0.25">
      <c r="A48" s="540">
        <v>14</v>
      </c>
      <c r="B48" s="541" t="s">
        <v>674</v>
      </c>
      <c r="C48" s="541"/>
      <c r="D48" s="541"/>
      <c r="E48" s="541"/>
      <c r="F48" s="541"/>
      <c r="G48" s="541"/>
      <c r="H48" s="541"/>
      <c r="I48" s="542" t="s">
        <v>675</v>
      </c>
      <c r="J48" s="542"/>
      <c r="K48" s="542"/>
      <c r="L48" s="542"/>
      <c r="M48" s="542"/>
      <c r="N48" s="542"/>
      <c r="O48" s="542"/>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mergeCells count="146">
    <mergeCell ref="B46:H46"/>
    <mergeCell ref="I46:O46"/>
    <mergeCell ref="B47:H47"/>
    <mergeCell ref="I47:O47"/>
    <mergeCell ref="B48:H48"/>
    <mergeCell ref="I48:O48"/>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75"/>
  <sheetViews>
    <sheetView zoomScale="60" zoomScaleNormal="60" workbookViewId="0">
      <selection activeCell="D22" sqref="D22"/>
    </sheetView>
  </sheetViews>
  <sheetFormatPr baseColWidth="10" defaultColWidth="14.42578125" defaultRowHeight="15" customHeight="1" x14ac:dyDescent="0.25"/>
  <cols>
    <col min="1" max="1" width="14.28515625" customWidth="1"/>
    <col min="2" max="2" width="31.85546875" customWidth="1"/>
    <col min="3" max="3" width="19.140625" customWidth="1"/>
    <col min="4" max="4" width="28.7109375" customWidth="1"/>
    <col min="5" max="5" width="26.140625" customWidth="1"/>
    <col min="6" max="6" width="26.8554687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17.5703125" customWidth="1"/>
    <col min="14" max="14" width="71.7109375" customWidth="1"/>
    <col min="15" max="28" width="10.7109375" customWidth="1"/>
  </cols>
  <sheetData>
    <row r="1" spans="1:28" ht="29.25" customHeight="1" x14ac:dyDescent="0.25">
      <c r="A1" s="248"/>
      <c r="B1" s="249"/>
      <c r="C1" s="308" t="s">
        <v>0</v>
      </c>
      <c r="D1" s="218"/>
      <c r="E1" s="218"/>
      <c r="F1" s="218"/>
      <c r="G1" s="218"/>
      <c r="H1" s="218"/>
      <c r="I1" s="218"/>
      <c r="J1" s="218"/>
      <c r="K1" s="218"/>
      <c r="L1" s="218"/>
      <c r="M1" s="218"/>
      <c r="N1" s="219"/>
      <c r="O1" s="59"/>
      <c r="P1" s="59"/>
      <c r="Q1" s="59"/>
      <c r="R1" s="59"/>
      <c r="S1" s="59"/>
      <c r="T1" s="59"/>
      <c r="U1" s="59"/>
      <c r="V1" s="59"/>
      <c r="W1" s="59"/>
      <c r="X1" s="59"/>
      <c r="Y1" s="59"/>
      <c r="Z1" s="59"/>
      <c r="AA1" s="59"/>
      <c r="AB1" s="59"/>
    </row>
    <row r="2" spans="1:28" ht="33.75" customHeight="1" x14ac:dyDescent="0.25">
      <c r="A2" s="223"/>
      <c r="B2" s="250"/>
      <c r="C2" s="309" t="s">
        <v>226</v>
      </c>
      <c r="D2" s="253"/>
      <c r="E2" s="253"/>
      <c r="F2" s="253"/>
      <c r="G2" s="253"/>
      <c r="H2" s="253"/>
      <c r="I2" s="253"/>
      <c r="J2" s="253"/>
      <c r="K2" s="253"/>
      <c r="L2" s="253"/>
      <c r="M2" s="253"/>
      <c r="N2" s="254"/>
      <c r="O2" s="59"/>
      <c r="P2" s="59"/>
      <c r="Q2" s="59"/>
      <c r="R2" s="59"/>
      <c r="S2" s="59"/>
      <c r="T2" s="59"/>
      <c r="U2" s="59"/>
      <c r="V2" s="59"/>
      <c r="W2" s="59"/>
      <c r="X2" s="59"/>
      <c r="Y2" s="59"/>
      <c r="Z2" s="59"/>
      <c r="AA2" s="59"/>
      <c r="AB2" s="59"/>
    </row>
    <row r="3" spans="1:28" ht="26.25" x14ac:dyDescent="0.4">
      <c r="A3" s="225"/>
      <c r="B3" s="241"/>
      <c r="C3" s="310" t="s">
        <v>152</v>
      </c>
      <c r="D3" s="234"/>
      <c r="E3" s="234"/>
      <c r="F3" s="234"/>
      <c r="G3" s="234"/>
      <c r="H3" s="690" t="s">
        <v>2</v>
      </c>
      <c r="I3" s="691"/>
      <c r="J3" s="691"/>
      <c r="K3" s="691"/>
      <c r="L3" s="691"/>
      <c r="M3" s="691"/>
      <c r="N3" s="692"/>
      <c r="O3" s="59"/>
      <c r="P3" s="59"/>
      <c r="Q3" s="59"/>
      <c r="R3" s="59"/>
      <c r="S3" s="59"/>
      <c r="T3" s="59"/>
      <c r="U3" s="59"/>
      <c r="V3" s="59"/>
      <c r="W3" s="59"/>
      <c r="X3" s="59"/>
      <c r="Y3" s="59"/>
      <c r="Z3" s="59"/>
      <c r="AA3" s="59"/>
      <c r="AB3" s="59"/>
    </row>
    <row r="4" spans="1:28" ht="26.25" customHeight="1" x14ac:dyDescent="0.25">
      <c r="A4" s="311" t="s">
        <v>3</v>
      </c>
      <c r="B4" s="272"/>
      <c r="C4" s="312" t="s">
        <v>4</v>
      </c>
      <c r="D4" s="216"/>
      <c r="E4" s="216"/>
      <c r="F4" s="216"/>
      <c r="G4" s="216"/>
      <c r="H4" s="216"/>
      <c r="I4" s="216"/>
      <c r="J4" s="216"/>
      <c r="K4" s="216"/>
      <c r="L4" s="216"/>
      <c r="M4" s="216"/>
      <c r="N4" s="217"/>
      <c r="O4" s="59"/>
      <c r="P4" s="59"/>
      <c r="Q4" s="59"/>
      <c r="R4" s="59"/>
      <c r="S4" s="59"/>
      <c r="T4" s="59"/>
      <c r="U4" s="59"/>
      <c r="V4" s="59"/>
      <c r="W4" s="59"/>
      <c r="X4" s="59"/>
      <c r="Y4" s="59"/>
      <c r="Z4" s="59"/>
      <c r="AA4" s="59"/>
      <c r="AB4" s="59"/>
    </row>
    <row r="5" spans="1:28" ht="29.25" customHeight="1" thickBot="1" x14ac:dyDescent="0.3">
      <c r="A5" s="313" t="s">
        <v>5</v>
      </c>
      <c r="B5" s="217"/>
      <c r="C5" s="314" t="s">
        <v>79</v>
      </c>
      <c r="D5" s="226"/>
      <c r="E5" s="226"/>
      <c r="F5" s="226"/>
      <c r="G5" s="226"/>
      <c r="H5" s="226"/>
      <c r="I5" s="226"/>
      <c r="J5" s="226"/>
      <c r="K5" s="226"/>
      <c r="L5" s="226"/>
      <c r="M5" s="226"/>
      <c r="N5" s="241"/>
      <c r="O5" s="59"/>
      <c r="P5" s="59"/>
      <c r="Q5" s="59"/>
      <c r="R5" s="59"/>
      <c r="S5" s="59"/>
      <c r="T5" s="59"/>
      <c r="U5" s="59"/>
      <c r="V5" s="59"/>
      <c r="W5" s="59"/>
      <c r="X5" s="59"/>
      <c r="Y5" s="59"/>
      <c r="Z5" s="59"/>
      <c r="AA5" s="59"/>
      <c r="AB5" s="59"/>
    </row>
    <row r="6" spans="1:28" ht="15.75" thickBot="1" x14ac:dyDescent="0.3">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row>
    <row r="7" spans="1:28" ht="28.5" customHeight="1" x14ac:dyDescent="0.25">
      <c r="A7" s="306" t="s">
        <v>227</v>
      </c>
      <c r="B7" s="218"/>
      <c r="C7" s="218"/>
      <c r="D7" s="218"/>
      <c r="E7" s="218"/>
      <c r="F7" s="218"/>
      <c r="G7" s="218"/>
      <c r="H7" s="219"/>
      <c r="I7" s="59"/>
      <c r="J7" s="59"/>
      <c r="K7" s="59"/>
      <c r="L7" s="59"/>
      <c r="M7" s="59"/>
      <c r="N7" s="59"/>
      <c r="O7" s="59"/>
      <c r="P7" s="59"/>
      <c r="Q7" s="59"/>
      <c r="R7" s="59"/>
      <c r="S7" s="59"/>
      <c r="T7" s="59"/>
      <c r="U7" s="59"/>
      <c r="V7" s="59"/>
      <c r="W7" s="59"/>
      <c r="X7" s="59"/>
      <c r="Y7" s="59"/>
      <c r="Z7" s="59"/>
      <c r="AA7" s="59"/>
      <c r="AB7" s="59"/>
    </row>
    <row r="8" spans="1:28" ht="33.75" customHeight="1" x14ac:dyDescent="0.25">
      <c r="A8" s="60" t="s">
        <v>22</v>
      </c>
      <c r="B8" s="61" t="s">
        <v>228</v>
      </c>
      <c r="C8" s="61" t="s">
        <v>229</v>
      </c>
      <c r="D8" s="61" t="s">
        <v>230</v>
      </c>
      <c r="E8" s="61" t="s">
        <v>231</v>
      </c>
      <c r="F8" s="61" t="s">
        <v>232</v>
      </c>
      <c r="G8" s="61" t="s">
        <v>233</v>
      </c>
      <c r="H8" s="62" t="s">
        <v>234</v>
      </c>
      <c r="I8" s="59"/>
      <c r="J8" s="59"/>
      <c r="K8" s="59"/>
      <c r="L8" s="59"/>
      <c r="M8" s="59"/>
      <c r="N8" s="59"/>
      <c r="O8" s="59"/>
      <c r="P8" s="59"/>
      <c r="Q8" s="59"/>
      <c r="R8" s="59"/>
      <c r="S8" s="59"/>
      <c r="T8" s="59"/>
      <c r="U8" s="59"/>
      <c r="V8" s="59"/>
      <c r="W8" s="59"/>
      <c r="X8" s="59"/>
      <c r="Y8" s="59"/>
      <c r="Z8" s="59"/>
      <c r="AA8" s="59"/>
      <c r="AB8" s="59"/>
    </row>
    <row r="9" spans="1:28" ht="16.5" customHeight="1" x14ac:dyDescent="0.25">
      <c r="A9" s="63" t="s">
        <v>235</v>
      </c>
      <c r="B9" s="64"/>
      <c r="C9" s="65">
        <v>3531650000</v>
      </c>
      <c r="D9" s="65">
        <v>3531650000</v>
      </c>
      <c r="E9" s="65">
        <f>+[1]INVERSIÓN!J40</f>
        <v>127032000</v>
      </c>
      <c r="F9" s="66">
        <v>0</v>
      </c>
      <c r="G9" s="66">
        <v>0</v>
      </c>
      <c r="H9" s="67">
        <f t="shared" ref="H9:H14" si="0">G9/E9</f>
        <v>0</v>
      </c>
      <c r="I9" s="59"/>
      <c r="J9" s="59"/>
      <c r="K9" s="59"/>
      <c r="L9" s="59"/>
      <c r="M9" s="59"/>
      <c r="N9" s="59"/>
      <c r="O9" s="59"/>
      <c r="P9" s="59"/>
      <c r="Q9" s="59"/>
      <c r="R9" s="59"/>
      <c r="S9" s="59"/>
      <c r="T9" s="59"/>
      <c r="U9" s="59"/>
      <c r="V9" s="59"/>
      <c r="W9" s="59"/>
      <c r="X9" s="59"/>
      <c r="Y9" s="59"/>
      <c r="Z9" s="59"/>
      <c r="AA9" s="59"/>
      <c r="AB9" s="59"/>
    </row>
    <row r="10" spans="1:28" ht="16.5" customHeight="1" x14ac:dyDescent="0.25">
      <c r="A10" s="63" t="s">
        <v>236</v>
      </c>
      <c r="B10" s="64"/>
      <c r="C10" s="65">
        <v>3531650000</v>
      </c>
      <c r="D10" s="65">
        <v>3531650000</v>
      </c>
      <c r="E10" s="65">
        <f>+[1]INVERSIÓN!L40</f>
        <v>552744000</v>
      </c>
      <c r="F10" s="66">
        <v>288200</v>
      </c>
      <c r="G10" s="66">
        <v>288200</v>
      </c>
      <c r="H10" s="67">
        <f t="shared" si="0"/>
        <v>5.2139869451319236E-4</v>
      </c>
      <c r="I10" s="59"/>
      <c r="J10" s="59"/>
      <c r="K10" s="59"/>
      <c r="L10" s="59"/>
      <c r="M10" s="59"/>
      <c r="N10" s="59"/>
      <c r="O10" s="59"/>
      <c r="P10" s="59"/>
      <c r="Q10" s="59"/>
      <c r="R10" s="59"/>
      <c r="S10" s="59"/>
      <c r="T10" s="59"/>
      <c r="U10" s="59"/>
      <c r="V10" s="59"/>
      <c r="W10" s="59"/>
      <c r="X10" s="59"/>
      <c r="Y10" s="59"/>
      <c r="Z10" s="59"/>
      <c r="AA10" s="59"/>
      <c r="AB10" s="59"/>
    </row>
    <row r="11" spans="1:28" ht="16.5" customHeight="1" x14ac:dyDescent="0.25">
      <c r="A11" s="63" t="s">
        <v>237</v>
      </c>
      <c r="B11" s="64"/>
      <c r="C11" s="65">
        <v>3531650000</v>
      </c>
      <c r="D11" s="65">
        <v>3531650000</v>
      </c>
      <c r="E11" s="65">
        <f>+[1]INVERSIÓN!N40</f>
        <v>552744000</v>
      </c>
      <c r="F11" s="66">
        <v>60971598</v>
      </c>
      <c r="G11" s="66">
        <v>60971598</v>
      </c>
      <c r="H11" s="67">
        <f t="shared" si="0"/>
        <v>0.11030711866614563</v>
      </c>
      <c r="I11" s="59"/>
      <c r="J11" s="59"/>
      <c r="K11" s="59"/>
      <c r="L11" s="59"/>
      <c r="M11" s="59"/>
      <c r="N11" s="59"/>
      <c r="O11" s="59"/>
      <c r="P11" s="59"/>
      <c r="Q11" s="59"/>
      <c r="R11" s="59"/>
      <c r="S11" s="59"/>
      <c r="T11" s="59"/>
      <c r="U11" s="59"/>
      <c r="V11" s="59"/>
      <c r="W11" s="59"/>
      <c r="X11" s="59"/>
      <c r="Y11" s="59"/>
      <c r="Z11" s="59"/>
      <c r="AA11" s="59"/>
      <c r="AB11" s="59"/>
    </row>
    <row r="12" spans="1:28" ht="16.5" customHeight="1" x14ac:dyDescent="0.25">
      <c r="A12" s="63" t="s">
        <v>238</v>
      </c>
      <c r="B12" s="64"/>
      <c r="C12" s="65">
        <v>3531650000</v>
      </c>
      <c r="D12" s="65">
        <v>3531650000</v>
      </c>
      <c r="E12" s="65">
        <f>+[1]INVERSIÓN!P40</f>
        <v>571244160</v>
      </c>
      <c r="F12" s="66">
        <v>201515299</v>
      </c>
      <c r="G12" s="66">
        <v>201515299</v>
      </c>
      <c r="H12" s="67">
        <f t="shared" si="0"/>
        <v>0.35276561777016679</v>
      </c>
      <c r="I12" s="59"/>
      <c r="J12" s="59"/>
      <c r="K12" s="59"/>
      <c r="L12" s="59"/>
      <c r="M12" s="59"/>
      <c r="N12" s="59"/>
      <c r="O12" s="59"/>
      <c r="P12" s="59"/>
      <c r="Q12" s="59"/>
      <c r="R12" s="59"/>
      <c r="S12" s="59"/>
      <c r="T12" s="59"/>
      <c r="U12" s="59"/>
      <c r="V12" s="59"/>
      <c r="W12" s="59"/>
      <c r="X12" s="59"/>
      <c r="Y12" s="59"/>
      <c r="Z12" s="59"/>
      <c r="AA12" s="59"/>
      <c r="AB12" s="59"/>
    </row>
    <row r="13" spans="1:28" ht="16.5" customHeight="1" x14ac:dyDescent="0.25">
      <c r="A13" s="63" t="s">
        <v>239</v>
      </c>
      <c r="B13" s="64"/>
      <c r="C13" s="65">
        <v>3531650000</v>
      </c>
      <c r="D13" s="65">
        <v>3531650000</v>
      </c>
      <c r="E13" s="65">
        <f>+[1]INVERSIÓN!EA40</f>
        <v>643151350</v>
      </c>
      <c r="F13" s="66">
        <v>336468799</v>
      </c>
      <c r="G13" s="66">
        <v>336468799</v>
      </c>
      <c r="H13" s="67">
        <f t="shared" si="0"/>
        <v>0.52315648408418947</v>
      </c>
      <c r="I13" s="59"/>
      <c r="J13" s="59"/>
      <c r="K13" s="59"/>
      <c r="L13" s="59"/>
      <c r="M13" s="59"/>
      <c r="N13" s="59"/>
      <c r="O13" s="59"/>
      <c r="P13" s="59"/>
      <c r="Q13" s="59"/>
      <c r="R13" s="59"/>
      <c r="S13" s="59"/>
      <c r="T13" s="59"/>
      <c r="U13" s="59"/>
      <c r="V13" s="59"/>
      <c r="W13" s="59"/>
      <c r="X13" s="59"/>
      <c r="Y13" s="59"/>
      <c r="Z13" s="59"/>
      <c r="AA13" s="59"/>
      <c r="AB13" s="59"/>
    </row>
    <row r="14" spans="1:28" ht="16.5" customHeight="1" thickBot="1" x14ac:dyDescent="0.3">
      <c r="A14" s="68" t="s">
        <v>240</v>
      </c>
      <c r="B14" s="69"/>
      <c r="C14" s="65">
        <v>3531650000</v>
      </c>
      <c r="D14" s="65">
        <v>3531650000</v>
      </c>
      <c r="E14" s="70">
        <f>+[1]INVERSIÓN!T40</f>
        <v>3356203598</v>
      </c>
      <c r="F14" s="71">
        <v>562931572</v>
      </c>
      <c r="G14" s="71">
        <v>562931572</v>
      </c>
      <c r="H14" s="67">
        <f t="shared" si="0"/>
        <v>0.16772867186467988</v>
      </c>
      <c r="I14" s="59"/>
      <c r="J14" s="59"/>
      <c r="K14" s="59"/>
      <c r="L14" s="59"/>
      <c r="M14" s="59"/>
      <c r="N14" s="59"/>
      <c r="O14" s="59"/>
      <c r="P14" s="59"/>
      <c r="Q14" s="59"/>
      <c r="R14" s="59"/>
      <c r="S14" s="59"/>
      <c r="T14" s="59"/>
      <c r="U14" s="59"/>
      <c r="V14" s="59"/>
      <c r="W14" s="59"/>
      <c r="X14" s="59"/>
      <c r="Y14" s="59"/>
      <c r="Z14" s="59"/>
      <c r="AA14" s="59"/>
      <c r="AB14" s="59"/>
    </row>
    <row r="15" spans="1:28" ht="16.5" customHeight="1" thickBot="1" x14ac:dyDescent="0.3">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row>
    <row r="16" spans="1:28" ht="26.25" customHeight="1" x14ac:dyDescent="0.25">
      <c r="A16" s="306" t="s">
        <v>241</v>
      </c>
      <c r="B16" s="218"/>
      <c r="C16" s="218"/>
      <c r="D16" s="218"/>
      <c r="E16" s="218"/>
      <c r="F16" s="218"/>
      <c r="G16" s="218"/>
      <c r="H16" s="219"/>
      <c r="I16" s="59"/>
      <c r="J16" s="59"/>
      <c r="K16" s="59"/>
      <c r="L16" s="59"/>
      <c r="M16" s="59"/>
      <c r="N16" s="59"/>
      <c r="O16" s="59"/>
      <c r="P16" s="59"/>
      <c r="Q16" s="59"/>
      <c r="R16" s="59"/>
      <c r="S16" s="59"/>
      <c r="T16" s="59"/>
      <c r="U16" s="59"/>
      <c r="V16" s="59"/>
      <c r="W16" s="59"/>
      <c r="X16" s="59"/>
      <c r="Y16" s="59"/>
      <c r="Z16" s="59"/>
      <c r="AA16" s="59"/>
      <c r="AB16" s="59"/>
    </row>
    <row r="17" spans="1:28" ht="25.5" customHeight="1" x14ac:dyDescent="0.25">
      <c r="A17" s="60" t="s">
        <v>23</v>
      </c>
      <c r="B17" s="61" t="s">
        <v>228</v>
      </c>
      <c r="C17" s="61" t="s">
        <v>229</v>
      </c>
      <c r="D17" s="61" t="s">
        <v>230</v>
      </c>
      <c r="E17" s="61" t="s">
        <v>231</v>
      </c>
      <c r="F17" s="61" t="s">
        <v>232</v>
      </c>
      <c r="G17" s="61" t="s">
        <v>233</v>
      </c>
      <c r="H17" s="62" t="s">
        <v>234</v>
      </c>
      <c r="I17" s="59"/>
      <c r="J17" s="59"/>
      <c r="K17" s="59"/>
      <c r="L17" s="59"/>
      <c r="M17" s="59"/>
      <c r="N17" s="59"/>
      <c r="O17" s="59"/>
      <c r="P17" s="59"/>
      <c r="Q17" s="59"/>
      <c r="R17" s="59"/>
      <c r="S17" s="59"/>
      <c r="T17" s="59"/>
      <c r="U17" s="59"/>
      <c r="V17" s="59"/>
      <c r="W17" s="59"/>
      <c r="X17" s="59"/>
      <c r="Y17" s="59"/>
      <c r="Z17" s="59"/>
      <c r="AA17" s="59"/>
      <c r="AB17" s="59"/>
    </row>
    <row r="18" spans="1:28" ht="16.5" customHeight="1" x14ac:dyDescent="0.25">
      <c r="A18" s="72" t="s">
        <v>242</v>
      </c>
      <c r="B18" s="64" t="s">
        <v>243</v>
      </c>
      <c r="C18" s="65">
        <v>4671772000</v>
      </c>
      <c r="D18" s="65">
        <v>4671772000</v>
      </c>
      <c r="E18" s="65">
        <v>0</v>
      </c>
      <c r="F18" s="64">
        <v>0</v>
      </c>
      <c r="G18" s="64">
        <v>0</v>
      </c>
      <c r="H18" s="73">
        <v>0</v>
      </c>
      <c r="I18" s="59"/>
      <c r="J18" s="59"/>
      <c r="K18" s="59"/>
      <c r="L18" s="59"/>
      <c r="M18" s="59"/>
      <c r="N18" s="59"/>
      <c r="O18" s="59"/>
      <c r="P18" s="59"/>
      <c r="Q18" s="59"/>
      <c r="R18" s="59"/>
      <c r="S18" s="59"/>
      <c r="T18" s="59"/>
      <c r="U18" s="59"/>
      <c r="V18" s="59"/>
      <c r="W18" s="59"/>
      <c r="X18" s="59"/>
      <c r="Y18" s="59"/>
      <c r="Z18" s="59"/>
      <c r="AA18" s="59"/>
      <c r="AB18" s="59"/>
    </row>
    <row r="19" spans="1:28" ht="16.5" customHeight="1" x14ac:dyDescent="0.25">
      <c r="A19" s="72" t="s">
        <v>244</v>
      </c>
      <c r="B19" s="64" t="s">
        <v>243</v>
      </c>
      <c r="C19" s="65">
        <v>4671772000</v>
      </c>
      <c r="D19" s="65">
        <v>4671772000</v>
      </c>
      <c r="E19" s="65">
        <v>684862300</v>
      </c>
      <c r="F19" s="66">
        <v>5846000</v>
      </c>
      <c r="G19" s="66">
        <v>5846000</v>
      </c>
      <c r="H19" s="74">
        <f t="shared" ref="H19:H29" si="1">G19/E19</f>
        <v>8.5360224967851207E-3</v>
      </c>
      <c r="I19" s="59"/>
      <c r="J19" s="59"/>
      <c r="K19" s="59"/>
      <c r="L19" s="59"/>
      <c r="M19" s="59"/>
      <c r="N19" s="59"/>
      <c r="O19" s="59"/>
      <c r="P19" s="59"/>
      <c r="Q19" s="59"/>
      <c r="R19" s="59"/>
      <c r="S19" s="59"/>
      <c r="T19" s="59"/>
      <c r="U19" s="59"/>
      <c r="V19" s="59"/>
      <c r="W19" s="59"/>
      <c r="X19" s="59"/>
      <c r="Y19" s="59"/>
      <c r="Z19" s="59"/>
      <c r="AA19" s="59"/>
      <c r="AB19" s="59"/>
    </row>
    <row r="20" spans="1:28" ht="16.5" customHeight="1" x14ac:dyDescent="0.25">
      <c r="A20" s="72" t="s">
        <v>245</v>
      </c>
      <c r="B20" s="64" t="s">
        <v>243</v>
      </c>
      <c r="C20" s="65">
        <v>4671772000</v>
      </c>
      <c r="D20" s="65">
        <v>4671772000</v>
      </c>
      <c r="E20" s="65">
        <v>1622643175</v>
      </c>
      <c r="F20" s="66">
        <v>31402017</v>
      </c>
      <c r="G20" s="66">
        <v>31402017</v>
      </c>
      <c r="H20" s="74">
        <f t="shared" si="1"/>
        <v>1.9352385961257317E-2</v>
      </c>
      <c r="I20" s="59"/>
      <c r="J20" s="59"/>
      <c r="K20" s="59"/>
      <c r="L20" s="59"/>
      <c r="M20" s="59"/>
      <c r="N20" s="59"/>
      <c r="O20" s="59"/>
      <c r="P20" s="59"/>
      <c r="Q20" s="59"/>
      <c r="R20" s="59"/>
      <c r="S20" s="59"/>
      <c r="T20" s="59"/>
      <c r="U20" s="59"/>
      <c r="V20" s="59"/>
      <c r="W20" s="59"/>
      <c r="X20" s="59"/>
      <c r="Y20" s="59"/>
      <c r="Z20" s="59"/>
      <c r="AA20" s="59"/>
      <c r="AB20" s="59"/>
    </row>
    <row r="21" spans="1:28" ht="16.5" customHeight="1" x14ac:dyDescent="0.25">
      <c r="A21" s="72" t="s">
        <v>246</v>
      </c>
      <c r="B21" s="64" t="s">
        <v>243</v>
      </c>
      <c r="C21" s="65">
        <v>4671772000</v>
      </c>
      <c r="D21" s="65">
        <v>3396203383</v>
      </c>
      <c r="E21" s="65">
        <v>1642686325</v>
      </c>
      <c r="F21" s="66">
        <v>168056457</v>
      </c>
      <c r="G21" s="66">
        <v>168056457</v>
      </c>
      <c r="H21" s="74">
        <f t="shared" si="1"/>
        <v>0.10230587205990163</v>
      </c>
      <c r="I21" s="59"/>
      <c r="J21" s="59"/>
      <c r="K21" s="59"/>
      <c r="L21" s="59"/>
      <c r="M21" s="59"/>
      <c r="N21" s="59"/>
      <c r="O21" s="59"/>
      <c r="P21" s="59"/>
      <c r="Q21" s="59"/>
      <c r="R21" s="59"/>
      <c r="S21" s="59"/>
      <c r="T21" s="59"/>
      <c r="U21" s="59"/>
      <c r="V21" s="59"/>
      <c r="W21" s="59"/>
      <c r="X21" s="59"/>
      <c r="Y21" s="59"/>
      <c r="Z21" s="59"/>
      <c r="AA21" s="59"/>
      <c r="AB21" s="59"/>
    </row>
    <row r="22" spans="1:28" ht="16.5" customHeight="1" x14ac:dyDescent="0.25">
      <c r="A22" s="72" t="s">
        <v>247</v>
      </c>
      <c r="B22" s="64" t="s">
        <v>243</v>
      </c>
      <c r="C22" s="65">
        <v>4671772000</v>
      </c>
      <c r="D22" s="65">
        <v>3396203383</v>
      </c>
      <c r="E22" s="65">
        <v>1855543475</v>
      </c>
      <c r="F22" s="66">
        <v>295758074</v>
      </c>
      <c r="G22" s="66">
        <v>295758074</v>
      </c>
      <c r="H22" s="74">
        <f t="shared" si="1"/>
        <v>0.15939161651817402</v>
      </c>
      <c r="I22" s="59"/>
      <c r="J22" s="59"/>
      <c r="K22" s="59"/>
      <c r="L22" s="59"/>
      <c r="M22" s="59"/>
      <c r="N22" s="59"/>
      <c r="O22" s="59"/>
      <c r="P22" s="59"/>
      <c r="Q22" s="59"/>
      <c r="R22" s="59"/>
      <c r="S22" s="59"/>
      <c r="T22" s="59"/>
      <c r="U22" s="59"/>
      <c r="V22" s="59"/>
      <c r="W22" s="59"/>
      <c r="X22" s="59"/>
      <c r="Y22" s="59"/>
      <c r="Z22" s="59"/>
      <c r="AA22" s="59"/>
      <c r="AB22" s="59"/>
    </row>
    <row r="23" spans="1:28" ht="16.5" customHeight="1" x14ac:dyDescent="0.25">
      <c r="A23" s="72" t="s">
        <v>248</v>
      </c>
      <c r="B23" s="64" t="s">
        <v>243</v>
      </c>
      <c r="C23" s="65">
        <v>4671772000</v>
      </c>
      <c r="D23" s="65">
        <v>3396203383</v>
      </c>
      <c r="E23" s="65">
        <v>2878947146</v>
      </c>
      <c r="F23" s="66">
        <v>510780202</v>
      </c>
      <c r="G23" s="66">
        <v>510780202</v>
      </c>
      <c r="H23" s="74">
        <f t="shared" si="1"/>
        <v>0.17741909666861247</v>
      </c>
      <c r="I23" s="59"/>
      <c r="J23" s="59"/>
      <c r="K23" s="59"/>
      <c r="L23" s="59"/>
      <c r="M23" s="59"/>
      <c r="N23" s="59"/>
      <c r="O23" s="59"/>
      <c r="P23" s="59"/>
      <c r="Q23" s="59"/>
      <c r="R23" s="59"/>
      <c r="S23" s="59"/>
      <c r="T23" s="59"/>
      <c r="U23" s="59"/>
      <c r="V23" s="59"/>
      <c r="W23" s="59"/>
      <c r="X23" s="59"/>
      <c r="Y23" s="59"/>
      <c r="Z23" s="59"/>
      <c r="AA23" s="59"/>
      <c r="AB23" s="59"/>
    </row>
    <row r="24" spans="1:28" ht="16.5" customHeight="1" x14ac:dyDescent="0.25">
      <c r="A24" s="72" t="s">
        <v>235</v>
      </c>
      <c r="B24" s="64" t="s">
        <v>243</v>
      </c>
      <c r="C24" s="65">
        <v>4671772000</v>
      </c>
      <c r="D24" s="65">
        <v>3396203383</v>
      </c>
      <c r="E24" s="65">
        <v>2909850296</v>
      </c>
      <c r="F24" s="66">
        <v>1108493381</v>
      </c>
      <c r="G24" s="66">
        <v>1108493381</v>
      </c>
      <c r="H24" s="74">
        <f t="shared" si="1"/>
        <v>0.38094515808039359</v>
      </c>
      <c r="I24" s="59"/>
      <c r="J24" s="59"/>
      <c r="K24" s="59"/>
      <c r="L24" s="59"/>
      <c r="M24" s="59"/>
      <c r="N24" s="59"/>
      <c r="O24" s="59"/>
      <c r="P24" s="59"/>
      <c r="Q24" s="59"/>
      <c r="R24" s="59"/>
      <c r="S24" s="59"/>
      <c r="T24" s="59"/>
      <c r="U24" s="59"/>
      <c r="V24" s="59"/>
      <c r="W24" s="59"/>
      <c r="X24" s="59"/>
      <c r="Y24" s="59"/>
      <c r="Z24" s="59"/>
      <c r="AA24" s="59"/>
      <c r="AB24" s="59"/>
    </row>
    <row r="25" spans="1:28" ht="16.5" customHeight="1" x14ac:dyDescent="0.25">
      <c r="A25" s="72" t="s">
        <v>236</v>
      </c>
      <c r="B25" s="64" t="s">
        <v>243</v>
      </c>
      <c r="C25" s="65">
        <v>4671772000</v>
      </c>
      <c r="D25" s="65">
        <v>4671772000</v>
      </c>
      <c r="E25" s="65">
        <v>2938693446</v>
      </c>
      <c r="F25" s="66">
        <v>1894994439</v>
      </c>
      <c r="G25" s="66">
        <v>1894994439</v>
      </c>
      <c r="H25" s="74">
        <f t="shared" si="1"/>
        <v>0.64484250358926343</v>
      </c>
      <c r="I25" s="59"/>
      <c r="J25" s="59"/>
      <c r="K25" s="59"/>
      <c r="L25" s="59"/>
      <c r="M25" s="59"/>
      <c r="N25" s="59"/>
      <c r="O25" s="59"/>
      <c r="P25" s="59"/>
      <c r="Q25" s="59"/>
      <c r="R25" s="59"/>
      <c r="S25" s="59"/>
      <c r="T25" s="59"/>
      <c r="U25" s="59"/>
      <c r="V25" s="59"/>
      <c r="W25" s="59"/>
      <c r="X25" s="59"/>
      <c r="Y25" s="59"/>
      <c r="Z25" s="59"/>
      <c r="AA25" s="59"/>
      <c r="AB25" s="59"/>
    </row>
    <row r="26" spans="1:28" ht="16.5" customHeight="1" x14ac:dyDescent="0.25">
      <c r="A26" s="72" t="s">
        <v>237</v>
      </c>
      <c r="B26" s="64" t="s">
        <v>243</v>
      </c>
      <c r="C26" s="65">
        <v>4671772000</v>
      </c>
      <c r="D26" s="65">
        <v>4095535000</v>
      </c>
      <c r="E26" s="65">
        <v>2997313443</v>
      </c>
      <c r="F26" s="66">
        <v>2086038245</v>
      </c>
      <c r="G26" s="66">
        <v>2086038245</v>
      </c>
      <c r="H26" s="74">
        <f t="shared" si="1"/>
        <v>0.69596933542996153</v>
      </c>
      <c r="I26" s="59"/>
      <c r="J26" s="59"/>
      <c r="K26" s="59"/>
      <c r="L26" s="59"/>
      <c r="M26" s="59"/>
      <c r="N26" s="59"/>
      <c r="O26" s="59"/>
      <c r="P26" s="59"/>
      <c r="Q26" s="59"/>
      <c r="R26" s="59"/>
      <c r="S26" s="59"/>
      <c r="T26" s="59"/>
      <c r="U26" s="59"/>
      <c r="V26" s="59"/>
      <c r="W26" s="59"/>
      <c r="X26" s="59"/>
      <c r="Y26" s="59"/>
      <c r="Z26" s="59"/>
      <c r="AA26" s="59"/>
      <c r="AB26" s="59"/>
    </row>
    <row r="27" spans="1:28" ht="16.5" customHeight="1" x14ac:dyDescent="0.25">
      <c r="A27" s="72" t="s">
        <v>238</v>
      </c>
      <c r="B27" s="64" t="s">
        <v>243</v>
      </c>
      <c r="C27" s="65">
        <v>4671772000</v>
      </c>
      <c r="D27" s="65">
        <v>4095535000</v>
      </c>
      <c r="E27" s="65">
        <v>2997313443</v>
      </c>
      <c r="F27" s="66">
        <v>2408060324</v>
      </c>
      <c r="G27" s="66">
        <v>2408060324</v>
      </c>
      <c r="H27" s="74">
        <f t="shared" si="1"/>
        <v>0.8034062402195018</v>
      </c>
      <c r="I27" s="59"/>
      <c r="J27" s="59"/>
      <c r="K27" s="59"/>
      <c r="L27" s="59"/>
      <c r="M27" s="59"/>
      <c r="N27" s="59"/>
      <c r="O27" s="59"/>
      <c r="P27" s="59"/>
      <c r="Q27" s="59"/>
      <c r="R27" s="59"/>
      <c r="S27" s="59"/>
      <c r="T27" s="59"/>
      <c r="U27" s="59"/>
      <c r="V27" s="59"/>
      <c r="W27" s="59"/>
      <c r="X27" s="59"/>
      <c r="Y27" s="59"/>
      <c r="Z27" s="59"/>
      <c r="AA27" s="59"/>
      <c r="AB27" s="59"/>
    </row>
    <row r="28" spans="1:28" ht="16.5" customHeight="1" x14ac:dyDescent="0.25">
      <c r="A28" s="72" t="s">
        <v>239</v>
      </c>
      <c r="B28" s="64" t="s">
        <v>243</v>
      </c>
      <c r="C28" s="65">
        <v>4671772000</v>
      </c>
      <c r="D28" s="65">
        <v>4095535000</v>
      </c>
      <c r="E28" s="65">
        <v>3430155321</v>
      </c>
      <c r="F28" s="66">
        <v>2614481754</v>
      </c>
      <c r="G28" s="66">
        <v>2614481754</v>
      </c>
      <c r="H28" s="74">
        <f t="shared" si="1"/>
        <v>0.76220506342488159</v>
      </c>
      <c r="I28" s="59"/>
      <c r="J28" s="59"/>
      <c r="K28" s="59"/>
      <c r="L28" s="59"/>
      <c r="M28" s="59"/>
      <c r="N28" s="59"/>
      <c r="O28" s="59"/>
      <c r="P28" s="59"/>
      <c r="Q28" s="59"/>
      <c r="R28" s="59"/>
      <c r="S28" s="59"/>
      <c r="T28" s="59"/>
      <c r="U28" s="59"/>
      <c r="V28" s="59"/>
      <c r="W28" s="59"/>
      <c r="X28" s="59"/>
      <c r="Y28" s="59"/>
      <c r="Z28" s="59"/>
      <c r="AA28" s="59"/>
      <c r="AB28" s="59"/>
    </row>
    <row r="29" spans="1:28" ht="16.5" customHeight="1" thickBot="1" x14ac:dyDescent="0.3">
      <c r="A29" s="75" t="s">
        <v>240</v>
      </c>
      <c r="B29" s="64" t="s">
        <v>243</v>
      </c>
      <c r="C29" s="65">
        <v>4671772000</v>
      </c>
      <c r="D29" s="65">
        <v>4095535000</v>
      </c>
      <c r="E29" s="65">
        <v>3927091847</v>
      </c>
      <c r="F29" s="66">
        <v>2869965862</v>
      </c>
      <c r="G29" s="66">
        <v>2869965862</v>
      </c>
      <c r="H29" s="74">
        <f t="shared" si="1"/>
        <v>0.73081200384769096</v>
      </c>
      <c r="I29" s="59"/>
      <c r="J29" s="59"/>
      <c r="K29" s="59"/>
      <c r="L29" s="59"/>
      <c r="M29" s="59"/>
      <c r="N29" s="59"/>
      <c r="O29" s="59"/>
      <c r="P29" s="59"/>
      <c r="Q29" s="59"/>
      <c r="R29" s="59"/>
      <c r="S29" s="59"/>
      <c r="T29" s="59"/>
      <c r="U29" s="59"/>
      <c r="V29" s="59"/>
      <c r="W29" s="59"/>
      <c r="X29" s="59"/>
      <c r="Y29" s="59"/>
      <c r="Z29" s="59"/>
      <c r="AA29" s="59"/>
      <c r="AB29" s="59"/>
    </row>
    <row r="30" spans="1:28" ht="16.5" customHeight="1" thickBot="1" x14ac:dyDescent="0.3">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row>
    <row r="31" spans="1:28" ht="24.75" customHeight="1" x14ac:dyDescent="0.25">
      <c r="A31" s="306" t="s">
        <v>249</v>
      </c>
      <c r="B31" s="218"/>
      <c r="C31" s="218"/>
      <c r="D31" s="218"/>
      <c r="E31" s="218"/>
      <c r="F31" s="218"/>
      <c r="G31" s="218"/>
      <c r="H31" s="219"/>
      <c r="I31" s="59"/>
      <c r="J31" s="59"/>
      <c r="K31" s="59"/>
      <c r="L31" s="59"/>
      <c r="M31" s="59"/>
      <c r="N31" s="59"/>
      <c r="O31" s="59"/>
      <c r="P31" s="59"/>
      <c r="Q31" s="59"/>
      <c r="R31" s="59"/>
      <c r="S31" s="59"/>
      <c r="T31" s="59"/>
      <c r="U31" s="59"/>
      <c r="V31" s="59"/>
      <c r="W31" s="59"/>
      <c r="X31" s="59"/>
      <c r="Y31" s="59"/>
      <c r="Z31" s="59"/>
      <c r="AA31" s="59"/>
      <c r="AB31" s="59"/>
    </row>
    <row r="32" spans="1:28" ht="25.5" customHeight="1" x14ac:dyDescent="0.25">
      <c r="A32" s="60" t="s">
        <v>24</v>
      </c>
      <c r="B32" s="61" t="s">
        <v>228</v>
      </c>
      <c r="C32" s="61" t="s">
        <v>229</v>
      </c>
      <c r="D32" s="61" t="s">
        <v>230</v>
      </c>
      <c r="E32" s="61" t="s">
        <v>231</v>
      </c>
      <c r="F32" s="61" t="s">
        <v>232</v>
      </c>
      <c r="G32" s="61" t="s">
        <v>233</v>
      </c>
      <c r="H32" s="62" t="s">
        <v>234</v>
      </c>
      <c r="I32" s="59"/>
      <c r="J32" s="59"/>
      <c r="K32" s="59"/>
      <c r="L32" s="59"/>
      <c r="M32" s="59"/>
      <c r="N32" s="59"/>
      <c r="O32" s="59"/>
      <c r="P32" s="59"/>
      <c r="Q32" s="59"/>
      <c r="R32" s="59"/>
      <c r="S32" s="59"/>
      <c r="T32" s="59"/>
      <c r="U32" s="59"/>
      <c r="V32" s="59"/>
      <c r="W32" s="59"/>
      <c r="X32" s="59"/>
      <c r="Y32" s="59"/>
      <c r="Z32" s="59"/>
      <c r="AA32" s="59"/>
      <c r="AB32" s="59"/>
    </row>
    <row r="33" spans="1:28" ht="16.5" customHeight="1" x14ac:dyDescent="0.25">
      <c r="A33" s="72" t="s">
        <v>242</v>
      </c>
      <c r="B33" s="64" t="s">
        <v>243</v>
      </c>
      <c r="C33" s="65">
        <v>5479879000</v>
      </c>
      <c r="D33" s="697">
        <v>5479879000</v>
      </c>
      <c r="E33" s="693">
        <v>0</v>
      </c>
      <c r="F33" s="693">
        <v>0</v>
      </c>
      <c r="G33" s="693">
        <v>0</v>
      </c>
      <c r="H33" s="698" t="e">
        <f>G33/E33</f>
        <v>#DIV/0!</v>
      </c>
      <c r="I33" s="59"/>
      <c r="J33" s="59"/>
      <c r="K33" s="59"/>
      <c r="L33" s="59"/>
      <c r="M33" s="59"/>
      <c r="N33" s="59"/>
      <c r="O33" s="59"/>
      <c r="P33" s="59"/>
      <c r="Q33" s="59"/>
      <c r="R33" s="59"/>
      <c r="S33" s="59"/>
      <c r="T33" s="59"/>
      <c r="U33" s="59"/>
      <c r="V33" s="59"/>
      <c r="W33" s="59"/>
      <c r="X33" s="59"/>
      <c r="Y33" s="59"/>
      <c r="Z33" s="59"/>
      <c r="AA33" s="59"/>
      <c r="AB33" s="59"/>
    </row>
    <row r="34" spans="1:28" ht="16.5" customHeight="1" x14ac:dyDescent="0.25">
      <c r="A34" s="72" t="s">
        <v>244</v>
      </c>
      <c r="B34" s="64" t="s">
        <v>243</v>
      </c>
      <c r="C34" s="65">
        <v>5479879000</v>
      </c>
      <c r="D34" s="697">
        <v>5479879000</v>
      </c>
      <c r="E34" s="697">
        <v>2571849108</v>
      </c>
      <c r="F34" s="697">
        <v>8026501</v>
      </c>
      <c r="G34" s="697">
        <v>8026501</v>
      </c>
      <c r="H34" s="699">
        <f>G34/E34</f>
        <v>3.1209066562391807E-3</v>
      </c>
      <c r="I34" s="59"/>
      <c r="J34" s="59"/>
      <c r="K34" s="59"/>
      <c r="L34" s="59"/>
      <c r="M34" s="59"/>
      <c r="N34" s="59"/>
      <c r="O34" s="59"/>
      <c r="P34" s="59"/>
      <c r="Q34" s="59"/>
      <c r="R34" s="59"/>
      <c r="S34" s="59"/>
      <c r="T34" s="59"/>
      <c r="U34" s="59"/>
      <c r="V34" s="59"/>
      <c r="W34" s="59"/>
      <c r="X34" s="59"/>
      <c r="Y34" s="59"/>
      <c r="Z34" s="59"/>
      <c r="AA34" s="59"/>
      <c r="AB34" s="59"/>
    </row>
    <row r="35" spans="1:28" ht="16.5" customHeight="1" x14ac:dyDescent="0.25">
      <c r="A35" s="72" t="s">
        <v>245</v>
      </c>
      <c r="B35" s="64" t="s">
        <v>243</v>
      </c>
      <c r="C35" s="65">
        <v>5479879000</v>
      </c>
      <c r="D35" s="697">
        <v>5479879000</v>
      </c>
      <c r="E35" s="697">
        <v>2571849108</v>
      </c>
      <c r="F35" s="697">
        <v>202064355</v>
      </c>
      <c r="G35" s="697">
        <v>202064355</v>
      </c>
      <c r="H35" s="699">
        <f t="shared" ref="H35:H44" si="2">G35/E35</f>
        <v>7.8567733375748267E-2</v>
      </c>
      <c r="I35" s="59"/>
      <c r="J35" s="59"/>
      <c r="K35" s="59"/>
      <c r="L35" s="59"/>
      <c r="M35" s="59"/>
      <c r="N35" s="59"/>
      <c r="O35" s="59"/>
      <c r="P35" s="59"/>
      <c r="Q35" s="59"/>
      <c r="R35" s="59"/>
      <c r="S35" s="59"/>
      <c r="T35" s="59"/>
      <c r="U35" s="59"/>
      <c r="V35" s="59"/>
      <c r="W35" s="59"/>
      <c r="X35" s="59"/>
      <c r="Y35" s="59"/>
      <c r="Z35" s="59"/>
      <c r="AA35" s="59"/>
      <c r="AB35" s="59"/>
    </row>
    <row r="36" spans="1:28" ht="16.5" customHeight="1" x14ac:dyDescent="0.25">
      <c r="A36" s="72" t="s">
        <v>246</v>
      </c>
      <c r="B36" s="64" t="s">
        <v>243</v>
      </c>
      <c r="C36" s="65">
        <v>5479879000</v>
      </c>
      <c r="D36" s="697">
        <v>5479879000</v>
      </c>
      <c r="E36" s="697">
        <v>2581762585</v>
      </c>
      <c r="F36" s="697">
        <v>983344330</v>
      </c>
      <c r="G36" s="697">
        <v>983344330</v>
      </c>
      <c r="H36" s="695">
        <f t="shared" si="2"/>
        <v>0.38088100575677064</v>
      </c>
      <c r="I36" s="59"/>
      <c r="J36" s="59"/>
      <c r="K36" s="59"/>
      <c r="L36" s="59"/>
      <c r="M36" s="59"/>
      <c r="N36" s="59"/>
      <c r="O36" s="59"/>
      <c r="P36" s="59"/>
      <c r="Q36" s="59"/>
      <c r="R36" s="59"/>
      <c r="S36" s="59"/>
      <c r="T36" s="59"/>
      <c r="U36" s="59"/>
      <c r="V36" s="59"/>
      <c r="W36" s="59"/>
      <c r="X36" s="59"/>
      <c r="Y36" s="59"/>
      <c r="Z36" s="59"/>
      <c r="AA36" s="59"/>
      <c r="AB36" s="59"/>
    </row>
    <row r="37" spans="1:28" ht="16.5" customHeight="1" x14ac:dyDescent="0.25">
      <c r="A37" s="72" t="s">
        <v>247</v>
      </c>
      <c r="B37" s="64" t="s">
        <v>243</v>
      </c>
      <c r="C37" s="65">
        <v>5479879000</v>
      </c>
      <c r="D37" s="697">
        <v>5479879000</v>
      </c>
      <c r="E37" s="697">
        <v>2581762585</v>
      </c>
      <c r="F37" s="697">
        <v>1177166996</v>
      </c>
      <c r="G37" s="697">
        <v>1177166996</v>
      </c>
      <c r="H37" s="695">
        <f t="shared" si="2"/>
        <v>0.4559547817600742</v>
      </c>
      <c r="I37" s="59"/>
      <c r="J37" s="59"/>
      <c r="K37" s="59"/>
      <c r="L37" s="59"/>
      <c r="M37" s="59"/>
      <c r="N37" s="59"/>
      <c r="O37" s="59"/>
      <c r="P37" s="59"/>
      <c r="Q37" s="59"/>
      <c r="R37" s="59"/>
      <c r="S37" s="59"/>
      <c r="T37" s="59"/>
      <c r="U37" s="59"/>
      <c r="V37" s="59"/>
      <c r="W37" s="59"/>
      <c r="X37" s="59"/>
      <c r="Y37" s="59"/>
      <c r="Z37" s="59"/>
      <c r="AA37" s="59"/>
      <c r="AB37" s="59"/>
    </row>
    <row r="38" spans="1:28" ht="16.5" customHeight="1" x14ac:dyDescent="0.25">
      <c r="A38" s="72" t="s">
        <v>248</v>
      </c>
      <c r="B38" s="64" t="s">
        <v>243</v>
      </c>
      <c r="C38" s="65">
        <v>5479879000</v>
      </c>
      <c r="D38" s="697">
        <v>5479879000</v>
      </c>
      <c r="E38" s="697">
        <v>2966811325</v>
      </c>
      <c r="F38" s="697">
        <v>1375640588</v>
      </c>
      <c r="G38" s="697">
        <v>1375640588</v>
      </c>
      <c r="H38" s="699">
        <f>G38/E38</f>
        <v>0.46367646516921662</v>
      </c>
      <c r="I38" s="59"/>
      <c r="J38" s="59"/>
      <c r="K38" s="59"/>
      <c r="L38" s="59"/>
      <c r="M38" s="59"/>
      <c r="N38" s="59"/>
      <c r="O38" s="59"/>
      <c r="P38" s="59"/>
      <c r="Q38" s="59"/>
      <c r="R38" s="59"/>
      <c r="S38" s="59"/>
      <c r="T38" s="59"/>
      <c r="U38" s="59"/>
      <c r="V38" s="59"/>
      <c r="W38" s="59"/>
      <c r="X38" s="59"/>
      <c r="Y38" s="59"/>
      <c r="Z38" s="59"/>
      <c r="AA38" s="59"/>
      <c r="AB38" s="59"/>
    </row>
    <row r="39" spans="1:28" ht="16.5" customHeight="1" x14ac:dyDescent="0.25">
      <c r="A39" s="72" t="s">
        <v>235</v>
      </c>
      <c r="B39" s="64" t="s">
        <v>243</v>
      </c>
      <c r="C39" s="65">
        <v>5479879000</v>
      </c>
      <c r="D39" s="697">
        <v>5479879000</v>
      </c>
      <c r="E39" s="697">
        <v>3178367498</v>
      </c>
      <c r="F39" s="697">
        <v>1583073280</v>
      </c>
      <c r="G39" s="697">
        <v>1583073280</v>
      </c>
      <c r="H39" s="699">
        <f>G39/E39</f>
        <v>0.49807748191364121</v>
      </c>
      <c r="I39" s="59"/>
      <c r="J39" s="59"/>
      <c r="K39" s="59"/>
      <c r="L39" s="59"/>
      <c r="M39" s="59"/>
      <c r="N39" s="59"/>
      <c r="O39" s="59"/>
      <c r="P39" s="59"/>
      <c r="Q39" s="59"/>
      <c r="R39" s="59"/>
      <c r="S39" s="59"/>
      <c r="T39" s="59"/>
      <c r="U39" s="59"/>
      <c r="V39" s="59"/>
      <c r="W39" s="59"/>
      <c r="X39" s="59"/>
      <c r="Y39" s="59"/>
      <c r="Z39" s="59"/>
      <c r="AA39" s="59"/>
      <c r="AB39" s="59"/>
    </row>
    <row r="40" spans="1:28" ht="16.5" customHeight="1" x14ac:dyDescent="0.25">
      <c r="A40" s="72" t="s">
        <v>236</v>
      </c>
      <c r="B40" s="64" t="s">
        <v>243</v>
      </c>
      <c r="C40" s="65">
        <v>5479879000</v>
      </c>
      <c r="D40" s="697">
        <v>5479879000</v>
      </c>
      <c r="E40" s="697">
        <v>3799719976</v>
      </c>
      <c r="F40" s="697">
        <v>2187486205</v>
      </c>
      <c r="G40" s="697">
        <v>2187486205</v>
      </c>
      <c r="H40" s="699">
        <f t="shared" si="2"/>
        <v>0.57569668786561123</v>
      </c>
      <c r="I40" s="59"/>
      <c r="J40" s="59"/>
      <c r="K40" s="59"/>
      <c r="L40" s="59"/>
      <c r="M40" s="59"/>
      <c r="N40" s="59"/>
      <c r="O40" s="59"/>
      <c r="P40" s="59"/>
      <c r="Q40" s="59"/>
      <c r="R40" s="59"/>
      <c r="S40" s="59"/>
      <c r="T40" s="59"/>
      <c r="U40" s="59"/>
      <c r="V40" s="59"/>
      <c r="W40" s="59"/>
      <c r="X40" s="59"/>
      <c r="Y40" s="59"/>
      <c r="Z40" s="59"/>
      <c r="AA40" s="59"/>
      <c r="AB40" s="59"/>
    </row>
    <row r="41" spans="1:28" ht="16.5" customHeight="1" x14ac:dyDescent="0.25">
      <c r="A41" s="72" t="s">
        <v>237</v>
      </c>
      <c r="B41" s="64" t="s">
        <v>243</v>
      </c>
      <c r="C41" s="65">
        <v>5479879000</v>
      </c>
      <c r="D41" s="697">
        <v>5479879000</v>
      </c>
      <c r="E41" s="697">
        <v>3972917876</v>
      </c>
      <c r="F41" s="697">
        <v>2475191574</v>
      </c>
      <c r="G41" s="697">
        <v>2475191574</v>
      </c>
      <c r="H41" s="699">
        <f t="shared" si="2"/>
        <v>0.62301604293216961</v>
      </c>
      <c r="I41" s="59"/>
      <c r="J41" s="59"/>
      <c r="K41" s="59"/>
      <c r="L41" s="59"/>
      <c r="M41" s="59"/>
      <c r="N41" s="59"/>
      <c r="O41" s="59"/>
      <c r="P41" s="59"/>
      <c r="Q41" s="59"/>
      <c r="R41" s="59"/>
      <c r="S41" s="59"/>
      <c r="T41" s="59"/>
      <c r="U41" s="59"/>
      <c r="V41" s="59"/>
      <c r="W41" s="59"/>
      <c r="X41" s="59"/>
      <c r="Y41" s="59"/>
      <c r="Z41" s="59"/>
      <c r="AA41" s="59"/>
      <c r="AB41" s="59"/>
    </row>
    <row r="42" spans="1:28" ht="16.5" customHeight="1" x14ac:dyDescent="0.25">
      <c r="A42" s="72" t="s">
        <v>238</v>
      </c>
      <c r="B42" s="64" t="s">
        <v>243</v>
      </c>
      <c r="C42" s="65">
        <v>5479879000</v>
      </c>
      <c r="D42" s="697">
        <v>5479879000</v>
      </c>
      <c r="E42" s="697">
        <v>4101267106</v>
      </c>
      <c r="F42" s="697">
        <v>3344172096</v>
      </c>
      <c r="G42" s="697">
        <v>3344172096</v>
      </c>
      <c r="H42" s="699">
        <f t="shared" si="2"/>
        <v>0.81539973124588783</v>
      </c>
      <c r="I42" s="59"/>
      <c r="J42" s="59"/>
      <c r="K42" s="59"/>
      <c r="L42" s="59"/>
      <c r="M42" s="59"/>
      <c r="N42" s="59"/>
      <c r="O42" s="59"/>
      <c r="P42" s="59"/>
      <c r="Q42" s="59"/>
      <c r="R42" s="59"/>
      <c r="S42" s="59"/>
      <c r="T42" s="59"/>
      <c r="U42" s="59"/>
      <c r="V42" s="59"/>
      <c r="W42" s="59"/>
      <c r="X42" s="59"/>
      <c r="Y42" s="59"/>
      <c r="Z42" s="59"/>
      <c r="AA42" s="59"/>
      <c r="AB42" s="59"/>
    </row>
    <row r="43" spans="1:28" ht="16.5" customHeight="1" x14ac:dyDescent="0.25">
      <c r="A43" s="72" t="s">
        <v>239</v>
      </c>
      <c r="B43" s="64" t="s">
        <v>243</v>
      </c>
      <c r="C43" s="65">
        <v>5479879000</v>
      </c>
      <c r="D43" s="697">
        <v>5479879000</v>
      </c>
      <c r="E43" s="697">
        <f>INVERSIÓN!CG45</f>
        <v>5412161657.333333</v>
      </c>
      <c r="F43" s="697">
        <v>3673672618</v>
      </c>
      <c r="G43" s="697">
        <v>3673672618</v>
      </c>
      <c r="H43" s="695">
        <f t="shared" si="2"/>
        <v>0.67878102144681374</v>
      </c>
      <c r="I43" s="59"/>
      <c r="J43" s="59"/>
      <c r="K43" s="59"/>
      <c r="L43" s="59"/>
      <c r="M43" s="59"/>
      <c r="N43" s="59"/>
      <c r="O43" s="59"/>
      <c r="P43" s="59"/>
      <c r="Q43" s="59"/>
      <c r="R43" s="59"/>
      <c r="S43" s="59"/>
      <c r="T43" s="59"/>
      <c r="U43" s="59"/>
      <c r="V43" s="59"/>
      <c r="W43" s="59"/>
      <c r="X43" s="59"/>
      <c r="Y43" s="59"/>
      <c r="Z43" s="59"/>
      <c r="AA43" s="59"/>
      <c r="AB43" s="59"/>
    </row>
    <row r="44" spans="1:28" ht="16.5" customHeight="1" thickBot="1" x14ac:dyDescent="0.3">
      <c r="A44" s="75" t="s">
        <v>240</v>
      </c>
      <c r="B44" s="64" t="s">
        <v>243</v>
      </c>
      <c r="C44" s="65">
        <v>5479879000</v>
      </c>
      <c r="D44" s="697">
        <v>5479879000</v>
      </c>
      <c r="E44" s="700">
        <f>INVERSIÓN!CG45</f>
        <v>5412161657.333333</v>
      </c>
      <c r="F44" s="697">
        <v>4063853539</v>
      </c>
      <c r="G44" s="697">
        <v>4063853539</v>
      </c>
      <c r="H44" s="699">
        <f t="shared" si="2"/>
        <v>0.75087438186433109</v>
      </c>
      <c r="I44" s="59"/>
      <c r="J44" s="59"/>
      <c r="K44" s="59"/>
      <c r="L44" s="59"/>
      <c r="M44" s="59"/>
      <c r="N44" s="59"/>
      <c r="O44" s="59"/>
      <c r="P44" s="59"/>
      <c r="Q44" s="59"/>
      <c r="R44" s="59"/>
      <c r="S44" s="59"/>
      <c r="T44" s="59"/>
      <c r="U44" s="59"/>
      <c r="V44" s="59"/>
      <c r="W44" s="59"/>
      <c r="X44" s="59"/>
      <c r="Y44" s="59"/>
      <c r="Z44" s="59"/>
      <c r="AA44" s="59"/>
      <c r="AB44" s="59"/>
    </row>
    <row r="45" spans="1:28" ht="16.5" customHeight="1" thickBot="1" x14ac:dyDescent="0.3">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row>
    <row r="46" spans="1:28" ht="27.75" customHeight="1" x14ac:dyDescent="0.25">
      <c r="A46" s="306" t="s">
        <v>250</v>
      </c>
      <c r="B46" s="218"/>
      <c r="C46" s="218"/>
      <c r="D46" s="218"/>
      <c r="E46" s="218"/>
      <c r="F46" s="218"/>
      <c r="G46" s="218"/>
      <c r="H46" s="219"/>
      <c r="I46" s="59"/>
      <c r="J46" s="59"/>
      <c r="K46" s="59"/>
      <c r="L46" s="59"/>
      <c r="M46" s="59"/>
      <c r="N46" s="59"/>
      <c r="O46" s="59"/>
      <c r="P46" s="59"/>
      <c r="Q46" s="59"/>
      <c r="R46" s="59"/>
      <c r="S46" s="59"/>
      <c r="T46" s="59"/>
      <c r="U46" s="59"/>
      <c r="V46" s="59"/>
      <c r="W46" s="59"/>
      <c r="X46" s="59"/>
      <c r="Y46" s="59"/>
      <c r="Z46" s="59"/>
      <c r="AA46" s="59"/>
      <c r="AB46" s="59"/>
    </row>
    <row r="47" spans="1:28" ht="25.5" customHeight="1" x14ac:dyDescent="0.25">
      <c r="A47" s="60" t="s">
        <v>25</v>
      </c>
      <c r="B47" s="61" t="s">
        <v>228</v>
      </c>
      <c r="C47" s="61" t="s">
        <v>229</v>
      </c>
      <c r="D47" s="61" t="s">
        <v>230</v>
      </c>
      <c r="E47" s="61" t="s">
        <v>231</v>
      </c>
      <c r="F47" s="61" t="s">
        <v>232</v>
      </c>
      <c r="G47" s="61" t="s">
        <v>233</v>
      </c>
      <c r="H47" s="62" t="s">
        <v>234</v>
      </c>
      <c r="I47" s="59"/>
      <c r="J47" s="59"/>
      <c r="K47" s="59"/>
      <c r="L47" s="59"/>
      <c r="M47" s="59"/>
      <c r="N47" s="59"/>
      <c r="O47" s="59"/>
      <c r="P47" s="59"/>
      <c r="Q47" s="59"/>
      <c r="R47" s="59"/>
      <c r="S47" s="59"/>
      <c r="T47" s="59"/>
      <c r="U47" s="59"/>
      <c r="V47" s="59"/>
      <c r="W47" s="59"/>
      <c r="X47" s="59"/>
      <c r="Y47" s="59"/>
      <c r="Z47" s="59"/>
      <c r="AA47" s="59"/>
      <c r="AB47" s="59"/>
    </row>
    <row r="48" spans="1:28" ht="16.5" customHeight="1" x14ac:dyDescent="0.25">
      <c r="A48" s="72" t="s">
        <v>242</v>
      </c>
      <c r="B48" s="64" t="s">
        <v>243</v>
      </c>
      <c r="C48" s="64">
        <v>6000000000</v>
      </c>
      <c r="D48" s="206">
        <v>6000000000</v>
      </c>
      <c r="E48" s="206">
        <v>0</v>
      </c>
      <c r="F48" s="206">
        <v>0</v>
      </c>
      <c r="G48" s="206">
        <v>0</v>
      </c>
      <c r="H48" s="211" t="e">
        <f>G48/E48</f>
        <v>#DIV/0!</v>
      </c>
      <c r="I48" s="59"/>
      <c r="J48" s="59"/>
      <c r="K48" s="59"/>
      <c r="L48" s="59"/>
      <c r="M48" s="59"/>
      <c r="N48" s="59"/>
      <c r="O48" s="59"/>
      <c r="P48" s="59"/>
      <c r="Q48" s="59"/>
      <c r="R48" s="59"/>
      <c r="S48" s="59"/>
      <c r="T48" s="59"/>
      <c r="U48" s="59"/>
      <c r="V48" s="59"/>
      <c r="W48" s="59"/>
      <c r="X48" s="59"/>
      <c r="Y48" s="59"/>
      <c r="Z48" s="59"/>
      <c r="AA48" s="59"/>
      <c r="AB48" s="59"/>
    </row>
    <row r="49" spans="1:28" ht="16.5" customHeight="1" x14ac:dyDescent="0.25">
      <c r="A49" s="72" t="s">
        <v>244</v>
      </c>
      <c r="B49" s="64" t="s">
        <v>243</v>
      </c>
      <c r="C49" s="693">
        <v>6000000000</v>
      </c>
      <c r="D49" s="694">
        <v>6000000000</v>
      </c>
      <c r="E49" s="694">
        <v>1629995444</v>
      </c>
      <c r="F49" s="694">
        <v>7663460</v>
      </c>
      <c r="G49" s="694">
        <v>7663460</v>
      </c>
      <c r="H49" s="695">
        <f>G49/E49</f>
        <v>4.701522343641594E-3</v>
      </c>
      <c r="I49" s="59"/>
      <c r="J49" s="59"/>
      <c r="K49" s="59"/>
      <c r="L49" s="59"/>
      <c r="M49" s="59"/>
      <c r="N49" s="59"/>
      <c r="O49" s="59"/>
      <c r="P49" s="59"/>
      <c r="Q49" s="59"/>
      <c r="R49" s="59"/>
      <c r="S49" s="59"/>
      <c r="T49" s="59"/>
      <c r="U49" s="59"/>
      <c r="V49" s="59"/>
      <c r="W49" s="59"/>
      <c r="X49" s="59"/>
      <c r="Y49" s="59"/>
      <c r="Z49" s="59"/>
      <c r="AA49" s="59"/>
      <c r="AB49" s="59"/>
    </row>
    <row r="50" spans="1:28" ht="16.5" customHeight="1" x14ac:dyDescent="0.25">
      <c r="A50" s="72" t="s">
        <v>245</v>
      </c>
      <c r="B50" s="64" t="s">
        <v>243</v>
      </c>
      <c r="C50" s="693">
        <v>6000000000</v>
      </c>
      <c r="D50" s="694">
        <v>6000000000</v>
      </c>
      <c r="E50" s="694">
        <f>+INVERSIÓN!$DK$45</f>
        <v>2022471145</v>
      </c>
      <c r="F50" s="694">
        <v>61557627</v>
      </c>
      <c r="G50" s="694">
        <v>61557627</v>
      </c>
      <c r="H50" s="695">
        <f>G50/E50</f>
        <v>3.0436838197758317E-2</v>
      </c>
      <c r="I50" s="59"/>
      <c r="J50" s="59"/>
      <c r="K50" s="59"/>
      <c r="L50" s="59"/>
      <c r="M50" s="59"/>
      <c r="N50" s="59"/>
      <c r="O50" s="59"/>
      <c r="P50" s="59"/>
      <c r="Q50" s="59"/>
      <c r="R50" s="59"/>
      <c r="S50" s="59"/>
      <c r="T50" s="59"/>
      <c r="U50" s="59"/>
      <c r="V50" s="59"/>
      <c r="W50" s="59"/>
      <c r="X50" s="59"/>
      <c r="Y50" s="59"/>
      <c r="Z50" s="59"/>
      <c r="AA50" s="59"/>
      <c r="AB50" s="59"/>
    </row>
    <row r="51" spans="1:28" ht="16.5" customHeight="1" x14ac:dyDescent="0.25">
      <c r="A51" s="72" t="s">
        <v>246</v>
      </c>
      <c r="B51" s="64" t="s">
        <v>243</v>
      </c>
      <c r="C51" s="693">
        <v>6000000000</v>
      </c>
      <c r="D51" s="694">
        <v>6000000000</v>
      </c>
      <c r="E51" s="694"/>
      <c r="F51" s="694"/>
      <c r="G51" s="694"/>
      <c r="H51" s="696" t="e">
        <f t="shared" ref="H51:H59" si="3">G51/E51</f>
        <v>#DIV/0!</v>
      </c>
      <c r="I51" s="59"/>
      <c r="J51" s="59"/>
      <c r="K51" s="59"/>
      <c r="L51" s="59"/>
      <c r="M51" s="59"/>
      <c r="N51" s="59"/>
      <c r="O51" s="59"/>
      <c r="P51" s="59"/>
      <c r="Q51" s="59"/>
      <c r="R51" s="59"/>
      <c r="S51" s="59"/>
      <c r="T51" s="59"/>
      <c r="U51" s="59"/>
      <c r="V51" s="59"/>
      <c r="W51" s="59"/>
      <c r="X51" s="59"/>
      <c r="Y51" s="59"/>
      <c r="Z51" s="59"/>
      <c r="AA51" s="59"/>
      <c r="AB51" s="59"/>
    </row>
    <row r="52" spans="1:28" ht="16.5" customHeight="1" x14ac:dyDescent="0.25">
      <c r="A52" s="72" t="s">
        <v>247</v>
      </c>
      <c r="B52" s="64" t="s">
        <v>243</v>
      </c>
      <c r="C52" s="64">
        <v>6000000000</v>
      </c>
      <c r="D52" s="206"/>
      <c r="E52" s="206"/>
      <c r="F52" s="206"/>
      <c r="G52" s="206"/>
      <c r="H52" s="210" t="e">
        <f>G52/E52</f>
        <v>#DIV/0!</v>
      </c>
      <c r="I52" s="59"/>
      <c r="J52" s="59"/>
      <c r="K52" s="59"/>
      <c r="L52" s="59"/>
      <c r="M52" s="59"/>
      <c r="N52" s="59"/>
      <c r="O52" s="59"/>
      <c r="P52" s="59"/>
      <c r="Q52" s="59"/>
      <c r="R52" s="59"/>
      <c r="S52" s="59"/>
      <c r="T52" s="59"/>
      <c r="U52" s="59"/>
      <c r="V52" s="59"/>
      <c r="W52" s="59"/>
      <c r="X52" s="59"/>
      <c r="Y52" s="59"/>
      <c r="Z52" s="59"/>
      <c r="AA52" s="59"/>
      <c r="AB52" s="59"/>
    </row>
    <row r="53" spans="1:28" ht="16.5" customHeight="1" x14ac:dyDescent="0.25">
      <c r="A53" s="72" t="s">
        <v>248</v>
      </c>
      <c r="B53" s="64" t="s">
        <v>243</v>
      </c>
      <c r="C53" s="64">
        <v>6000000000</v>
      </c>
      <c r="D53" s="206"/>
      <c r="E53" s="206"/>
      <c r="F53" s="206"/>
      <c r="G53" s="206"/>
      <c r="H53" s="210" t="e">
        <f t="shared" si="3"/>
        <v>#DIV/0!</v>
      </c>
      <c r="I53" s="59"/>
      <c r="J53" s="59"/>
      <c r="K53" s="59"/>
      <c r="L53" s="59"/>
      <c r="M53" s="59"/>
      <c r="N53" s="59"/>
      <c r="O53" s="59"/>
      <c r="P53" s="59"/>
      <c r="Q53" s="59"/>
      <c r="R53" s="59"/>
      <c r="S53" s="59"/>
      <c r="T53" s="59"/>
      <c r="U53" s="59"/>
      <c r="V53" s="59"/>
      <c r="W53" s="59"/>
      <c r="X53" s="59"/>
      <c r="Y53" s="59"/>
      <c r="Z53" s="59"/>
      <c r="AA53" s="59"/>
      <c r="AB53" s="59"/>
    </row>
    <row r="54" spans="1:28" ht="16.5" customHeight="1" x14ac:dyDescent="0.25">
      <c r="A54" s="72" t="s">
        <v>235</v>
      </c>
      <c r="B54" s="64" t="s">
        <v>243</v>
      </c>
      <c r="C54" s="64">
        <v>6000000000</v>
      </c>
      <c r="D54" s="206"/>
      <c r="E54" s="206"/>
      <c r="F54" s="206"/>
      <c r="G54" s="206"/>
      <c r="H54" s="210" t="e">
        <f t="shared" si="3"/>
        <v>#DIV/0!</v>
      </c>
      <c r="I54" s="59"/>
      <c r="J54" s="59"/>
      <c r="K54" s="59"/>
      <c r="L54" s="59"/>
      <c r="M54" s="59"/>
      <c r="N54" s="59"/>
      <c r="O54" s="59"/>
      <c r="P54" s="59"/>
      <c r="Q54" s="59"/>
      <c r="R54" s="59"/>
      <c r="S54" s="59"/>
      <c r="T54" s="59"/>
      <c r="U54" s="59"/>
      <c r="V54" s="59"/>
      <c r="W54" s="59"/>
      <c r="X54" s="59"/>
      <c r="Y54" s="59"/>
      <c r="Z54" s="59"/>
      <c r="AA54" s="59"/>
      <c r="AB54" s="59"/>
    </row>
    <row r="55" spans="1:28" ht="16.5" customHeight="1" x14ac:dyDescent="0.25">
      <c r="A55" s="72" t="s">
        <v>236</v>
      </c>
      <c r="B55" s="64" t="s">
        <v>243</v>
      </c>
      <c r="C55" s="64">
        <v>6000000000</v>
      </c>
      <c r="D55" s="206"/>
      <c r="E55" s="206"/>
      <c r="F55" s="206"/>
      <c r="G55" s="206"/>
      <c r="H55" s="210" t="e">
        <f t="shared" si="3"/>
        <v>#DIV/0!</v>
      </c>
      <c r="I55" s="59"/>
      <c r="J55" s="59"/>
      <c r="K55" s="59"/>
      <c r="L55" s="59"/>
      <c r="M55" s="59"/>
      <c r="N55" s="59"/>
      <c r="O55" s="59"/>
      <c r="P55" s="59"/>
      <c r="Q55" s="59"/>
      <c r="R55" s="59"/>
      <c r="S55" s="59"/>
      <c r="T55" s="59"/>
      <c r="U55" s="59"/>
      <c r="V55" s="59"/>
      <c r="W55" s="59"/>
      <c r="X55" s="59"/>
      <c r="Y55" s="59"/>
      <c r="Z55" s="59"/>
      <c r="AA55" s="59"/>
      <c r="AB55" s="59"/>
    </row>
    <row r="56" spans="1:28" ht="16.5" customHeight="1" x14ac:dyDescent="0.25">
      <c r="A56" s="72" t="s">
        <v>237</v>
      </c>
      <c r="B56" s="64" t="s">
        <v>243</v>
      </c>
      <c r="C56" s="64">
        <v>6000000000</v>
      </c>
      <c r="D56" s="206"/>
      <c r="E56" s="206"/>
      <c r="F56" s="206"/>
      <c r="G56" s="206"/>
      <c r="H56" s="210" t="e">
        <f t="shared" si="3"/>
        <v>#DIV/0!</v>
      </c>
      <c r="I56" s="59"/>
      <c r="J56" s="59"/>
      <c r="K56" s="59"/>
      <c r="L56" s="59"/>
      <c r="M56" s="59"/>
      <c r="N56" s="59"/>
      <c r="O56" s="59"/>
      <c r="P56" s="59"/>
      <c r="Q56" s="59"/>
      <c r="R56" s="59"/>
      <c r="S56" s="59"/>
      <c r="T56" s="59"/>
      <c r="U56" s="59"/>
      <c r="V56" s="59"/>
      <c r="W56" s="59"/>
      <c r="X56" s="59"/>
      <c r="Y56" s="59"/>
      <c r="Z56" s="59"/>
      <c r="AA56" s="59"/>
      <c r="AB56" s="59"/>
    </row>
    <row r="57" spans="1:28" ht="16.5" customHeight="1" x14ac:dyDescent="0.25">
      <c r="A57" s="72" t="s">
        <v>238</v>
      </c>
      <c r="B57" s="64" t="s">
        <v>243</v>
      </c>
      <c r="C57" s="64">
        <v>6000000000</v>
      </c>
      <c r="D57" s="206"/>
      <c r="E57" s="206"/>
      <c r="F57" s="206"/>
      <c r="G57" s="206"/>
      <c r="H57" s="210" t="e">
        <f t="shared" si="3"/>
        <v>#DIV/0!</v>
      </c>
      <c r="I57" s="59"/>
      <c r="J57" s="59"/>
      <c r="K57" s="59"/>
      <c r="L57" s="59"/>
      <c r="M57" s="59"/>
      <c r="N57" s="59"/>
      <c r="O57" s="59"/>
      <c r="P57" s="59"/>
      <c r="Q57" s="59"/>
      <c r="R57" s="59"/>
      <c r="S57" s="59"/>
      <c r="T57" s="59"/>
      <c r="U57" s="59"/>
      <c r="V57" s="59"/>
      <c r="W57" s="59"/>
      <c r="X57" s="59"/>
      <c r="Y57" s="59"/>
      <c r="Z57" s="59"/>
      <c r="AA57" s="59"/>
      <c r="AB57" s="59"/>
    </row>
    <row r="58" spans="1:28" ht="16.5" customHeight="1" x14ac:dyDescent="0.25">
      <c r="A58" s="72" t="s">
        <v>239</v>
      </c>
      <c r="B58" s="64" t="s">
        <v>243</v>
      </c>
      <c r="C58" s="64">
        <v>6000000000</v>
      </c>
      <c r="D58" s="206"/>
      <c r="E58" s="206"/>
      <c r="F58" s="206"/>
      <c r="G58" s="206"/>
      <c r="H58" s="210" t="e">
        <f t="shared" si="3"/>
        <v>#DIV/0!</v>
      </c>
      <c r="I58" s="59"/>
      <c r="J58" s="59"/>
      <c r="K58" s="59"/>
      <c r="L58" s="59"/>
      <c r="M58" s="59"/>
      <c r="N58" s="59"/>
      <c r="O58" s="59"/>
      <c r="P58" s="59"/>
      <c r="Q58" s="59"/>
      <c r="R58" s="59"/>
      <c r="S58" s="59"/>
      <c r="T58" s="59"/>
      <c r="U58" s="59"/>
      <c r="V58" s="59"/>
      <c r="W58" s="59"/>
      <c r="X58" s="59"/>
      <c r="Y58" s="59"/>
      <c r="Z58" s="59"/>
      <c r="AA58" s="59"/>
      <c r="AB58" s="59"/>
    </row>
    <row r="59" spans="1:28" ht="16.5" customHeight="1" thickBot="1" x14ac:dyDescent="0.3">
      <c r="A59" s="75" t="s">
        <v>240</v>
      </c>
      <c r="B59" s="64" t="s">
        <v>243</v>
      </c>
      <c r="C59" s="64">
        <v>6000000000</v>
      </c>
      <c r="D59" s="206"/>
      <c r="E59" s="206"/>
      <c r="F59" s="206"/>
      <c r="G59" s="206"/>
      <c r="H59" s="210" t="e">
        <f t="shared" si="3"/>
        <v>#DIV/0!</v>
      </c>
      <c r="I59" s="59"/>
      <c r="J59" s="59"/>
      <c r="K59" s="59"/>
      <c r="L59" s="59"/>
      <c r="M59" s="59"/>
      <c r="N59" s="59"/>
      <c r="O59" s="59"/>
      <c r="P59" s="59"/>
      <c r="Q59" s="59"/>
      <c r="R59" s="59"/>
      <c r="S59" s="59"/>
      <c r="T59" s="59"/>
      <c r="U59" s="59"/>
      <c r="V59" s="59"/>
      <c r="W59" s="59"/>
      <c r="X59" s="59"/>
      <c r="Y59" s="59"/>
      <c r="Z59" s="59"/>
      <c r="AA59" s="59"/>
      <c r="AB59" s="59"/>
    </row>
    <row r="60" spans="1:28" ht="16.5" customHeight="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row>
    <row r="61" spans="1:28" ht="20.25" hidden="1" x14ac:dyDescent="0.25">
      <c r="A61" s="306" t="s">
        <v>251</v>
      </c>
      <c r="B61" s="218"/>
      <c r="C61" s="218"/>
      <c r="D61" s="218"/>
      <c r="E61" s="218"/>
      <c r="F61" s="218"/>
      <c r="G61" s="218"/>
      <c r="H61" s="219"/>
      <c r="I61" s="59"/>
      <c r="J61" s="59"/>
      <c r="K61" s="59"/>
      <c r="L61" s="59"/>
      <c r="M61" s="59"/>
      <c r="N61" s="59"/>
      <c r="O61" s="59"/>
      <c r="P61" s="59"/>
      <c r="Q61" s="59"/>
      <c r="R61" s="59"/>
      <c r="S61" s="59"/>
      <c r="T61" s="59"/>
      <c r="U61" s="59"/>
      <c r="V61" s="59"/>
      <c r="W61" s="59"/>
      <c r="X61" s="59"/>
      <c r="Y61" s="59"/>
      <c r="Z61" s="59"/>
      <c r="AA61" s="59"/>
      <c r="AB61" s="59"/>
    </row>
    <row r="62" spans="1:28" ht="25.5" hidden="1" x14ac:dyDescent="0.25">
      <c r="A62" s="60" t="s">
        <v>26</v>
      </c>
      <c r="B62" s="61" t="s">
        <v>228</v>
      </c>
      <c r="C62" s="61" t="s">
        <v>229</v>
      </c>
      <c r="D62" s="61" t="s">
        <v>230</v>
      </c>
      <c r="E62" s="61" t="s">
        <v>231</v>
      </c>
      <c r="F62" s="61" t="s">
        <v>232</v>
      </c>
      <c r="G62" s="61" t="s">
        <v>233</v>
      </c>
      <c r="H62" s="62" t="s">
        <v>234</v>
      </c>
      <c r="I62" s="59"/>
      <c r="J62" s="59"/>
      <c r="K62" s="59"/>
      <c r="L62" s="59"/>
      <c r="M62" s="59"/>
      <c r="N62" s="59"/>
      <c r="O62" s="59"/>
      <c r="P62" s="59"/>
      <c r="Q62" s="59"/>
      <c r="R62" s="59"/>
      <c r="S62" s="59"/>
      <c r="T62" s="59"/>
      <c r="U62" s="59"/>
      <c r="V62" s="59"/>
      <c r="W62" s="59"/>
      <c r="X62" s="59"/>
      <c r="Y62" s="59"/>
      <c r="Z62" s="59"/>
      <c r="AA62" s="59"/>
      <c r="AB62" s="59"/>
    </row>
    <row r="63" spans="1:28" hidden="1" x14ac:dyDescent="0.25">
      <c r="A63" s="72" t="s">
        <v>242</v>
      </c>
      <c r="B63" s="64"/>
      <c r="C63" s="64"/>
      <c r="D63" s="64"/>
      <c r="E63" s="64"/>
      <c r="F63" s="64"/>
      <c r="G63" s="64"/>
      <c r="H63" s="76" t="e">
        <f t="shared" ref="H63:H74" si="4">G63/E63</f>
        <v>#DIV/0!</v>
      </c>
      <c r="I63" s="59"/>
      <c r="J63" s="59"/>
      <c r="K63" s="59"/>
      <c r="L63" s="59"/>
      <c r="M63" s="59"/>
      <c r="N63" s="59"/>
      <c r="O63" s="59"/>
      <c r="P63" s="59"/>
      <c r="Q63" s="59"/>
      <c r="R63" s="59"/>
      <c r="S63" s="59"/>
      <c r="T63" s="59"/>
      <c r="U63" s="59"/>
      <c r="V63" s="59"/>
      <c r="W63" s="59"/>
      <c r="X63" s="59"/>
      <c r="Y63" s="59"/>
      <c r="Z63" s="59"/>
      <c r="AA63" s="59"/>
      <c r="AB63" s="59"/>
    </row>
    <row r="64" spans="1:28" hidden="1" x14ac:dyDescent="0.25">
      <c r="A64" s="72" t="s">
        <v>244</v>
      </c>
      <c r="B64" s="64"/>
      <c r="C64" s="64"/>
      <c r="D64" s="64"/>
      <c r="E64" s="64"/>
      <c r="F64" s="64"/>
      <c r="G64" s="64"/>
      <c r="H64" s="76" t="e">
        <f t="shared" si="4"/>
        <v>#DIV/0!</v>
      </c>
      <c r="I64" s="59"/>
      <c r="J64" s="59"/>
      <c r="K64" s="59"/>
      <c r="L64" s="59"/>
      <c r="M64" s="59"/>
      <c r="N64" s="59"/>
      <c r="O64" s="59"/>
      <c r="P64" s="59"/>
      <c r="Q64" s="59"/>
      <c r="R64" s="59"/>
      <c r="S64" s="59"/>
      <c r="T64" s="59"/>
      <c r="U64" s="59"/>
      <c r="V64" s="59"/>
      <c r="W64" s="59"/>
      <c r="X64" s="59"/>
      <c r="Y64" s="59"/>
      <c r="Z64" s="59"/>
      <c r="AA64" s="59"/>
      <c r="AB64" s="59"/>
    </row>
    <row r="65" spans="1:28" hidden="1" x14ac:dyDescent="0.25">
      <c r="A65" s="72" t="s">
        <v>245</v>
      </c>
      <c r="B65" s="64"/>
      <c r="C65" s="64"/>
      <c r="D65" s="64"/>
      <c r="E65" s="64"/>
      <c r="F65" s="64"/>
      <c r="G65" s="64"/>
      <c r="H65" s="76" t="e">
        <f t="shared" si="4"/>
        <v>#DIV/0!</v>
      </c>
      <c r="I65" s="59"/>
      <c r="J65" s="59"/>
      <c r="K65" s="59"/>
      <c r="L65" s="59"/>
      <c r="M65" s="59"/>
      <c r="N65" s="59"/>
      <c r="O65" s="59"/>
      <c r="P65" s="59"/>
      <c r="Q65" s="59"/>
      <c r="R65" s="59"/>
      <c r="S65" s="59"/>
      <c r="T65" s="59"/>
      <c r="U65" s="59"/>
      <c r="V65" s="59"/>
      <c r="W65" s="59"/>
      <c r="X65" s="59"/>
      <c r="Y65" s="59"/>
      <c r="Z65" s="59"/>
      <c r="AA65" s="59"/>
      <c r="AB65" s="59"/>
    </row>
    <row r="66" spans="1:28" hidden="1" x14ac:dyDescent="0.25">
      <c r="A66" s="72" t="s">
        <v>246</v>
      </c>
      <c r="B66" s="64"/>
      <c r="C66" s="64"/>
      <c r="D66" s="64"/>
      <c r="E66" s="64"/>
      <c r="F66" s="64"/>
      <c r="G66" s="64"/>
      <c r="H66" s="76" t="e">
        <f t="shared" si="4"/>
        <v>#DIV/0!</v>
      </c>
      <c r="I66" s="59"/>
      <c r="J66" s="59"/>
      <c r="K66" s="59"/>
      <c r="L66" s="59"/>
      <c r="M66" s="59"/>
      <c r="N66" s="59"/>
      <c r="O66" s="59"/>
      <c r="P66" s="59"/>
      <c r="Q66" s="59"/>
      <c r="R66" s="59"/>
      <c r="S66" s="59"/>
      <c r="T66" s="59"/>
      <c r="U66" s="59"/>
      <c r="V66" s="59"/>
      <c r="W66" s="59"/>
      <c r="X66" s="59"/>
      <c r="Y66" s="59"/>
      <c r="Z66" s="59"/>
      <c r="AA66" s="59"/>
      <c r="AB66" s="59"/>
    </row>
    <row r="67" spans="1:28" hidden="1" x14ac:dyDescent="0.25">
      <c r="A67" s="72" t="s">
        <v>247</v>
      </c>
      <c r="B67" s="64"/>
      <c r="C67" s="64"/>
      <c r="D67" s="64"/>
      <c r="E67" s="64"/>
      <c r="F67" s="64"/>
      <c r="G67" s="64"/>
      <c r="H67" s="76" t="e">
        <f t="shared" si="4"/>
        <v>#DIV/0!</v>
      </c>
      <c r="I67" s="59"/>
      <c r="J67" s="59"/>
      <c r="K67" s="59"/>
      <c r="L67" s="59"/>
      <c r="M67" s="59"/>
      <c r="N67" s="59"/>
      <c r="O67" s="59"/>
      <c r="P67" s="59"/>
      <c r="Q67" s="59"/>
      <c r="R67" s="59"/>
      <c r="S67" s="59"/>
      <c r="T67" s="59"/>
      <c r="U67" s="59"/>
      <c r="V67" s="59"/>
      <c r="W67" s="59"/>
      <c r="X67" s="59"/>
      <c r="Y67" s="59"/>
      <c r="Z67" s="59"/>
      <c r="AA67" s="59"/>
      <c r="AB67" s="59"/>
    </row>
    <row r="68" spans="1:28" hidden="1" x14ac:dyDescent="0.25">
      <c r="A68" s="72" t="s">
        <v>248</v>
      </c>
      <c r="B68" s="64"/>
      <c r="C68" s="64"/>
      <c r="D68" s="64"/>
      <c r="E68" s="64"/>
      <c r="F68" s="64"/>
      <c r="G68" s="64"/>
      <c r="H68" s="76" t="e">
        <f t="shared" si="4"/>
        <v>#DIV/0!</v>
      </c>
      <c r="I68" s="59"/>
      <c r="J68" s="59"/>
      <c r="K68" s="59"/>
      <c r="L68" s="59"/>
      <c r="M68" s="59"/>
      <c r="N68" s="59"/>
      <c r="O68" s="59"/>
      <c r="P68" s="59"/>
      <c r="Q68" s="59"/>
      <c r="R68" s="59"/>
      <c r="S68" s="59"/>
      <c r="T68" s="59"/>
      <c r="U68" s="59"/>
      <c r="V68" s="59"/>
      <c r="W68" s="59"/>
      <c r="X68" s="59"/>
      <c r="Y68" s="59"/>
      <c r="Z68" s="59"/>
      <c r="AA68" s="59"/>
      <c r="AB68" s="59"/>
    </row>
    <row r="69" spans="1:28" hidden="1" x14ac:dyDescent="0.25">
      <c r="A69" s="72" t="s">
        <v>235</v>
      </c>
      <c r="B69" s="64"/>
      <c r="C69" s="64"/>
      <c r="D69" s="64"/>
      <c r="E69" s="64"/>
      <c r="F69" s="64"/>
      <c r="G69" s="64"/>
      <c r="H69" s="76" t="e">
        <f t="shared" si="4"/>
        <v>#DIV/0!</v>
      </c>
      <c r="I69" s="59"/>
      <c r="J69" s="59"/>
      <c r="K69" s="59"/>
      <c r="L69" s="59"/>
      <c r="M69" s="59"/>
      <c r="N69" s="59"/>
      <c r="O69" s="59"/>
      <c r="P69" s="59"/>
      <c r="Q69" s="59"/>
      <c r="R69" s="59"/>
      <c r="S69" s="59"/>
      <c r="T69" s="59"/>
      <c r="U69" s="59"/>
      <c r="V69" s="59"/>
      <c r="W69" s="59"/>
      <c r="X69" s="59"/>
      <c r="Y69" s="59"/>
      <c r="Z69" s="59"/>
      <c r="AA69" s="59"/>
      <c r="AB69" s="59"/>
    </row>
    <row r="70" spans="1:28" hidden="1" x14ac:dyDescent="0.25">
      <c r="A70" s="72" t="s">
        <v>236</v>
      </c>
      <c r="B70" s="64"/>
      <c r="C70" s="64"/>
      <c r="D70" s="64"/>
      <c r="E70" s="64"/>
      <c r="F70" s="64"/>
      <c r="G70" s="64"/>
      <c r="H70" s="76" t="e">
        <f t="shared" si="4"/>
        <v>#DIV/0!</v>
      </c>
      <c r="I70" s="59"/>
      <c r="J70" s="59"/>
      <c r="K70" s="59"/>
      <c r="L70" s="59"/>
      <c r="M70" s="59"/>
      <c r="N70" s="59"/>
      <c r="O70" s="59"/>
      <c r="P70" s="59"/>
      <c r="Q70" s="59"/>
      <c r="R70" s="59"/>
      <c r="S70" s="59"/>
      <c r="T70" s="59"/>
      <c r="U70" s="59"/>
      <c r="V70" s="59"/>
      <c r="W70" s="59"/>
      <c r="X70" s="59"/>
      <c r="Y70" s="59"/>
      <c r="Z70" s="59"/>
      <c r="AA70" s="59"/>
      <c r="AB70" s="59"/>
    </row>
    <row r="71" spans="1:28" hidden="1" x14ac:dyDescent="0.25">
      <c r="A71" s="72" t="s">
        <v>237</v>
      </c>
      <c r="B71" s="64"/>
      <c r="C71" s="64"/>
      <c r="D71" s="64"/>
      <c r="E71" s="64"/>
      <c r="F71" s="64"/>
      <c r="G71" s="64"/>
      <c r="H71" s="76" t="e">
        <f t="shared" si="4"/>
        <v>#DIV/0!</v>
      </c>
      <c r="I71" s="59"/>
      <c r="J71" s="59"/>
      <c r="K71" s="59"/>
      <c r="L71" s="59"/>
      <c r="M71" s="59"/>
      <c r="N71" s="59"/>
      <c r="O71" s="59"/>
      <c r="P71" s="59"/>
      <c r="Q71" s="59"/>
      <c r="R71" s="59"/>
      <c r="S71" s="59"/>
      <c r="T71" s="59"/>
      <c r="U71" s="59"/>
      <c r="V71" s="59"/>
      <c r="W71" s="59"/>
      <c r="X71" s="59"/>
      <c r="Y71" s="59"/>
      <c r="Z71" s="59"/>
      <c r="AA71" s="59"/>
      <c r="AB71" s="59"/>
    </row>
    <row r="72" spans="1:28" hidden="1" x14ac:dyDescent="0.25">
      <c r="A72" s="72" t="s">
        <v>238</v>
      </c>
      <c r="B72" s="64"/>
      <c r="C72" s="64"/>
      <c r="D72" s="64"/>
      <c r="E72" s="64"/>
      <c r="F72" s="64"/>
      <c r="G72" s="64"/>
      <c r="H72" s="76" t="e">
        <f t="shared" si="4"/>
        <v>#DIV/0!</v>
      </c>
      <c r="I72" s="59"/>
      <c r="J72" s="59"/>
      <c r="K72" s="59"/>
      <c r="L72" s="59"/>
      <c r="M72" s="59"/>
      <c r="N72" s="59"/>
      <c r="O72" s="59"/>
      <c r="P72" s="59"/>
      <c r="Q72" s="59"/>
      <c r="R72" s="59"/>
      <c r="S72" s="59"/>
      <c r="T72" s="59"/>
      <c r="U72" s="59"/>
      <c r="V72" s="59"/>
      <c r="W72" s="59"/>
      <c r="X72" s="59"/>
      <c r="Y72" s="59"/>
      <c r="Z72" s="59"/>
      <c r="AA72" s="59"/>
      <c r="AB72" s="59"/>
    </row>
    <row r="73" spans="1:28" hidden="1" x14ac:dyDescent="0.25">
      <c r="A73" s="72" t="s">
        <v>239</v>
      </c>
      <c r="B73" s="64"/>
      <c r="C73" s="64"/>
      <c r="D73" s="64"/>
      <c r="E73" s="64"/>
      <c r="F73" s="64"/>
      <c r="G73" s="64"/>
      <c r="H73" s="76" t="e">
        <f t="shared" si="4"/>
        <v>#DIV/0!</v>
      </c>
      <c r="I73" s="59"/>
      <c r="J73" s="59"/>
      <c r="K73" s="59"/>
      <c r="L73" s="59"/>
      <c r="M73" s="59"/>
      <c r="N73" s="59"/>
      <c r="O73" s="59"/>
      <c r="P73" s="59"/>
      <c r="Q73" s="59"/>
      <c r="R73" s="59"/>
      <c r="S73" s="59"/>
      <c r="T73" s="59"/>
      <c r="U73" s="59"/>
      <c r="V73" s="59"/>
      <c r="W73" s="59"/>
      <c r="X73" s="59"/>
      <c r="Y73" s="59"/>
      <c r="Z73" s="59"/>
      <c r="AA73" s="59"/>
      <c r="AB73" s="59"/>
    </row>
    <row r="74" spans="1:28" ht="15.75" hidden="1" thickBot="1" x14ac:dyDescent="0.3">
      <c r="A74" s="75" t="s">
        <v>240</v>
      </c>
      <c r="B74" s="69"/>
      <c r="C74" s="69"/>
      <c r="D74" s="69"/>
      <c r="E74" s="69"/>
      <c r="F74" s="69"/>
      <c r="G74" s="69"/>
      <c r="H74" s="76" t="e">
        <f t="shared" si="4"/>
        <v>#DIV/0!</v>
      </c>
      <c r="I74" s="59"/>
      <c r="J74" s="59"/>
      <c r="K74" s="59"/>
      <c r="L74" s="59"/>
      <c r="M74" s="59"/>
      <c r="N74" s="59"/>
      <c r="O74" s="59"/>
      <c r="P74" s="59"/>
      <c r="Q74" s="59"/>
      <c r="R74" s="59"/>
      <c r="S74" s="59"/>
      <c r="T74" s="59"/>
      <c r="U74" s="59"/>
      <c r="V74" s="59"/>
      <c r="W74" s="59"/>
      <c r="X74" s="59"/>
      <c r="Y74" s="59"/>
      <c r="Z74" s="59"/>
      <c r="AA74" s="59"/>
      <c r="AB74" s="59"/>
    </row>
    <row r="75" spans="1:28" ht="16.5" customHeight="1" thickBot="1" x14ac:dyDescent="0.3">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row>
    <row r="76" spans="1:28" ht="23.25" customHeight="1" x14ac:dyDescent="0.25">
      <c r="A76" s="306" t="s">
        <v>252</v>
      </c>
      <c r="B76" s="218"/>
      <c r="C76" s="218"/>
      <c r="D76" s="218"/>
      <c r="E76" s="218"/>
      <c r="F76" s="218"/>
      <c r="G76" s="218"/>
      <c r="H76" s="218"/>
      <c r="I76" s="218"/>
      <c r="J76" s="218"/>
      <c r="K76" s="218"/>
      <c r="L76" s="218"/>
      <c r="M76" s="218"/>
      <c r="N76" s="219"/>
      <c r="O76" s="59"/>
      <c r="P76" s="59"/>
      <c r="Q76" s="59"/>
      <c r="R76" s="59"/>
      <c r="S76" s="59"/>
      <c r="T76" s="59"/>
      <c r="U76" s="59"/>
      <c r="V76" s="59"/>
      <c r="W76" s="59"/>
      <c r="X76" s="59"/>
      <c r="Y76" s="59"/>
      <c r="Z76" s="59"/>
      <c r="AA76" s="59"/>
      <c r="AB76" s="59"/>
    </row>
    <row r="77" spans="1:28" ht="44.25" customHeight="1" thickBot="1" x14ac:dyDescent="0.3">
      <c r="A77" s="77" t="s">
        <v>22</v>
      </c>
      <c r="B77" s="33" t="s">
        <v>253</v>
      </c>
      <c r="C77" s="33" t="s">
        <v>254</v>
      </c>
      <c r="D77" s="33" t="s">
        <v>255</v>
      </c>
      <c r="E77" s="33" t="s">
        <v>256</v>
      </c>
      <c r="F77" s="33" t="s">
        <v>257</v>
      </c>
      <c r="G77" s="33" t="s">
        <v>258</v>
      </c>
      <c r="H77" s="33" t="s">
        <v>259</v>
      </c>
      <c r="I77" s="715" t="s">
        <v>260</v>
      </c>
      <c r="J77" s="78" t="s">
        <v>261</v>
      </c>
      <c r="K77" s="33" t="s">
        <v>262</v>
      </c>
      <c r="L77" s="715" t="s">
        <v>263</v>
      </c>
      <c r="M77" s="33" t="s">
        <v>264</v>
      </c>
      <c r="N77" s="79" t="s">
        <v>265</v>
      </c>
      <c r="O77" s="59"/>
      <c r="P77" s="59"/>
      <c r="Q77" s="59"/>
      <c r="R77" s="59"/>
      <c r="S77" s="59"/>
      <c r="T77" s="59"/>
      <c r="U77" s="59"/>
      <c r="V77" s="59"/>
      <c r="W77" s="59"/>
      <c r="X77" s="59"/>
      <c r="Y77" s="59"/>
      <c r="Z77" s="59"/>
      <c r="AA77" s="59"/>
      <c r="AB77" s="59"/>
    </row>
    <row r="78" spans="1:28" ht="55.5" customHeight="1" x14ac:dyDescent="0.25">
      <c r="A78" s="302" t="s">
        <v>235</v>
      </c>
      <c r="B78" s="80" t="s">
        <v>266</v>
      </c>
      <c r="C78" s="81" t="s">
        <v>267</v>
      </c>
      <c r="D78" s="80" t="s">
        <v>268</v>
      </c>
      <c r="E78" s="80" t="s">
        <v>269</v>
      </c>
      <c r="F78" s="82">
        <v>20</v>
      </c>
      <c r="G78" s="82">
        <v>24</v>
      </c>
      <c r="H78" s="82">
        <v>4</v>
      </c>
      <c r="I78" s="716">
        <v>0.1</v>
      </c>
      <c r="J78" s="83">
        <f t="shared" ref="J78:J107" si="5">I78/H78</f>
        <v>2.5000000000000001E-2</v>
      </c>
      <c r="K78" s="84">
        <v>0</v>
      </c>
      <c r="L78" s="84">
        <v>0</v>
      </c>
      <c r="M78" s="84">
        <v>0</v>
      </c>
      <c r="N78" s="85" t="s">
        <v>270</v>
      </c>
      <c r="O78" s="59"/>
      <c r="P78" s="59"/>
      <c r="Q78" s="59"/>
      <c r="R78" s="59"/>
      <c r="S78" s="59"/>
      <c r="T78" s="59"/>
      <c r="U78" s="59"/>
      <c r="V78" s="59"/>
      <c r="W78" s="59"/>
      <c r="X78" s="59"/>
      <c r="Y78" s="59"/>
      <c r="Z78" s="59"/>
      <c r="AA78" s="59"/>
      <c r="AB78" s="59"/>
    </row>
    <row r="79" spans="1:28" ht="55.5" customHeight="1" x14ac:dyDescent="0.25">
      <c r="A79" s="279"/>
      <c r="B79" s="86" t="s">
        <v>271</v>
      </c>
      <c r="C79" s="87" t="s">
        <v>272</v>
      </c>
      <c r="D79" s="86" t="s">
        <v>273</v>
      </c>
      <c r="E79" s="86" t="s">
        <v>269</v>
      </c>
      <c r="F79" s="88">
        <v>20</v>
      </c>
      <c r="G79" s="88">
        <v>15</v>
      </c>
      <c r="H79" s="88">
        <v>2</v>
      </c>
      <c r="I79" s="717">
        <v>0.1</v>
      </c>
      <c r="J79" s="89">
        <f t="shared" si="5"/>
        <v>0.05</v>
      </c>
      <c r="K79" s="9">
        <v>0</v>
      </c>
      <c r="L79" s="9">
        <v>0</v>
      </c>
      <c r="M79" s="9">
        <v>0</v>
      </c>
      <c r="N79" s="90" t="s">
        <v>274</v>
      </c>
      <c r="O79" s="59"/>
      <c r="P79" s="59"/>
      <c r="Q79" s="59"/>
      <c r="R79" s="59"/>
      <c r="S79" s="59"/>
      <c r="T79" s="59"/>
      <c r="U79" s="59"/>
      <c r="V79" s="59"/>
      <c r="W79" s="59"/>
      <c r="X79" s="59"/>
      <c r="Y79" s="59"/>
      <c r="Z79" s="59"/>
      <c r="AA79" s="59"/>
      <c r="AB79" s="59"/>
    </row>
    <row r="80" spans="1:28" ht="55.5" customHeight="1" x14ac:dyDescent="0.25">
      <c r="A80" s="279"/>
      <c r="B80" s="86" t="s">
        <v>275</v>
      </c>
      <c r="C80" s="87" t="s">
        <v>276</v>
      </c>
      <c r="D80" s="86" t="s">
        <v>277</v>
      </c>
      <c r="E80" s="86" t="s">
        <v>278</v>
      </c>
      <c r="F80" s="88">
        <v>20</v>
      </c>
      <c r="G80" s="88">
        <v>15</v>
      </c>
      <c r="H80" s="88">
        <v>3</v>
      </c>
      <c r="I80" s="718">
        <v>0.12</v>
      </c>
      <c r="J80" s="89">
        <f t="shared" si="5"/>
        <v>0.04</v>
      </c>
      <c r="K80" s="9">
        <v>0</v>
      </c>
      <c r="L80" s="9">
        <v>0</v>
      </c>
      <c r="M80" s="9">
        <v>0</v>
      </c>
      <c r="N80" s="90" t="s">
        <v>279</v>
      </c>
      <c r="O80" s="59"/>
      <c r="P80" s="59"/>
      <c r="Q80" s="59"/>
      <c r="R80" s="59"/>
      <c r="S80" s="59"/>
      <c r="T80" s="59"/>
      <c r="U80" s="59"/>
      <c r="V80" s="59"/>
      <c r="W80" s="59"/>
      <c r="X80" s="59"/>
      <c r="Y80" s="59"/>
      <c r="Z80" s="59"/>
      <c r="AA80" s="59"/>
      <c r="AB80" s="59"/>
    </row>
    <row r="81" spans="1:28" ht="55.5" customHeight="1" x14ac:dyDescent="0.25">
      <c r="A81" s="279"/>
      <c r="B81" s="86" t="s">
        <v>280</v>
      </c>
      <c r="C81" s="87" t="s">
        <v>281</v>
      </c>
      <c r="D81" s="86" t="s">
        <v>282</v>
      </c>
      <c r="E81" s="86" t="s">
        <v>283</v>
      </c>
      <c r="F81" s="88">
        <v>20</v>
      </c>
      <c r="G81" s="91">
        <v>0.38</v>
      </c>
      <c r="H81" s="91">
        <v>0.05</v>
      </c>
      <c r="I81" s="685">
        <v>1.8E-3</v>
      </c>
      <c r="J81" s="89">
        <f t="shared" si="5"/>
        <v>3.5999999999999997E-2</v>
      </c>
      <c r="K81" s="9">
        <v>0</v>
      </c>
      <c r="L81" s="9">
        <v>0</v>
      </c>
      <c r="M81" s="9">
        <v>0</v>
      </c>
      <c r="N81" s="90" t="s">
        <v>284</v>
      </c>
      <c r="O81" s="59"/>
      <c r="P81" s="59"/>
      <c r="Q81" s="59"/>
      <c r="R81" s="59"/>
      <c r="S81" s="59"/>
      <c r="T81" s="59"/>
      <c r="U81" s="59"/>
      <c r="V81" s="59"/>
      <c r="W81" s="59"/>
      <c r="X81" s="59"/>
      <c r="Y81" s="59"/>
      <c r="Z81" s="59"/>
      <c r="AA81" s="59"/>
      <c r="AB81" s="59"/>
    </row>
    <row r="82" spans="1:28" ht="55.5" customHeight="1" thickBot="1" x14ac:dyDescent="0.3">
      <c r="A82" s="281"/>
      <c r="B82" s="92" t="s">
        <v>285</v>
      </c>
      <c r="C82" s="93" t="s">
        <v>286</v>
      </c>
      <c r="D82" s="92" t="s">
        <v>287</v>
      </c>
      <c r="E82" s="92" t="s">
        <v>278</v>
      </c>
      <c r="F82" s="94">
        <v>20</v>
      </c>
      <c r="G82" s="94">
        <v>13</v>
      </c>
      <c r="H82" s="94">
        <v>2</v>
      </c>
      <c r="I82" s="719">
        <v>0.5</v>
      </c>
      <c r="J82" s="95">
        <f t="shared" si="5"/>
        <v>0.25</v>
      </c>
      <c r="K82" s="96">
        <v>0</v>
      </c>
      <c r="L82" s="96">
        <v>0</v>
      </c>
      <c r="M82" s="96">
        <v>0</v>
      </c>
      <c r="N82" s="97" t="s">
        <v>288</v>
      </c>
      <c r="O82" s="59"/>
      <c r="P82" s="59"/>
      <c r="Q82" s="59"/>
      <c r="R82" s="59"/>
      <c r="S82" s="59"/>
      <c r="T82" s="59"/>
      <c r="U82" s="59"/>
      <c r="V82" s="59"/>
      <c r="W82" s="59"/>
      <c r="X82" s="59"/>
      <c r="Y82" s="59"/>
      <c r="Z82" s="59"/>
      <c r="AA82" s="59"/>
      <c r="AB82" s="59"/>
    </row>
    <row r="83" spans="1:28" ht="55.5" customHeight="1" x14ac:dyDescent="0.25">
      <c r="A83" s="305" t="s">
        <v>236</v>
      </c>
      <c r="B83" s="80" t="s">
        <v>266</v>
      </c>
      <c r="C83" s="81" t="s">
        <v>267</v>
      </c>
      <c r="D83" s="80" t="s">
        <v>268</v>
      </c>
      <c r="E83" s="80" t="s">
        <v>269</v>
      </c>
      <c r="F83" s="82">
        <v>20</v>
      </c>
      <c r="G83" s="82">
        <v>24</v>
      </c>
      <c r="H83" s="82">
        <v>4</v>
      </c>
      <c r="I83" s="716">
        <v>0.9</v>
      </c>
      <c r="J83" s="83">
        <f t="shared" si="5"/>
        <v>0.22500000000000001</v>
      </c>
      <c r="K83" s="84">
        <v>0</v>
      </c>
      <c r="L83" s="84">
        <v>0</v>
      </c>
      <c r="M83" s="84">
        <v>0</v>
      </c>
      <c r="N83" s="85" t="s">
        <v>289</v>
      </c>
      <c r="O83" s="59"/>
      <c r="P83" s="59"/>
      <c r="Q83" s="59"/>
      <c r="R83" s="59"/>
      <c r="S83" s="59"/>
      <c r="T83" s="59"/>
      <c r="U83" s="59"/>
      <c r="V83" s="59"/>
      <c r="W83" s="59"/>
      <c r="X83" s="59"/>
      <c r="Y83" s="59"/>
      <c r="Z83" s="59"/>
      <c r="AA83" s="59"/>
      <c r="AB83" s="59"/>
    </row>
    <row r="84" spans="1:28" ht="55.5" customHeight="1" x14ac:dyDescent="0.25">
      <c r="A84" s="279"/>
      <c r="B84" s="86" t="s">
        <v>271</v>
      </c>
      <c r="C84" s="87" t="s">
        <v>272</v>
      </c>
      <c r="D84" s="86" t="s">
        <v>273</v>
      </c>
      <c r="E84" s="86" t="s">
        <v>269</v>
      </c>
      <c r="F84" s="88">
        <v>20</v>
      </c>
      <c r="G84" s="88">
        <v>15</v>
      </c>
      <c r="H84" s="88">
        <v>2</v>
      </c>
      <c r="I84" s="717">
        <v>0.5</v>
      </c>
      <c r="J84" s="89">
        <f t="shared" si="5"/>
        <v>0.25</v>
      </c>
      <c r="K84" s="9">
        <v>0</v>
      </c>
      <c r="L84" s="9">
        <v>0</v>
      </c>
      <c r="M84" s="9">
        <v>0</v>
      </c>
      <c r="N84" s="90" t="s">
        <v>290</v>
      </c>
      <c r="O84" s="59"/>
      <c r="P84" s="59"/>
      <c r="Q84" s="59"/>
      <c r="R84" s="59"/>
      <c r="S84" s="59"/>
      <c r="T84" s="59"/>
      <c r="U84" s="59"/>
      <c r="V84" s="59"/>
      <c r="W84" s="59"/>
      <c r="X84" s="59"/>
      <c r="Y84" s="59"/>
      <c r="Z84" s="59"/>
      <c r="AA84" s="59"/>
      <c r="AB84" s="59"/>
    </row>
    <row r="85" spans="1:28" ht="75" customHeight="1" x14ac:dyDescent="0.25">
      <c r="A85" s="279"/>
      <c r="B85" s="86" t="s">
        <v>275</v>
      </c>
      <c r="C85" s="87" t="s">
        <v>276</v>
      </c>
      <c r="D85" s="86" t="s">
        <v>277</v>
      </c>
      <c r="E85" s="86" t="s">
        <v>278</v>
      </c>
      <c r="F85" s="88">
        <v>20</v>
      </c>
      <c r="G85" s="88">
        <v>15</v>
      </c>
      <c r="H85" s="88">
        <v>3</v>
      </c>
      <c r="I85" s="718">
        <v>0.43</v>
      </c>
      <c r="J85" s="89">
        <f t="shared" si="5"/>
        <v>0.14333333333333334</v>
      </c>
      <c r="K85" s="9">
        <v>0</v>
      </c>
      <c r="L85" s="9">
        <v>0</v>
      </c>
      <c r="M85" s="9">
        <v>0</v>
      </c>
      <c r="N85" s="90" t="s">
        <v>291</v>
      </c>
      <c r="O85" s="59"/>
      <c r="P85" s="59"/>
      <c r="Q85" s="59"/>
      <c r="R85" s="59"/>
      <c r="S85" s="59"/>
      <c r="T85" s="59"/>
      <c r="U85" s="59"/>
      <c r="V85" s="59"/>
      <c r="W85" s="59"/>
      <c r="X85" s="59"/>
      <c r="Y85" s="59"/>
      <c r="Z85" s="59"/>
      <c r="AA85" s="59"/>
      <c r="AB85" s="59"/>
    </row>
    <row r="86" spans="1:28" ht="63.75" customHeight="1" x14ac:dyDescent="0.25">
      <c r="A86" s="279"/>
      <c r="B86" s="86" t="s">
        <v>280</v>
      </c>
      <c r="C86" s="87" t="s">
        <v>281</v>
      </c>
      <c r="D86" s="86" t="s">
        <v>282</v>
      </c>
      <c r="E86" s="86" t="s">
        <v>283</v>
      </c>
      <c r="F86" s="88">
        <v>20</v>
      </c>
      <c r="G86" s="91">
        <v>0.38</v>
      </c>
      <c r="H86" s="91">
        <v>0.05</v>
      </c>
      <c r="I86" s="685">
        <v>8.9999999999999993E-3</v>
      </c>
      <c r="J86" s="89">
        <f t="shared" si="5"/>
        <v>0.17999999999999997</v>
      </c>
      <c r="K86" s="9">
        <v>0</v>
      </c>
      <c r="L86" s="9">
        <v>0</v>
      </c>
      <c r="M86" s="9">
        <v>0</v>
      </c>
      <c r="N86" s="90" t="s">
        <v>292</v>
      </c>
      <c r="O86" s="59"/>
      <c r="P86" s="59"/>
      <c r="Q86" s="59"/>
      <c r="R86" s="59"/>
      <c r="S86" s="59"/>
      <c r="T86" s="59"/>
      <c r="U86" s="59"/>
      <c r="V86" s="59"/>
      <c r="W86" s="59"/>
      <c r="X86" s="59"/>
      <c r="Y86" s="59"/>
      <c r="Z86" s="59"/>
      <c r="AA86" s="59"/>
      <c r="AB86" s="59"/>
    </row>
    <row r="87" spans="1:28" ht="81.75" customHeight="1" thickBot="1" x14ac:dyDescent="0.3">
      <c r="A87" s="281"/>
      <c r="B87" s="92" t="s">
        <v>285</v>
      </c>
      <c r="C87" s="93" t="s">
        <v>286</v>
      </c>
      <c r="D87" s="92" t="s">
        <v>287</v>
      </c>
      <c r="E87" s="92" t="s">
        <v>278</v>
      </c>
      <c r="F87" s="94">
        <v>20</v>
      </c>
      <c r="G87" s="94">
        <v>13</v>
      </c>
      <c r="H87" s="94">
        <v>2</v>
      </c>
      <c r="I87" s="719">
        <v>0.5</v>
      </c>
      <c r="J87" s="95">
        <f t="shared" si="5"/>
        <v>0.25</v>
      </c>
      <c r="K87" s="96">
        <v>0</v>
      </c>
      <c r="L87" s="96">
        <v>0</v>
      </c>
      <c r="M87" s="96">
        <v>0</v>
      </c>
      <c r="N87" s="97" t="s">
        <v>293</v>
      </c>
      <c r="O87" s="59"/>
      <c r="P87" s="59"/>
      <c r="Q87" s="59"/>
      <c r="R87" s="59"/>
      <c r="S87" s="59"/>
      <c r="T87" s="59"/>
      <c r="U87" s="59"/>
      <c r="V87" s="59"/>
      <c r="W87" s="59"/>
      <c r="X87" s="59"/>
      <c r="Y87" s="59"/>
      <c r="Z87" s="59"/>
      <c r="AA87" s="59"/>
      <c r="AB87" s="59"/>
    </row>
    <row r="88" spans="1:28" ht="75" customHeight="1" x14ac:dyDescent="0.25">
      <c r="A88" s="302" t="s">
        <v>237</v>
      </c>
      <c r="B88" s="80" t="s">
        <v>266</v>
      </c>
      <c r="C88" s="81" t="s">
        <v>267</v>
      </c>
      <c r="D88" s="80" t="s">
        <v>268</v>
      </c>
      <c r="E88" s="80" t="s">
        <v>269</v>
      </c>
      <c r="F88" s="82">
        <v>20</v>
      </c>
      <c r="G88" s="82">
        <v>24</v>
      </c>
      <c r="H88" s="82">
        <v>4</v>
      </c>
      <c r="I88" s="716">
        <v>1.9</v>
      </c>
      <c r="J88" s="83">
        <f t="shared" si="5"/>
        <v>0.47499999999999998</v>
      </c>
      <c r="K88" s="84">
        <v>0</v>
      </c>
      <c r="L88" s="84">
        <v>0</v>
      </c>
      <c r="M88" s="84">
        <v>0</v>
      </c>
      <c r="N88" s="85" t="s">
        <v>294</v>
      </c>
      <c r="O88" s="59"/>
      <c r="P88" s="59"/>
      <c r="Q88" s="59"/>
      <c r="R88" s="59"/>
      <c r="S88" s="59"/>
      <c r="T88" s="59"/>
      <c r="U88" s="59"/>
      <c r="V88" s="59"/>
      <c r="W88" s="59"/>
      <c r="X88" s="59"/>
      <c r="Y88" s="59"/>
      <c r="Z88" s="59"/>
      <c r="AA88" s="59"/>
      <c r="AB88" s="59"/>
    </row>
    <row r="89" spans="1:28" ht="70.5" customHeight="1" x14ac:dyDescent="0.25">
      <c r="A89" s="279"/>
      <c r="B89" s="86" t="s">
        <v>271</v>
      </c>
      <c r="C89" s="87" t="s">
        <v>272</v>
      </c>
      <c r="D89" s="86" t="s">
        <v>273</v>
      </c>
      <c r="E89" s="86" t="s">
        <v>269</v>
      </c>
      <c r="F89" s="88">
        <v>20</v>
      </c>
      <c r="G89" s="88">
        <v>15</v>
      </c>
      <c r="H89" s="88">
        <v>2</v>
      </c>
      <c r="I89" s="717">
        <v>1</v>
      </c>
      <c r="J89" s="89">
        <f t="shared" si="5"/>
        <v>0.5</v>
      </c>
      <c r="K89" s="9">
        <v>0</v>
      </c>
      <c r="L89" s="9">
        <v>0</v>
      </c>
      <c r="M89" s="9">
        <v>0</v>
      </c>
      <c r="N89" s="90" t="s">
        <v>295</v>
      </c>
      <c r="O89" s="59"/>
      <c r="P89" s="59"/>
      <c r="Q89" s="59"/>
      <c r="R89" s="59"/>
      <c r="S89" s="59"/>
      <c r="T89" s="59"/>
      <c r="U89" s="59"/>
      <c r="V89" s="59"/>
      <c r="W89" s="59"/>
      <c r="X89" s="59"/>
      <c r="Y89" s="59"/>
      <c r="Z89" s="59"/>
      <c r="AA89" s="59"/>
      <c r="AB89" s="59"/>
    </row>
    <row r="90" spans="1:28" ht="55.5" customHeight="1" x14ac:dyDescent="0.25">
      <c r="A90" s="279"/>
      <c r="B90" s="86" t="s">
        <v>275</v>
      </c>
      <c r="C90" s="87" t="s">
        <v>276</v>
      </c>
      <c r="D90" s="86" t="s">
        <v>277</v>
      </c>
      <c r="E90" s="86" t="s">
        <v>278</v>
      </c>
      <c r="F90" s="88">
        <v>20</v>
      </c>
      <c r="G90" s="88">
        <v>15</v>
      </c>
      <c r="H90" s="88">
        <v>3</v>
      </c>
      <c r="I90" s="718">
        <v>1.03</v>
      </c>
      <c r="J90" s="89">
        <f t="shared" si="5"/>
        <v>0.34333333333333332</v>
      </c>
      <c r="K90" s="9">
        <v>0</v>
      </c>
      <c r="L90" s="9">
        <v>0</v>
      </c>
      <c r="M90" s="9">
        <v>0</v>
      </c>
      <c r="N90" s="90" t="s">
        <v>296</v>
      </c>
      <c r="O90" s="59"/>
      <c r="P90" s="59"/>
      <c r="Q90" s="59"/>
      <c r="R90" s="59"/>
      <c r="S90" s="59"/>
      <c r="T90" s="59"/>
      <c r="U90" s="59"/>
      <c r="V90" s="59"/>
      <c r="W90" s="59"/>
      <c r="X90" s="59"/>
      <c r="Y90" s="59"/>
      <c r="Z90" s="59"/>
      <c r="AA90" s="59"/>
      <c r="AB90" s="59"/>
    </row>
    <row r="91" spans="1:28" ht="78" customHeight="1" x14ac:dyDescent="0.25">
      <c r="A91" s="279"/>
      <c r="B91" s="86" t="s">
        <v>280</v>
      </c>
      <c r="C91" s="87" t="s">
        <v>281</v>
      </c>
      <c r="D91" s="86" t="s">
        <v>282</v>
      </c>
      <c r="E91" s="86" t="s">
        <v>283</v>
      </c>
      <c r="F91" s="88">
        <v>20</v>
      </c>
      <c r="G91" s="91">
        <v>0.38</v>
      </c>
      <c r="H91" s="91">
        <v>0.05</v>
      </c>
      <c r="I91" s="685">
        <v>1.04E-2</v>
      </c>
      <c r="J91" s="89">
        <f t="shared" si="5"/>
        <v>0.20799999999999999</v>
      </c>
      <c r="K91" s="9">
        <v>0</v>
      </c>
      <c r="L91" s="9">
        <v>0</v>
      </c>
      <c r="M91" s="9">
        <v>0</v>
      </c>
      <c r="N91" s="90" t="s">
        <v>297</v>
      </c>
      <c r="O91" s="59"/>
      <c r="P91" s="59"/>
      <c r="Q91" s="59"/>
      <c r="R91" s="59"/>
      <c r="S91" s="59"/>
      <c r="T91" s="59"/>
      <c r="U91" s="59"/>
      <c r="V91" s="59"/>
      <c r="W91" s="59"/>
      <c r="X91" s="59"/>
      <c r="Y91" s="59"/>
      <c r="Z91" s="59"/>
      <c r="AA91" s="59"/>
      <c r="AB91" s="59"/>
    </row>
    <row r="92" spans="1:28" ht="78" customHeight="1" thickBot="1" x14ac:dyDescent="0.3">
      <c r="A92" s="281"/>
      <c r="B92" s="92" t="s">
        <v>285</v>
      </c>
      <c r="C92" s="93" t="s">
        <v>286</v>
      </c>
      <c r="D92" s="92" t="s">
        <v>287</v>
      </c>
      <c r="E92" s="92" t="s">
        <v>278</v>
      </c>
      <c r="F92" s="94">
        <v>20</v>
      </c>
      <c r="G92" s="94">
        <v>13</v>
      </c>
      <c r="H92" s="94">
        <v>2</v>
      </c>
      <c r="I92" s="719">
        <v>0.5</v>
      </c>
      <c r="J92" s="95">
        <f t="shared" si="5"/>
        <v>0.25</v>
      </c>
      <c r="K92" s="96">
        <v>0</v>
      </c>
      <c r="L92" s="96">
        <v>0</v>
      </c>
      <c r="M92" s="96">
        <v>0</v>
      </c>
      <c r="N92" s="98" t="s">
        <v>298</v>
      </c>
      <c r="O92" s="59"/>
      <c r="P92" s="59"/>
      <c r="Q92" s="59"/>
      <c r="R92" s="59"/>
      <c r="S92" s="59"/>
      <c r="T92" s="59"/>
      <c r="U92" s="59"/>
      <c r="V92" s="59"/>
      <c r="W92" s="59"/>
      <c r="X92" s="59"/>
      <c r="Y92" s="59"/>
      <c r="Z92" s="59"/>
      <c r="AA92" s="59"/>
      <c r="AB92" s="59"/>
    </row>
    <row r="93" spans="1:28" ht="80.25" customHeight="1" x14ac:dyDescent="0.25">
      <c r="A93" s="302" t="s">
        <v>238</v>
      </c>
      <c r="B93" s="99" t="s">
        <v>266</v>
      </c>
      <c r="C93" s="81" t="s">
        <v>267</v>
      </c>
      <c r="D93" s="80" t="s">
        <v>268</v>
      </c>
      <c r="E93" s="80" t="s">
        <v>269</v>
      </c>
      <c r="F93" s="82">
        <v>20</v>
      </c>
      <c r="G93" s="82">
        <v>24</v>
      </c>
      <c r="H93" s="82">
        <v>4</v>
      </c>
      <c r="I93" s="716">
        <v>2.65</v>
      </c>
      <c r="J93" s="83">
        <f t="shared" si="5"/>
        <v>0.66249999999999998</v>
      </c>
      <c r="K93" s="84">
        <v>0</v>
      </c>
      <c r="L93" s="84">
        <v>0</v>
      </c>
      <c r="M93" s="84">
        <v>0</v>
      </c>
      <c r="N93" s="85" t="s">
        <v>299</v>
      </c>
      <c r="O93" s="59"/>
      <c r="P93" s="59"/>
      <c r="Q93" s="59"/>
      <c r="R93" s="59"/>
      <c r="S93" s="59"/>
      <c r="T93" s="59"/>
      <c r="U93" s="59"/>
      <c r="V93" s="59"/>
      <c r="W93" s="59"/>
      <c r="X93" s="59"/>
      <c r="Y93" s="59"/>
      <c r="Z93" s="59"/>
      <c r="AA93" s="59"/>
      <c r="AB93" s="59"/>
    </row>
    <row r="94" spans="1:28" ht="84" customHeight="1" x14ac:dyDescent="0.25">
      <c r="A94" s="279"/>
      <c r="B94" s="86" t="s">
        <v>271</v>
      </c>
      <c r="C94" s="87" t="s">
        <v>272</v>
      </c>
      <c r="D94" s="86" t="s">
        <v>273</v>
      </c>
      <c r="E94" s="86" t="s">
        <v>269</v>
      </c>
      <c r="F94" s="88">
        <v>20</v>
      </c>
      <c r="G94" s="88">
        <v>15</v>
      </c>
      <c r="H94" s="88">
        <v>2</v>
      </c>
      <c r="I94" s="717">
        <v>1.3</v>
      </c>
      <c r="J94" s="89">
        <f t="shared" si="5"/>
        <v>0.65</v>
      </c>
      <c r="K94" s="9">
        <v>0</v>
      </c>
      <c r="L94" s="9">
        <v>0</v>
      </c>
      <c r="M94" s="9">
        <v>0</v>
      </c>
      <c r="N94" s="90" t="s">
        <v>300</v>
      </c>
      <c r="O94" s="59"/>
      <c r="P94" s="59"/>
      <c r="Q94" s="59"/>
      <c r="R94" s="59"/>
      <c r="S94" s="59"/>
      <c r="T94" s="59"/>
      <c r="U94" s="59"/>
      <c r="V94" s="59"/>
      <c r="W94" s="59"/>
      <c r="X94" s="59"/>
      <c r="Y94" s="59"/>
      <c r="Z94" s="59"/>
      <c r="AA94" s="59"/>
      <c r="AB94" s="59"/>
    </row>
    <row r="95" spans="1:28" ht="73.5" customHeight="1" x14ac:dyDescent="0.25">
      <c r="A95" s="279"/>
      <c r="B95" s="86" t="s">
        <v>275</v>
      </c>
      <c r="C95" s="87" t="s">
        <v>276</v>
      </c>
      <c r="D95" s="86" t="s">
        <v>277</v>
      </c>
      <c r="E95" s="86" t="s">
        <v>278</v>
      </c>
      <c r="F95" s="88">
        <v>20</v>
      </c>
      <c r="G95" s="88">
        <v>15</v>
      </c>
      <c r="H95" s="88">
        <v>3</v>
      </c>
      <c r="I95" s="718">
        <v>1.59</v>
      </c>
      <c r="J95" s="89">
        <f t="shared" si="5"/>
        <v>0.53</v>
      </c>
      <c r="K95" s="9">
        <v>0</v>
      </c>
      <c r="L95" s="9">
        <v>0</v>
      </c>
      <c r="M95" s="9">
        <v>0</v>
      </c>
      <c r="N95" s="90" t="s">
        <v>301</v>
      </c>
      <c r="O95" s="59"/>
      <c r="P95" s="59"/>
      <c r="Q95" s="59"/>
      <c r="R95" s="59"/>
      <c r="S95" s="59"/>
      <c r="T95" s="59"/>
      <c r="U95" s="59"/>
      <c r="V95" s="59"/>
      <c r="W95" s="59"/>
      <c r="X95" s="59"/>
      <c r="Y95" s="59"/>
      <c r="Z95" s="59"/>
      <c r="AA95" s="59"/>
      <c r="AB95" s="59"/>
    </row>
    <row r="96" spans="1:28" ht="75" customHeight="1" x14ac:dyDescent="0.25">
      <c r="A96" s="279"/>
      <c r="B96" s="86" t="s">
        <v>280</v>
      </c>
      <c r="C96" s="87" t="s">
        <v>281</v>
      </c>
      <c r="D96" s="86" t="s">
        <v>282</v>
      </c>
      <c r="E96" s="86" t="s">
        <v>283</v>
      </c>
      <c r="F96" s="88">
        <v>20</v>
      </c>
      <c r="G96" s="91">
        <v>0.38</v>
      </c>
      <c r="H96" s="91">
        <v>0.05</v>
      </c>
      <c r="I96" s="685">
        <v>1.1900000000000001E-2</v>
      </c>
      <c r="J96" s="89">
        <f t="shared" si="5"/>
        <v>0.23800000000000002</v>
      </c>
      <c r="K96" s="9">
        <v>0</v>
      </c>
      <c r="L96" s="9">
        <v>0</v>
      </c>
      <c r="M96" s="9">
        <v>0</v>
      </c>
      <c r="N96" s="90" t="s">
        <v>302</v>
      </c>
      <c r="O96" s="59"/>
      <c r="P96" s="59"/>
      <c r="Q96" s="59"/>
      <c r="R96" s="59"/>
      <c r="S96" s="59"/>
      <c r="T96" s="59"/>
      <c r="U96" s="59"/>
      <c r="V96" s="59"/>
      <c r="W96" s="59"/>
      <c r="X96" s="59"/>
      <c r="Y96" s="59"/>
      <c r="Z96" s="59"/>
      <c r="AA96" s="59"/>
      <c r="AB96" s="59"/>
    </row>
    <row r="97" spans="1:28" ht="77.25" customHeight="1" thickBot="1" x14ac:dyDescent="0.3">
      <c r="A97" s="281"/>
      <c r="B97" s="92" t="s">
        <v>285</v>
      </c>
      <c r="C97" s="93" t="s">
        <v>286</v>
      </c>
      <c r="D97" s="92" t="s">
        <v>287</v>
      </c>
      <c r="E97" s="92" t="s">
        <v>278</v>
      </c>
      <c r="F97" s="94">
        <v>20</v>
      </c>
      <c r="G97" s="94">
        <v>13</v>
      </c>
      <c r="H97" s="94">
        <v>2</v>
      </c>
      <c r="I97" s="719">
        <v>1</v>
      </c>
      <c r="J97" s="95">
        <f t="shared" si="5"/>
        <v>0.5</v>
      </c>
      <c r="K97" s="96">
        <v>0</v>
      </c>
      <c r="L97" s="96">
        <v>0</v>
      </c>
      <c r="M97" s="96">
        <v>0</v>
      </c>
      <c r="N97" s="97" t="s">
        <v>303</v>
      </c>
      <c r="O97" s="59"/>
      <c r="P97" s="59"/>
      <c r="Q97" s="59"/>
      <c r="R97" s="59"/>
      <c r="S97" s="59"/>
      <c r="T97" s="59"/>
      <c r="U97" s="59"/>
      <c r="V97" s="59"/>
      <c r="W97" s="59"/>
      <c r="X97" s="59"/>
      <c r="Y97" s="59"/>
      <c r="Z97" s="59"/>
      <c r="AA97" s="59"/>
      <c r="AB97" s="59"/>
    </row>
    <row r="98" spans="1:28" ht="76.5" customHeight="1" x14ac:dyDescent="0.25">
      <c r="A98" s="302" t="s">
        <v>239</v>
      </c>
      <c r="B98" s="80" t="s">
        <v>266</v>
      </c>
      <c r="C98" s="81" t="s">
        <v>267</v>
      </c>
      <c r="D98" s="80" t="s">
        <v>268</v>
      </c>
      <c r="E98" s="80" t="s">
        <v>269</v>
      </c>
      <c r="F98" s="82">
        <v>20</v>
      </c>
      <c r="G98" s="82">
        <v>24</v>
      </c>
      <c r="H98" s="82">
        <v>4</v>
      </c>
      <c r="I98" s="716">
        <v>3.6</v>
      </c>
      <c r="J98" s="83">
        <f t="shared" si="5"/>
        <v>0.9</v>
      </c>
      <c r="K98" s="84">
        <v>0</v>
      </c>
      <c r="L98" s="84">
        <v>0</v>
      </c>
      <c r="M98" s="84">
        <v>0</v>
      </c>
      <c r="N98" s="85" t="s">
        <v>304</v>
      </c>
      <c r="O98" s="59"/>
      <c r="P98" s="59"/>
      <c r="Q98" s="59"/>
      <c r="R98" s="59"/>
      <c r="S98" s="59"/>
      <c r="T98" s="59"/>
      <c r="U98" s="59"/>
      <c r="V98" s="59"/>
      <c r="W98" s="59"/>
      <c r="X98" s="59"/>
      <c r="Y98" s="59"/>
      <c r="Z98" s="59"/>
      <c r="AA98" s="59"/>
      <c r="AB98" s="59"/>
    </row>
    <row r="99" spans="1:28" ht="73.5" customHeight="1" x14ac:dyDescent="0.25">
      <c r="A99" s="279"/>
      <c r="B99" s="86" t="s">
        <v>271</v>
      </c>
      <c r="C99" s="87" t="s">
        <v>272</v>
      </c>
      <c r="D99" s="86" t="s">
        <v>273</v>
      </c>
      <c r="E99" s="86" t="s">
        <v>269</v>
      </c>
      <c r="F99" s="88">
        <v>20</v>
      </c>
      <c r="G99" s="88">
        <v>15</v>
      </c>
      <c r="H99" s="88">
        <v>2</v>
      </c>
      <c r="I99" s="717">
        <v>1.9</v>
      </c>
      <c r="J99" s="89">
        <f t="shared" si="5"/>
        <v>0.95</v>
      </c>
      <c r="K99" s="9">
        <v>0</v>
      </c>
      <c r="L99" s="9">
        <v>0</v>
      </c>
      <c r="M99" s="9">
        <v>0</v>
      </c>
      <c r="N99" s="90" t="s">
        <v>305</v>
      </c>
      <c r="O99" s="59"/>
      <c r="P99" s="59"/>
      <c r="Q99" s="59"/>
      <c r="R99" s="59"/>
      <c r="S99" s="59"/>
      <c r="T99" s="59"/>
      <c r="U99" s="59"/>
      <c r="V99" s="59"/>
      <c r="W99" s="59"/>
      <c r="X99" s="59"/>
      <c r="Y99" s="59"/>
      <c r="Z99" s="59"/>
      <c r="AA99" s="59"/>
      <c r="AB99" s="59"/>
    </row>
    <row r="100" spans="1:28" ht="75.75" customHeight="1" x14ac:dyDescent="0.25">
      <c r="A100" s="279"/>
      <c r="B100" s="86" t="s">
        <v>275</v>
      </c>
      <c r="C100" s="87" t="s">
        <v>276</v>
      </c>
      <c r="D100" s="86" t="s">
        <v>277</v>
      </c>
      <c r="E100" s="86" t="s">
        <v>278</v>
      </c>
      <c r="F100" s="88">
        <v>20</v>
      </c>
      <c r="G100" s="88">
        <v>15</v>
      </c>
      <c r="H100" s="88">
        <v>3</v>
      </c>
      <c r="I100" s="718">
        <v>2.2599999999999998</v>
      </c>
      <c r="J100" s="89">
        <f t="shared" si="5"/>
        <v>0.7533333333333333</v>
      </c>
      <c r="K100" s="9">
        <v>0</v>
      </c>
      <c r="L100" s="9">
        <v>0</v>
      </c>
      <c r="M100" s="9">
        <v>0</v>
      </c>
      <c r="N100" s="90" t="s">
        <v>306</v>
      </c>
      <c r="O100" s="59"/>
      <c r="P100" s="59"/>
      <c r="Q100" s="59"/>
      <c r="R100" s="59"/>
      <c r="S100" s="59"/>
      <c r="T100" s="59"/>
      <c r="U100" s="59"/>
      <c r="V100" s="59"/>
      <c r="W100" s="59"/>
      <c r="X100" s="59"/>
      <c r="Y100" s="59"/>
      <c r="Z100" s="59"/>
      <c r="AA100" s="59"/>
      <c r="AB100" s="59"/>
    </row>
    <row r="101" spans="1:28" ht="73.5" customHeight="1" x14ac:dyDescent="0.25">
      <c r="A101" s="279"/>
      <c r="B101" s="86" t="s">
        <v>280</v>
      </c>
      <c r="C101" s="87" t="s">
        <v>281</v>
      </c>
      <c r="D101" s="86" t="s">
        <v>282</v>
      </c>
      <c r="E101" s="86" t="s">
        <v>283</v>
      </c>
      <c r="F101" s="88">
        <v>20</v>
      </c>
      <c r="G101" s="91">
        <v>0.38</v>
      </c>
      <c r="H101" s="91">
        <v>0.05</v>
      </c>
      <c r="I101" s="685">
        <v>1.54E-2</v>
      </c>
      <c r="J101" s="89">
        <f t="shared" si="5"/>
        <v>0.308</v>
      </c>
      <c r="K101" s="9">
        <v>0</v>
      </c>
      <c r="L101" s="9">
        <v>0</v>
      </c>
      <c r="M101" s="9">
        <v>0</v>
      </c>
      <c r="N101" s="90" t="s">
        <v>307</v>
      </c>
      <c r="O101" s="59"/>
      <c r="P101" s="59"/>
      <c r="Q101" s="59"/>
      <c r="R101" s="59"/>
      <c r="S101" s="59"/>
      <c r="T101" s="59"/>
      <c r="U101" s="59"/>
      <c r="V101" s="59"/>
      <c r="W101" s="59"/>
      <c r="X101" s="59"/>
      <c r="Y101" s="59"/>
      <c r="Z101" s="59"/>
      <c r="AA101" s="59"/>
      <c r="AB101" s="59"/>
    </row>
    <row r="102" spans="1:28" ht="81" customHeight="1" thickBot="1" x14ac:dyDescent="0.3">
      <c r="A102" s="281"/>
      <c r="B102" s="92" t="s">
        <v>285</v>
      </c>
      <c r="C102" s="93" t="s">
        <v>286</v>
      </c>
      <c r="D102" s="92" t="s">
        <v>287</v>
      </c>
      <c r="E102" s="92" t="s">
        <v>278</v>
      </c>
      <c r="F102" s="94">
        <v>20</v>
      </c>
      <c r="G102" s="94">
        <v>13</v>
      </c>
      <c r="H102" s="94">
        <v>2</v>
      </c>
      <c r="I102" s="719">
        <v>1</v>
      </c>
      <c r="J102" s="95">
        <f t="shared" si="5"/>
        <v>0.5</v>
      </c>
      <c r="K102" s="96">
        <v>0</v>
      </c>
      <c r="L102" s="96">
        <v>0</v>
      </c>
      <c r="M102" s="96">
        <v>0</v>
      </c>
      <c r="N102" s="97" t="s">
        <v>308</v>
      </c>
      <c r="O102" s="59"/>
      <c r="P102" s="59"/>
      <c r="Q102" s="59"/>
      <c r="R102" s="59"/>
      <c r="S102" s="59"/>
      <c r="T102" s="59"/>
      <c r="U102" s="59"/>
      <c r="V102" s="59"/>
      <c r="W102" s="59"/>
      <c r="X102" s="59"/>
      <c r="Y102" s="59"/>
      <c r="Z102" s="59"/>
      <c r="AA102" s="59"/>
      <c r="AB102" s="59"/>
    </row>
    <row r="103" spans="1:28" ht="65.25" customHeight="1" x14ac:dyDescent="0.25">
      <c r="A103" s="302" t="s">
        <v>240</v>
      </c>
      <c r="B103" s="80" t="s">
        <v>266</v>
      </c>
      <c r="C103" s="81" t="s">
        <v>267</v>
      </c>
      <c r="D103" s="80" t="s">
        <v>268</v>
      </c>
      <c r="E103" s="80" t="s">
        <v>269</v>
      </c>
      <c r="F103" s="82">
        <v>20</v>
      </c>
      <c r="G103" s="82">
        <v>24</v>
      </c>
      <c r="H103" s="82">
        <v>4</v>
      </c>
      <c r="I103" s="716">
        <v>4</v>
      </c>
      <c r="J103" s="83">
        <f t="shared" si="5"/>
        <v>1</v>
      </c>
      <c r="K103" s="84">
        <v>0</v>
      </c>
      <c r="L103" s="84">
        <v>0</v>
      </c>
      <c r="M103" s="84">
        <v>0</v>
      </c>
      <c r="N103" s="85" t="s">
        <v>309</v>
      </c>
      <c r="O103" s="59"/>
      <c r="P103" s="59"/>
      <c r="Q103" s="59"/>
      <c r="R103" s="59"/>
      <c r="S103" s="59"/>
      <c r="T103" s="59"/>
      <c r="U103" s="59"/>
      <c r="V103" s="59"/>
      <c r="W103" s="59"/>
      <c r="X103" s="59"/>
      <c r="Y103" s="59"/>
      <c r="Z103" s="59"/>
      <c r="AA103" s="59"/>
      <c r="AB103" s="59"/>
    </row>
    <row r="104" spans="1:28" ht="90.75" customHeight="1" x14ac:dyDescent="0.25">
      <c r="A104" s="279"/>
      <c r="B104" s="86" t="s">
        <v>271</v>
      </c>
      <c r="C104" s="87" t="s">
        <v>272</v>
      </c>
      <c r="D104" s="86" t="s">
        <v>273</v>
      </c>
      <c r="E104" s="86" t="s">
        <v>269</v>
      </c>
      <c r="F104" s="88">
        <v>20</v>
      </c>
      <c r="G104" s="88">
        <v>15</v>
      </c>
      <c r="H104" s="88">
        <v>2</v>
      </c>
      <c r="I104" s="717">
        <v>2</v>
      </c>
      <c r="J104" s="89">
        <f t="shared" si="5"/>
        <v>1</v>
      </c>
      <c r="K104" s="9">
        <v>0</v>
      </c>
      <c r="L104" s="9">
        <v>0</v>
      </c>
      <c r="M104" s="9">
        <v>0</v>
      </c>
      <c r="N104" s="90" t="s">
        <v>310</v>
      </c>
      <c r="O104" s="59"/>
      <c r="P104" s="59"/>
      <c r="Q104" s="59"/>
      <c r="R104" s="59"/>
      <c r="S104" s="59"/>
      <c r="T104" s="59"/>
      <c r="U104" s="59"/>
      <c r="V104" s="59"/>
      <c r="W104" s="59"/>
      <c r="X104" s="59"/>
      <c r="Y104" s="59"/>
      <c r="Z104" s="59"/>
      <c r="AA104" s="59"/>
      <c r="AB104" s="59"/>
    </row>
    <row r="105" spans="1:28" ht="75.75" customHeight="1" x14ac:dyDescent="0.25">
      <c r="A105" s="279"/>
      <c r="B105" s="86" t="s">
        <v>275</v>
      </c>
      <c r="C105" s="87" t="s">
        <v>276</v>
      </c>
      <c r="D105" s="86" t="s">
        <v>277</v>
      </c>
      <c r="E105" s="86" t="s">
        <v>278</v>
      </c>
      <c r="F105" s="88">
        <v>20</v>
      </c>
      <c r="G105" s="88">
        <v>15</v>
      </c>
      <c r="H105" s="88">
        <v>3</v>
      </c>
      <c r="I105" s="718">
        <v>2.81</v>
      </c>
      <c r="J105" s="89">
        <f t="shared" si="5"/>
        <v>0.93666666666666665</v>
      </c>
      <c r="K105" s="9">
        <v>0</v>
      </c>
      <c r="L105" s="9">
        <v>0</v>
      </c>
      <c r="M105" s="9">
        <v>0</v>
      </c>
      <c r="N105" s="90" t="s">
        <v>311</v>
      </c>
      <c r="O105" s="59"/>
      <c r="P105" s="59"/>
      <c r="Q105" s="59"/>
      <c r="R105" s="59"/>
      <c r="S105" s="59"/>
      <c r="T105" s="59"/>
      <c r="U105" s="59"/>
      <c r="V105" s="59"/>
      <c r="W105" s="59"/>
      <c r="X105" s="59"/>
      <c r="Y105" s="59"/>
      <c r="Z105" s="59"/>
      <c r="AA105" s="59"/>
      <c r="AB105" s="59"/>
    </row>
    <row r="106" spans="1:28" ht="105.75" customHeight="1" x14ac:dyDescent="0.25">
      <c r="A106" s="279"/>
      <c r="B106" s="86" t="s">
        <v>280</v>
      </c>
      <c r="C106" s="87" t="s">
        <v>281</v>
      </c>
      <c r="D106" s="86" t="s">
        <v>282</v>
      </c>
      <c r="E106" s="86" t="s">
        <v>283</v>
      </c>
      <c r="F106" s="88">
        <v>20</v>
      </c>
      <c r="G106" s="91">
        <v>0.38</v>
      </c>
      <c r="H106" s="91">
        <v>0.05</v>
      </c>
      <c r="I106" s="685">
        <v>3.0700000000000002E-2</v>
      </c>
      <c r="J106" s="89">
        <f t="shared" si="5"/>
        <v>0.61399999999999999</v>
      </c>
      <c r="K106" s="9">
        <v>0</v>
      </c>
      <c r="L106" s="9">
        <v>0</v>
      </c>
      <c r="M106" s="9">
        <v>0</v>
      </c>
      <c r="N106" s="90" t="s">
        <v>312</v>
      </c>
      <c r="O106" s="59"/>
      <c r="P106" s="59"/>
      <c r="Q106" s="59"/>
      <c r="R106" s="59"/>
      <c r="S106" s="59"/>
      <c r="T106" s="59"/>
      <c r="U106" s="59"/>
      <c r="V106" s="59"/>
      <c r="W106" s="59"/>
      <c r="X106" s="59"/>
      <c r="Y106" s="59"/>
      <c r="Z106" s="59"/>
      <c r="AA106" s="59"/>
      <c r="AB106" s="59"/>
    </row>
    <row r="107" spans="1:28" ht="120.75" customHeight="1" thickBot="1" x14ac:dyDescent="0.3">
      <c r="A107" s="281"/>
      <c r="B107" s="92" t="s">
        <v>285</v>
      </c>
      <c r="C107" s="93" t="s">
        <v>286</v>
      </c>
      <c r="D107" s="92" t="s">
        <v>287</v>
      </c>
      <c r="E107" s="92" t="s">
        <v>278</v>
      </c>
      <c r="F107" s="94">
        <v>20</v>
      </c>
      <c r="G107" s="94">
        <v>13</v>
      </c>
      <c r="H107" s="94">
        <v>2</v>
      </c>
      <c r="I107" s="719">
        <v>1.95</v>
      </c>
      <c r="J107" s="95">
        <f t="shared" si="5"/>
        <v>0.97499999999999998</v>
      </c>
      <c r="K107" s="96">
        <v>0</v>
      </c>
      <c r="L107" s="96">
        <v>0</v>
      </c>
      <c r="M107" s="96">
        <v>0</v>
      </c>
      <c r="N107" s="97" t="s">
        <v>313</v>
      </c>
      <c r="O107" s="59"/>
      <c r="P107" s="59"/>
      <c r="Q107" s="59"/>
      <c r="R107" s="59"/>
      <c r="S107" s="59"/>
      <c r="T107" s="59"/>
      <c r="U107" s="59"/>
      <c r="V107" s="59"/>
      <c r="W107" s="59"/>
      <c r="X107" s="59"/>
      <c r="Y107" s="59"/>
      <c r="Z107" s="59"/>
      <c r="AA107" s="59"/>
      <c r="AB107" s="59"/>
    </row>
    <row r="108" spans="1:28" ht="15.75" customHeight="1" x14ac:dyDescent="0.25">
      <c r="A108" s="100"/>
      <c r="B108" s="98"/>
      <c r="C108" s="101"/>
      <c r="D108" s="98"/>
      <c r="E108" s="98"/>
      <c r="F108" s="102"/>
      <c r="G108" s="102"/>
      <c r="H108" s="102"/>
      <c r="I108" s="102"/>
      <c r="J108" s="103"/>
      <c r="K108" s="104"/>
      <c r="L108" s="104"/>
      <c r="M108" s="104"/>
      <c r="N108" s="105"/>
      <c r="O108" s="59"/>
      <c r="P108" s="59"/>
      <c r="Q108" s="59"/>
      <c r="R108" s="59"/>
      <c r="S108" s="59"/>
      <c r="T108" s="59"/>
      <c r="U108" s="59"/>
      <c r="V108" s="59"/>
      <c r="W108" s="59"/>
      <c r="X108" s="59"/>
      <c r="Y108" s="59"/>
      <c r="Z108" s="59"/>
      <c r="AA108" s="59"/>
      <c r="AB108" s="59"/>
    </row>
    <row r="109" spans="1:28" ht="16.5" customHeight="1" thickBot="1" x14ac:dyDescent="0.3">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row>
    <row r="110" spans="1:28" ht="15.75" customHeight="1" x14ac:dyDescent="0.25">
      <c r="A110" s="306" t="s">
        <v>314</v>
      </c>
      <c r="B110" s="218"/>
      <c r="C110" s="218"/>
      <c r="D110" s="218"/>
      <c r="E110" s="218"/>
      <c r="F110" s="218"/>
      <c r="G110" s="218"/>
      <c r="H110" s="218"/>
      <c r="I110" s="218"/>
      <c r="J110" s="218"/>
      <c r="K110" s="218"/>
      <c r="L110" s="218"/>
      <c r="M110" s="218"/>
      <c r="N110" s="219"/>
      <c r="O110" s="59"/>
      <c r="P110" s="59"/>
      <c r="Q110" s="59"/>
      <c r="R110" s="59"/>
      <c r="S110" s="59"/>
      <c r="T110" s="59"/>
      <c r="U110" s="59"/>
      <c r="V110" s="59"/>
      <c r="W110" s="59"/>
      <c r="X110" s="59"/>
      <c r="Y110" s="59"/>
      <c r="Z110" s="59"/>
      <c r="AA110" s="59"/>
      <c r="AB110" s="59"/>
    </row>
    <row r="111" spans="1:28" ht="44.25" customHeight="1" thickBot="1" x14ac:dyDescent="0.3">
      <c r="A111" s="60" t="s">
        <v>23</v>
      </c>
      <c r="B111" s="61" t="s">
        <v>253</v>
      </c>
      <c r="C111" s="61" t="s">
        <v>254</v>
      </c>
      <c r="D111" s="61" t="s">
        <v>255</v>
      </c>
      <c r="E111" s="61" t="s">
        <v>256</v>
      </c>
      <c r="F111" s="61" t="s">
        <v>315</v>
      </c>
      <c r="G111" s="61" t="s">
        <v>258</v>
      </c>
      <c r="H111" s="61" t="s">
        <v>316</v>
      </c>
      <c r="I111" s="720" t="s">
        <v>317</v>
      </c>
      <c r="J111" s="106" t="s">
        <v>318</v>
      </c>
      <c r="K111" s="61" t="s">
        <v>262</v>
      </c>
      <c r="L111" s="720" t="s">
        <v>263</v>
      </c>
      <c r="M111" s="61" t="s">
        <v>264</v>
      </c>
      <c r="N111" s="79" t="s">
        <v>265</v>
      </c>
      <c r="O111" s="59"/>
      <c r="P111" s="59"/>
      <c r="Q111" s="59"/>
      <c r="R111" s="59"/>
      <c r="S111" s="59"/>
      <c r="T111" s="59"/>
      <c r="U111" s="59"/>
      <c r="V111" s="59"/>
      <c r="W111" s="59"/>
      <c r="X111" s="59"/>
      <c r="Y111" s="59"/>
      <c r="Z111" s="59"/>
      <c r="AA111" s="59"/>
      <c r="AB111" s="59"/>
    </row>
    <row r="112" spans="1:28" ht="67.5" customHeight="1" x14ac:dyDescent="0.25">
      <c r="A112" s="302" t="s">
        <v>242</v>
      </c>
      <c r="B112" s="80" t="s">
        <v>266</v>
      </c>
      <c r="C112" s="81" t="s">
        <v>267</v>
      </c>
      <c r="D112" s="80" t="s">
        <v>268</v>
      </c>
      <c r="E112" s="80" t="s">
        <v>269</v>
      </c>
      <c r="F112" s="82">
        <v>20</v>
      </c>
      <c r="G112" s="82">
        <v>24</v>
      </c>
      <c r="H112" s="82">
        <v>3</v>
      </c>
      <c r="I112" s="107">
        <v>0.13</v>
      </c>
      <c r="J112" s="108">
        <f t="shared" ref="J112:J114" si="6">I112/H112</f>
        <v>4.3333333333333335E-2</v>
      </c>
      <c r="K112" s="107">
        <v>0</v>
      </c>
      <c r="L112" s="107">
        <v>0</v>
      </c>
      <c r="M112" s="107">
        <v>0</v>
      </c>
      <c r="N112" s="109" t="s">
        <v>319</v>
      </c>
      <c r="O112" s="59"/>
      <c r="P112" s="59"/>
      <c r="Q112" s="59"/>
      <c r="R112" s="59"/>
      <c r="S112" s="59"/>
      <c r="T112" s="59"/>
      <c r="U112" s="59"/>
      <c r="V112" s="59"/>
      <c r="W112" s="59"/>
      <c r="X112" s="59"/>
      <c r="Y112" s="59"/>
      <c r="Z112" s="59"/>
      <c r="AA112" s="59"/>
      <c r="AB112" s="59"/>
    </row>
    <row r="113" spans="1:28" ht="84" customHeight="1" x14ac:dyDescent="0.25">
      <c r="A113" s="279"/>
      <c r="B113" s="86" t="s">
        <v>271</v>
      </c>
      <c r="C113" s="87" t="s">
        <v>272</v>
      </c>
      <c r="D113" s="86" t="s">
        <v>273</v>
      </c>
      <c r="E113" s="86" t="s">
        <v>269</v>
      </c>
      <c r="F113" s="88">
        <v>20</v>
      </c>
      <c r="G113" s="88">
        <v>15</v>
      </c>
      <c r="H113" s="88">
        <v>2</v>
      </c>
      <c r="I113" s="107">
        <v>0.06</v>
      </c>
      <c r="J113" s="108">
        <f t="shared" si="6"/>
        <v>0.03</v>
      </c>
      <c r="K113" s="107">
        <v>0</v>
      </c>
      <c r="L113" s="107">
        <v>0</v>
      </c>
      <c r="M113" s="107">
        <v>0</v>
      </c>
      <c r="N113" s="109" t="s">
        <v>320</v>
      </c>
      <c r="O113" s="59"/>
      <c r="P113" s="59"/>
      <c r="Q113" s="59"/>
      <c r="R113" s="59"/>
      <c r="S113" s="59"/>
      <c r="T113" s="59"/>
      <c r="U113" s="59"/>
      <c r="V113" s="59"/>
      <c r="W113" s="59"/>
      <c r="X113" s="59"/>
      <c r="Y113" s="59"/>
      <c r="Z113" s="59"/>
      <c r="AA113" s="59"/>
      <c r="AB113" s="59"/>
    </row>
    <row r="114" spans="1:28" ht="70.5" customHeight="1" x14ac:dyDescent="0.25">
      <c r="A114" s="279"/>
      <c r="B114" s="86" t="s">
        <v>275</v>
      </c>
      <c r="C114" s="87" t="s">
        <v>276</v>
      </c>
      <c r="D114" s="86" t="s">
        <v>277</v>
      </c>
      <c r="E114" s="86" t="s">
        <v>278</v>
      </c>
      <c r="F114" s="88">
        <v>20</v>
      </c>
      <c r="G114" s="88">
        <v>15</v>
      </c>
      <c r="H114" s="88">
        <v>4</v>
      </c>
      <c r="I114" s="107">
        <v>0.08</v>
      </c>
      <c r="J114" s="108">
        <f t="shared" si="6"/>
        <v>0.02</v>
      </c>
      <c r="K114" s="107">
        <v>0.19</v>
      </c>
      <c r="L114" s="107">
        <v>0.16</v>
      </c>
      <c r="M114" s="108">
        <f t="shared" ref="M114:M116" si="7">+L114/K114</f>
        <v>0.84210526315789469</v>
      </c>
      <c r="N114" s="109" t="s">
        <v>321</v>
      </c>
      <c r="O114" s="59"/>
      <c r="P114" s="59"/>
      <c r="Q114" s="59"/>
      <c r="R114" s="59"/>
      <c r="S114" s="59"/>
      <c r="T114" s="59"/>
      <c r="U114" s="59"/>
      <c r="V114" s="59"/>
      <c r="W114" s="59"/>
      <c r="X114" s="59"/>
      <c r="Y114" s="59"/>
      <c r="Z114" s="59"/>
      <c r="AA114" s="59"/>
      <c r="AB114" s="59"/>
    </row>
    <row r="115" spans="1:28" ht="93" customHeight="1" x14ac:dyDescent="0.25">
      <c r="A115" s="279"/>
      <c r="B115" s="86" t="s">
        <v>280</v>
      </c>
      <c r="C115" s="87" t="s">
        <v>281</v>
      </c>
      <c r="D115" s="86" t="s">
        <v>282</v>
      </c>
      <c r="E115" s="86" t="s">
        <v>283</v>
      </c>
      <c r="F115" s="88">
        <v>20</v>
      </c>
      <c r="G115" s="91">
        <v>0.38</v>
      </c>
      <c r="H115" s="110">
        <v>7.0000000000000007E-2</v>
      </c>
      <c r="I115" s="111">
        <v>4.1999999999999997E-3</v>
      </c>
      <c r="J115" s="111">
        <f>+I115/H115</f>
        <v>5.9999999999999991E-2</v>
      </c>
      <c r="K115" s="111">
        <v>1.9300000000000001E-2</v>
      </c>
      <c r="L115" s="111">
        <v>2.9999999999999997E-4</v>
      </c>
      <c r="M115" s="108">
        <f t="shared" si="7"/>
        <v>1.55440414507772E-2</v>
      </c>
      <c r="N115" s="109" t="s">
        <v>322</v>
      </c>
      <c r="O115" s="59"/>
      <c r="P115" s="59"/>
      <c r="Q115" s="59"/>
      <c r="R115" s="59"/>
      <c r="S115" s="59"/>
      <c r="T115" s="59"/>
      <c r="U115" s="59"/>
      <c r="V115" s="59"/>
      <c r="W115" s="59"/>
      <c r="X115" s="59"/>
      <c r="Y115" s="59"/>
      <c r="Z115" s="59"/>
      <c r="AA115" s="59"/>
      <c r="AB115" s="59"/>
    </row>
    <row r="116" spans="1:28" ht="57.75" customHeight="1" thickBot="1" x14ac:dyDescent="0.3">
      <c r="A116" s="281"/>
      <c r="B116" s="92" t="s">
        <v>285</v>
      </c>
      <c r="C116" s="93" t="s">
        <v>286</v>
      </c>
      <c r="D116" s="92" t="s">
        <v>287</v>
      </c>
      <c r="E116" s="92" t="s">
        <v>278</v>
      </c>
      <c r="F116" s="94">
        <v>20</v>
      </c>
      <c r="G116" s="94">
        <v>13</v>
      </c>
      <c r="H116" s="94">
        <v>3</v>
      </c>
      <c r="I116" s="112">
        <v>0.08</v>
      </c>
      <c r="J116" s="113">
        <f t="shared" ref="J116:J119" si="8">I116/H116</f>
        <v>2.6666666666666668E-2</v>
      </c>
      <c r="K116" s="112">
        <v>0.05</v>
      </c>
      <c r="L116" s="112">
        <v>0.01</v>
      </c>
      <c r="M116" s="108">
        <f t="shared" si="7"/>
        <v>0.19999999999999998</v>
      </c>
      <c r="N116" s="109" t="s">
        <v>323</v>
      </c>
      <c r="O116" s="59"/>
      <c r="P116" s="59"/>
      <c r="Q116" s="59"/>
      <c r="R116" s="59"/>
      <c r="S116" s="59"/>
      <c r="T116" s="59"/>
      <c r="U116" s="59"/>
      <c r="V116" s="59"/>
      <c r="W116" s="59"/>
      <c r="X116" s="59"/>
      <c r="Y116" s="59"/>
      <c r="Z116" s="59"/>
      <c r="AA116" s="59"/>
      <c r="AB116" s="59"/>
    </row>
    <row r="117" spans="1:28" ht="60.75" customHeight="1" x14ac:dyDescent="0.25">
      <c r="A117" s="302" t="s">
        <v>244</v>
      </c>
      <c r="B117" s="80" t="s">
        <v>266</v>
      </c>
      <c r="C117" s="81" t="s">
        <v>267</v>
      </c>
      <c r="D117" s="80" t="s">
        <v>268</v>
      </c>
      <c r="E117" s="80" t="s">
        <v>269</v>
      </c>
      <c r="F117" s="82">
        <v>20</v>
      </c>
      <c r="G117" s="82">
        <v>24</v>
      </c>
      <c r="H117" s="82">
        <v>3</v>
      </c>
      <c r="I117" s="107">
        <v>0.28000000000000003</v>
      </c>
      <c r="J117" s="108">
        <f t="shared" si="8"/>
        <v>9.3333333333333338E-2</v>
      </c>
      <c r="K117" s="107">
        <v>0</v>
      </c>
      <c r="L117" s="107">
        <v>0</v>
      </c>
      <c r="M117" s="107">
        <v>0</v>
      </c>
      <c r="N117" s="109" t="s">
        <v>324</v>
      </c>
      <c r="O117" s="59"/>
      <c r="P117" s="59"/>
      <c r="Q117" s="59"/>
      <c r="R117" s="59"/>
      <c r="S117" s="59"/>
      <c r="T117" s="59"/>
      <c r="U117" s="59"/>
      <c r="V117" s="59"/>
      <c r="W117" s="59"/>
      <c r="X117" s="59"/>
      <c r="Y117" s="59"/>
      <c r="Z117" s="59"/>
      <c r="AA117" s="59"/>
      <c r="AB117" s="59"/>
    </row>
    <row r="118" spans="1:28" ht="66.75" customHeight="1" x14ac:dyDescent="0.25">
      <c r="A118" s="279"/>
      <c r="B118" s="86" t="s">
        <v>271</v>
      </c>
      <c r="C118" s="87" t="s">
        <v>272</v>
      </c>
      <c r="D118" s="86" t="s">
        <v>273</v>
      </c>
      <c r="E118" s="86" t="s">
        <v>269</v>
      </c>
      <c r="F118" s="88">
        <v>20</v>
      </c>
      <c r="G118" s="88">
        <v>15</v>
      </c>
      <c r="H118" s="88">
        <v>2</v>
      </c>
      <c r="I118" s="107">
        <v>0.16</v>
      </c>
      <c r="J118" s="108">
        <f t="shared" si="8"/>
        <v>0.08</v>
      </c>
      <c r="K118" s="107">
        <v>0</v>
      </c>
      <c r="L118" s="107">
        <v>0</v>
      </c>
      <c r="M118" s="107">
        <v>0</v>
      </c>
      <c r="N118" s="109" t="s">
        <v>325</v>
      </c>
      <c r="O118" s="59"/>
      <c r="P118" s="59"/>
      <c r="Q118" s="59"/>
      <c r="R118" s="59"/>
      <c r="S118" s="59"/>
      <c r="T118" s="59"/>
      <c r="U118" s="59"/>
      <c r="V118" s="59"/>
      <c r="W118" s="59"/>
      <c r="X118" s="59"/>
      <c r="Y118" s="59"/>
      <c r="Z118" s="59"/>
      <c r="AA118" s="59"/>
      <c r="AB118" s="59"/>
    </row>
    <row r="119" spans="1:28" ht="186" customHeight="1" x14ac:dyDescent="0.25">
      <c r="A119" s="279"/>
      <c r="B119" s="86" t="s">
        <v>275</v>
      </c>
      <c r="C119" s="87" t="s">
        <v>276</v>
      </c>
      <c r="D119" s="86" t="s">
        <v>277</v>
      </c>
      <c r="E119" s="86" t="s">
        <v>278</v>
      </c>
      <c r="F119" s="88">
        <v>20</v>
      </c>
      <c r="G119" s="88">
        <v>15</v>
      </c>
      <c r="H119" s="88">
        <v>4</v>
      </c>
      <c r="I119" s="107">
        <v>0.21</v>
      </c>
      <c r="J119" s="108">
        <f t="shared" si="8"/>
        <v>5.2499999999999998E-2</v>
      </c>
      <c r="K119" s="107">
        <v>0.19</v>
      </c>
      <c r="L119" s="107">
        <v>0.19</v>
      </c>
      <c r="M119" s="108">
        <f t="shared" ref="M119:M121" si="9">+L119/K119</f>
        <v>1</v>
      </c>
      <c r="N119" s="109" t="s">
        <v>326</v>
      </c>
      <c r="O119" s="59"/>
      <c r="P119" s="59"/>
      <c r="Q119" s="59"/>
      <c r="R119" s="59"/>
      <c r="S119" s="59"/>
      <c r="T119" s="59"/>
      <c r="U119" s="59"/>
      <c r="V119" s="59"/>
      <c r="W119" s="59"/>
      <c r="X119" s="59"/>
      <c r="Y119" s="59"/>
      <c r="Z119" s="59"/>
      <c r="AA119" s="59"/>
      <c r="AB119" s="59"/>
    </row>
    <row r="120" spans="1:28" ht="63" customHeight="1" x14ac:dyDescent="0.25">
      <c r="A120" s="279"/>
      <c r="B120" s="86" t="s">
        <v>280</v>
      </c>
      <c r="C120" s="87" t="s">
        <v>281</v>
      </c>
      <c r="D120" s="86" t="s">
        <v>282</v>
      </c>
      <c r="E120" s="86" t="s">
        <v>283</v>
      </c>
      <c r="F120" s="88">
        <v>20</v>
      </c>
      <c r="G120" s="91">
        <v>0.38</v>
      </c>
      <c r="H120" s="110">
        <v>7.0000000000000007E-2</v>
      </c>
      <c r="I120" s="111">
        <v>5.4000000000000003E-3</v>
      </c>
      <c r="J120" s="111">
        <f>+I120/H120</f>
        <v>7.7142857142857138E-2</v>
      </c>
      <c r="K120" s="111">
        <v>1.9300000000000001E-2</v>
      </c>
      <c r="L120" s="111">
        <v>3.5999999999999999E-3</v>
      </c>
      <c r="M120" s="108">
        <f t="shared" si="9"/>
        <v>0.18652849740932642</v>
      </c>
      <c r="N120" s="109" t="s">
        <v>322</v>
      </c>
      <c r="O120" s="59"/>
      <c r="P120" s="59"/>
      <c r="Q120" s="59"/>
      <c r="R120" s="59"/>
      <c r="S120" s="59"/>
      <c r="T120" s="59"/>
      <c r="U120" s="59"/>
      <c r="V120" s="59"/>
      <c r="W120" s="59"/>
      <c r="X120" s="59"/>
      <c r="Y120" s="59"/>
      <c r="Z120" s="59"/>
      <c r="AA120" s="59"/>
      <c r="AB120" s="59"/>
    </row>
    <row r="121" spans="1:28" ht="81.75" customHeight="1" thickBot="1" x14ac:dyDescent="0.3">
      <c r="A121" s="281"/>
      <c r="B121" s="92" t="s">
        <v>285</v>
      </c>
      <c r="C121" s="93" t="s">
        <v>286</v>
      </c>
      <c r="D121" s="92" t="s">
        <v>287</v>
      </c>
      <c r="E121" s="92" t="s">
        <v>278</v>
      </c>
      <c r="F121" s="94">
        <v>20</v>
      </c>
      <c r="G121" s="94">
        <v>13</v>
      </c>
      <c r="H121" s="94">
        <v>3</v>
      </c>
      <c r="I121" s="112">
        <v>0.22</v>
      </c>
      <c r="J121" s="113">
        <f t="shared" ref="J121:J124" si="10">I121/H121</f>
        <v>7.3333333333333334E-2</v>
      </c>
      <c r="K121" s="112">
        <v>0.05</v>
      </c>
      <c r="L121" s="112">
        <v>0.02</v>
      </c>
      <c r="M121" s="113">
        <f t="shared" si="9"/>
        <v>0.39999999999999997</v>
      </c>
      <c r="N121" s="109" t="s">
        <v>327</v>
      </c>
      <c r="O121" s="59"/>
      <c r="P121" s="59"/>
      <c r="Q121" s="59"/>
      <c r="R121" s="59"/>
      <c r="S121" s="59"/>
      <c r="T121" s="59"/>
      <c r="U121" s="59"/>
      <c r="V121" s="59"/>
      <c r="W121" s="59"/>
      <c r="X121" s="59"/>
      <c r="Y121" s="59"/>
      <c r="Z121" s="59"/>
      <c r="AA121" s="59"/>
      <c r="AB121" s="59"/>
    </row>
    <row r="122" spans="1:28" ht="70.5" customHeight="1" x14ac:dyDescent="0.25">
      <c r="A122" s="302" t="s">
        <v>245</v>
      </c>
      <c r="B122" s="80" t="s">
        <v>266</v>
      </c>
      <c r="C122" s="81" t="s">
        <v>267</v>
      </c>
      <c r="D122" s="80" t="s">
        <v>268</v>
      </c>
      <c r="E122" s="80" t="s">
        <v>269</v>
      </c>
      <c r="F122" s="82">
        <v>20</v>
      </c>
      <c r="G122" s="82">
        <v>24</v>
      </c>
      <c r="H122" s="82">
        <v>3</v>
      </c>
      <c r="I122" s="107">
        <v>0.43</v>
      </c>
      <c r="J122" s="108">
        <f t="shared" si="10"/>
        <v>0.14333333333333334</v>
      </c>
      <c r="K122" s="107">
        <v>0</v>
      </c>
      <c r="L122" s="107">
        <v>0</v>
      </c>
      <c r="M122" s="114">
        <v>0</v>
      </c>
      <c r="N122" s="115" t="s">
        <v>328</v>
      </c>
      <c r="O122" s="59"/>
      <c r="P122" s="59"/>
      <c r="Q122" s="59"/>
      <c r="R122" s="59"/>
      <c r="S122" s="59"/>
      <c r="T122" s="59"/>
      <c r="U122" s="59"/>
      <c r="V122" s="59"/>
      <c r="W122" s="59"/>
      <c r="X122" s="59"/>
      <c r="Y122" s="59"/>
      <c r="Z122" s="59"/>
      <c r="AA122" s="59"/>
      <c r="AB122" s="59"/>
    </row>
    <row r="123" spans="1:28" ht="74.25" customHeight="1" x14ac:dyDescent="0.25">
      <c r="A123" s="279"/>
      <c r="B123" s="86" t="s">
        <v>271</v>
      </c>
      <c r="C123" s="87" t="s">
        <v>272</v>
      </c>
      <c r="D123" s="86" t="s">
        <v>273</v>
      </c>
      <c r="E123" s="86" t="s">
        <v>269</v>
      </c>
      <c r="F123" s="88">
        <v>20</v>
      </c>
      <c r="G123" s="88">
        <v>15</v>
      </c>
      <c r="H123" s="88">
        <v>2</v>
      </c>
      <c r="I123" s="107">
        <v>0.26</v>
      </c>
      <c r="J123" s="108">
        <f t="shared" si="10"/>
        <v>0.13</v>
      </c>
      <c r="K123" s="107">
        <v>0</v>
      </c>
      <c r="L123" s="107">
        <v>0</v>
      </c>
      <c r="M123" s="107">
        <v>0</v>
      </c>
      <c r="N123" s="109" t="s">
        <v>329</v>
      </c>
      <c r="O123" s="59"/>
      <c r="P123" s="59"/>
      <c r="Q123" s="59"/>
      <c r="R123" s="59"/>
      <c r="S123" s="59"/>
      <c r="T123" s="59"/>
      <c r="U123" s="59"/>
      <c r="V123" s="59"/>
      <c r="W123" s="59"/>
      <c r="X123" s="59"/>
      <c r="Y123" s="59"/>
      <c r="Z123" s="59"/>
      <c r="AA123" s="59"/>
      <c r="AB123" s="59"/>
    </row>
    <row r="124" spans="1:28" ht="69" customHeight="1" x14ac:dyDescent="0.25">
      <c r="A124" s="279"/>
      <c r="B124" s="86" t="s">
        <v>275</v>
      </c>
      <c r="C124" s="87" t="s">
        <v>276</v>
      </c>
      <c r="D124" s="86" t="s">
        <v>277</v>
      </c>
      <c r="E124" s="86" t="s">
        <v>278</v>
      </c>
      <c r="F124" s="88">
        <v>20</v>
      </c>
      <c r="G124" s="88">
        <v>15</v>
      </c>
      <c r="H124" s="88">
        <v>4</v>
      </c>
      <c r="I124" s="107">
        <v>0.55000000000000004</v>
      </c>
      <c r="J124" s="108">
        <f t="shared" si="10"/>
        <v>0.13750000000000001</v>
      </c>
      <c r="K124" s="107">
        <v>0.19</v>
      </c>
      <c r="L124" s="107">
        <v>0.19</v>
      </c>
      <c r="M124" s="108">
        <f t="shared" ref="M124:M126" si="11">+L124/K124</f>
        <v>1</v>
      </c>
      <c r="N124" s="116" t="s">
        <v>330</v>
      </c>
      <c r="O124" s="59"/>
      <c r="P124" s="59"/>
      <c r="Q124" s="59"/>
      <c r="R124" s="59"/>
      <c r="S124" s="59"/>
      <c r="T124" s="59"/>
      <c r="U124" s="59"/>
      <c r="V124" s="59"/>
      <c r="W124" s="59"/>
      <c r="X124" s="59"/>
      <c r="Y124" s="59"/>
      <c r="Z124" s="59"/>
      <c r="AA124" s="59"/>
      <c r="AB124" s="59"/>
    </row>
    <row r="125" spans="1:28" ht="61.5" customHeight="1" x14ac:dyDescent="0.25">
      <c r="A125" s="279"/>
      <c r="B125" s="86" t="s">
        <v>280</v>
      </c>
      <c r="C125" s="87" t="s">
        <v>281</v>
      </c>
      <c r="D125" s="86" t="s">
        <v>282</v>
      </c>
      <c r="E125" s="86" t="s">
        <v>283</v>
      </c>
      <c r="F125" s="88">
        <v>20</v>
      </c>
      <c r="G125" s="91">
        <v>0.38</v>
      </c>
      <c r="H125" s="110">
        <v>7.0000000000000007E-2</v>
      </c>
      <c r="I125" s="111">
        <v>1.15E-2</v>
      </c>
      <c r="J125" s="111">
        <f>+I125/H125</f>
        <v>0.16428571428571426</v>
      </c>
      <c r="K125" s="111">
        <v>1.9300000000000001E-2</v>
      </c>
      <c r="L125" s="111">
        <v>4.7000000000000002E-3</v>
      </c>
      <c r="M125" s="108">
        <f t="shared" si="11"/>
        <v>0.24352331606217617</v>
      </c>
      <c r="N125" s="116" t="s">
        <v>331</v>
      </c>
      <c r="O125" s="59"/>
      <c r="P125" s="59"/>
      <c r="Q125" s="59"/>
      <c r="R125" s="59"/>
      <c r="S125" s="59"/>
      <c r="T125" s="59"/>
      <c r="U125" s="59"/>
      <c r="V125" s="59"/>
      <c r="W125" s="59"/>
      <c r="X125" s="59"/>
      <c r="Y125" s="59"/>
      <c r="Z125" s="59"/>
      <c r="AA125" s="59"/>
      <c r="AB125" s="59"/>
    </row>
    <row r="126" spans="1:28" ht="51.75" customHeight="1" thickBot="1" x14ac:dyDescent="0.3">
      <c r="A126" s="281"/>
      <c r="B126" s="92" t="s">
        <v>285</v>
      </c>
      <c r="C126" s="93" t="s">
        <v>286</v>
      </c>
      <c r="D126" s="92" t="s">
        <v>287</v>
      </c>
      <c r="E126" s="92" t="s">
        <v>278</v>
      </c>
      <c r="F126" s="94">
        <v>20</v>
      </c>
      <c r="G126" s="94">
        <v>13</v>
      </c>
      <c r="H126" s="94">
        <v>3</v>
      </c>
      <c r="I126" s="112">
        <v>0.35</v>
      </c>
      <c r="J126" s="113">
        <f t="shared" ref="J126:J129" si="12">I126/H126</f>
        <v>0.11666666666666665</v>
      </c>
      <c r="K126" s="112">
        <v>0.05</v>
      </c>
      <c r="L126" s="112">
        <v>0.04</v>
      </c>
      <c r="M126" s="113">
        <f t="shared" si="11"/>
        <v>0.79999999999999993</v>
      </c>
      <c r="N126" s="117" t="s">
        <v>332</v>
      </c>
      <c r="O126" s="59"/>
      <c r="P126" s="59"/>
      <c r="Q126" s="59"/>
      <c r="R126" s="59"/>
      <c r="S126" s="59"/>
      <c r="T126" s="59"/>
      <c r="U126" s="59"/>
      <c r="V126" s="59"/>
      <c r="W126" s="59"/>
      <c r="X126" s="59"/>
      <c r="Y126" s="59"/>
      <c r="Z126" s="59"/>
      <c r="AA126" s="59"/>
      <c r="AB126" s="59"/>
    </row>
    <row r="127" spans="1:28" ht="66.75" customHeight="1" x14ac:dyDescent="0.25">
      <c r="A127" s="302" t="s">
        <v>246</v>
      </c>
      <c r="B127" s="118" t="s">
        <v>266</v>
      </c>
      <c r="C127" s="81" t="s">
        <v>267</v>
      </c>
      <c r="D127" s="80" t="s">
        <v>268</v>
      </c>
      <c r="E127" s="80" t="s">
        <v>269</v>
      </c>
      <c r="F127" s="82">
        <v>20</v>
      </c>
      <c r="G127" s="82">
        <v>24</v>
      </c>
      <c r="H127" s="82">
        <v>3</v>
      </c>
      <c r="I127" s="107">
        <v>0.67</v>
      </c>
      <c r="J127" s="108">
        <f t="shared" si="12"/>
        <v>0.22333333333333336</v>
      </c>
      <c r="K127" s="107">
        <v>0</v>
      </c>
      <c r="L127" s="107">
        <v>0</v>
      </c>
      <c r="M127" s="114">
        <v>0</v>
      </c>
      <c r="N127" s="115" t="s">
        <v>333</v>
      </c>
      <c r="O127" s="59"/>
      <c r="P127" s="59"/>
      <c r="Q127" s="59"/>
      <c r="R127" s="59"/>
      <c r="S127" s="59"/>
      <c r="T127" s="59"/>
      <c r="U127" s="59"/>
      <c r="V127" s="59"/>
      <c r="W127" s="59"/>
      <c r="X127" s="59"/>
      <c r="Y127" s="59"/>
      <c r="Z127" s="59"/>
      <c r="AA127" s="59"/>
      <c r="AB127" s="59"/>
    </row>
    <row r="128" spans="1:28" ht="63.75" customHeight="1" x14ac:dyDescent="0.25">
      <c r="A128" s="279"/>
      <c r="B128" s="6" t="s">
        <v>271</v>
      </c>
      <c r="C128" s="87" t="s">
        <v>272</v>
      </c>
      <c r="D128" s="86" t="s">
        <v>273</v>
      </c>
      <c r="E128" s="86" t="s">
        <v>269</v>
      </c>
      <c r="F128" s="88">
        <v>20</v>
      </c>
      <c r="G128" s="88">
        <v>15</v>
      </c>
      <c r="H128" s="88">
        <v>2</v>
      </c>
      <c r="I128" s="107">
        <v>0.36</v>
      </c>
      <c r="J128" s="108">
        <f t="shared" si="12"/>
        <v>0.18</v>
      </c>
      <c r="K128" s="107">
        <v>0</v>
      </c>
      <c r="L128" s="107">
        <v>0</v>
      </c>
      <c r="M128" s="107">
        <v>0</v>
      </c>
      <c r="N128" s="109" t="s">
        <v>329</v>
      </c>
      <c r="O128" s="59"/>
      <c r="P128" s="59"/>
      <c r="Q128" s="59"/>
      <c r="R128" s="59"/>
      <c r="S128" s="59"/>
      <c r="T128" s="59"/>
      <c r="U128" s="59"/>
      <c r="V128" s="59"/>
      <c r="W128" s="59"/>
      <c r="X128" s="59"/>
      <c r="Y128" s="59"/>
      <c r="Z128" s="59"/>
      <c r="AA128" s="59"/>
      <c r="AB128" s="59"/>
    </row>
    <row r="129" spans="1:28" ht="63.75" customHeight="1" x14ac:dyDescent="0.25">
      <c r="A129" s="279"/>
      <c r="B129" s="6" t="s">
        <v>275</v>
      </c>
      <c r="C129" s="87" t="s">
        <v>276</v>
      </c>
      <c r="D129" s="86" t="s">
        <v>277</v>
      </c>
      <c r="E129" s="86" t="s">
        <v>278</v>
      </c>
      <c r="F129" s="88">
        <v>20</v>
      </c>
      <c r="G129" s="88">
        <v>15</v>
      </c>
      <c r="H129" s="88">
        <v>4</v>
      </c>
      <c r="I129" s="107">
        <v>0.95</v>
      </c>
      <c r="J129" s="108">
        <f t="shared" si="12"/>
        <v>0.23749999999999999</v>
      </c>
      <c r="K129" s="107">
        <v>0.19</v>
      </c>
      <c r="L129" s="107">
        <v>0.19</v>
      </c>
      <c r="M129" s="108">
        <f t="shared" ref="M129:M131" si="13">+L129/K129</f>
        <v>1</v>
      </c>
      <c r="N129" s="116" t="s">
        <v>330</v>
      </c>
      <c r="O129" s="59"/>
      <c r="P129" s="59"/>
      <c r="Q129" s="59"/>
      <c r="R129" s="59"/>
      <c r="S129" s="59"/>
      <c r="T129" s="59"/>
      <c r="U129" s="59"/>
      <c r="V129" s="59"/>
      <c r="W129" s="59"/>
      <c r="X129" s="59"/>
      <c r="Y129" s="59"/>
      <c r="Z129" s="59"/>
      <c r="AA129" s="59"/>
      <c r="AB129" s="59"/>
    </row>
    <row r="130" spans="1:28" ht="54" customHeight="1" x14ac:dyDescent="0.25">
      <c r="A130" s="279"/>
      <c r="B130" s="6" t="s">
        <v>280</v>
      </c>
      <c r="C130" s="87" t="s">
        <v>281</v>
      </c>
      <c r="D130" s="86" t="s">
        <v>282</v>
      </c>
      <c r="E130" s="86" t="s">
        <v>283</v>
      </c>
      <c r="F130" s="88">
        <v>20</v>
      </c>
      <c r="G130" s="91">
        <v>0.38</v>
      </c>
      <c r="H130" s="110">
        <v>7.0000000000000007E-2</v>
      </c>
      <c r="I130" s="111">
        <v>1.7000000000000001E-2</v>
      </c>
      <c r="J130" s="111">
        <f>+I130/H130</f>
        <v>0.24285714285714285</v>
      </c>
      <c r="K130" s="111">
        <v>1.9300000000000001E-2</v>
      </c>
      <c r="L130" s="111">
        <v>6.3E-3</v>
      </c>
      <c r="M130" s="108">
        <f t="shared" si="13"/>
        <v>0.32642487046632124</v>
      </c>
      <c r="N130" s="116" t="s">
        <v>334</v>
      </c>
      <c r="O130" s="59"/>
      <c r="P130" s="59"/>
      <c r="Q130" s="59"/>
      <c r="R130" s="59"/>
      <c r="S130" s="59"/>
      <c r="T130" s="59"/>
      <c r="U130" s="59"/>
      <c r="V130" s="59"/>
      <c r="W130" s="59"/>
      <c r="X130" s="59"/>
      <c r="Y130" s="59"/>
      <c r="Z130" s="59"/>
      <c r="AA130" s="59"/>
      <c r="AB130" s="59"/>
    </row>
    <row r="131" spans="1:28" ht="61.5" customHeight="1" thickBot="1" x14ac:dyDescent="0.3">
      <c r="A131" s="281"/>
      <c r="B131" s="92" t="s">
        <v>285</v>
      </c>
      <c r="C131" s="93" t="s">
        <v>286</v>
      </c>
      <c r="D131" s="92" t="s">
        <v>287</v>
      </c>
      <c r="E131" s="92" t="s">
        <v>278</v>
      </c>
      <c r="F131" s="94">
        <v>20</v>
      </c>
      <c r="G131" s="94">
        <v>13</v>
      </c>
      <c r="H131" s="94">
        <v>3</v>
      </c>
      <c r="I131" s="112">
        <v>0.49</v>
      </c>
      <c r="J131" s="113">
        <f t="shared" ref="J131:J134" si="14">I131/H131</f>
        <v>0.16333333333333333</v>
      </c>
      <c r="K131" s="112">
        <v>0.05</v>
      </c>
      <c r="L131" s="112">
        <v>0.05</v>
      </c>
      <c r="M131" s="113">
        <f t="shared" si="13"/>
        <v>1</v>
      </c>
      <c r="N131" s="117" t="s">
        <v>335</v>
      </c>
      <c r="O131" s="59"/>
      <c r="P131" s="59"/>
      <c r="Q131" s="59"/>
      <c r="R131" s="59"/>
      <c r="S131" s="59"/>
      <c r="T131" s="59"/>
      <c r="U131" s="59"/>
      <c r="V131" s="59"/>
      <c r="W131" s="59"/>
      <c r="X131" s="59"/>
      <c r="Y131" s="59"/>
      <c r="Z131" s="59"/>
      <c r="AA131" s="59"/>
      <c r="AB131" s="59"/>
    </row>
    <row r="132" spans="1:28" ht="61.5" customHeight="1" x14ac:dyDescent="0.25">
      <c r="A132" s="302" t="s">
        <v>247</v>
      </c>
      <c r="B132" s="118" t="s">
        <v>266</v>
      </c>
      <c r="C132" s="81" t="s">
        <v>267</v>
      </c>
      <c r="D132" s="80" t="s">
        <v>268</v>
      </c>
      <c r="E132" s="80" t="s">
        <v>269</v>
      </c>
      <c r="F132" s="82">
        <v>20</v>
      </c>
      <c r="G132" s="82">
        <v>24</v>
      </c>
      <c r="H132" s="82">
        <v>3</v>
      </c>
      <c r="I132" s="107">
        <v>1.03</v>
      </c>
      <c r="J132" s="108">
        <f t="shared" si="14"/>
        <v>0.34333333333333332</v>
      </c>
      <c r="K132" s="107">
        <v>0</v>
      </c>
      <c r="L132" s="107">
        <v>0</v>
      </c>
      <c r="M132" s="114">
        <v>0</v>
      </c>
      <c r="N132" s="117" t="s">
        <v>336</v>
      </c>
      <c r="O132" s="59"/>
      <c r="P132" s="59"/>
      <c r="Q132" s="59"/>
      <c r="R132" s="59"/>
      <c r="S132" s="59"/>
      <c r="T132" s="59"/>
      <c r="U132" s="59"/>
      <c r="V132" s="59"/>
      <c r="W132" s="59"/>
      <c r="X132" s="59"/>
      <c r="Y132" s="59"/>
      <c r="Z132" s="59"/>
      <c r="AA132" s="59"/>
      <c r="AB132" s="59"/>
    </row>
    <row r="133" spans="1:28" ht="39.75" customHeight="1" x14ac:dyDescent="0.25">
      <c r="A133" s="279"/>
      <c r="B133" s="6" t="s">
        <v>271</v>
      </c>
      <c r="C133" s="87" t="s">
        <v>272</v>
      </c>
      <c r="D133" s="86" t="s">
        <v>273</v>
      </c>
      <c r="E133" s="86" t="s">
        <v>269</v>
      </c>
      <c r="F133" s="88">
        <v>20</v>
      </c>
      <c r="G133" s="88">
        <v>15</v>
      </c>
      <c r="H133" s="88">
        <v>2</v>
      </c>
      <c r="I133" s="107">
        <v>0.66</v>
      </c>
      <c r="J133" s="108">
        <f t="shared" si="14"/>
        <v>0.33</v>
      </c>
      <c r="K133" s="107">
        <v>0</v>
      </c>
      <c r="L133" s="107">
        <v>0</v>
      </c>
      <c r="M133" s="107">
        <v>0</v>
      </c>
      <c r="N133" s="109" t="s">
        <v>337</v>
      </c>
      <c r="O133" s="59"/>
      <c r="P133" s="59"/>
      <c r="Q133" s="59"/>
      <c r="R133" s="59"/>
      <c r="S133" s="59"/>
      <c r="T133" s="59"/>
      <c r="U133" s="59"/>
      <c r="V133" s="59"/>
      <c r="W133" s="59"/>
      <c r="X133" s="59"/>
      <c r="Y133" s="59"/>
      <c r="Z133" s="59"/>
      <c r="AA133" s="59"/>
      <c r="AB133" s="59"/>
    </row>
    <row r="134" spans="1:28" ht="39.75" customHeight="1" x14ac:dyDescent="0.25">
      <c r="A134" s="279"/>
      <c r="B134" s="6" t="s">
        <v>275</v>
      </c>
      <c r="C134" s="87" t="s">
        <v>276</v>
      </c>
      <c r="D134" s="86" t="s">
        <v>277</v>
      </c>
      <c r="E134" s="86" t="s">
        <v>278</v>
      </c>
      <c r="F134" s="88">
        <v>20</v>
      </c>
      <c r="G134" s="88">
        <v>15</v>
      </c>
      <c r="H134" s="88">
        <v>4</v>
      </c>
      <c r="I134" s="107">
        <v>1.56</v>
      </c>
      <c r="J134" s="108">
        <f t="shared" si="14"/>
        <v>0.39</v>
      </c>
      <c r="K134" s="107">
        <v>0.19</v>
      </c>
      <c r="L134" s="107">
        <v>0.19</v>
      </c>
      <c r="M134" s="108">
        <f t="shared" ref="M134:M136" si="15">+L134/K134</f>
        <v>1</v>
      </c>
      <c r="N134" s="116" t="s">
        <v>338</v>
      </c>
      <c r="O134" s="59"/>
      <c r="P134" s="59"/>
      <c r="Q134" s="59"/>
      <c r="R134" s="59"/>
      <c r="S134" s="59"/>
      <c r="T134" s="59"/>
      <c r="U134" s="59"/>
      <c r="V134" s="59"/>
      <c r="W134" s="59"/>
      <c r="X134" s="59"/>
      <c r="Y134" s="59"/>
      <c r="Z134" s="59"/>
      <c r="AA134" s="59"/>
      <c r="AB134" s="59"/>
    </row>
    <row r="135" spans="1:28" ht="39.75" customHeight="1" x14ac:dyDescent="0.25">
      <c r="A135" s="279"/>
      <c r="B135" s="6" t="s">
        <v>280</v>
      </c>
      <c r="C135" s="87" t="s">
        <v>281</v>
      </c>
      <c r="D135" s="86" t="s">
        <v>282</v>
      </c>
      <c r="E135" s="86" t="s">
        <v>283</v>
      </c>
      <c r="F135" s="88">
        <v>20</v>
      </c>
      <c r="G135" s="91">
        <v>0.38</v>
      </c>
      <c r="H135" s="110">
        <v>7.0000000000000007E-2</v>
      </c>
      <c r="I135" s="111">
        <v>2.3400000000000001E-2</v>
      </c>
      <c r="J135" s="111">
        <f>+I135/H135</f>
        <v>0.33428571428571424</v>
      </c>
      <c r="K135" s="111">
        <v>1.9300000000000001E-2</v>
      </c>
      <c r="L135" s="111">
        <v>8.8000000000000005E-3</v>
      </c>
      <c r="M135" s="108">
        <f t="shared" si="15"/>
        <v>0.45595854922279794</v>
      </c>
      <c r="N135" s="116" t="s">
        <v>339</v>
      </c>
      <c r="O135" s="59"/>
      <c r="P135" s="59"/>
      <c r="Q135" s="59"/>
      <c r="R135" s="59"/>
      <c r="S135" s="59"/>
      <c r="T135" s="59"/>
      <c r="U135" s="59"/>
      <c r="V135" s="59"/>
      <c r="W135" s="59"/>
      <c r="X135" s="59"/>
      <c r="Y135" s="59"/>
      <c r="Z135" s="59"/>
      <c r="AA135" s="59"/>
      <c r="AB135" s="59"/>
    </row>
    <row r="136" spans="1:28" ht="39.75" customHeight="1" thickBot="1" x14ac:dyDescent="0.3">
      <c r="A136" s="281"/>
      <c r="B136" s="92" t="s">
        <v>285</v>
      </c>
      <c r="C136" s="93" t="s">
        <v>286</v>
      </c>
      <c r="D136" s="92" t="s">
        <v>287</v>
      </c>
      <c r="E136" s="92" t="s">
        <v>278</v>
      </c>
      <c r="F136" s="94">
        <v>20</v>
      </c>
      <c r="G136" s="94">
        <v>13</v>
      </c>
      <c r="H136" s="94">
        <v>3</v>
      </c>
      <c r="I136" s="112">
        <v>1</v>
      </c>
      <c r="J136" s="113">
        <f t="shared" ref="J136:J139" si="16">I136/H136</f>
        <v>0.33333333333333331</v>
      </c>
      <c r="K136" s="112">
        <v>0.05</v>
      </c>
      <c r="L136" s="112">
        <v>0.05</v>
      </c>
      <c r="M136" s="113">
        <f t="shared" si="15"/>
        <v>1</v>
      </c>
      <c r="N136" s="117" t="s">
        <v>340</v>
      </c>
      <c r="O136" s="59"/>
      <c r="P136" s="59"/>
      <c r="Q136" s="59"/>
      <c r="R136" s="59"/>
      <c r="S136" s="59"/>
      <c r="T136" s="59"/>
      <c r="U136" s="59"/>
      <c r="V136" s="59"/>
      <c r="W136" s="59"/>
      <c r="X136" s="59"/>
      <c r="Y136" s="59"/>
      <c r="Z136" s="59"/>
      <c r="AA136" s="59"/>
      <c r="AB136" s="59"/>
    </row>
    <row r="137" spans="1:28" ht="54" customHeight="1" x14ac:dyDescent="0.25">
      <c r="A137" s="302" t="s">
        <v>248</v>
      </c>
      <c r="B137" s="118" t="s">
        <v>266</v>
      </c>
      <c r="C137" s="81" t="s">
        <v>267</v>
      </c>
      <c r="D137" s="80" t="s">
        <v>268</v>
      </c>
      <c r="E137" s="80" t="s">
        <v>269</v>
      </c>
      <c r="F137" s="82">
        <v>20</v>
      </c>
      <c r="G137" s="82">
        <v>24</v>
      </c>
      <c r="H137" s="82">
        <v>3</v>
      </c>
      <c r="I137" s="107">
        <v>1.39</v>
      </c>
      <c r="J137" s="108">
        <f t="shared" si="16"/>
        <v>0.46333333333333332</v>
      </c>
      <c r="K137" s="107">
        <v>0</v>
      </c>
      <c r="L137" s="107">
        <v>0</v>
      </c>
      <c r="M137" s="114">
        <v>0</v>
      </c>
      <c r="N137" s="117" t="s">
        <v>341</v>
      </c>
      <c r="O137" s="59"/>
      <c r="P137" s="59"/>
      <c r="Q137" s="59"/>
      <c r="R137" s="59"/>
      <c r="S137" s="59"/>
      <c r="T137" s="59"/>
      <c r="U137" s="59"/>
      <c r="V137" s="59"/>
      <c r="W137" s="59"/>
      <c r="X137" s="59"/>
      <c r="Y137" s="59"/>
      <c r="Z137" s="59"/>
      <c r="AA137" s="59"/>
      <c r="AB137" s="59"/>
    </row>
    <row r="138" spans="1:28" ht="76.5" customHeight="1" x14ac:dyDescent="0.25">
      <c r="A138" s="279"/>
      <c r="B138" s="6" t="s">
        <v>271</v>
      </c>
      <c r="C138" s="87" t="s">
        <v>272</v>
      </c>
      <c r="D138" s="86" t="s">
        <v>273</v>
      </c>
      <c r="E138" s="86" t="s">
        <v>269</v>
      </c>
      <c r="F138" s="88">
        <v>20</v>
      </c>
      <c r="G138" s="88">
        <v>15</v>
      </c>
      <c r="H138" s="88">
        <v>2</v>
      </c>
      <c r="I138" s="107">
        <v>0.96</v>
      </c>
      <c r="J138" s="108">
        <f t="shared" si="16"/>
        <v>0.48</v>
      </c>
      <c r="K138" s="107">
        <v>0</v>
      </c>
      <c r="L138" s="107">
        <v>0</v>
      </c>
      <c r="M138" s="107">
        <v>0</v>
      </c>
      <c r="N138" s="109" t="s">
        <v>342</v>
      </c>
      <c r="O138" s="59"/>
      <c r="P138" s="59"/>
      <c r="Q138" s="59"/>
      <c r="R138" s="59"/>
      <c r="S138" s="59"/>
      <c r="T138" s="59"/>
      <c r="U138" s="59"/>
      <c r="V138" s="59"/>
      <c r="W138" s="59"/>
      <c r="X138" s="59"/>
      <c r="Y138" s="59"/>
      <c r="Z138" s="59"/>
      <c r="AA138" s="59"/>
      <c r="AB138" s="59"/>
    </row>
    <row r="139" spans="1:28" ht="56.25" customHeight="1" x14ac:dyDescent="0.25">
      <c r="A139" s="279"/>
      <c r="B139" s="6" t="s">
        <v>275</v>
      </c>
      <c r="C139" s="87" t="s">
        <v>276</v>
      </c>
      <c r="D139" s="86" t="s">
        <v>277</v>
      </c>
      <c r="E139" s="86" t="s">
        <v>278</v>
      </c>
      <c r="F139" s="88">
        <v>20</v>
      </c>
      <c r="G139" s="88">
        <v>15</v>
      </c>
      <c r="H139" s="88">
        <v>4</v>
      </c>
      <c r="I139" s="107">
        <v>1.92</v>
      </c>
      <c r="J139" s="108">
        <f t="shared" si="16"/>
        <v>0.48</v>
      </c>
      <c r="K139" s="107">
        <v>0.19</v>
      </c>
      <c r="L139" s="107">
        <v>0.19</v>
      </c>
      <c r="M139" s="108">
        <f t="shared" ref="M139:M141" si="17">+L139/K139</f>
        <v>1</v>
      </c>
      <c r="N139" s="116" t="s">
        <v>343</v>
      </c>
      <c r="O139" s="59"/>
      <c r="P139" s="59"/>
      <c r="Q139" s="59"/>
      <c r="R139" s="59"/>
      <c r="S139" s="59"/>
      <c r="T139" s="59"/>
      <c r="U139" s="59"/>
      <c r="V139" s="59"/>
      <c r="W139" s="59"/>
      <c r="X139" s="59"/>
      <c r="Y139" s="59"/>
      <c r="Z139" s="59"/>
      <c r="AA139" s="59"/>
      <c r="AB139" s="59"/>
    </row>
    <row r="140" spans="1:28" ht="63.75" customHeight="1" x14ac:dyDescent="0.25">
      <c r="A140" s="279"/>
      <c r="B140" s="6" t="s">
        <v>280</v>
      </c>
      <c r="C140" s="87" t="s">
        <v>281</v>
      </c>
      <c r="D140" s="86" t="s">
        <v>282</v>
      </c>
      <c r="E140" s="86" t="s">
        <v>283</v>
      </c>
      <c r="F140" s="88">
        <v>20</v>
      </c>
      <c r="G140" s="91">
        <v>0.38</v>
      </c>
      <c r="H140" s="110">
        <v>7.0000000000000007E-2</v>
      </c>
      <c r="I140" s="111">
        <v>3.1899999999999998E-2</v>
      </c>
      <c r="J140" s="111">
        <f>+I140/H140</f>
        <v>0.45571428571428563</v>
      </c>
      <c r="K140" s="111">
        <v>1.9300000000000001E-2</v>
      </c>
      <c r="L140" s="111">
        <v>9.1999999999999998E-3</v>
      </c>
      <c r="M140" s="108">
        <f t="shared" si="17"/>
        <v>0.47668393782383417</v>
      </c>
      <c r="N140" s="116" t="s">
        <v>344</v>
      </c>
      <c r="O140" s="59"/>
      <c r="P140" s="59"/>
      <c r="Q140" s="59"/>
      <c r="R140" s="59"/>
      <c r="S140" s="59"/>
      <c r="T140" s="59"/>
      <c r="U140" s="59"/>
      <c r="V140" s="59"/>
      <c r="W140" s="59"/>
      <c r="X140" s="59"/>
      <c r="Y140" s="59"/>
      <c r="Z140" s="59"/>
      <c r="AA140" s="59"/>
      <c r="AB140" s="59"/>
    </row>
    <row r="141" spans="1:28" ht="65.25" customHeight="1" thickBot="1" x14ac:dyDescent="0.3">
      <c r="A141" s="281"/>
      <c r="B141" s="92" t="s">
        <v>285</v>
      </c>
      <c r="C141" s="93" t="s">
        <v>286</v>
      </c>
      <c r="D141" s="92" t="s">
        <v>287</v>
      </c>
      <c r="E141" s="92" t="s">
        <v>278</v>
      </c>
      <c r="F141" s="94">
        <v>20</v>
      </c>
      <c r="G141" s="94">
        <v>13</v>
      </c>
      <c r="H141" s="94">
        <v>3</v>
      </c>
      <c r="I141" s="112">
        <v>1.41</v>
      </c>
      <c r="J141" s="113">
        <f t="shared" ref="J141:J144" si="18">I141/H141</f>
        <v>0.47</v>
      </c>
      <c r="K141" s="112">
        <v>0.05</v>
      </c>
      <c r="L141" s="112">
        <v>0.05</v>
      </c>
      <c r="M141" s="113">
        <f t="shared" si="17"/>
        <v>1</v>
      </c>
      <c r="N141" s="117" t="s">
        <v>345</v>
      </c>
      <c r="O141" s="59"/>
      <c r="P141" s="59"/>
      <c r="Q141" s="59"/>
      <c r="R141" s="59"/>
      <c r="S141" s="59"/>
      <c r="T141" s="59"/>
      <c r="U141" s="59"/>
      <c r="V141" s="59"/>
      <c r="W141" s="59"/>
      <c r="X141" s="59"/>
      <c r="Y141" s="59"/>
      <c r="Z141" s="59"/>
      <c r="AA141" s="59"/>
      <c r="AB141" s="59"/>
    </row>
    <row r="142" spans="1:28" ht="36" customHeight="1" x14ac:dyDescent="0.25">
      <c r="A142" s="302" t="s">
        <v>235</v>
      </c>
      <c r="B142" s="118" t="s">
        <v>266</v>
      </c>
      <c r="C142" s="81" t="s">
        <v>267</v>
      </c>
      <c r="D142" s="80" t="s">
        <v>268</v>
      </c>
      <c r="E142" s="80" t="s">
        <v>269</v>
      </c>
      <c r="F142" s="82">
        <v>20</v>
      </c>
      <c r="G142" s="82">
        <v>24</v>
      </c>
      <c r="H142" s="82">
        <v>3</v>
      </c>
      <c r="I142" s="107">
        <v>1.84</v>
      </c>
      <c r="J142" s="108">
        <f t="shared" si="18"/>
        <v>0.6133333333333334</v>
      </c>
      <c r="K142" s="107">
        <v>0</v>
      </c>
      <c r="L142" s="107">
        <v>0</v>
      </c>
      <c r="M142" s="114">
        <v>0</v>
      </c>
      <c r="N142" s="117" t="s">
        <v>346</v>
      </c>
      <c r="O142" s="59"/>
      <c r="P142" s="59"/>
      <c r="Q142" s="59"/>
      <c r="R142" s="59"/>
      <c r="S142" s="59"/>
      <c r="T142" s="59"/>
      <c r="U142" s="59"/>
      <c r="V142" s="59"/>
      <c r="W142" s="59"/>
      <c r="X142" s="59"/>
      <c r="Y142" s="59"/>
      <c r="Z142" s="59"/>
      <c r="AA142" s="59"/>
      <c r="AB142" s="59"/>
    </row>
    <row r="143" spans="1:28" ht="36" customHeight="1" x14ac:dyDescent="0.25">
      <c r="A143" s="279"/>
      <c r="B143" s="6" t="s">
        <v>271</v>
      </c>
      <c r="C143" s="87" t="s">
        <v>272</v>
      </c>
      <c r="D143" s="86" t="s">
        <v>273</v>
      </c>
      <c r="E143" s="86" t="s">
        <v>269</v>
      </c>
      <c r="F143" s="88">
        <v>20</v>
      </c>
      <c r="G143" s="88">
        <v>15</v>
      </c>
      <c r="H143" s="88">
        <v>2</v>
      </c>
      <c r="I143" s="107">
        <v>1.26</v>
      </c>
      <c r="J143" s="108">
        <f t="shared" si="18"/>
        <v>0.63</v>
      </c>
      <c r="K143" s="107">
        <v>0</v>
      </c>
      <c r="L143" s="107">
        <v>0</v>
      </c>
      <c r="M143" s="107">
        <v>0</v>
      </c>
      <c r="N143" s="109" t="s">
        <v>347</v>
      </c>
      <c r="O143" s="59"/>
      <c r="P143" s="59"/>
      <c r="Q143" s="59"/>
      <c r="R143" s="59"/>
      <c r="S143" s="59"/>
      <c r="T143" s="59"/>
      <c r="U143" s="59"/>
      <c r="V143" s="59"/>
      <c r="W143" s="59"/>
      <c r="X143" s="59"/>
      <c r="Y143" s="59"/>
      <c r="Z143" s="59"/>
      <c r="AA143" s="59"/>
      <c r="AB143" s="59"/>
    </row>
    <row r="144" spans="1:28" ht="36" customHeight="1" x14ac:dyDescent="0.25">
      <c r="A144" s="279"/>
      <c r="B144" s="6" t="s">
        <v>275</v>
      </c>
      <c r="C144" s="87" t="s">
        <v>276</v>
      </c>
      <c r="D144" s="86" t="s">
        <v>277</v>
      </c>
      <c r="E144" s="86" t="s">
        <v>278</v>
      </c>
      <c r="F144" s="88">
        <v>20</v>
      </c>
      <c r="G144" s="88">
        <v>15</v>
      </c>
      <c r="H144" s="88">
        <v>4</v>
      </c>
      <c r="I144" s="107">
        <v>2.41</v>
      </c>
      <c r="J144" s="108">
        <f t="shared" si="18"/>
        <v>0.60250000000000004</v>
      </c>
      <c r="K144" s="107">
        <v>0.19</v>
      </c>
      <c r="L144" s="107">
        <v>0.19</v>
      </c>
      <c r="M144" s="108">
        <f t="shared" ref="M144:M146" si="19">+L144/K144</f>
        <v>1</v>
      </c>
      <c r="N144" s="116" t="s">
        <v>348</v>
      </c>
      <c r="O144" s="59"/>
      <c r="P144" s="59"/>
      <c r="Q144" s="59"/>
      <c r="R144" s="59"/>
      <c r="S144" s="59"/>
      <c r="T144" s="59"/>
      <c r="U144" s="59"/>
      <c r="V144" s="59"/>
      <c r="W144" s="59"/>
      <c r="X144" s="59"/>
      <c r="Y144" s="59"/>
      <c r="Z144" s="59"/>
      <c r="AA144" s="59"/>
      <c r="AB144" s="59"/>
    </row>
    <row r="145" spans="1:28" ht="36" customHeight="1" x14ac:dyDescent="0.25">
      <c r="A145" s="279"/>
      <c r="B145" s="6" t="s">
        <v>280</v>
      </c>
      <c r="C145" s="87" t="s">
        <v>281</v>
      </c>
      <c r="D145" s="86" t="s">
        <v>282</v>
      </c>
      <c r="E145" s="86" t="s">
        <v>283</v>
      </c>
      <c r="F145" s="88">
        <v>20</v>
      </c>
      <c r="G145" s="91">
        <v>0.38</v>
      </c>
      <c r="H145" s="110">
        <v>7.0000000000000007E-2</v>
      </c>
      <c r="I145" s="111">
        <v>4.0399999999999998E-2</v>
      </c>
      <c r="J145" s="111">
        <f>+I145/H145</f>
        <v>0.57714285714285707</v>
      </c>
      <c r="K145" s="111">
        <v>1.9300000000000001E-2</v>
      </c>
      <c r="L145" s="111">
        <v>9.5999999999999992E-3</v>
      </c>
      <c r="M145" s="108">
        <f t="shared" si="19"/>
        <v>0.4974093264248704</v>
      </c>
      <c r="N145" s="116" t="s">
        <v>349</v>
      </c>
      <c r="O145" s="59"/>
      <c r="P145" s="59"/>
      <c r="Q145" s="59"/>
      <c r="R145" s="59"/>
      <c r="S145" s="59"/>
      <c r="T145" s="59"/>
      <c r="U145" s="59"/>
      <c r="V145" s="59"/>
      <c r="W145" s="59"/>
      <c r="X145" s="59"/>
      <c r="Y145" s="59"/>
      <c r="Z145" s="59"/>
      <c r="AA145" s="59"/>
      <c r="AB145" s="59"/>
    </row>
    <row r="146" spans="1:28" ht="36" customHeight="1" thickBot="1" x14ac:dyDescent="0.3">
      <c r="A146" s="281"/>
      <c r="B146" s="92" t="s">
        <v>285</v>
      </c>
      <c r="C146" s="93" t="s">
        <v>286</v>
      </c>
      <c r="D146" s="92" t="s">
        <v>287</v>
      </c>
      <c r="E146" s="92" t="s">
        <v>278</v>
      </c>
      <c r="F146" s="94">
        <v>20</v>
      </c>
      <c r="G146" s="94">
        <v>13</v>
      </c>
      <c r="H146" s="94">
        <v>3</v>
      </c>
      <c r="I146" s="112">
        <v>1.87</v>
      </c>
      <c r="J146" s="113">
        <f t="shared" ref="J146:J149" si="20">I146/H146</f>
        <v>0.62333333333333341</v>
      </c>
      <c r="K146" s="112">
        <v>0.05</v>
      </c>
      <c r="L146" s="112">
        <v>0.05</v>
      </c>
      <c r="M146" s="113">
        <f t="shared" si="19"/>
        <v>1</v>
      </c>
      <c r="N146" s="117" t="s">
        <v>350</v>
      </c>
      <c r="O146" s="59"/>
      <c r="P146" s="59"/>
      <c r="Q146" s="59"/>
      <c r="R146" s="59"/>
      <c r="S146" s="59"/>
      <c r="T146" s="59"/>
      <c r="U146" s="59"/>
      <c r="V146" s="59"/>
      <c r="W146" s="59"/>
      <c r="X146" s="59"/>
      <c r="Y146" s="59"/>
      <c r="Z146" s="59"/>
      <c r="AA146" s="59"/>
      <c r="AB146" s="59"/>
    </row>
    <row r="147" spans="1:28" ht="26.25" customHeight="1" x14ac:dyDescent="0.25">
      <c r="A147" s="302" t="s">
        <v>236</v>
      </c>
      <c r="B147" s="118" t="s">
        <v>266</v>
      </c>
      <c r="C147" s="81" t="s">
        <v>267</v>
      </c>
      <c r="D147" s="80" t="s">
        <v>268</v>
      </c>
      <c r="E147" s="80" t="s">
        <v>269</v>
      </c>
      <c r="F147" s="82">
        <v>20</v>
      </c>
      <c r="G147" s="82">
        <v>24</v>
      </c>
      <c r="H147" s="82">
        <v>3</v>
      </c>
      <c r="I147" s="107">
        <v>2.2000000000000002</v>
      </c>
      <c r="J147" s="108">
        <f t="shared" si="20"/>
        <v>0.73333333333333339</v>
      </c>
      <c r="K147" s="107">
        <v>0</v>
      </c>
      <c r="L147" s="107">
        <v>0</v>
      </c>
      <c r="M147" s="114">
        <v>0</v>
      </c>
      <c r="N147" s="117" t="s">
        <v>351</v>
      </c>
      <c r="O147" s="59"/>
      <c r="P147" s="59"/>
      <c r="Q147" s="59"/>
      <c r="R147" s="59"/>
      <c r="S147" s="59"/>
      <c r="T147" s="59"/>
      <c r="U147" s="59"/>
      <c r="V147" s="59"/>
      <c r="W147" s="59"/>
      <c r="X147" s="59"/>
      <c r="Y147" s="59"/>
      <c r="Z147" s="59"/>
      <c r="AA147" s="59"/>
      <c r="AB147" s="59"/>
    </row>
    <row r="148" spans="1:28" ht="26.25" customHeight="1" x14ac:dyDescent="0.25">
      <c r="A148" s="279"/>
      <c r="B148" s="6" t="s">
        <v>271</v>
      </c>
      <c r="C148" s="87" t="s">
        <v>272</v>
      </c>
      <c r="D148" s="86" t="s">
        <v>273</v>
      </c>
      <c r="E148" s="86" t="s">
        <v>269</v>
      </c>
      <c r="F148" s="88">
        <v>20</v>
      </c>
      <c r="G148" s="88">
        <v>15</v>
      </c>
      <c r="H148" s="88">
        <v>2</v>
      </c>
      <c r="I148" s="107">
        <v>1.56</v>
      </c>
      <c r="J148" s="108">
        <f t="shared" si="20"/>
        <v>0.78</v>
      </c>
      <c r="K148" s="107">
        <v>0</v>
      </c>
      <c r="L148" s="107">
        <v>0</v>
      </c>
      <c r="M148" s="107">
        <v>0</v>
      </c>
      <c r="N148" s="109" t="s">
        <v>352</v>
      </c>
      <c r="O148" s="59"/>
      <c r="P148" s="59"/>
      <c r="Q148" s="59"/>
      <c r="R148" s="59"/>
      <c r="S148" s="59"/>
      <c r="T148" s="59"/>
      <c r="U148" s="59"/>
      <c r="V148" s="59"/>
      <c r="W148" s="59"/>
      <c r="X148" s="59"/>
      <c r="Y148" s="59"/>
      <c r="Z148" s="59"/>
      <c r="AA148" s="59"/>
      <c r="AB148" s="59"/>
    </row>
    <row r="149" spans="1:28" ht="26.25" customHeight="1" x14ac:dyDescent="0.25">
      <c r="A149" s="279"/>
      <c r="B149" s="6" t="s">
        <v>275</v>
      </c>
      <c r="C149" s="87" t="s">
        <v>276</v>
      </c>
      <c r="D149" s="86" t="s">
        <v>277</v>
      </c>
      <c r="E149" s="86" t="s">
        <v>278</v>
      </c>
      <c r="F149" s="88">
        <v>20</v>
      </c>
      <c r="G149" s="88">
        <v>15</v>
      </c>
      <c r="H149" s="88">
        <v>4</v>
      </c>
      <c r="I149" s="107">
        <v>2.8</v>
      </c>
      <c r="J149" s="108">
        <f t="shared" si="20"/>
        <v>0.7</v>
      </c>
      <c r="K149" s="107">
        <v>0.19</v>
      </c>
      <c r="L149" s="107">
        <v>0.19</v>
      </c>
      <c r="M149" s="108">
        <f t="shared" ref="M149:M151" si="21">+L149/K149</f>
        <v>1</v>
      </c>
      <c r="N149" s="116" t="s">
        <v>353</v>
      </c>
      <c r="O149" s="59"/>
      <c r="P149" s="59"/>
      <c r="Q149" s="59"/>
      <c r="R149" s="59"/>
      <c r="S149" s="59"/>
      <c r="T149" s="59"/>
      <c r="U149" s="59"/>
      <c r="V149" s="59"/>
      <c r="W149" s="59"/>
      <c r="X149" s="59"/>
      <c r="Y149" s="59"/>
      <c r="Z149" s="59"/>
      <c r="AA149" s="59"/>
      <c r="AB149" s="59"/>
    </row>
    <row r="150" spans="1:28" ht="26.25" customHeight="1" x14ac:dyDescent="0.25">
      <c r="A150" s="279"/>
      <c r="B150" s="6" t="s">
        <v>280</v>
      </c>
      <c r="C150" s="87" t="s">
        <v>281</v>
      </c>
      <c r="D150" s="86" t="s">
        <v>282</v>
      </c>
      <c r="E150" s="86" t="s">
        <v>283</v>
      </c>
      <c r="F150" s="88">
        <v>20</v>
      </c>
      <c r="G150" s="91">
        <v>0.38</v>
      </c>
      <c r="H150" s="110">
        <v>7.0000000000000007E-2</v>
      </c>
      <c r="I150" s="111">
        <v>4.3099999999999999E-2</v>
      </c>
      <c r="J150" s="111">
        <f>+I150/H150</f>
        <v>0.61571428571428566</v>
      </c>
      <c r="K150" s="111">
        <v>1.9300000000000001E-2</v>
      </c>
      <c r="L150" s="111">
        <v>1.5800000000000002E-2</v>
      </c>
      <c r="M150" s="108">
        <f t="shared" si="21"/>
        <v>0.81865284974093266</v>
      </c>
      <c r="N150" s="116" t="s">
        <v>349</v>
      </c>
      <c r="O150" s="59"/>
      <c r="P150" s="59"/>
      <c r="Q150" s="59"/>
      <c r="R150" s="59"/>
      <c r="S150" s="59"/>
      <c r="T150" s="59"/>
      <c r="U150" s="59"/>
      <c r="V150" s="59"/>
      <c r="W150" s="59"/>
      <c r="X150" s="59"/>
      <c r="Y150" s="59"/>
      <c r="Z150" s="59"/>
      <c r="AA150" s="59"/>
      <c r="AB150" s="59"/>
    </row>
    <row r="151" spans="1:28" ht="26.25" customHeight="1" thickBot="1" x14ac:dyDescent="0.3">
      <c r="A151" s="281"/>
      <c r="B151" s="92" t="s">
        <v>285</v>
      </c>
      <c r="C151" s="93" t="s">
        <v>286</v>
      </c>
      <c r="D151" s="92" t="s">
        <v>287</v>
      </c>
      <c r="E151" s="92" t="s">
        <v>278</v>
      </c>
      <c r="F151" s="94">
        <v>20</v>
      </c>
      <c r="G151" s="94">
        <v>13</v>
      </c>
      <c r="H151" s="94">
        <v>3</v>
      </c>
      <c r="I151" s="112">
        <v>2.33</v>
      </c>
      <c r="J151" s="113">
        <f t="shared" ref="J151:J154" si="22">I151/H151</f>
        <v>0.77666666666666673</v>
      </c>
      <c r="K151" s="112">
        <v>0.05</v>
      </c>
      <c r="L151" s="112">
        <v>0.05</v>
      </c>
      <c r="M151" s="113">
        <f t="shared" si="21"/>
        <v>1</v>
      </c>
      <c r="N151" s="117" t="s">
        <v>354</v>
      </c>
      <c r="O151" s="59"/>
      <c r="P151" s="59"/>
      <c r="Q151" s="59"/>
      <c r="R151" s="59"/>
      <c r="S151" s="59"/>
      <c r="T151" s="59"/>
      <c r="U151" s="59"/>
      <c r="V151" s="59"/>
      <c r="W151" s="59"/>
      <c r="X151" s="59"/>
      <c r="Y151" s="59"/>
      <c r="Z151" s="59"/>
      <c r="AA151" s="59"/>
      <c r="AB151" s="59"/>
    </row>
    <row r="152" spans="1:28" ht="62.25" customHeight="1" x14ac:dyDescent="0.25">
      <c r="A152" s="302" t="s">
        <v>237</v>
      </c>
      <c r="B152" s="118" t="s">
        <v>266</v>
      </c>
      <c r="C152" s="81" t="s">
        <v>267</v>
      </c>
      <c r="D152" s="80" t="s">
        <v>268</v>
      </c>
      <c r="E152" s="80" t="s">
        <v>269</v>
      </c>
      <c r="F152" s="82">
        <v>20</v>
      </c>
      <c r="G152" s="82">
        <v>24</v>
      </c>
      <c r="H152" s="82">
        <v>3</v>
      </c>
      <c r="I152" s="107">
        <v>2.5</v>
      </c>
      <c r="J152" s="108">
        <f t="shared" si="22"/>
        <v>0.83333333333333337</v>
      </c>
      <c r="K152" s="107">
        <v>0</v>
      </c>
      <c r="L152" s="107">
        <v>0</v>
      </c>
      <c r="M152" s="114">
        <v>0</v>
      </c>
      <c r="N152" s="117" t="s">
        <v>355</v>
      </c>
      <c r="O152" s="59"/>
      <c r="P152" s="59"/>
      <c r="Q152" s="59"/>
      <c r="R152" s="59"/>
      <c r="S152" s="59"/>
      <c r="T152" s="59"/>
      <c r="U152" s="59"/>
      <c r="V152" s="59"/>
      <c r="W152" s="59"/>
      <c r="X152" s="59"/>
      <c r="Y152" s="59"/>
      <c r="Z152" s="59"/>
      <c r="AA152" s="59"/>
      <c r="AB152" s="59"/>
    </row>
    <row r="153" spans="1:28" ht="81" customHeight="1" x14ac:dyDescent="0.25">
      <c r="A153" s="279"/>
      <c r="B153" s="6" t="s">
        <v>271</v>
      </c>
      <c r="C153" s="87" t="s">
        <v>272</v>
      </c>
      <c r="D153" s="86" t="s">
        <v>273</v>
      </c>
      <c r="E153" s="86" t="s">
        <v>269</v>
      </c>
      <c r="F153" s="88">
        <v>20</v>
      </c>
      <c r="G153" s="88">
        <v>15</v>
      </c>
      <c r="H153" s="88">
        <v>2</v>
      </c>
      <c r="I153" s="107">
        <v>1.76</v>
      </c>
      <c r="J153" s="108">
        <f t="shared" si="22"/>
        <v>0.88</v>
      </c>
      <c r="K153" s="107">
        <v>0</v>
      </c>
      <c r="L153" s="107">
        <v>0</v>
      </c>
      <c r="M153" s="107">
        <v>0</v>
      </c>
      <c r="N153" s="109" t="s">
        <v>356</v>
      </c>
      <c r="O153" s="59"/>
      <c r="P153" s="59"/>
      <c r="Q153" s="59"/>
      <c r="R153" s="59"/>
      <c r="S153" s="59"/>
      <c r="T153" s="59"/>
      <c r="U153" s="59"/>
      <c r="V153" s="59"/>
      <c r="W153" s="59"/>
      <c r="X153" s="59"/>
      <c r="Y153" s="59"/>
      <c r="Z153" s="59"/>
      <c r="AA153" s="59"/>
      <c r="AB153" s="59"/>
    </row>
    <row r="154" spans="1:28" ht="41.25" customHeight="1" x14ac:dyDescent="0.25">
      <c r="A154" s="279"/>
      <c r="B154" s="6" t="s">
        <v>275</v>
      </c>
      <c r="C154" s="87" t="s">
        <v>276</v>
      </c>
      <c r="D154" s="86" t="s">
        <v>277</v>
      </c>
      <c r="E154" s="86" t="s">
        <v>278</v>
      </c>
      <c r="F154" s="88">
        <v>20</v>
      </c>
      <c r="G154" s="88">
        <v>15</v>
      </c>
      <c r="H154" s="88">
        <v>4</v>
      </c>
      <c r="I154" s="107">
        <f>3.37-0.19</f>
        <v>3.18</v>
      </c>
      <c r="J154" s="108">
        <f t="shared" si="22"/>
        <v>0.79500000000000004</v>
      </c>
      <c r="K154" s="107">
        <v>0.19</v>
      </c>
      <c r="L154" s="107">
        <v>0.19</v>
      </c>
      <c r="M154" s="108">
        <f t="shared" ref="M154:M156" si="23">+L154/K154</f>
        <v>1</v>
      </c>
      <c r="N154" s="116" t="s">
        <v>357</v>
      </c>
      <c r="O154" s="59"/>
      <c r="P154" s="59"/>
      <c r="Q154" s="59"/>
      <c r="R154" s="59"/>
      <c r="S154" s="59"/>
      <c r="T154" s="59"/>
      <c r="U154" s="59"/>
      <c r="V154" s="59"/>
      <c r="W154" s="59"/>
      <c r="X154" s="59"/>
      <c r="Y154" s="59"/>
      <c r="Z154" s="59"/>
      <c r="AA154" s="59"/>
      <c r="AB154" s="59"/>
    </row>
    <row r="155" spans="1:28" ht="41.25" customHeight="1" x14ac:dyDescent="0.25">
      <c r="A155" s="279"/>
      <c r="B155" s="6" t="s">
        <v>280</v>
      </c>
      <c r="C155" s="87" t="s">
        <v>281</v>
      </c>
      <c r="D155" s="86" t="s">
        <v>282</v>
      </c>
      <c r="E155" s="86" t="s">
        <v>283</v>
      </c>
      <c r="F155" s="88">
        <v>20</v>
      </c>
      <c r="G155" s="91">
        <v>0.38</v>
      </c>
      <c r="H155" s="110">
        <v>7.0000000000000007E-2</v>
      </c>
      <c r="I155" s="111">
        <v>5.2699999999999997E-2</v>
      </c>
      <c r="J155" s="111">
        <f>+I155/H155</f>
        <v>0.75285714285714278</v>
      </c>
      <c r="K155" s="111">
        <v>1.9300000000000001E-2</v>
      </c>
      <c r="L155" s="111">
        <v>1.6799999999999999E-2</v>
      </c>
      <c r="M155" s="108">
        <f t="shared" si="23"/>
        <v>0.87046632124352319</v>
      </c>
      <c r="N155" s="116" t="s">
        <v>349</v>
      </c>
      <c r="O155" s="59"/>
      <c r="P155" s="59"/>
      <c r="Q155" s="59"/>
      <c r="R155" s="59"/>
      <c r="S155" s="59"/>
      <c r="T155" s="59"/>
      <c r="U155" s="59"/>
      <c r="V155" s="59"/>
      <c r="W155" s="59"/>
      <c r="X155" s="59"/>
      <c r="Y155" s="59"/>
      <c r="Z155" s="59"/>
      <c r="AA155" s="59"/>
      <c r="AB155" s="59"/>
    </row>
    <row r="156" spans="1:28" ht="41.25" customHeight="1" thickBot="1" x14ac:dyDescent="0.3">
      <c r="A156" s="281"/>
      <c r="B156" s="92" t="s">
        <v>285</v>
      </c>
      <c r="C156" s="93" t="s">
        <v>286</v>
      </c>
      <c r="D156" s="92" t="s">
        <v>287</v>
      </c>
      <c r="E156" s="92" t="s">
        <v>278</v>
      </c>
      <c r="F156" s="94">
        <v>20</v>
      </c>
      <c r="G156" s="94">
        <v>13</v>
      </c>
      <c r="H156" s="94">
        <v>3</v>
      </c>
      <c r="I156" s="112">
        <v>2.64</v>
      </c>
      <c r="J156" s="113">
        <f t="shared" ref="J156:J159" si="24">I156/H156</f>
        <v>0.88</v>
      </c>
      <c r="K156" s="112">
        <v>0.05</v>
      </c>
      <c r="L156" s="112">
        <v>0.05</v>
      </c>
      <c r="M156" s="113">
        <f t="shared" si="23"/>
        <v>1</v>
      </c>
      <c r="N156" s="117" t="s">
        <v>358</v>
      </c>
      <c r="O156" s="59"/>
      <c r="P156" s="59"/>
      <c r="Q156" s="59"/>
      <c r="R156" s="59"/>
      <c r="S156" s="59"/>
      <c r="T156" s="59"/>
      <c r="U156" s="59"/>
      <c r="V156" s="59"/>
      <c r="W156" s="59"/>
      <c r="X156" s="59"/>
      <c r="Y156" s="59"/>
      <c r="Z156" s="59"/>
      <c r="AA156" s="59"/>
      <c r="AB156" s="59"/>
    </row>
    <row r="157" spans="1:28" ht="60.75" customHeight="1" x14ac:dyDescent="0.25">
      <c r="A157" s="302" t="s">
        <v>238</v>
      </c>
      <c r="B157" s="118" t="s">
        <v>266</v>
      </c>
      <c r="C157" s="81" t="s">
        <v>267</v>
      </c>
      <c r="D157" s="80" t="s">
        <v>268</v>
      </c>
      <c r="E157" s="80" t="s">
        <v>269</v>
      </c>
      <c r="F157" s="82">
        <v>20</v>
      </c>
      <c r="G157" s="82">
        <v>24</v>
      </c>
      <c r="H157" s="82">
        <v>3</v>
      </c>
      <c r="I157" s="107">
        <v>2.73</v>
      </c>
      <c r="J157" s="108">
        <f t="shared" si="24"/>
        <v>0.91</v>
      </c>
      <c r="K157" s="107">
        <v>0</v>
      </c>
      <c r="L157" s="107">
        <v>0</v>
      </c>
      <c r="M157" s="114">
        <v>0</v>
      </c>
      <c r="N157" s="117" t="s">
        <v>359</v>
      </c>
      <c r="O157" s="59"/>
      <c r="P157" s="59"/>
      <c r="Q157" s="59"/>
      <c r="R157" s="59"/>
      <c r="S157" s="59"/>
      <c r="T157" s="59"/>
      <c r="U157" s="59"/>
      <c r="V157" s="59"/>
      <c r="W157" s="59"/>
      <c r="X157" s="59"/>
      <c r="Y157" s="59"/>
      <c r="Z157" s="59"/>
      <c r="AA157" s="59"/>
      <c r="AB157" s="59"/>
    </row>
    <row r="158" spans="1:28" ht="66" customHeight="1" x14ac:dyDescent="0.25">
      <c r="A158" s="279"/>
      <c r="B158" s="6" t="s">
        <v>271</v>
      </c>
      <c r="C158" s="87" t="s">
        <v>272</v>
      </c>
      <c r="D158" s="86" t="s">
        <v>273</v>
      </c>
      <c r="E158" s="86" t="s">
        <v>269</v>
      </c>
      <c r="F158" s="88">
        <v>20</v>
      </c>
      <c r="G158" s="88">
        <v>15</v>
      </c>
      <c r="H158" s="88">
        <v>2</v>
      </c>
      <c r="I158" s="107">
        <v>1.84</v>
      </c>
      <c r="J158" s="108">
        <f t="shared" si="24"/>
        <v>0.92</v>
      </c>
      <c r="K158" s="107">
        <v>0</v>
      </c>
      <c r="L158" s="107">
        <v>0</v>
      </c>
      <c r="M158" s="107">
        <v>0</v>
      </c>
      <c r="N158" s="109" t="s">
        <v>360</v>
      </c>
      <c r="O158" s="59"/>
      <c r="P158" s="59"/>
      <c r="Q158" s="59"/>
      <c r="R158" s="59"/>
      <c r="S158" s="59"/>
      <c r="T158" s="59"/>
      <c r="U158" s="59"/>
      <c r="V158" s="59"/>
      <c r="W158" s="59"/>
      <c r="X158" s="59"/>
      <c r="Y158" s="59"/>
      <c r="Z158" s="59"/>
      <c r="AA158" s="59"/>
      <c r="AB158" s="59"/>
    </row>
    <row r="159" spans="1:28" ht="54.75" customHeight="1" x14ac:dyDescent="0.25">
      <c r="A159" s="279"/>
      <c r="B159" s="6" t="s">
        <v>275</v>
      </c>
      <c r="C159" s="87" t="s">
        <v>276</v>
      </c>
      <c r="D159" s="86" t="s">
        <v>277</v>
      </c>
      <c r="E159" s="86" t="s">
        <v>278</v>
      </c>
      <c r="F159" s="88">
        <v>20</v>
      </c>
      <c r="G159" s="88">
        <v>15</v>
      </c>
      <c r="H159" s="88">
        <v>4</v>
      </c>
      <c r="I159" s="107">
        <f>3.72-0.19</f>
        <v>3.5300000000000002</v>
      </c>
      <c r="J159" s="108">
        <f t="shared" si="24"/>
        <v>0.88250000000000006</v>
      </c>
      <c r="K159" s="107">
        <v>0.19</v>
      </c>
      <c r="L159" s="107">
        <v>0.19</v>
      </c>
      <c r="M159" s="108">
        <f t="shared" ref="M159:M161" si="25">+L159/K159</f>
        <v>1</v>
      </c>
      <c r="N159" s="116" t="s">
        <v>361</v>
      </c>
      <c r="O159" s="59"/>
      <c r="P159" s="59"/>
      <c r="Q159" s="59"/>
      <c r="R159" s="59"/>
      <c r="S159" s="59"/>
      <c r="T159" s="59"/>
      <c r="U159" s="59"/>
      <c r="V159" s="59"/>
      <c r="W159" s="59"/>
      <c r="X159" s="59"/>
      <c r="Y159" s="59"/>
      <c r="Z159" s="59"/>
      <c r="AA159" s="59"/>
      <c r="AB159" s="59"/>
    </row>
    <row r="160" spans="1:28" ht="62.25" customHeight="1" x14ac:dyDescent="0.25">
      <c r="A160" s="279"/>
      <c r="B160" s="6" t="s">
        <v>280</v>
      </c>
      <c r="C160" s="87" t="s">
        <v>281</v>
      </c>
      <c r="D160" s="86" t="s">
        <v>282</v>
      </c>
      <c r="E160" s="86" t="s">
        <v>283</v>
      </c>
      <c r="F160" s="88">
        <v>20</v>
      </c>
      <c r="G160" s="91">
        <v>0.38</v>
      </c>
      <c r="H160" s="110">
        <v>7.0000000000000007E-2</v>
      </c>
      <c r="I160" s="111">
        <v>5.9900000000000002E-2</v>
      </c>
      <c r="J160" s="111">
        <f>+I160/H160</f>
        <v>0.85571428571428565</v>
      </c>
      <c r="K160" s="111">
        <v>1.9300000000000001E-2</v>
      </c>
      <c r="L160" s="111">
        <v>1.8599999999999998E-2</v>
      </c>
      <c r="M160" s="108">
        <f t="shared" si="25"/>
        <v>0.9637305699481864</v>
      </c>
      <c r="N160" s="116" t="s">
        <v>362</v>
      </c>
      <c r="O160" s="59"/>
      <c r="P160" s="59"/>
      <c r="Q160" s="59"/>
      <c r="R160" s="59"/>
      <c r="S160" s="59"/>
      <c r="T160" s="59"/>
      <c r="U160" s="59"/>
      <c r="V160" s="59"/>
      <c r="W160" s="59"/>
      <c r="X160" s="59"/>
      <c r="Y160" s="59"/>
      <c r="Z160" s="59"/>
      <c r="AA160" s="59"/>
      <c r="AB160" s="59"/>
    </row>
    <row r="161" spans="1:28" ht="54" customHeight="1" thickBot="1" x14ac:dyDescent="0.3">
      <c r="A161" s="281"/>
      <c r="B161" s="92" t="s">
        <v>285</v>
      </c>
      <c r="C161" s="93" t="s">
        <v>286</v>
      </c>
      <c r="D161" s="92" t="s">
        <v>287</v>
      </c>
      <c r="E161" s="92" t="s">
        <v>278</v>
      </c>
      <c r="F161" s="94">
        <v>20</v>
      </c>
      <c r="G161" s="94">
        <v>13</v>
      </c>
      <c r="H161" s="94">
        <v>3</v>
      </c>
      <c r="I161" s="112">
        <v>2.76</v>
      </c>
      <c r="J161" s="113">
        <f t="shared" ref="J161:J164" si="26">I161/H161</f>
        <v>0.91999999999999993</v>
      </c>
      <c r="K161" s="112">
        <v>0.05</v>
      </c>
      <c r="L161" s="112">
        <v>0.05</v>
      </c>
      <c r="M161" s="113">
        <f t="shared" si="25"/>
        <v>1</v>
      </c>
      <c r="N161" s="117" t="s">
        <v>363</v>
      </c>
      <c r="O161" s="59"/>
      <c r="P161" s="59"/>
      <c r="Q161" s="59"/>
      <c r="R161" s="59"/>
      <c r="S161" s="59"/>
      <c r="T161" s="59"/>
      <c r="U161" s="59"/>
      <c r="V161" s="59"/>
      <c r="W161" s="59"/>
      <c r="X161" s="59"/>
      <c r="Y161" s="59"/>
      <c r="Z161" s="59"/>
      <c r="AA161" s="59"/>
      <c r="AB161" s="59"/>
    </row>
    <row r="162" spans="1:28" ht="49.5" customHeight="1" x14ac:dyDescent="0.25">
      <c r="A162" s="302" t="s">
        <v>364</v>
      </c>
      <c r="B162" s="118" t="s">
        <v>266</v>
      </c>
      <c r="C162" s="81" t="s">
        <v>267</v>
      </c>
      <c r="D162" s="80" t="s">
        <v>268</v>
      </c>
      <c r="E162" s="80" t="s">
        <v>269</v>
      </c>
      <c r="F162" s="82">
        <v>20</v>
      </c>
      <c r="G162" s="82">
        <v>24</v>
      </c>
      <c r="H162" s="82">
        <v>3</v>
      </c>
      <c r="I162" s="107">
        <v>2.87</v>
      </c>
      <c r="J162" s="108">
        <f t="shared" si="26"/>
        <v>0.95666666666666667</v>
      </c>
      <c r="K162" s="107">
        <v>0</v>
      </c>
      <c r="L162" s="107">
        <v>0</v>
      </c>
      <c r="M162" s="114">
        <v>0</v>
      </c>
      <c r="N162" s="117" t="s">
        <v>359</v>
      </c>
      <c r="O162" s="59"/>
      <c r="P162" s="59"/>
      <c r="Q162" s="59"/>
      <c r="R162" s="59"/>
      <c r="S162" s="59"/>
      <c r="T162" s="59"/>
      <c r="U162" s="59"/>
      <c r="V162" s="59"/>
      <c r="W162" s="59"/>
      <c r="X162" s="59"/>
      <c r="Y162" s="59"/>
      <c r="Z162" s="59"/>
      <c r="AA162" s="59"/>
      <c r="AB162" s="59"/>
    </row>
    <row r="163" spans="1:28" ht="49.5" customHeight="1" x14ac:dyDescent="0.25">
      <c r="A163" s="279"/>
      <c r="B163" s="6" t="s">
        <v>271</v>
      </c>
      <c r="C163" s="87" t="s">
        <v>272</v>
      </c>
      <c r="D163" s="86" t="s">
        <v>273</v>
      </c>
      <c r="E163" s="86" t="s">
        <v>269</v>
      </c>
      <c r="F163" s="88">
        <v>20</v>
      </c>
      <c r="G163" s="88">
        <v>15</v>
      </c>
      <c r="H163" s="88">
        <v>2</v>
      </c>
      <c r="I163" s="107">
        <v>1.92</v>
      </c>
      <c r="J163" s="108">
        <f t="shared" si="26"/>
        <v>0.96</v>
      </c>
      <c r="K163" s="107">
        <v>0</v>
      </c>
      <c r="L163" s="107">
        <v>0</v>
      </c>
      <c r="M163" s="107">
        <v>0</v>
      </c>
      <c r="N163" s="109" t="s">
        <v>365</v>
      </c>
      <c r="O163" s="59"/>
      <c r="P163" s="59"/>
      <c r="Q163" s="59"/>
      <c r="R163" s="59"/>
      <c r="S163" s="59"/>
      <c r="T163" s="59"/>
      <c r="U163" s="59"/>
      <c r="V163" s="59"/>
      <c r="W163" s="59"/>
      <c r="X163" s="59"/>
      <c r="Y163" s="59"/>
      <c r="Z163" s="59"/>
      <c r="AA163" s="59"/>
      <c r="AB163" s="59"/>
    </row>
    <row r="164" spans="1:28" ht="49.5" customHeight="1" x14ac:dyDescent="0.25">
      <c r="A164" s="279"/>
      <c r="B164" s="6" t="s">
        <v>275</v>
      </c>
      <c r="C164" s="87" t="s">
        <v>276</v>
      </c>
      <c r="D164" s="86" t="s">
        <v>277</v>
      </c>
      <c r="E164" s="86" t="s">
        <v>278</v>
      </c>
      <c r="F164" s="88">
        <v>20</v>
      </c>
      <c r="G164" s="88">
        <v>15</v>
      </c>
      <c r="H164" s="88">
        <v>4</v>
      </c>
      <c r="I164" s="107">
        <v>3.81</v>
      </c>
      <c r="J164" s="108">
        <f t="shared" si="26"/>
        <v>0.95250000000000001</v>
      </c>
      <c r="K164" s="107">
        <v>0.19</v>
      </c>
      <c r="L164" s="107">
        <v>0.19</v>
      </c>
      <c r="M164" s="108">
        <f t="shared" ref="M164:M166" si="27">+L164/K164</f>
        <v>1</v>
      </c>
      <c r="N164" s="116" t="s">
        <v>361</v>
      </c>
      <c r="O164" s="59"/>
      <c r="P164" s="59"/>
      <c r="Q164" s="59"/>
      <c r="R164" s="59"/>
      <c r="S164" s="59"/>
      <c r="T164" s="59"/>
      <c r="U164" s="59"/>
      <c r="V164" s="59"/>
      <c r="W164" s="59"/>
      <c r="X164" s="59"/>
      <c r="Y164" s="59"/>
      <c r="Z164" s="59"/>
      <c r="AA164" s="59"/>
      <c r="AB164" s="59"/>
    </row>
    <row r="165" spans="1:28" ht="49.5" customHeight="1" x14ac:dyDescent="0.25">
      <c r="A165" s="279"/>
      <c r="B165" s="6" t="s">
        <v>280</v>
      </c>
      <c r="C165" s="87" t="s">
        <v>281</v>
      </c>
      <c r="D165" s="86" t="s">
        <v>282</v>
      </c>
      <c r="E165" s="86" t="s">
        <v>283</v>
      </c>
      <c r="F165" s="88">
        <v>20</v>
      </c>
      <c r="G165" s="91">
        <v>0.38</v>
      </c>
      <c r="H165" s="110">
        <v>7.0000000000000007E-2</v>
      </c>
      <c r="I165" s="111">
        <v>6.5799999999999997E-2</v>
      </c>
      <c r="J165" s="111">
        <f>+I165/H165</f>
        <v>0.93999999999999984</v>
      </c>
      <c r="K165" s="111">
        <v>1.9300000000000001E-2</v>
      </c>
      <c r="L165" s="111">
        <v>1.9E-2</v>
      </c>
      <c r="M165" s="108">
        <f t="shared" si="27"/>
        <v>0.98445595854922274</v>
      </c>
      <c r="N165" s="116" t="s">
        <v>366</v>
      </c>
      <c r="O165" s="59"/>
      <c r="P165" s="59"/>
      <c r="Q165" s="59"/>
      <c r="R165" s="59"/>
      <c r="S165" s="59"/>
      <c r="T165" s="59"/>
      <c r="U165" s="59"/>
      <c r="V165" s="59"/>
      <c r="W165" s="59"/>
      <c r="X165" s="59"/>
      <c r="Y165" s="59"/>
      <c r="Z165" s="59"/>
      <c r="AA165" s="59"/>
      <c r="AB165" s="59"/>
    </row>
    <row r="166" spans="1:28" ht="49.5" customHeight="1" thickBot="1" x14ac:dyDescent="0.3">
      <c r="A166" s="281"/>
      <c r="B166" s="92" t="s">
        <v>285</v>
      </c>
      <c r="C166" s="93" t="s">
        <v>286</v>
      </c>
      <c r="D166" s="92" t="s">
        <v>287</v>
      </c>
      <c r="E166" s="92" t="s">
        <v>278</v>
      </c>
      <c r="F166" s="94">
        <v>20</v>
      </c>
      <c r="G166" s="94">
        <v>13</v>
      </c>
      <c r="H166" s="94">
        <v>3</v>
      </c>
      <c r="I166" s="112">
        <v>2.82</v>
      </c>
      <c r="J166" s="113">
        <f t="shared" ref="J166:J169" si="28">I166/H166</f>
        <v>0.94</v>
      </c>
      <c r="K166" s="112">
        <v>0.05</v>
      </c>
      <c r="L166" s="112">
        <v>0.05</v>
      </c>
      <c r="M166" s="113">
        <f t="shared" si="27"/>
        <v>1</v>
      </c>
      <c r="N166" s="117" t="s">
        <v>363</v>
      </c>
      <c r="O166" s="59"/>
      <c r="P166" s="59"/>
      <c r="Q166" s="59"/>
      <c r="R166" s="59"/>
      <c r="S166" s="59"/>
      <c r="T166" s="59"/>
      <c r="U166" s="59"/>
      <c r="V166" s="59"/>
      <c r="W166" s="59"/>
      <c r="X166" s="59"/>
      <c r="Y166" s="59"/>
      <c r="Z166" s="59"/>
      <c r="AA166" s="59"/>
      <c r="AB166" s="59"/>
    </row>
    <row r="167" spans="1:28" ht="51" customHeight="1" x14ac:dyDescent="0.25">
      <c r="A167" s="302" t="s">
        <v>367</v>
      </c>
      <c r="B167" s="118" t="s">
        <v>266</v>
      </c>
      <c r="C167" s="81" t="s">
        <v>267</v>
      </c>
      <c r="D167" s="80" t="s">
        <v>268</v>
      </c>
      <c r="E167" s="80" t="s">
        <v>269</v>
      </c>
      <c r="F167" s="82">
        <v>20</v>
      </c>
      <c r="G167" s="82">
        <v>24</v>
      </c>
      <c r="H167" s="82">
        <v>3</v>
      </c>
      <c r="I167" s="107">
        <v>3</v>
      </c>
      <c r="J167" s="108">
        <f>I167/H167</f>
        <v>1</v>
      </c>
      <c r="K167" s="107">
        <v>0</v>
      </c>
      <c r="L167" s="107">
        <v>0</v>
      </c>
      <c r="M167" s="114">
        <v>0</v>
      </c>
      <c r="N167" s="117" t="s">
        <v>359</v>
      </c>
      <c r="O167" s="59"/>
      <c r="P167" s="59"/>
      <c r="Q167" s="59"/>
      <c r="R167" s="59"/>
      <c r="S167" s="59"/>
      <c r="T167" s="59"/>
      <c r="U167" s="59"/>
      <c r="V167" s="59"/>
      <c r="W167" s="59"/>
      <c r="X167" s="59"/>
      <c r="Y167" s="59"/>
      <c r="Z167" s="59"/>
      <c r="AA167" s="59"/>
      <c r="AB167" s="59"/>
    </row>
    <row r="168" spans="1:28" ht="60" customHeight="1" x14ac:dyDescent="0.25">
      <c r="A168" s="279"/>
      <c r="B168" s="6" t="s">
        <v>271</v>
      </c>
      <c r="C168" s="87" t="s">
        <v>272</v>
      </c>
      <c r="D168" s="86" t="s">
        <v>273</v>
      </c>
      <c r="E168" s="86" t="s">
        <v>269</v>
      </c>
      <c r="F168" s="88">
        <v>20</v>
      </c>
      <c r="G168" s="88">
        <v>15</v>
      </c>
      <c r="H168" s="88">
        <v>2</v>
      </c>
      <c r="I168" s="107">
        <v>2</v>
      </c>
      <c r="J168" s="108">
        <f t="shared" si="28"/>
        <v>1</v>
      </c>
      <c r="K168" s="107">
        <v>0</v>
      </c>
      <c r="L168" s="107">
        <v>0</v>
      </c>
      <c r="M168" s="107">
        <v>0</v>
      </c>
      <c r="N168" s="109" t="s">
        <v>365</v>
      </c>
      <c r="O168" s="59"/>
      <c r="P168" s="59"/>
      <c r="Q168" s="59"/>
      <c r="R168" s="59"/>
      <c r="S168" s="59"/>
      <c r="T168" s="59"/>
      <c r="U168" s="59"/>
      <c r="V168" s="59"/>
      <c r="W168" s="59"/>
      <c r="X168" s="59"/>
      <c r="Y168" s="59"/>
      <c r="Z168" s="59"/>
      <c r="AA168" s="59"/>
      <c r="AB168" s="59"/>
    </row>
    <row r="169" spans="1:28" ht="44.25" customHeight="1" x14ac:dyDescent="0.25">
      <c r="A169" s="279"/>
      <c r="B169" s="6" t="s">
        <v>275</v>
      </c>
      <c r="C169" s="87" t="s">
        <v>276</v>
      </c>
      <c r="D169" s="86" t="s">
        <v>277</v>
      </c>
      <c r="E169" s="86" t="s">
        <v>278</v>
      </c>
      <c r="F169" s="88">
        <v>20</v>
      </c>
      <c r="G169" s="88">
        <v>15</v>
      </c>
      <c r="H169" s="88">
        <v>4</v>
      </c>
      <c r="I169" s="107">
        <v>4</v>
      </c>
      <c r="J169" s="108">
        <f t="shared" si="28"/>
        <v>1</v>
      </c>
      <c r="K169" s="107">
        <v>0.19</v>
      </c>
      <c r="L169" s="107">
        <v>0.19</v>
      </c>
      <c r="M169" s="108">
        <f>+L169/K169</f>
        <v>1</v>
      </c>
      <c r="N169" s="116" t="s">
        <v>361</v>
      </c>
      <c r="O169" s="59"/>
      <c r="P169" s="59"/>
      <c r="Q169" s="59"/>
      <c r="R169" s="59"/>
      <c r="S169" s="59"/>
      <c r="T169" s="59"/>
      <c r="U169" s="59"/>
      <c r="V169" s="59"/>
      <c r="W169" s="59"/>
      <c r="X169" s="59"/>
      <c r="Y169" s="59"/>
      <c r="Z169" s="59"/>
      <c r="AA169" s="59"/>
      <c r="AB169" s="59"/>
    </row>
    <row r="170" spans="1:28" ht="57.75" customHeight="1" x14ac:dyDescent="0.25">
      <c r="A170" s="279"/>
      <c r="B170" s="6" t="s">
        <v>280</v>
      </c>
      <c r="C170" s="87" t="s">
        <v>281</v>
      </c>
      <c r="D170" s="86" t="s">
        <v>282</v>
      </c>
      <c r="E170" s="86" t="s">
        <v>283</v>
      </c>
      <c r="F170" s="88">
        <v>20</v>
      </c>
      <c r="G170" s="91">
        <v>0.38</v>
      </c>
      <c r="H170" s="110">
        <v>7.0000000000000007E-2</v>
      </c>
      <c r="I170" s="111">
        <v>6.5799999999999997E-2</v>
      </c>
      <c r="J170" s="111">
        <f>+I170/H170</f>
        <v>0.93999999999999984</v>
      </c>
      <c r="K170" s="111">
        <v>1.9300000000000001E-2</v>
      </c>
      <c r="L170" s="111">
        <v>1.9300000000000001E-2</v>
      </c>
      <c r="M170" s="108">
        <f t="shared" ref="M170:M171" si="29">+L170/K170</f>
        <v>1</v>
      </c>
      <c r="N170" s="116" t="s">
        <v>368</v>
      </c>
      <c r="O170" s="59"/>
      <c r="P170" s="59"/>
      <c r="Q170" s="59"/>
      <c r="R170" s="59"/>
      <c r="S170" s="59"/>
      <c r="T170" s="59"/>
      <c r="U170" s="59"/>
      <c r="V170" s="59"/>
      <c r="W170" s="59"/>
      <c r="X170" s="59"/>
      <c r="Y170" s="59"/>
      <c r="Z170" s="59"/>
      <c r="AA170" s="59"/>
      <c r="AB170" s="59"/>
    </row>
    <row r="171" spans="1:28" ht="44.25" customHeight="1" thickBot="1" x14ac:dyDescent="0.3">
      <c r="A171" s="281"/>
      <c r="B171" s="92" t="s">
        <v>285</v>
      </c>
      <c r="C171" s="93" t="s">
        <v>286</v>
      </c>
      <c r="D171" s="92" t="s">
        <v>287</v>
      </c>
      <c r="E171" s="92" t="s">
        <v>278</v>
      </c>
      <c r="F171" s="94">
        <v>20</v>
      </c>
      <c r="G171" s="94">
        <v>13</v>
      </c>
      <c r="H171" s="94">
        <v>3</v>
      </c>
      <c r="I171" s="112">
        <v>3</v>
      </c>
      <c r="J171" s="113">
        <f>I171/H171</f>
        <v>1</v>
      </c>
      <c r="K171" s="112">
        <v>0.05</v>
      </c>
      <c r="L171" s="112">
        <v>0.05</v>
      </c>
      <c r="M171" s="113">
        <f t="shared" si="29"/>
        <v>1</v>
      </c>
      <c r="N171" s="117" t="s">
        <v>363</v>
      </c>
      <c r="O171" s="59"/>
      <c r="P171" s="59"/>
      <c r="Q171" s="59"/>
      <c r="R171" s="59"/>
      <c r="S171" s="59"/>
      <c r="T171" s="59"/>
      <c r="U171" s="59"/>
      <c r="V171" s="59"/>
      <c r="W171" s="59"/>
      <c r="X171" s="59"/>
      <c r="Y171" s="59"/>
      <c r="Z171" s="59"/>
      <c r="AA171" s="59"/>
      <c r="AB171" s="59"/>
    </row>
    <row r="172" spans="1:28" ht="21.75" customHeight="1" thickBot="1" x14ac:dyDescent="0.3">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row>
    <row r="173" spans="1:28" ht="15.75" customHeight="1" x14ac:dyDescent="0.25">
      <c r="A173" s="306" t="s">
        <v>369</v>
      </c>
      <c r="B173" s="218"/>
      <c r="C173" s="218"/>
      <c r="D173" s="218"/>
      <c r="E173" s="218"/>
      <c r="F173" s="218"/>
      <c r="G173" s="218"/>
      <c r="H173" s="218"/>
      <c r="I173" s="218"/>
      <c r="J173" s="218"/>
      <c r="K173" s="218"/>
      <c r="L173" s="218"/>
      <c r="M173" s="218"/>
      <c r="N173" s="219"/>
      <c r="O173" s="59"/>
      <c r="P173" s="59"/>
      <c r="Q173" s="59"/>
      <c r="R173" s="59"/>
      <c r="S173" s="59"/>
      <c r="T173" s="59"/>
      <c r="U173" s="59"/>
      <c r="V173" s="59"/>
      <c r="W173" s="59"/>
      <c r="X173" s="59"/>
      <c r="Y173" s="59"/>
      <c r="Z173" s="59"/>
      <c r="AA173" s="59"/>
      <c r="AB173" s="59"/>
    </row>
    <row r="174" spans="1:28" ht="44.25" customHeight="1" thickBot="1" x14ac:dyDescent="0.3">
      <c r="A174" s="60" t="s">
        <v>24</v>
      </c>
      <c r="B174" s="61" t="s">
        <v>253</v>
      </c>
      <c r="C174" s="61" t="s">
        <v>254</v>
      </c>
      <c r="D174" s="61" t="s">
        <v>255</v>
      </c>
      <c r="E174" s="61" t="s">
        <v>256</v>
      </c>
      <c r="F174" s="61" t="s">
        <v>370</v>
      </c>
      <c r="G174" s="61" t="s">
        <v>258</v>
      </c>
      <c r="H174" s="61" t="s">
        <v>371</v>
      </c>
      <c r="I174" s="61" t="s">
        <v>372</v>
      </c>
      <c r="J174" s="106" t="s">
        <v>373</v>
      </c>
      <c r="K174" s="61" t="s">
        <v>262</v>
      </c>
      <c r="L174" s="61" t="s">
        <v>263</v>
      </c>
      <c r="M174" s="61" t="s">
        <v>264</v>
      </c>
      <c r="N174" s="62" t="s">
        <v>374</v>
      </c>
      <c r="O174" s="59"/>
      <c r="P174" s="59"/>
      <c r="Q174" s="59"/>
      <c r="R174" s="59"/>
      <c r="S174" s="59"/>
      <c r="T174" s="59"/>
      <c r="U174" s="59"/>
      <c r="V174" s="59"/>
      <c r="W174" s="59"/>
      <c r="X174" s="59"/>
      <c r="Y174" s="59"/>
      <c r="Z174" s="59"/>
      <c r="AA174" s="59"/>
      <c r="AB174" s="59"/>
    </row>
    <row r="175" spans="1:28" ht="55.5" customHeight="1" x14ac:dyDescent="0.25">
      <c r="A175" s="302" t="s">
        <v>242</v>
      </c>
      <c r="B175" s="118" t="s">
        <v>266</v>
      </c>
      <c r="C175" s="81" t="s">
        <v>267</v>
      </c>
      <c r="D175" s="80" t="s">
        <v>268</v>
      </c>
      <c r="E175" s="80" t="s">
        <v>269</v>
      </c>
      <c r="F175" s="82">
        <v>20</v>
      </c>
      <c r="G175" s="82">
        <v>24</v>
      </c>
      <c r="H175" s="683">
        <v>7</v>
      </c>
      <c r="I175" s="684">
        <v>0.1</v>
      </c>
      <c r="J175" s="686">
        <f t="shared" ref="J175:J181" si="30">I175/H175</f>
        <v>1.4285714285714287E-2</v>
      </c>
      <c r="K175" s="683">
        <v>0</v>
      </c>
      <c r="L175" s="683">
        <v>0</v>
      </c>
      <c r="M175" s="683">
        <v>0</v>
      </c>
      <c r="N175" s="682" t="s">
        <v>513</v>
      </c>
      <c r="O175" s="59"/>
      <c r="P175" s="59"/>
      <c r="Q175" s="59"/>
      <c r="R175" s="59"/>
      <c r="S175" s="59"/>
      <c r="T175" s="59"/>
      <c r="U175" s="59"/>
      <c r="V175" s="59"/>
      <c r="W175" s="59"/>
      <c r="X175" s="59"/>
      <c r="Y175" s="59"/>
      <c r="Z175" s="59"/>
      <c r="AA175" s="59"/>
      <c r="AB175" s="59"/>
    </row>
    <row r="176" spans="1:28" ht="59.25" customHeight="1" x14ac:dyDescent="0.25">
      <c r="A176" s="279"/>
      <c r="B176" s="6" t="s">
        <v>271</v>
      </c>
      <c r="C176" s="87" t="s">
        <v>272</v>
      </c>
      <c r="D176" s="86" t="s">
        <v>273</v>
      </c>
      <c r="E176" s="86" t="s">
        <v>269</v>
      </c>
      <c r="F176" s="88">
        <v>20</v>
      </c>
      <c r="G176" s="88">
        <v>15</v>
      </c>
      <c r="H176" s="683">
        <v>4</v>
      </c>
      <c r="I176" s="683">
        <v>0.04</v>
      </c>
      <c r="J176" s="686">
        <f t="shared" si="30"/>
        <v>0.01</v>
      </c>
      <c r="K176" s="683">
        <v>0</v>
      </c>
      <c r="L176" s="683">
        <v>0</v>
      </c>
      <c r="M176" s="683">
        <v>0</v>
      </c>
      <c r="N176" s="682" t="s">
        <v>515</v>
      </c>
      <c r="O176" s="59"/>
      <c r="P176" s="59"/>
      <c r="Q176" s="59"/>
      <c r="R176" s="59"/>
      <c r="S176" s="59"/>
      <c r="T176" s="59"/>
      <c r="U176" s="59"/>
      <c r="V176" s="59"/>
      <c r="W176" s="59"/>
      <c r="X176" s="59"/>
      <c r="Y176" s="59"/>
      <c r="Z176" s="59"/>
      <c r="AA176" s="59"/>
      <c r="AB176" s="59"/>
    </row>
    <row r="177" spans="1:28" ht="73.5" customHeight="1" x14ac:dyDescent="0.25">
      <c r="A177" s="279"/>
      <c r="B177" s="6" t="s">
        <v>275</v>
      </c>
      <c r="C177" s="87" t="s">
        <v>276</v>
      </c>
      <c r="D177" s="86" t="s">
        <v>277</v>
      </c>
      <c r="E177" s="86" t="s">
        <v>278</v>
      </c>
      <c r="F177" s="88">
        <v>20</v>
      </c>
      <c r="G177" s="88">
        <v>15</v>
      </c>
      <c r="H177" s="683">
        <v>3</v>
      </c>
      <c r="I177" s="683">
        <v>7.0000000000000007E-2</v>
      </c>
      <c r="J177" s="686">
        <f t="shared" si="30"/>
        <v>2.3333333333333334E-2</v>
      </c>
      <c r="K177" s="683">
        <v>0</v>
      </c>
      <c r="L177" s="683">
        <v>0</v>
      </c>
      <c r="M177" s="683">
        <v>0</v>
      </c>
      <c r="N177" s="682" t="s">
        <v>516</v>
      </c>
      <c r="O177" s="59"/>
      <c r="P177" s="59"/>
      <c r="Q177" s="59"/>
      <c r="R177" s="59"/>
      <c r="S177" s="59"/>
      <c r="T177" s="59"/>
      <c r="U177" s="59"/>
      <c r="V177" s="59"/>
      <c r="W177" s="59"/>
      <c r="X177" s="59"/>
      <c r="Y177" s="59"/>
      <c r="Z177" s="59"/>
      <c r="AA177" s="59"/>
      <c r="AB177" s="59"/>
    </row>
    <row r="178" spans="1:28" ht="51" x14ac:dyDescent="0.25">
      <c r="A178" s="279"/>
      <c r="B178" s="6" t="s">
        <v>280</v>
      </c>
      <c r="C178" s="87" t="s">
        <v>281</v>
      </c>
      <c r="D178" s="86" t="s">
        <v>282</v>
      </c>
      <c r="E178" s="86" t="s">
        <v>283</v>
      </c>
      <c r="F178" s="88">
        <v>20</v>
      </c>
      <c r="G178" s="91">
        <v>0.38</v>
      </c>
      <c r="H178" s="685">
        <v>0.12</v>
      </c>
      <c r="I178" s="685">
        <f>1.03%-L178</f>
        <v>8.8000000000000005E-3</v>
      </c>
      <c r="J178" s="686">
        <f t="shared" si="30"/>
        <v>7.3333333333333334E-2</v>
      </c>
      <c r="K178" s="201">
        <v>4.1999999999999997E-3</v>
      </c>
      <c r="L178" s="201">
        <v>1.5E-3</v>
      </c>
      <c r="M178" s="188">
        <f>+L178/K178</f>
        <v>0.35714285714285715</v>
      </c>
      <c r="N178" s="682" t="s">
        <v>517</v>
      </c>
      <c r="O178" s="59"/>
      <c r="P178" s="59"/>
      <c r="Q178" s="59"/>
      <c r="R178" s="59"/>
      <c r="S178" s="59"/>
      <c r="T178" s="59"/>
      <c r="U178" s="59"/>
      <c r="V178" s="59"/>
      <c r="W178" s="59"/>
      <c r="X178" s="59"/>
      <c r="Y178" s="59"/>
      <c r="Z178" s="59"/>
      <c r="AA178" s="59"/>
      <c r="AB178" s="59"/>
    </row>
    <row r="179" spans="1:28" ht="60.75" thickBot="1" x14ac:dyDescent="0.3">
      <c r="A179" s="307"/>
      <c r="B179" s="92" t="s">
        <v>285</v>
      </c>
      <c r="C179" s="93" t="s">
        <v>286</v>
      </c>
      <c r="D179" s="92" t="s">
        <v>287</v>
      </c>
      <c r="E179" s="92" t="s">
        <v>278</v>
      </c>
      <c r="F179" s="94">
        <v>20</v>
      </c>
      <c r="G179" s="172">
        <v>13</v>
      </c>
      <c r="H179" s="687">
        <v>3</v>
      </c>
      <c r="I179" s="687">
        <v>0.06</v>
      </c>
      <c r="J179" s="721">
        <f t="shared" si="30"/>
        <v>0.02</v>
      </c>
      <c r="K179" s="687">
        <v>0</v>
      </c>
      <c r="L179" s="687">
        <v>0</v>
      </c>
      <c r="M179" s="687">
        <v>0</v>
      </c>
      <c r="N179" s="689" t="s">
        <v>518</v>
      </c>
      <c r="O179" s="59"/>
      <c r="P179" s="59"/>
      <c r="Q179" s="59"/>
      <c r="R179" s="59"/>
      <c r="S179" s="59"/>
      <c r="T179" s="59"/>
      <c r="U179" s="59"/>
      <c r="V179" s="59"/>
      <c r="W179" s="59"/>
      <c r="X179" s="59"/>
      <c r="Y179" s="59"/>
      <c r="Z179" s="59"/>
      <c r="AA179" s="59"/>
      <c r="AB179" s="59"/>
    </row>
    <row r="180" spans="1:28" ht="42.75" customHeight="1" x14ac:dyDescent="0.25">
      <c r="A180" s="297" t="s">
        <v>244</v>
      </c>
      <c r="B180" s="118" t="s">
        <v>266</v>
      </c>
      <c r="C180" s="81" t="s">
        <v>267</v>
      </c>
      <c r="D180" s="80" t="s">
        <v>268</v>
      </c>
      <c r="E180" s="80" t="s">
        <v>269</v>
      </c>
      <c r="F180" s="82">
        <v>20</v>
      </c>
      <c r="G180" s="170">
        <v>24</v>
      </c>
      <c r="H180" s="680">
        <v>7</v>
      </c>
      <c r="I180" s="680">
        <v>0.34</v>
      </c>
      <c r="J180" s="681">
        <f t="shared" si="30"/>
        <v>4.8571428571428578E-2</v>
      </c>
      <c r="K180" s="680">
        <v>0</v>
      </c>
      <c r="L180" s="680">
        <v>0</v>
      </c>
      <c r="M180" s="680">
        <v>0</v>
      </c>
      <c r="N180" s="682" t="s">
        <v>523</v>
      </c>
      <c r="O180" s="59"/>
      <c r="P180" s="59"/>
      <c r="Q180" s="59"/>
      <c r="R180" s="59"/>
      <c r="S180" s="59"/>
      <c r="T180" s="59"/>
      <c r="U180" s="59"/>
      <c r="V180" s="59"/>
      <c r="W180" s="59"/>
      <c r="X180" s="59"/>
      <c r="Y180" s="59"/>
      <c r="Z180" s="59"/>
      <c r="AA180" s="59"/>
      <c r="AB180" s="59"/>
    </row>
    <row r="181" spans="1:28" ht="46.5" customHeight="1" x14ac:dyDescent="0.25">
      <c r="A181" s="298"/>
      <c r="B181" s="6" t="s">
        <v>271</v>
      </c>
      <c r="C181" s="87" t="s">
        <v>272</v>
      </c>
      <c r="D181" s="86" t="s">
        <v>273</v>
      </c>
      <c r="E181" s="86" t="s">
        <v>269</v>
      </c>
      <c r="F181" s="88">
        <v>20</v>
      </c>
      <c r="G181" s="88">
        <v>15</v>
      </c>
      <c r="H181" s="683">
        <v>4</v>
      </c>
      <c r="I181" s="684">
        <v>0.2</v>
      </c>
      <c r="J181" s="686">
        <f t="shared" si="30"/>
        <v>0.05</v>
      </c>
      <c r="K181" s="683">
        <v>0</v>
      </c>
      <c r="L181" s="683">
        <v>0</v>
      </c>
      <c r="M181" s="683">
        <v>0</v>
      </c>
      <c r="N181" s="682" t="s">
        <v>524</v>
      </c>
      <c r="O181" s="59"/>
      <c r="P181" s="59"/>
      <c r="Q181" s="59"/>
      <c r="R181" s="59"/>
      <c r="S181" s="59"/>
      <c r="T181" s="59"/>
      <c r="U181" s="59"/>
      <c r="V181" s="59"/>
      <c r="W181" s="59"/>
      <c r="X181" s="59"/>
      <c r="Y181" s="59"/>
      <c r="Z181" s="59"/>
      <c r="AA181" s="59"/>
      <c r="AB181" s="59"/>
    </row>
    <row r="182" spans="1:28" ht="38.25" customHeight="1" x14ac:dyDescent="0.25">
      <c r="A182" s="298"/>
      <c r="B182" s="6" t="s">
        <v>275</v>
      </c>
      <c r="C182" s="87" t="s">
        <v>276</v>
      </c>
      <c r="D182" s="86" t="s">
        <v>277</v>
      </c>
      <c r="E182" s="86" t="s">
        <v>278</v>
      </c>
      <c r="F182" s="88">
        <v>20</v>
      </c>
      <c r="G182" s="88">
        <v>15</v>
      </c>
      <c r="H182" s="683">
        <v>3</v>
      </c>
      <c r="I182" s="683">
        <v>0.19</v>
      </c>
      <c r="J182" s="686">
        <f t="shared" ref="J182" si="31">I182/H182</f>
        <v>6.3333333333333339E-2</v>
      </c>
      <c r="K182" s="683">
        <v>0</v>
      </c>
      <c r="L182" s="683">
        <v>0</v>
      </c>
      <c r="M182" s="683">
        <v>0</v>
      </c>
      <c r="N182" s="682" t="s">
        <v>526</v>
      </c>
      <c r="O182" s="59"/>
      <c r="P182" s="59"/>
      <c r="Q182" s="59"/>
      <c r="R182" s="59"/>
      <c r="S182" s="59"/>
      <c r="T182" s="59"/>
      <c r="U182" s="59"/>
      <c r="V182" s="59"/>
      <c r="W182" s="59"/>
      <c r="X182" s="59"/>
      <c r="Y182" s="59"/>
      <c r="Z182" s="59"/>
      <c r="AA182" s="59"/>
      <c r="AB182" s="59"/>
    </row>
    <row r="183" spans="1:28" ht="44.25" customHeight="1" x14ac:dyDescent="0.25">
      <c r="A183" s="298"/>
      <c r="B183" s="6" t="s">
        <v>280</v>
      </c>
      <c r="C183" s="87" t="s">
        <v>281</v>
      </c>
      <c r="D183" s="86" t="s">
        <v>282</v>
      </c>
      <c r="E183" s="86" t="s">
        <v>283</v>
      </c>
      <c r="F183" s="88">
        <v>20</v>
      </c>
      <c r="G183" s="91">
        <v>0.38</v>
      </c>
      <c r="H183" s="685">
        <v>0.12</v>
      </c>
      <c r="I183" s="686">
        <f>2.06%-L183</f>
        <v>1.89E-2</v>
      </c>
      <c r="J183" s="686">
        <f>I183/H183</f>
        <v>0.1575</v>
      </c>
      <c r="K183" s="201">
        <v>4.1999999999999997E-3</v>
      </c>
      <c r="L183" s="201">
        <v>1.6999999999999999E-3</v>
      </c>
      <c r="M183" s="188">
        <f>+L183/K183</f>
        <v>0.40476190476190477</v>
      </c>
      <c r="N183" s="682" t="s">
        <v>527</v>
      </c>
      <c r="O183" s="59"/>
      <c r="P183" s="59"/>
      <c r="Q183" s="59"/>
      <c r="R183" s="59"/>
      <c r="S183" s="59"/>
      <c r="T183" s="59"/>
      <c r="U183" s="59"/>
      <c r="V183" s="59"/>
      <c r="W183" s="59"/>
      <c r="X183" s="59"/>
      <c r="Y183" s="59"/>
      <c r="Z183" s="59"/>
      <c r="AA183" s="59"/>
      <c r="AB183" s="59"/>
    </row>
    <row r="184" spans="1:28" ht="45" customHeight="1" thickBot="1" x14ac:dyDescent="0.3">
      <c r="A184" s="299"/>
      <c r="B184" s="92" t="s">
        <v>285</v>
      </c>
      <c r="C184" s="93" t="s">
        <v>286</v>
      </c>
      <c r="D184" s="92" t="s">
        <v>287</v>
      </c>
      <c r="E184" s="92" t="s">
        <v>278</v>
      </c>
      <c r="F184" s="94">
        <v>20</v>
      </c>
      <c r="G184" s="172">
        <v>13</v>
      </c>
      <c r="H184" s="687">
        <v>3</v>
      </c>
      <c r="I184" s="687">
        <v>0.18</v>
      </c>
      <c r="J184" s="721">
        <f>I184/H184</f>
        <v>0.06</v>
      </c>
      <c r="K184" s="687">
        <v>0</v>
      </c>
      <c r="L184" s="687">
        <v>0</v>
      </c>
      <c r="M184" s="687">
        <v>0</v>
      </c>
      <c r="N184" s="689" t="s">
        <v>525</v>
      </c>
      <c r="O184" s="59"/>
      <c r="P184" s="59"/>
      <c r="Q184" s="59"/>
      <c r="R184" s="59"/>
      <c r="S184" s="59"/>
      <c r="T184" s="59"/>
      <c r="U184" s="59"/>
      <c r="V184" s="59"/>
      <c r="W184" s="59"/>
      <c r="X184" s="59"/>
      <c r="Y184" s="59"/>
      <c r="Z184" s="59"/>
      <c r="AA184" s="59"/>
      <c r="AB184" s="59"/>
    </row>
    <row r="185" spans="1:28" ht="45" x14ac:dyDescent="0.25">
      <c r="A185" s="297" t="s">
        <v>245</v>
      </c>
      <c r="B185" s="118" t="s">
        <v>266</v>
      </c>
      <c r="C185" s="81" t="s">
        <v>267</v>
      </c>
      <c r="D185" s="80" t="s">
        <v>268</v>
      </c>
      <c r="E185" s="80" t="s">
        <v>269</v>
      </c>
      <c r="F185" s="82">
        <v>20</v>
      </c>
      <c r="G185" s="170">
        <v>24</v>
      </c>
      <c r="H185" s="680">
        <v>7</v>
      </c>
      <c r="I185" s="680">
        <v>0.72</v>
      </c>
      <c r="J185" s="681">
        <f>I185/H185</f>
        <v>0.10285714285714286</v>
      </c>
      <c r="K185" s="680">
        <v>0</v>
      </c>
      <c r="L185" s="680">
        <v>0</v>
      </c>
      <c r="M185" s="680">
        <v>0</v>
      </c>
      <c r="N185" s="682" t="s">
        <v>528</v>
      </c>
      <c r="O185" s="59"/>
      <c r="P185" s="59"/>
      <c r="Q185" s="59"/>
      <c r="R185" s="59"/>
      <c r="S185" s="59"/>
      <c r="T185" s="59"/>
      <c r="U185" s="59"/>
      <c r="V185" s="59"/>
      <c r="W185" s="59"/>
      <c r="X185" s="59"/>
      <c r="Y185" s="59"/>
      <c r="Z185" s="59"/>
      <c r="AA185" s="59"/>
      <c r="AB185" s="59"/>
    </row>
    <row r="186" spans="1:28" ht="51.75" customHeight="1" x14ac:dyDescent="0.25">
      <c r="A186" s="298"/>
      <c r="B186" s="6" t="s">
        <v>271</v>
      </c>
      <c r="C186" s="87" t="s">
        <v>272</v>
      </c>
      <c r="D186" s="86" t="s">
        <v>273</v>
      </c>
      <c r="E186" s="86" t="s">
        <v>269</v>
      </c>
      <c r="F186" s="88">
        <v>20</v>
      </c>
      <c r="G186" s="88">
        <v>15</v>
      </c>
      <c r="H186" s="683">
        <v>4</v>
      </c>
      <c r="I186" s="683">
        <v>0.44</v>
      </c>
      <c r="J186" s="686">
        <f t="shared" ref="J186:J187" si="32">I186/H186</f>
        <v>0.11</v>
      </c>
      <c r="K186" s="683">
        <v>0</v>
      </c>
      <c r="L186" s="683">
        <v>0</v>
      </c>
      <c r="M186" s="683">
        <v>0</v>
      </c>
      <c r="N186" s="682" t="s">
        <v>529</v>
      </c>
      <c r="O186" s="59"/>
      <c r="P186" s="59"/>
      <c r="Q186" s="59"/>
      <c r="R186" s="59"/>
      <c r="S186" s="59"/>
      <c r="T186" s="59"/>
      <c r="U186" s="59"/>
      <c r="V186" s="59"/>
      <c r="W186" s="59"/>
      <c r="X186" s="59"/>
      <c r="Y186" s="59"/>
      <c r="Z186" s="59"/>
      <c r="AA186" s="59"/>
      <c r="AB186" s="59"/>
    </row>
    <row r="187" spans="1:28" ht="47.25" customHeight="1" x14ac:dyDescent="0.25">
      <c r="A187" s="298"/>
      <c r="B187" s="6" t="s">
        <v>275</v>
      </c>
      <c r="C187" s="87" t="s">
        <v>276</v>
      </c>
      <c r="D187" s="86" t="s">
        <v>277</v>
      </c>
      <c r="E187" s="86" t="s">
        <v>278</v>
      </c>
      <c r="F187" s="88">
        <v>20</v>
      </c>
      <c r="G187" s="88">
        <v>15</v>
      </c>
      <c r="H187" s="683">
        <v>3</v>
      </c>
      <c r="I187" s="683">
        <v>0.39</v>
      </c>
      <c r="J187" s="686">
        <f t="shared" si="32"/>
        <v>0.13</v>
      </c>
      <c r="K187" s="683">
        <v>0</v>
      </c>
      <c r="L187" s="683">
        <v>0</v>
      </c>
      <c r="M187" s="683">
        <v>0</v>
      </c>
      <c r="N187" s="682" t="s">
        <v>530</v>
      </c>
      <c r="O187" s="59"/>
      <c r="P187" s="59"/>
      <c r="Q187" s="59"/>
      <c r="R187" s="59"/>
      <c r="S187" s="59"/>
      <c r="T187" s="59"/>
      <c r="U187" s="59"/>
      <c r="V187" s="59"/>
      <c r="W187" s="59"/>
      <c r="X187" s="59"/>
      <c r="Y187" s="59"/>
      <c r="Z187" s="59"/>
      <c r="AA187" s="59"/>
      <c r="AB187" s="59"/>
    </row>
    <row r="188" spans="1:28" ht="48" customHeight="1" x14ac:dyDescent="0.25">
      <c r="A188" s="298"/>
      <c r="B188" s="6" t="s">
        <v>280</v>
      </c>
      <c r="C188" s="87" t="s">
        <v>281</v>
      </c>
      <c r="D188" s="86" t="s">
        <v>282</v>
      </c>
      <c r="E188" s="86" t="s">
        <v>283</v>
      </c>
      <c r="F188" s="88">
        <v>20</v>
      </c>
      <c r="G188" s="91">
        <v>0.38</v>
      </c>
      <c r="H188" s="685">
        <v>0.12</v>
      </c>
      <c r="I188" s="686">
        <f>3.09%-L188</f>
        <v>2.8999999999999998E-2</v>
      </c>
      <c r="J188" s="686">
        <f t="shared" ref="J188:J195" si="33">I188/H188</f>
        <v>0.24166666666666667</v>
      </c>
      <c r="K188" s="201">
        <v>4.1999999999999997E-3</v>
      </c>
      <c r="L188" s="201">
        <v>1.9E-3</v>
      </c>
      <c r="M188" s="188">
        <f>+L188/K188</f>
        <v>0.45238095238095238</v>
      </c>
      <c r="N188" s="682" t="s">
        <v>531</v>
      </c>
      <c r="O188" s="59"/>
      <c r="P188" s="59"/>
      <c r="Q188" s="59"/>
      <c r="R188" s="59"/>
      <c r="S188" s="59"/>
      <c r="T188" s="59"/>
      <c r="U188" s="59"/>
      <c r="V188" s="59"/>
      <c r="W188" s="59"/>
      <c r="X188" s="59"/>
      <c r="Y188" s="59"/>
      <c r="Z188" s="59"/>
      <c r="AA188" s="59"/>
      <c r="AB188" s="59"/>
    </row>
    <row r="189" spans="1:28" ht="48.75" customHeight="1" thickBot="1" x14ac:dyDescent="0.3">
      <c r="A189" s="299"/>
      <c r="B189" s="92" t="s">
        <v>285</v>
      </c>
      <c r="C189" s="93" t="s">
        <v>286</v>
      </c>
      <c r="D189" s="92" t="s">
        <v>287</v>
      </c>
      <c r="E189" s="92" t="s">
        <v>278</v>
      </c>
      <c r="F189" s="94">
        <v>20</v>
      </c>
      <c r="G189" s="172">
        <v>13</v>
      </c>
      <c r="H189" s="687">
        <v>3</v>
      </c>
      <c r="I189" s="687">
        <v>0.36</v>
      </c>
      <c r="J189" s="721">
        <f t="shared" si="33"/>
        <v>0.12</v>
      </c>
      <c r="K189" s="687">
        <v>0</v>
      </c>
      <c r="L189" s="687">
        <v>0</v>
      </c>
      <c r="M189" s="687">
        <v>0</v>
      </c>
      <c r="N189" s="689" t="s">
        <v>532</v>
      </c>
      <c r="O189" s="59"/>
      <c r="P189" s="59"/>
      <c r="Q189" s="59"/>
      <c r="R189" s="59"/>
      <c r="S189" s="59"/>
      <c r="T189" s="59"/>
      <c r="U189" s="59"/>
      <c r="V189" s="59"/>
      <c r="W189" s="59"/>
      <c r="X189" s="59"/>
      <c r="Y189" s="59"/>
      <c r="Z189" s="59"/>
      <c r="AA189" s="59"/>
      <c r="AB189" s="59"/>
    </row>
    <row r="190" spans="1:28" ht="53.25" customHeight="1" x14ac:dyDescent="0.25">
      <c r="A190" s="297" t="s">
        <v>246</v>
      </c>
      <c r="B190" s="118" t="s">
        <v>266</v>
      </c>
      <c r="C190" s="81" t="s">
        <v>267</v>
      </c>
      <c r="D190" s="80" t="s">
        <v>268</v>
      </c>
      <c r="E190" s="80" t="s">
        <v>269</v>
      </c>
      <c r="F190" s="82">
        <v>20</v>
      </c>
      <c r="G190" s="170">
        <v>24</v>
      </c>
      <c r="H190" s="680">
        <v>7</v>
      </c>
      <c r="I190" s="680">
        <v>1.28</v>
      </c>
      <c r="J190" s="681">
        <f t="shared" si="33"/>
        <v>0.18285714285714286</v>
      </c>
      <c r="K190" s="680">
        <v>0</v>
      </c>
      <c r="L190" s="680">
        <v>0</v>
      </c>
      <c r="M190" s="680">
        <v>0</v>
      </c>
      <c r="N190" s="682" t="s">
        <v>538</v>
      </c>
      <c r="O190" s="59"/>
      <c r="P190" s="59"/>
      <c r="Q190" s="59"/>
      <c r="R190" s="59"/>
      <c r="S190" s="59"/>
      <c r="T190" s="59"/>
      <c r="U190" s="59"/>
      <c r="V190" s="59"/>
      <c r="W190" s="59"/>
      <c r="X190" s="59"/>
      <c r="Y190" s="59"/>
      <c r="Z190" s="59"/>
      <c r="AA190" s="59"/>
      <c r="AB190" s="59"/>
    </row>
    <row r="191" spans="1:28" ht="46.5" customHeight="1" x14ac:dyDescent="0.25">
      <c r="A191" s="298"/>
      <c r="B191" s="6" t="s">
        <v>271</v>
      </c>
      <c r="C191" s="87" t="s">
        <v>272</v>
      </c>
      <c r="D191" s="86" t="s">
        <v>273</v>
      </c>
      <c r="E191" s="86" t="s">
        <v>269</v>
      </c>
      <c r="F191" s="88">
        <v>20</v>
      </c>
      <c r="G191" s="88">
        <v>15</v>
      </c>
      <c r="H191" s="683">
        <v>4</v>
      </c>
      <c r="I191" s="684">
        <v>0.8</v>
      </c>
      <c r="J191" s="681">
        <f t="shared" si="33"/>
        <v>0.2</v>
      </c>
      <c r="K191" s="680">
        <v>0</v>
      </c>
      <c r="L191" s="680">
        <v>0</v>
      </c>
      <c r="M191" s="680">
        <v>0</v>
      </c>
      <c r="N191" s="682" t="s">
        <v>539</v>
      </c>
      <c r="O191" s="59"/>
      <c r="P191" s="59"/>
      <c r="Q191" s="59"/>
      <c r="R191" s="59"/>
      <c r="S191" s="59"/>
      <c r="T191" s="59"/>
      <c r="U191" s="59"/>
      <c r="V191" s="59"/>
      <c r="W191" s="59"/>
      <c r="X191" s="59"/>
      <c r="Y191" s="59"/>
      <c r="Z191" s="59"/>
      <c r="AA191" s="59"/>
      <c r="AB191" s="59"/>
    </row>
    <row r="192" spans="1:28" ht="51" customHeight="1" x14ac:dyDescent="0.25">
      <c r="A192" s="298"/>
      <c r="B192" s="6" t="s">
        <v>275</v>
      </c>
      <c r="C192" s="87" t="s">
        <v>276</v>
      </c>
      <c r="D192" s="86" t="s">
        <v>277</v>
      </c>
      <c r="E192" s="86" t="s">
        <v>278</v>
      </c>
      <c r="F192" s="88">
        <v>20</v>
      </c>
      <c r="G192" s="88">
        <v>15</v>
      </c>
      <c r="H192" s="683">
        <v>3</v>
      </c>
      <c r="I192" s="683">
        <v>0.61</v>
      </c>
      <c r="J192" s="681">
        <f t="shared" si="33"/>
        <v>0.20333333333333334</v>
      </c>
      <c r="K192" s="680">
        <v>0</v>
      </c>
      <c r="L192" s="680">
        <v>0</v>
      </c>
      <c r="M192" s="680">
        <v>0</v>
      </c>
      <c r="N192" s="682" t="s">
        <v>540</v>
      </c>
      <c r="O192" s="59"/>
      <c r="P192" s="59"/>
      <c r="Q192" s="59"/>
      <c r="R192" s="59"/>
      <c r="S192" s="59"/>
      <c r="T192" s="59"/>
      <c r="U192" s="59"/>
      <c r="V192" s="59"/>
      <c r="W192" s="59"/>
      <c r="X192" s="59"/>
      <c r="Y192" s="59"/>
      <c r="Z192" s="59"/>
      <c r="AA192" s="59"/>
      <c r="AB192" s="59"/>
    </row>
    <row r="193" spans="1:28" ht="57.75" customHeight="1" x14ac:dyDescent="0.25">
      <c r="A193" s="298"/>
      <c r="B193" s="6" t="s">
        <v>280</v>
      </c>
      <c r="C193" s="87" t="s">
        <v>281</v>
      </c>
      <c r="D193" s="86" t="s">
        <v>282</v>
      </c>
      <c r="E193" s="86" t="s">
        <v>283</v>
      </c>
      <c r="F193" s="88">
        <v>20</v>
      </c>
      <c r="G193" s="91">
        <v>0.38</v>
      </c>
      <c r="H193" s="685">
        <v>0.12</v>
      </c>
      <c r="I193" s="686">
        <f>4.32%-L193</f>
        <v>3.9100000000000003E-2</v>
      </c>
      <c r="J193" s="681">
        <f t="shared" si="33"/>
        <v>0.32583333333333336</v>
      </c>
      <c r="K193" s="201">
        <v>4.1999999999999997E-3</v>
      </c>
      <c r="L193" s="201">
        <v>4.1000000000000003E-3</v>
      </c>
      <c r="M193" s="201">
        <f>L193/K193</f>
        <v>0.97619047619047639</v>
      </c>
      <c r="N193" s="682" t="s">
        <v>545</v>
      </c>
      <c r="O193" s="59"/>
      <c r="P193" s="59"/>
      <c r="Q193" s="59"/>
      <c r="R193" s="59"/>
      <c r="S193" s="59"/>
      <c r="T193" s="59"/>
      <c r="U193" s="59"/>
      <c r="V193" s="59"/>
      <c r="W193" s="59"/>
      <c r="X193" s="59"/>
      <c r="Y193" s="59"/>
      <c r="Z193" s="59"/>
      <c r="AA193" s="59"/>
      <c r="AB193" s="59"/>
    </row>
    <row r="194" spans="1:28" ht="55.5" customHeight="1" thickBot="1" x14ac:dyDescent="0.3">
      <c r="A194" s="299"/>
      <c r="B194" s="92" t="s">
        <v>285</v>
      </c>
      <c r="C194" s="93" t="s">
        <v>286</v>
      </c>
      <c r="D194" s="92" t="s">
        <v>287</v>
      </c>
      <c r="E194" s="92" t="s">
        <v>278</v>
      </c>
      <c r="F194" s="94">
        <v>20</v>
      </c>
      <c r="G194" s="172">
        <v>13</v>
      </c>
      <c r="H194" s="687">
        <v>3</v>
      </c>
      <c r="I194" s="687">
        <v>0.6</v>
      </c>
      <c r="J194" s="681">
        <f t="shared" si="33"/>
        <v>0.19999999999999998</v>
      </c>
      <c r="K194" s="680">
        <v>0</v>
      </c>
      <c r="L194" s="680">
        <v>0</v>
      </c>
      <c r="M194" s="680">
        <v>0</v>
      </c>
      <c r="N194" s="689" t="s">
        <v>541</v>
      </c>
      <c r="O194" s="59"/>
      <c r="P194" s="59"/>
      <c r="Q194" s="59"/>
      <c r="R194" s="59"/>
      <c r="S194" s="59"/>
      <c r="T194" s="59"/>
      <c r="U194" s="59"/>
      <c r="V194" s="59"/>
      <c r="W194" s="59"/>
      <c r="X194" s="59"/>
      <c r="Y194" s="59"/>
      <c r="Z194" s="59"/>
      <c r="AA194" s="59"/>
      <c r="AB194" s="59"/>
    </row>
    <row r="195" spans="1:28" ht="60" customHeight="1" x14ac:dyDescent="0.25">
      <c r="A195" s="297" t="s">
        <v>247</v>
      </c>
      <c r="B195" s="118" t="s">
        <v>266</v>
      </c>
      <c r="C195" s="81" t="s">
        <v>267</v>
      </c>
      <c r="D195" s="80" t="s">
        <v>268</v>
      </c>
      <c r="E195" s="80" t="s">
        <v>269</v>
      </c>
      <c r="F195" s="82">
        <v>20</v>
      </c>
      <c r="G195" s="170">
        <v>24</v>
      </c>
      <c r="H195" s="680">
        <v>7</v>
      </c>
      <c r="I195" s="680">
        <v>1.98</v>
      </c>
      <c r="J195" s="681">
        <f t="shared" si="33"/>
        <v>0.28285714285714286</v>
      </c>
      <c r="K195" s="680">
        <v>0</v>
      </c>
      <c r="L195" s="680">
        <v>0</v>
      </c>
      <c r="M195" s="680">
        <v>0</v>
      </c>
      <c r="N195" s="682" t="s">
        <v>546</v>
      </c>
      <c r="O195" s="59"/>
      <c r="P195" s="59"/>
      <c r="Q195" s="59"/>
      <c r="R195" s="59"/>
      <c r="S195" s="59"/>
      <c r="T195" s="59"/>
      <c r="U195" s="59"/>
      <c r="V195" s="59"/>
      <c r="W195" s="59"/>
      <c r="X195" s="59"/>
      <c r="Y195" s="59"/>
      <c r="Z195" s="59"/>
      <c r="AA195" s="59"/>
      <c r="AB195" s="59"/>
    </row>
    <row r="196" spans="1:28" ht="59.25" customHeight="1" x14ac:dyDescent="0.25">
      <c r="A196" s="298"/>
      <c r="B196" s="6" t="s">
        <v>271</v>
      </c>
      <c r="C196" s="87" t="s">
        <v>272</v>
      </c>
      <c r="D196" s="86" t="s">
        <v>273</v>
      </c>
      <c r="E196" s="86" t="s">
        <v>269</v>
      </c>
      <c r="F196" s="88">
        <v>20</v>
      </c>
      <c r="G196" s="88">
        <v>15</v>
      </c>
      <c r="H196" s="683">
        <v>4</v>
      </c>
      <c r="I196" s="684">
        <v>1.24</v>
      </c>
      <c r="J196" s="681">
        <f t="shared" ref="J196:J204" si="34">I196/H196</f>
        <v>0.31</v>
      </c>
      <c r="K196" s="680">
        <v>0</v>
      </c>
      <c r="L196" s="680">
        <v>0</v>
      </c>
      <c r="M196" s="680">
        <v>0</v>
      </c>
      <c r="N196" s="682" t="s">
        <v>547</v>
      </c>
      <c r="O196" s="59"/>
      <c r="P196" s="59"/>
      <c r="Q196" s="59"/>
      <c r="R196" s="59"/>
      <c r="S196" s="59"/>
      <c r="T196" s="59"/>
      <c r="U196" s="59"/>
      <c r="V196" s="59"/>
      <c r="W196" s="59"/>
      <c r="X196" s="59"/>
      <c r="Y196" s="59"/>
      <c r="Z196" s="59"/>
      <c r="AA196" s="59"/>
      <c r="AB196" s="59"/>
    </row>
    <row r="197" spans="1:28" ht="59.25" customHeight="1" x14ac:dyDescent="0.25">
      <c r="A197" s="298"/>
      <c r="B197" s="6" t="s">
        <v>275</v>
      </c>
      <c r="C197" s="87" t="s">
        <v>276</v>
      </c>
      <c r="D197" s="86" t="s">
        <v>277</v>
      </c>
      <c r="E197" s="86" t="s">
        <v>278</v>
      </c>
      <c r="F197" s="88">
        <v>20</v>
      </c>
      <c r="G197" s="88">
        <v>15</v>
      </c>
      <c r="H197" s="683">
        <v>3</v>
      </c>
      <c r="I197" s="683">
        <v>0.89</v>
      </c>
      <c r="J197" s="681">
        <f t="shared" si="34"/>
        <v>0.29666666666666669</v>
      </c>
      <c r="K197" s="680">
        <v>0</v>
      </c>
      <c r="L197" s="680">
        <v>0</v>
      </c>
      <c r="M197" s="680">
        <v>0</v>
      </c>
      <c r="N197" s="682" t="s">
        <v>548</v>
      </c>
      <c r="O197" s="59"/>
      <c r="P197" s="59"/>
      <c r="Q197" s="59"/>
      <c r="R197" s="59"/>
      <c r="S197" s="59"/>
      <c r="T197" s="59"/>
      <c r="U197" s="59"/>
      <c r="V197" s="59"/>
      <c r="W197" s="59"/>
      <c r="X197" s="59"/>
      <c r="Y197" s="59"/>
      <c r="Z197" s="59"/>
      <c r="AA197" s="59"/>
      <c r="AB197" s="59"/>
    </row>
    <row r="198" spans="1:28" ht="64.5" customHeight="1" x14ac:dyDescent="0.25">
      <c r="A198" s="298"/>
      <c r="B198" s="6" t="s">
        <v>280</v>
      </c>
      <c r="C198" s="87" t="s">
        <v>281</v>
      </c>
      <c r="D198" s="86" t="s">
        <v>282</v>
      </c>
      <c r="E198" s="86" t="s">
        <v>283</v>
      </c>
      <c r="F198" s="88">
        <v>20</v>
      </c>
      <c r="G198" s="91">
        <v>0.38</v>
      </c>
      <c r="H198" s="685">
        <v>0.12</v>
      </c>
      <c r="I198" s="686">
        <f>5.35%-L198</f>
        <v>4.9299999999999997E-2</v>
      </c>
      <c r="J198" s="681">
        <f>I198/H198</f>
        <v>0.41083333333333333</v>
      </c>
      <c r="K198" s="201">
        <v>4.1999999999999997E-3</v>
      </c>
      <c r="L198" s="201">
        <v>4.1999999999999997E-3</v>
      </c>
      <c r="M198" s="201">
        <f>L198/K198</f>
        <v>1</v>
      </c>
      <c r="N198" s="682" t="s">
        <v>549</v>
      </c>
      <c r="O198" s="59"/>
      <c r="P198" s="59"/>
      <c r="Q198" s="59"/>
      <c r="R198" s="59"/>
      <c r="S198" s="59"/>
      <c r="T198" s="59"/>
      <c r="U198" s="59"/>
      <c r="V198" s="59"/>
      <c r="W198" s="59"/>
      <c r="X198" s="59"/>
      <c r="Y198" s="59"/>
      <c r="Z198" s="59"/>
      <c r="AA198" s="59"/>
      <c r="AB198" s="59"/>
    </row>
    <row r="199" spans="1:28" ht="63.75" customHeight="1" thickBot="1" x14ac:dyDescent="0.3">
      <c r="A199" s="299"/>
      <c r="B199" s="92" t="s">
        <v>285</v>
      </c>
      <c r="C199" s="93" t="s">
        <v>286</v>
      </c>
      <c r="D199" s="92" t="s">
        <v>287</v>
      </c>
      <c r="E199" s="92" t="s">
        <v>278</v>
      </c>
      <c r="F199" s="94">
        <v>20</v>
      </c>
      <c r="G199" s="172">
        <v>13</v>
      </c>
      <c r="H199" s="687">
        <v>3</v>
      </c>
      <c r="I199" s="687">
        <v>0.9</v>
      </c>
      <c r="J199" s="681">
        <f t="shared" si="34"/>
        <v>0.3</v>
      </c>
      <c r="K199" s="680">
        <v>0</v>
      </c>
      <c r="L199" s="680">
        <v>0</v>
      </c>
      <c r="M199" s="680">
        <v>0</v>
      </c>
      <c r="N199" s="689" t="s">
        <v>550</v>
      </c>
      <c r="O199" s="59"/>
      <c r="P199" s="59"/>
      <c r="Q199" s="59"/>
      <c r="R199" s="59"/>
      <c r="S199" s="59"/>
      <c r="T199" s="59"/>
      <c r="U199" s="59"/>
      <c r="V199" s="59"/>
      <c r="W199" s="59"/>
      <c r="X199" s="59"/>
      <c r="Y199" s="59"/>
      <c r="Z199" s="59"/>
      <c r="AA199" s="59"/>
      <c r="AB199" s="59"/>
    </row>
    <row r="200" spans="1:28" ht="52.5" customHeight="1" x14ac:dyDescent="0.25">
      <c r="A200" s="297" t="s">
        <v>248</v>
      </c>
      <c r="B200" s="118" t="s">
        <v>266</v>
      </c>
      <c r="C200" s="81" t="s">
        <v>267</v>
      </c>
      <c r="D200" s="80" t="s">
        <v>268</v>
      </c>
      <c r="E200" s="80" t="s">
        <v>269</v>
      </c>
      <c r="F200" s="82">
        <v>20</v>
      </c>
      <c r="G200" s="170">
        <v>24</v>
      </c>
      <c r="H200" s="680">
        <v>7</v>
      </c>
      <c r="I200" s="680">
        <v>2.76</v>
      </c>
      <c r="J200" s="681">
        <f t="shared" si="34"/>
        <v>0.39428571428571424</v>
      </c>
      <c r="K200" s="680">
        <v>0</v>
      </c>
      <c r="L200" s="680">
        <v>0</v>
      </c>
      <c r="M200" s="680">
        <v>0</v>
      </c>
      <c r="N200" s="682" t="s">
        <v>553</v>
      </c>
      <c r="O200" s="59"/>
      <c r="P200" s="59"/>
      <c r="Q200" s="59"/>
      <c r="R200" s="59"/>
      <c r="S200" s="59"/>
      <c r="T200" s="59"/>
      <c r="U200" s="59"/>
      <c r="V200" s="59"/>
      <c r="W200" s="59"/>
      <c r="X200" s="59"/>
      <c r="Y200" s="59"/>
      <c r="Z200" s="59"/>
      <c r="AA200" s="59"/>
      <c r="AB200" s="59"/>
    </row>
    <row r="201" spans="1:28" ht="65.25" customHeight="1" x14ac:dyDescent="0.25">
      <c r="A201" s="298"/>
      <c r="B201" s="6" t="s">
        <v>271</v>
      </c>
      <c r="C201" s="87" t="s">
        <v>272</v>
      </c>
      <c r="D201" s="86" t="s">
        <v>273</v>
      </c>
      <c r="E201" s="86" t="s">
        <v>269</v>
      </c>
      <c r="F201" s="88">
        <v>20</v>
      </c>
      <c r="G201" s="88">
        <v>15</v>
      </c>
      <c r="H201" s="683">
        <v>4</v>
      </c>
      <c r="I201" s="684">
        <v>1.72</v>
      </c>
      <c r="J201" s="681">
        <f t="shared" si="34"/>
        <v>0.43</v>
      </c>
      <c r="K201" s="680">
        <v>0</v>
      </c>
      <c r="L201" s="680">
        <v>0</v>
      </c>
      <c r="M201" s="680">
        <v>0</v>
      </c>
      <c r="N201" s="682" t="s">
        <v>554</v>
      </c>
      <c r="O201" s="59"/>
      <c r="P201" s="59"/>
      <c r="Q201" s="59"/>
      <c r="R201" s="59"/>
      <c r="S201" s="59"/>
      <c r="T201" s="59"/>
      <c r="U201" s="59"/>
      <c r="V201" s="59"/>
      <c r="W201" s="59"/>
      <c r="X201" s="59"/>
      <c r="Y201" s="59"/>
      <c r="Z201" s="59"/>
      <c r="AA201" s="59"/>
      <c r="AB201" s="59"/>
    </row>
    <row r="202" spans="1:28" ht="62.25" customHeight="1" x14ac:dyDescent="0.25">
      <c r="A202" s="298"/>
      <c r="B202" s="6" t="s">
        <v>275</v>
      </c>
      <c r="C202" s="87" t="s">
        <v>276</v>
      </c>
      <c r="D202" s="86" t="s">
        <v>277</v>
      </c>
      <c r="E202" s="86" t="s">
        <v>278</v>
      </c>
      <c r="F202" s="88">
        <v>20</v>
      </c>
      <c r="G202" s="88">
        <v>15</v>
      </c>
      <c r="H202" s="683">
        <v>3</v>
      </c>
      <c r="I202" s="683">
        <v>1.1499999999999999</v>
      </c>
      <c r="J202" s="681">
        <f t="shared" si="34"/>
        <v>0.3833333333333333</v>
      </c>
      <c r="K202" s="680">
        <v>0</v>
      </c>
      <c r="L202" s="680">
        <v>0</v>
      </c>
      <c r="M202" s="680">
        <v>0</v>
      </c>
      <c r="N202" s="682" t="s">
        <v>555</v>
      </c>
      <c r="O202" s="59"/>
      <c r="P202" s="59"/>
      <c r="Q202" s="59"/>
      <c r="R202" s="59"/>
      <c r="S202" s="59"/>
      <c r="T202" s="59"/>
      <c r="U202" s="59"/>
      <c r="V202" s="59"/>
      <c r="W202" s="59"/>
      <c r="X202" s="59"/>
      <c r="Y202" s="59"/>
      <c r="Z202" s="59"/>
      <c r="AA202" s="59"/>
      <c r="AB202" s="59"/>
    </row>
    <row r="203" spans="1:28" ht="66" customHeight="1" x14ac:dyDescent="0.25">
      <c r="A203" s="298"/>
      <c r="B203" s="6" t="s">
        <v>280</v>
      </c>
      <c r="C203" s="87" t="s">
        <v>281</v>
      </c>
      <c r="D203" s="86" t="s">
        <v>282</v>
      </c>
      <c r="E203" s="86" t="s">
        <v>283</v>
      </c>
      <c r="F203" s="88">
        <v>20</v>
      </c>
      <c r="G203" s="91">
        <v>0.38</v>
      </c>
      <c r="H203" s="685">
        <v>0.12</v>
      </c>
      <c r="I203" s="686">
        <f>6.38%-L203</f>
        <v>5.9599999999999993E-2</v>
      </c>
      <c r="J203" s="681">
        <f>I203/H203</f>
        <v>0.49666666666666665</v>
      </c>
      <c r="K203" s="201">
        <v>4.1999999999999997E-3</v>
      </c>
      <c r="L203" s="201">
        <v>4.1999999999999997E-3</v>
      </c>
      <c r="M203" s="201">
        <f>L203/K203</f>
        <v>1</v>
      </c>
      <c r="N203" s="682" t="s">
        <v>559</v>
      </c>
      <c r="O203" s="59"/>
      <c r="P203" s="59"/>
      <c r="Q203" s="59"/>
      <c r="R203" s="59"/>
      <c r="S203" s="59"/>
      <c r="T203" s="59"/>
      <c r="U203" s="59"/>
      <c r="V203" s="59"/>
      <c r="W203" s="59"/>
      <c r="X203" s="59"/>
      <c r="Y203" s="59"/>
      <c r="Z203" s="59"/>
      <c r="AA203" s="59"/>
      <c r="AB203" s="59"/>
    </row>
    <row r="204" spans="1:28" ht="73.5" customHeight="1" thickBot="1" x14ac:dyDescent="0.3">
      <c r="A204" s="299"/>
      <c r="B204" s="92" t="s">
        <v>285</v>
      </c>
      <c r="C204" s="93" t="s">
        <v>286</v>
      </c>
      <c r="D204" s="92" t="s">
        <v>287</v>
      </c>
      <c r="E204" s="92" t="s">
        <v>278</v>
      </c>
      <c r="F204" s="94">
        <v>20</v>
      </c>
      <c r="G204" s="172">
        <v>13</v>
      </c>
      <c r="H204" s="687">
        <v>3</v>
      </c>
      <c r="I204" s="688">
        <v>1.2</v>
      </c>
      <c r="J204" s="681">
        <f t="shared" si="34"/>
        <v>0.39999999999999997</v>
      </c>
      <c r="K204" s="680">
        <v>0</v>
      </c>
      <c r="L204" s="680">
        <v>0</v>
      </c>
      <c r="M204" s="680">
        <v>0</v>
      </c>
      <c r="N204" s="689" t="s">
        <v>556</v>
      </c>
      <c r="O204" s="59"/>
      <c r="P204" s="59"/>
      <c r="Q204" s="59"/>
      <c r="R204" s="59"/>
      <c r="S204" s="59"/>
      <c r="T204" s="59"/>
      <c r="U204" s="59"/>
      <c r="V204" s="59"/>
      <c r="W204" s="59"/>
      <c r="X204" s="59"/>
      <c r="Y204" s="59"/>
      <c r="Z204" s="59"/>
      <c r="AA204" s="59"/>
      <c r="AB204" s="59"/>
    </row>
    <row r="205" spans="1:28" ht="52.5" customHeight="1" x14ac:dyDescent="0.25">
      <c r="A205" s="297" t="s">
        <v>235</v>
      </c>
      <c r="B205" s="118" t="s">
        <v>266</v>
      </c>
      <c r="C205" s="81" t="s">
        <v>267</v>
      </c>
      <c r="D205" s="80" t="s">
        <v>268</v>
      </c>
      <c r="E205" s="80" t="s">
        <v>269</v>
      </c>
      <c r="F205" s="82">
        <v>20</v>
      </c>
      <c r="G205" s="170">
        <v>24</v>
      </c>
      <c r="H205" s="680">
        <v>7</v>
      </c>
      <c r="I205" s="680">
        <v>3.54</v>
      </c>
      <c r="J205" s="681">
        <f t="shared" ref="J205:J207" si="35">I205/H205</f>
        <v>0.50571428571428567</v>
      </c>
      <c r="K205" s="680">
        <v>0</v>
      </c>
      <c r="L205" s="680">
        <v>0</v>
      </c>
      <c r="M205" s="680">
        <v>0</v>
      </c>
      <c r="N205" s="682" t="s">
        <v>560</v>
      </c>
      <c r="O205" s="59"/>
      <c r="P205" s="59"/>
      <c r="Q205" s="59"/>
      <c r="R205" s="59"/>
      <c r="S205" s="59"/>
      <c r="T205" s="59"/>
      <c r="U205" s="59"/>
      <c r="V205" s="59"/>
      <c r="W205" s="59"/>
      <c r="X205" s="59"/>
      <c r="Y205" s="59"/>
      <c r="Z205" s="59"/>
      <c r="AA205" s="59"/>
      <c r="AB205" s="59"/>
    </row>
    <row r="206" spans="1:28" ht="77.25" customHeight="1" x14ac:dyDescent="0.25">
      <c r="A206" s="298"/>
      <c r="B206" s="6" t="s">
        <v>271</v>
      </c>
      <c r="C206" s="87" t="s">
        <v>272</v>
      </c>
      <c r="D206" s="86" t="s">
        <v>273</v>
      </c>
      <c r="E206" s="86" t="s">
        <v>269</v>
      </c>
      <c r="F206" s="88">
        <v>20</v>
      </c>
      <c r="G206" s="88">
        <v>15</v>
      </c>
      <c r="H206" s="683">
        <v>4</v>
      </c>
      <c r="I206" s="684">
        <v>2.12</v>
      </c>
      <c r="J206" s="681">
        <f t="shared" si="35"/>
        <v>0.53</v>
      </c>
      <c r="K206" s="680">
        <v>0</v>
      </c>
      <c r="L206" s="680">
        <v>0</v>
      </c>
      <c r="M206" s="680">
        <v>0</v>
      </c>
      <c r="N206" s="682" t="s">
        <v>561</v>
      </c>
      <c r="O206" s="59"/>
      <c r="P206" s="59"/>
      <c r="Q206" s="59"/>
      <c r="R206" s="59"/>
      <c r="S206" s="59"/>
      <c r="T206" s="59"/>
      <c r="U206" s="59"/>
      <c r="V206" s="59"/>
      <c r="W206" s="59"/>
      <c r="X206" s="59"/>
      <c r="Y206" s="59"/>
      <c r="Z206" s="59"/>
      <c r="AA206" s="59"/>
      <c r="AB206" s="59"/>
    </row>
    <row r="207" spans="1:28" ht="51" customHeight="1" x14ac:dyDescent="0.25">
      <c r="A207" s="298"/>
      <c r="B207" s="6" t="s">
        <v>275</v>
      </c>
      <c r="C207" s="87" t="s">
        <v>276</v>
      </c>
      <c r="D207" s="86" t="s">
        <v>277</v>
      </c>
      <c r="E207" s="86" t="s">
        <v>278</v>
      </c>
      <c r="F207" s="88">
        <v>20</v>
      </c>
      <c r="G207" s="88">
        <v>15</v>
      </c>
      <c r="H207" s="683">
        <v>3</v>
      </c>
      <c r="I207" s="683">
        <v>1.41</v>
      </c>
      <c r="J207" s="681">
        <f t="shared" si="35"/>
        <v>0.47</v>
      </c>
      <c r="K207" s="680">
        <v>0</v>
      </c>
      <c r="L207" s="680">
        <v>0</v>
      </c>
      <c r="M207" s="680">
        <v>0</v>
      </c>
      <c r="N207" s="682" t="s">
        <v>562</v>
      </c>
      <c r="O207" s="59"/>
      <c r="P207" s="59"/>
      <c r="Q207" s="59"/>
      <c r="R207" s="59"/>
      <c r="S207" s="59"/>
      <c r="T207" s="59"/>
      <c r="U207" s="59"/>
      <c r="V207" s="59"/>
      <c r="W207" s="59"/>
      <c r="X207" s="59"/>
      <c r="Y207" s="59"/>
      <c r="Z207" s="59"/>
      <c r="AA207" s="59"/>
      <c r="AB207" s="59"/>
    </row>
    <row r="208" spans="1:28" ht="61.5" customHeight="1" x14ac:dyDescent="0.25">
      <c r="A208" s="298"/>
      <c r="B208" s="6" t="s">
        <v>280</v>
      </c>
      <c r="C208" s="87" t="s">
        <v>281</v>
      </c>
      <c r="D208" s="86" t="s">
        <v>282</v>
      </c>
      <c r="E208" s="86" t="s">
        <v>283</v>
      </c>
      <c r="F208" s="88">
        <v>20</v>
      </c>
      <c r="G208" s="91">
        <v>0.38</v>
      </c>
      <c r="H208" s="685">
        <v>0.12</v>
      </c>
      <c r="I208" s="686">
        <f>7.41%-L208</f>
        <v>6.9900000000000004E-2</v>
      </c>
      <c r="J208" s="681">
        <f>I208/H208</f>
        <v>0.58250000000000002</v>
      </c>
      <c r="K208" s="201">
        <v>4.1999999999999997E-3</v>
      </c>
      <c r="L208" s="201">
        <v>4.1999999999999997E-3</v>
      </c>
      <c r="M208" s="201">
        <f>L208/K208</f>
        <v>1</v>
      </c>
      <c r="N208" s="682" t="s">
        <v>563</v>
      </c>
      <c r="O208" s="59"/>
      <c r="P208" s="59"/>
      <c r="Q208" s="59"/>
      <c r="R208" s="59"/>
      <c r="S208" s="59"/>
      <c r="T208" s="59"/>
      <c r="U208" s="59"/>
      <c r="V208" s="59"/>
      <c r="W208" s="59"/>
      <c r="X208" s="59"/>
      <c r="Y208" s="59"/>
      <c r="Z208" s="59"/>
      <c r="AA208" s="59"/>
      <c r="AB208" s="59"/>
    </row>
    <row r="209" spans="1:28" ht="71.25" customHeight="1" thickBot="1" x14ac:dyDescent="0.3">
      <c r="A209" s="299"/>
      <c r="B209" s="92" t="s">
        <v>285</v>
      </c>
      <c r="C209" s="93" t="s">
        <v>286</v>
      </c>
      <c r="D209" s="92" t="s">
        <v>287</v>
      </c>
      <c r="E209" s="92" t="s">
        <v>278</v>
      </c>
      <c r="F209" s="94">
        <v>20</v>
      </c>
      <c r="G209" s="172">
        <v>13</v>
      </c>
      <c r="H209" s="687">
        <v>3</v>
      </c>
      <c r="I209" s="688">
        <v>1.5</v>
      </c>
      <c r="J209" s="681">
        <f t="shared" ref="J209:J212" si="36">I209/H209</f>
        <v>0.5</v>
      </c>
      <c r="K209" s="680">
        <v>0</v>
      </c>
      <c r="L209" s="680">
        <v>0</v>
      </c>
      <c r="M209" s="680">
        <v>0</v>
      </c>
      <c r="N209" s="689" t="s">
        <v>564</v>
      </c>
      <c r="O209" s="59"/>
      <c r="P209" s="59"/>
      <c r="Q209" s="59"/>
      <c r="R209" s="59"/>
      <c r="S209" s="59"/>
      <c r="T209" s="59"/>
      <c r="U209" s="59"/>
      <c r="V209" s="59"/>
      <c r="W209" s="59"/>
      <c r="X209" s="59"/>
      <c r="Y209" s="59"/>
      <c r="Z209" s="59"/>
      <c r="AA209" s="59"/>
      <c r="AB209" s="59"/>
    </row>
    <row r="210" spans="1:28" ht="48.75" customHeight="1" x14ac:dyDescent="0.25">
      <c r="A210" s="297" t="s">
        <v>236</v>
      </c>
      <c r="B210" s="118" t="s">
        <v>266</v>
      </c>
      <c r="C210" s="81" t="s">
        <v>267</v>
      </c>
      <c r="D210" s="80" t="s">
        <v>268</v>
      </c>
      <c r="E210" s="80" t="s">
        <v>269</v>
      </c>
      <c r="F210" s="82">
        <v>20</v>
      </c>
      <c r="G210" s="170">
        <v>24</v>
      </c>
      <c r="H210" s="680">
        <v>7</v>
      </c>
      <c r="I210" s="680">
        <v>4.28</v>
      </c>
      <c r="J210" s="681">
        <f>I210/H210</f>
        <v>0.61142857142857143</v>
      </c>
      <c r="K210" s="680">
        <v>0</v>
      </c>
      <c r="L210" s="680">
        <v>0</v>
      </c>
      <c r="M210" s="680">
        <v>0</v>
      </c>
      <c r="N210" s="682" t="s">
        <v>566</v>
      </c>
      <c r="O210" s="59"/>
      <c r="P210" s="59"/>
      <c r="Q210" s="59"/>
      <c r="R210" s="59"/>
      <c r="S210" s="59"/>
      <c r="T210" s="59"/>
      <c r="U210" s="59"/>
      <c r="V210" s="59"/>
      <c r="W210" s="59"/>
      <c r="X210" s="59"/>
      <c r="Y210" s="59"/>
      <c r="Z210" s="59"/>
      <c r="AA210" s="59"/>
      <c r="AB210" s="59"/>
    </row>
    <row r="211" spans="1:28" ht="66" customHeight="1" x14ac:dyDescent="0.25">
      <c r="A211" s="298"/>
      <c r="B211" s="6" t="s">
        <v>271</v>
      </c>
      <c r="C211" s="87" t="s">
        <v>272</v>
      </c>
      <c r="D211" s="86" t="s">
        <v>273</v>
      </c>
      <c r="E211" s="86" t="s">
        <v>269</v>
      </c>
      <c r="F211" s="88">
        <v>20</v>
      </c>
      <c r="G211" s="88">
        <v>15</v>
      </c>
      <c r="H211" s="683">
        <v>4</v>
      </c>
      <c r="I211" s="684">
        <v>2.52</v>
      </c>
      <c r="J211" s="681">
        <f t="shared" si="36"/>
        <v>0.63</v>
      </c>
      <c r="K211" s="680">
        <v>0</v>
      </c>
      <c r="L211" s="680">
        <v>0</v>
      </c>
      <c r="M211" s="680">
        <v>0</v>
      </c>
      <c r="N211" s="682" t="s">
        <v>567</v>
      </c>
      <c r="O211" s="59"/>
      <c r="P211" s="59"/>
      <c r="Q211" s="59"/>
      <c r="R211" s="59"/>
      <c r="S211" s="59"/>
      <c r="T211" s="59"/>
      <c r="U211" s="59"/>
      <c r="V211" s="59"/>
      <c r="W211" s="59"/>
      <c r="X211" s="59"/>
      <c r="Y211" s="59"/>
      <c r="Z211" s="59"/>
      <c r="AA211" s="59"/>
      <c r="AB211" s="59"/>
    </row>
    <row r="212" spans="1:28" ht="60.75" customHeight="1" x14ac:dyDescent="0.25">
      <c r="A212" s="298"/>
      <c r="B212" s="6" t="s">
        <v>275</v>
      </c>
      <c r="C212" s="87" t="s">
        <v>276</v>
      </c>
      <c r="D212" s="86" t="s">
        <v>277</v>
      </c>
      <c r="E212" s="86" t="s">
        <v>278</v>
      </c>
      <c r="F212" s="88">
        <v>20</v>
      </c>
      <c r="G212" s="88">
        <v>15</v>
      </c>
      <c r="H212" s="683">
        <v>3</v>
      </c>
      <c r="I212" s="683">
        <v>1.75</v>
      </c>
      <c r="J212" s="681">
        <f t="shared" si="36"/>
        <v>0.58333333333333337</v>
      </c>
      <c r="K212" s="680">
        <v>0</v>
      </c>
      <c r="L212" s="680">
        <v>0</v>
      </c>
      <c r="M212" s="680">
        <v>0</v>
      </c>
      <c r="N212" s="682" t="s">
        <v>568</v>
      </c>
      <c r="O212" s="59"/>
      <c r="P212" s="59"/>
      <c r="Q212" s="59"/>
      <c r="R212" s="59"/>
      <c r="S212" s="59"/>
      <c r="T212" s="59"/>
      <c r="U212" s="59"/>
      <c r="V212" s="59"/>
      <c r="W212" s="59"/>
      <c r="X212" s="59"/>
      <c r="Y212" s="59"/>
      <c r="Z212" s="59"/>
      <c r="AA212" s="59"/>
      <c r="AB212" s="59"/>
    </row>
    <row r="213" spans="1:28" ht="60" customHeight="1" x14ac:dyDescent="0.25">
      <c r="A213" s="298"/>
      <c r="B213" s="6" t="s">
        <v>280</v>
      </c>
      <c r="C213" s="87" t="s">
        <v>281</v>
      </c>
      <c r="D213" s="86" t="s">
        <v>282</v>
      </c>
      <c r="E213" s="86" t="s">
        <v>283</v>
      </c>
      <c r="F213" s="88">
        <v>20</v>
      </c>
      <c r="G213" s="91">
        <v>0.38</v>
      </c>
      <c r="H213" s="685">
        <v>0.12</v>
      </c>
      <c r="I213" s="686">
        <f>8.44%-L213</f>
        <v>8.0199999999999994E-2</v>
      </c>
      <c r="J213" s="681">
        <f>I213/H213</f>
        <v>0.66833333333333333</v>
      </c>
      <c r="K213" s="201">
        <v>4.1999999999999997E-3</v>
      </c>
      <c r="L213" s="201">
        <v>4.1999999999999997E-3</v>
      </c>
      <c r="M213" s="201">
        <f>L213/K213</f>
        <v>1</v>
      </c>
      <c r="N213" s="682" t="s">
        <v>569</v>
      </c>
      <c r="O213" s="59"/>
      <c r="P213" s="59"/>
      <c r="Q213" s="59"/>
      <c r="R213" s="59"/>
      <c r="S213" s="59"/>
      <c r="T213" s="59"/>
      <c r="U213" s="59"/>
      <c r="V213" s="59"/>
      <c r="W213" s="59"/>
      <c r="X213" s="59"/>
      <c r="Y213" s="59"/>
      <c r="Z213" s="59"/>
      <c r="AA213" s="59"/>
      <c r="AB213" s="59"/>
    </row>
    <row r="214" spans="1:28" ht="71.25" customHeight="1" thickBot="1" x14ac:dyDescent="0.3">
      <c r="A214" s="299"/>
      <c r="B214" s="92" t="s">
        <v>285</v>
      </c>
      <c r="C214" s="93" t="s">
        <v>286</v>
      </c>
      <c r="D214" s="92" t="s">
        <v>287</v>
      </c>
      <c r="E214" s="92" t="s">
        <v>278</v>
      </c>
      <c r="F214" s="94">
        <v>20</v>
      </c>
      <c r="G214" s="172">
        <v>13</v>
      </c>
      <c r="H214" s="687">
        <v>3</v>
      </c>
      <c r="I214" s="688">
        <v>1.8</v>
      </c>
      <c r="J214" s="681">
        <f t="shared" ref="J214" si="37">I214/H214</f>
        <v>0.6</v>
      </c>
      <c r="K214" s="680">
        <v>0</v>
      </c>
      <c r="L214" s="680">
        <v>0</v>
      </c>
      <c r="M214" s="680">
        <v>0</v>
      </c>
      <c r="N214" s="689" t="s">
        <v>570</v>
      </c>
      <c r="O214" s="59"/>
      <c r="P214" s="59"/>
      <c r="Q214" s="59"/>
      <c r="R214" s="59"/>
      <c r="S214" s="59"/>
      <c r="T214" s="59"/>
      <c r="U214" s="59"/>
      <c r="V214" s="59"/>
      <c r="W214" s="59"/>
      <c r="X214" s="59"/>
      <c r="Y214" s="59"/>
      <c r="Z214" s="59"/>
      <c r="AA214" s="59"/>
      <c r="AB214" s="59"/>
    </row>
    <row r="215" spans="1:28" ht="60.75" customHeight="1" x14ac:dyDescent="0.25">
      <c r="A215" s="297" t="s">
        <v>237</v>
      </c>
      <c r="B215" s="118" t="s">
        <v>266</v>
      </c>
      <c r="C215" s="81" t="s">
        <v>267</v>
      </c>
      <c r="D215" s="80" t="s">
        <v>268</v>
      </c>
      <c r="E215" s="80" t="s">
        <v>269</v>
      </c>
      <c r="F215" s="82">
        <v>20</v>
      </c>
      <c r="G215" s="170">
        <v>24</v>
      </c>
      <c r="H215" s="680">
        <v>7</v>
      </c>
      <c r="I215" s="680">
        <v>4.9800000000000004</v>
      </c>
      <c r="J215" s="681">
        <f>I215/H215</f>
        <v>0.71142857142857152</v>
      </c>
      <c r="K215" s="680">
        <v>0</v>
      </c>
      <c r="L215" s="680">
        <v>0</v>
      </c>
      <c r="M215" s="680">
        <v>0</v>
      </c>
      <c r="N215" s="682" t="s">
        <v>571</v>
      </c>
      <c r="O215" s="59"/>
      <c r="P215" s="59"/>
      <c r="Q215" s="59"/>
      <c r="R215" s="59"/>
      <c r="S215" s="59"/>
      <c r="T215" s="59"/>
      <c r="U215" s="59"/>
      <c r="V215" s="59"/>
      <c r="W215" s="59"/>
      <c r="X215" s="59"/>
      <c r="Y215" s="59"/>
      <c r="Z215" s="59"/>
      <c r="AA215" s="59"/>
      <c r="AB215" s="59"/>
    </row>
    <row r="216" spans="1:28" ht="65.25" customHeight="1" x14ac:dyDescent="0.25">
      <c r="A216" s="298"/>
      <c r="B216" s="6" t="s">
        <v>271</v>
      </c>
      <c r="C216" s="87" t="s">
        <v>272</v>
      </c>
      <c r="D216" s="86" t="s">
        <v>273</v>
      </c>
      <c r="E216" s="86" t="s">
        <v>269</v>
      </c>
      <c r="F216" s="88">
        <v>20</v>
      </c>
      <c r="G216" s="88">
        <v>15</v>
      </c>
      <c r="H216" s="683">
        <v>4</v>
      </c>
      <c r="I216" s="684">
        <v>2.92</v>
      </c>
      <c r="J216" s="681">
        <f t="shared" ref="J216:J217" si="38">I216/H216</f>
        <v>0.73</v>
      </c>
      <c r="K216" s="680">
        <v>0</v>
      </c>
      <c r="L216" s="680">
        <v>0</v>
      </c>
      <c r="M216" s="680">
        <v>0</v>
      </c>
      <c r="N216" s="682" t="s">
        <v>576</v>
      </c>
      <c r="O216" s="59"/>
      <c r="P216" s="59"/>
      <c r="Q216" s="59"/>
      <c r="R216" s="59"/>
      <c r="S216" s="59"/>
      <c r="T216" s="59"/>
      <c r="U216" s="59"/>
      <c r="V216" s="59"/>
      <c r="W216" s="59"/>
      <c r="X216" s="59"/>
      <c r="Y216" s="59"/>
      <c r="Z216" s="59"/>
      <c r="AA216" s="59"/>
      <c r="AB216" s="59"/>
    </row>
    <row r="217" spans="1:28" ht="59.25" customHeight="1" x14ac:dyDescent="0.25">
      <c r="A217" s="298"/>
      <c r="B217" s="6" t="s">
        <v>275</v>
      </c>
      <c r="C217" s="87" t="s">
        <v>276</v>
      </c>
      <c r="D217" s="86" t="s">
        <v>277</v>
      </c>
      <c r="E217" s="86" t="s">
        <v>278</v>
      </c>
      <c r="F217" s="88">
        <v>20</v>
      </c>
      <c r="G217" s="88">
        <v>15</v>
      </c>
      <c r="H217" s="683">
        <v>3</v>
      </c>
      <c r="I217" s="683">
        <v>2.15</v>
      </c>
      <c r="J217" s="681">
        <f t="shared" si="38"/>
        <v>0.71666666666666667</v>
      </c>
      <c r="K217" s="680">
        <v>0</v>
      </c>
      <c r="L217" s="680">
        <v>0</v>
      </c>
      <c r="M217" s="680">
        <v>0</v>
      </c>
      <c r="N217" s="682" t="s">
        <v>572</v>
      </c>
      <c r="O217" s="59"/>
      <c r="P217" s="59"/>
      <c r="Q217" s="59"/>
      <c r="R217" s="59"/>
      <c r="S217" s="59"/>
      <c r="T217" s="59"/>
      <c r="U217" s="59"/>
      <c r="V217" s="59"/>
      <c r="W217" s="59"/>
      <c r="X217" s="59"/>
      <c r="Y217" s="59"/>
      <c r="Z217" s="59"/>
      <c r="AA217" s="59"/>
      <c r="AB217" s="59"/>
    </row>
    <row r="218" spans="1:28" ht="65.25" customHeight="1" x14ac:dyDescent="0.25">
      <c r="A218" s="298"/>
      <c r="B218" s="6" t="s">
        <v>280</v>
      </c>
      <c r="C218" s="87" t="s">
        <v>281</v>
      </c>
      <c r="D218" s="86" t="s">
        <v>282</v>
      </c>
      <c r="E218" s="86" t="s">
        <v>283</v>
      </c>
      <c r="F218" s="88">
        <v>20</v>
      </c>
      <c r="G218" s="91">
        <v>0.38</v>
      </c>
      <c r="H218" s="685">
        <v>0.12</v>
      </c>
      <c r="I218" s="686">
        <f>9.47%-L218</f>
        <v>9.0500000000000011E-2</v>
      </c>
      <c r="J218" s="681">
        <f>I218/H218</f>
        <v>0.75416666666666676</v>
      </c>
      <c r="K218" s="201">
        <v>4.1999999999999997E-3</v>
      </c>
      <c r="L218" s="201">
        <v>4.1999999999999997E-3</v>
      </c>
      <c r="M218" s="201">
        <f>L218/K218</f>
        <v>1</v>
      </c>
      <c r="N218" s="682" t="s">
        <v>573</v>
      </c>
      <c r="O218" s="59"/>
      <c r="P218" s="59"/>
      <c r="Q218" s="59"/>
      <c r="R218" s="59"/>
      <c r="S218" s="59"/>
      <c r="T218" s="59"/>
      <c r="U218" s="59"/>
      <c r="V218" s="59"/>
      <c r="W218" s="59"/>
      <c r="X218" s="59"/>
      <c r="Y218" s="59"/>
      <c r="Z218" s="59"/>
      <c r="AA218" s="59"/>
      <c r="AB218" s="59"/>
    </row>
    <row r="219" spans="1:28" ht="52.5" customHeight="1" thickBot="1" x14ac:dyDescent="0.3">
      <c r="A219" s="299"/>
      <c r="B219" s="92" t="s">
        <v>285</v>
      </c>
      <c r="C219" s="93" t="s">
        <v>286</v>
      </c>
      <c r="D219" s="92" t="s">
        <v>287</v>
      </c>
      <c r="E219" s="92" t="s">
        <v>278</v>
      </c>
      <c r="F219" s="94">
        <v>20</v>
      </c>
      <c r="G219" s="172">
        <v>13</v>
      </c>
      <c r="H219" s="687">
        <v>3</v>
      </c>
      <c r="I219" s="688">
        <v>2.1</v>
      </c>
      <c r="J219" s="681">
        <f>I219/H219</f>
        <v>0.70000000000000007</v>
      </c>
      <c r="K219" s="680">
        <v>0</v>
      </c>
      <c r="L219" s="680">
        <v>0</v>
      </c>
      <c r="M219" s="680">
        <v>0</v>
      </c>
      <c r="N219" s="689" t="s">
        <v>574</v>
      </c>
      <c r="O219" s="59"/>
      <c r="P219" s="59"/>
      <c r="Q219" s="59"/>
      <c r="R219" s="59"/>
      <c r="S219" s="59"/>
      <c r="T219" s="59"/>
      <c r="U219" s="59"/>
      <c r="V219" s="59"/>
      <c r="W219" s="59"/>
      <c r="X219" s="59"/>
      <c r="Y219" s="59"/>
      <c r="Z219" s="59"/>
      <c r="AA219" s="59"/>
      <c r="AB219" s="59"/>
    </row>
    <row r="220" spans="1:28" ht="56.25" customHeight="1" x14ac:dyDescent="0.25">
      <c r="A220" s="297" t="s">
        <v>238</v>
      </c>
      <c r="B220" s="118" t="s">
        <v>266</v>
      </c>
      <c r="C220" s="81" t="s">
        <v>267</v>
      </c>
      <c r="D220" s="80" t="s">
        <v>268</v>
      </c>
      <c r="E220" s="80" t="s">
        <v>269</v>
      </c>
      <c r="F220" s="82">
        <v>20</v>
      </c>
      <c r="G220" s="170">
        <v>24</v>
      </c>
      <c r="H220" s="680">
        <v>7</v>
      </c>
      <c r="I220" s="680">
        <v>5.68</v>
      </c>
      <c r="J220" s="681">
        <f>I220/H220</f>
        <v>0.81142857142857139</v>
      </c>
      <c r="K220" s="680">
        <v>0</v>
      </c>
      <c r="L220" s="680">
        <v>0</v>
      </c>
      <c r="M220" s="680">
        <v>0</v>
      </c>
      <c r="N220" s="682" t="s">
        <v>577</v>
      </c>
      <c r="O220" s="59"/>
      <c r="P220" s="59"/>
      <c r="Q220" s="59"/>
      <c r="R220" s="59"/>
      <c r="S220" s="59"/>
      <c r="T220" s="59"/>
      <c r="U220" s="59"/>
      <c r="V220" s="59"/>
      <c r="W220" s="59"/>
      <c r="X220" s="59"/>
      <c r="Y220" s="59"/>
      <c r="Z220" s="59"/>
      <c r="AA220" s="59"/>
      <c r="AB220" s="59"/>
    </row>
    <row r="221" spans="1:28" ht="74.25" customHeight="1" x14ac:dyDescent="0.25">
      <c r="A221" s="298"/>
      <c r="B221" s="6" t="s">
        <v>271</v>
      </c>
      <c r="C221" s="87" t="s">
        <v>272</v>
      </c>
      <c r="D221" s="86" t="s">
        <v>273</v>
      </c>
      <c r="E221" s="86" t="s">
        <v>269</v>
      </c>
      <c r="F221" s="88">
        <v>20</v>
      </c>
      <c r="G221" s="88">
        <v>15</v>
      </c>
      <c r="H221" s="683">
        <v>4</v>
      </c>
      <c r="I221" s="684">
        <v>3.32</v>
      </c>
      <c r="J221" s="681">
        <f t="shared" ref="J221:J222" si="39">I221/H221</f>
        <v>0.83</v>
      </c>
      <c r="K221" s="680">
        <v>0</v>
      </c>
      <c r="L221" s="680">
        <v>0</v>
      </c>
      <c r="M221" s="680">
        <v>0</v>
      </c>
      <c r="N221" s="682" t="s">
        <v>578</v>
      </c>
      <c r="O221" s="59"/>
      <c r="P221" s="59"/>
      <c r="Q221" s="59"/>
      <c r="R221" s="59"/>
      <c r="S221" s="59"/>
      <c r="T221" s="59"/>
      <c r="U221" s="59"/>
      <c r="V221" s="59"/>
      <c r="W221" s="59"/>
      <c r="X221" s="59"/>
      <c r="Y221" s="59"/>
      <c r="Z221" s="59"/>
      <c r="AA221" s="59"/>
      <c r="AB221" s="59"/>
    </row>
    <row r="222" spans="1:28" ht="51" customHeight="1" x14ac:dyDescent="0.25">
      <c r="A222" s="298"/>
      <c r="B222" s="6" t="s">
        <v>275</v>
      </c>
      <c r="C222" s="87" t="s">
        <v>276</v>
      </c>
      <c r="D222" s="86" t="s">
        <v>277</v>
      </c>
      <c r="E222" s="86" t="s">
        <v>278</v>
      </c>
      <c r="F222" s="88">
        <v>20</v>
      </c>
      <c r="G222" s="88">
        <v>15</v>
      </c>
      <c r="H222" s="683">
        <v>3</v>
      </c>
      <c r="I222" s="683">
        <v>2.44</v>
      </c>
      <c r="J222" s="681">
        <f t="shared" si="39"/>
        <v>0.81333333333333335</v>
      </c>
      <c r="K222" s="680">
        <v>0</v>
      </c>
      <c r="L222" s="680">
        <v>0</v>
      </c>
      <c r="M222" s="680">
        <v>0</v>
      </c>
      <c r="N222" s="682" t="s">
        <v>579</v>
      </c>
      <c r="O222" s="59"/>
      <c r="P222" s="59"/>
      <c r="Q222" s="59"/>
      <c r="R222" s="59"/>
      <c r="S222" s="59"/>
      <c r="T222" s="59"/>
      <c r="U222" s="59"/>
      <c r="V222" s="59"/>
      <c r="W222" s="59"/>
      <c r="X222" s="59"/>
      <c r="Y222" s="59"/>
      <c r="Z222" s="59"/>
      <c r="AA222" s="59"/>
      <c r="AB222" s="59"/>
    </row>
    <row r="223" spans="1:28" ht="56.25" customHeight="1" x14ac:dyDescent="0.25">
      <c r="A223" s="298"/>
      <c r="B223" s="6" t="s">
        <v>280</v>
      </c>
      <c r="C223" s="87" t="s">
        <v>281</v>
      </c>
      <c r="D223" s="86" t="s">
        <v>282</v>
      </c>
      <c r="E223" s="86" t="s">
        <v>283</v>
      </c>
      <c r="F223" s="88">
        <v>20</v>
      </c>
      <c r="G223" s="91">
        <v>0.38</v>
      </c>
      <c r="H223" s="685">
        <v>0.12</v>
      </c>
      <c r="I223" s="686">
        <f>10.5%-L223</f>
        <v>0.1008</v>
      </c>
      <c r="J223" s="681">
        <f>I223/H223</f>
        <v>0.84000000000000008</v>
      </c>
      <c r="K223" s="201">
        <v>4.1999999999999997E-3</v>
      </c>
      <c r="L223" s="201">
        <v>4.1999999999999997E-3</v>
      </c>
      <c r="M223" s="201">
        <f>L223/K223</f>
        <v>1</v>
      </c>
      <c r="N223" s="682" t="s">
        <v>580</v>
      </c>
      <c r="O223" s="59"/>
      <c r="P223" s="59"/>
      <c r="Q223" s="59"/>
      <c r="R223" s="59"/>
      <c r="S223" s="59"/>
      <c r="T223" s="59"/>
      <c r="U223" s="59"/>
      <c r="V223" s="59"/>
      <c r="W223" s="59"/>
      <c r="X223" s="59"/>
      <c r="Y223" s="59"/>
      <c r="Z223" s="59"/>
      <c r="AA223" s="59"/>
      <c r="AB223" s="59"/>
    </row>
    <row r="224" spans="1:28" ht="69" customHeight="1" thickBot="1" x14ac:dyDescent="0.3">
      <c r="A224" s="299"/>
      <c r="B224" s="92" t="s">
        <v>285</v>
      </c>
      <c r="C224" s="93" t="s">
        <v>286</v>
      </c>
      <c r="D224" s="92" t="s">
        <v>287</v>
      </c>
      <c r="E224" s="92" t="s">
        <v>278</v>
      </c>
      <c r="F224" s="94">
        <v>20</v>
      </c>
      <c r="G224" s="172">
        <v>13</v>
      </c>
      <c r="H224" s="687">
        <v>3</v>
      </c>
      <c r="I224" s="688">
        <v>2.4</v>
      </c>
      <c r="J224" s="681">
        <f>I224/H224</f>
        <v>0.79999999999999993</v>
      </c>
      <c r="K224" s="680">
        <v>0</v>
      </c>
      <c r="L224" s="680">
        <v>0</v>
      </c>
      <c r="M224" s="680">
        <v>0</v>
      </c>
      <c r="N224" s="689" t="s">
        <v>581</v>
      </c>
      <c r="O224" s="59"/>
      <c r="P224" s="59"/>
      <c r="Q224" s="59"/>
      <c r="R224" s="59"/>
      <c r="S224" s="59"/>
      <c r="T224" s="59"/>
      <c r="U224" s="59"/>
      <c r="V224" s="59"/>
      <c r="W224" s="59"/>
      <c r="X224" s="59"/>
      <c r="Y224" s="59"/>
      <c r="Z224" s="59"/>
      <c r="AA224" s="59"/>
      <c r="AB224" s="59"/>
    </row>
    <row r="225" spans="1:28" ht="45" x14ac:dyDescent="0.25">
      <c r="A225" s="297" t="s">
        <v>239</v>
      </c>
      <c r="B225" s="118" t="s">
        <v>266</v>
      </c>
      <c r="C225" s="81" t="s">
        <v>267</v>
      </c>
      <c r="D225" s="80" t="s">
        <v>268</v>
      </c>
      <c r="E225" s="80" t="s">
        <v>269</v>
      </c>
      <c r="F225" s="82">
        <v>20</v>
      </c>
      <c r="G225" s="170">
        <v>24</v>
      </c>
      <c r="H225" s="680">
        <v>7</v>
      </c>
      <c r="I225" s="680">
        <v>6.34</v>
      </c>
      <c r="J225" s="681">
        <f>I225/H225</f>
        <v>0.90571428571428569</v>
      </c>
      <c r="K225" s="680">
        <v>0</v>
      </c>
      <c r="L225" s="680">
        <v>0</v>
      </c>
      <c r="M225" s="680">
        <v>0</v>
      </c>
      <c r="N225" s="682" t="s">
        <v>583</v>
      </c>
      <c r="O225" s="59"/>
      <c r="P225" s="59"/>
      <c r="Q225" s="59"/>
      <c r="R225" s="59"/>
      <c r="S225" s="59"/>
      <c r="T225" s="59"/>
      <c r="U225" s="59"/>
      <c r="V225" s="59"/>
      <c r="W225" s="59"/>
      <c r="X225" s="59"/>
      <c r="Y225" s="59"/>
      <c r="Z225" s="59"/>
      <c r="AA225" s="59"/>
      <c r="AB225" s="59"/>
    </row>
    <row r="226" spans="1:28" ht="75" x14ac:dyDescent="0.25">
      <c r="A226" s="298"/>
      <c r="B226" s="6" t="s">
        <v>271</v>
      </c>
      <c r="C226" s="87" t="s">
        <v>272</v>
      </c>
      <c r="D226" s="86" t="s">
        <v>273</v>
      </c>
      <c r="E226" s="86" t="s">
        <v>269</v>
      </c>
      <c r="F226" s="88">
        <v>20</v>
      </c>
      <c r="G226" s="88">
        <v>15</v>
      </c>
      <c r="H226" s="683">
        <v>4</v>
      </c>
      <c r="I226" s="684">
        <v>3.68</v>
      </c>
      <c r="J226" s="681">
        <f t="shared" ref="J226:J227" si="40">I226/H226</f>
        <v>0.92</v>
      </c>
      <c r="K226" s="680">
        <v>0</v>
      </c>
      <c r="L226" s="680">
        <v>0</v>
      </c>
      <c r="M226" s="680">
        <v>0</v>
      </c>
      <c r="N226" s="682" t="s">
        <v>584</v>
      </c>
      <c r="O226" s="59"/>
      <c r="P226" s="59"/>
      <c r="Q226" s="59"/>
      <c r="R226" s="59"/>
      <c r="S226" s="59"/>
      <c r="T226" s="59"/>
      <c r="U226" s="59"/>
      <c r="V226" s="59"/>
      <c r="W226" s="59"/>
      <c r="X226" s="59"/>
      <c r="Y226" s="59"/>
      <c r="Z226" s="59"/>
      <c r="AA226" s="59"/>
      <c r="AB226" s="59"/>
    </row>
    <row r="227" spans="1:28" ht="45" x14ac:dyDescent="0.25">
      <c r="A227" s="298"/>
      <c r="B227" s="6" t="s">
        <v>275</v>
      </c>
      <c r="C227" s="87" t="s">
        <v>276</v>
      </c>
      <c r="D227" s="86" t="s">
        <v>277</v>
      </c>
      <c r="E227" s="86" t="s">
        <v>278</v>
      </c>
      <c r="F227" s="88">
        <v>20</v>
      </c>
      <c r="G227" s="88">
        <v>15</v>
      </c>
      <c r="H227" s="683">
        <v>3</v>
      </c>
      <c r="I227" s="683">
        <v>2.7</v>
      </c>
      <c r="J227" s="681">
        <f t="shared" si="40"/>
        <v>0.9</v>
      </c>
      <c r="K227" s="680">
        <v>0</v>
      </c>
      <c r="L227" s="680">
        <v>0</v>
      </c>
      <c r="M227" s="680">
        <v>0</v>
      </c>
      <c r="N227" s="682" t="s">
        <v>585</v>
      </c>
      <c r="O227" s="59"/>
      <c r="P227" s="59"/>
      <c r="Q227" s="59"/>
      <c r="R227" s="59"/>
      <c r="S227" s="59"/>
      <c r="T227" s="59"/>
      <c r="U227" s="59"/>
      <c r="V227" s="59"/>
      <c r="W227" s="59"/>
      <c r="X227" s="59"/>
      <c r="Y227" s="59"/>
      <c r="Z227" s="59"/>
      <c r="AA227" s="59"/>
      <c r="AB227" s="59"/>
    </row>
    <row r="228" spans="1:28" ht="45" x14ac:dyDescent="0.25">
      <c r="A228" s="298"/>
      <c r="B228" s="6" t="s">
        <v>280</v>
      </c>
      <c r="C228" s="87" t="s">
        <v>281</v>
      </c>
      <c r="D228" s="86" t="s">
        <v>282</v>
      </c>
      <c r="E228" s="86" t="s">
        <v>283</v>
      </c>
      <c r="F228" s="88">
        <v>20</v>
      </c>
      <c r="G228" s="91">
        <v>0.38</v>
      </c>
      <c r="H228" s="685">
        <v>0.12</v>
      </c>
      <c r="I228" s="686">
        <f>11.53%-L228</f>
        <v>0.1111</v>
      </c>
      <c r="J228" s="681">
        <f>I228/H228</f>
        <v>0.9258333333333334</v>
      </c>
      <c r="K228" s="201">
        <v>4.1999999999999997E-3</v>
      </c>
      <c r="L228" s="201">
        <v>4.1999999999999997E-3</v>
      </c>
      <c r="M228" s="201">
        <f>L228/K228</f>
        <v>1</v>
      </c>
      <c r="N228" s="682" t="s">
        <v>586</v>
      </c>
      <c r="O228" s="59"/>
      <c r="P228" s="59"/>
      <c r="Q228" s="59"/>
      <c r="R228" s="59"/>
      <c r="S228" s="59"/>
      <c r="T228" s="59"/>
      <c r="U228" s="59"/>
      <c r="V228" s="59"/>
      <c r="W228" s="59"/>
      <c r="X228" s="59"/>
      <c r="Y228" s="59"/>
      <c r="Z228" s="59"/>
      <c r="AA228" s="59"/>
      <c r="AB228" s="59"/>
    </row>
    <row r="229" spans="1:28" ht="60.75" thickBot="1" x14ac:dyDescent="0.3">
      <c r="A229" s="299"/>
      <c r="B229" s="92" t="s">
        <v>285</v>
      </c>
      <c r="C229" s="93" t="s">
        <v>286</v>
      </c>
      <c r="D229" s="92" t="s">
        <v>287</v>
      </c>
      <c r="E229" s="92" t="s">
        <v>278</v>
      </c>
      <c r="F229" s="94">
        <v>20</v>
      </c>
      <c r="G229" s="172">
        <v>13</v>
      </c>
      <c r="H229" s="687">
        <v>3</v>
      </c>
      <c r="I229" s="688">
        <v>2.7</v>
      </c>
      <c r="J229" s="681">
        <f>I229/H229</f>
        <v>0.9</v>
      </c>
      <c r="K229" s="680">
        <v>0</v>
      </c>
      <c r="L229" s="680">
        <v>0</v>
      </c>
      <c r="M229" s="680">
        <v>0</v>
      </c>
      <c r="N229" s="689" t="s">
        <v>587</v>
      </c>
      <c r="O229" s="59"/>
      <c r="P229" s="59"/>
      <c r="Q229" s="59"/>
      <c r="R229" s="59"/>
      <c r="S229" s="59"/>
      <c r="T229" s="59"/>
      <c r="U229" s="59"/>
      <c r="V229" s="59"/>
      <c r="W229" s="59"/>
      <c r="X229" s="59"/>
      <c r="Y229" s="59"/>
      <c r="Z229" s="59"/>
      <c r="AA229" s="59"/>
      <c r="AB229" s="59"/>
    </row>
    <row r="230" spans="1:28" ht="48" customHeight="1" x14ac:dyDescent="0.25">
      <c r="A230" s="297" t="s">
        <v>240</v>
      </c>
      <c r="B230" s="118" t="s">
        <v>266</v>
      </c>
      <c r="C230" s="81" t="s">
        <v>267</v>
      </c>
      <c r="D230" s="80" t="s">
        <v>268</v>
      </c>
      <c r="E230" s="80" t="s">
        <v>269</v>
      </c>
      <c r="F230" s="82">
        <v>20</v>
      </c>
      <c r="G230" s="170">
        <v>24</v>
      </c>
      <c r="H230" s="680">
        <v>7</v>
      </c>
      <c r="I230" s="680">
        <v>7</v>
      </c>
      <c r="J230" s="681">
        <f>I230/H230</f>
        <v>1</v>
      </c>
      <c r="K230" s="680">
        <v>0</v>
      </c>
      <c r="L230" s="680">
        <v>0</v>
      </c>
      <c r="M230" s="680">
        <v>0</v>
      </c>
      <c r="N230" s="682" t="s">
        <v>588</v>
      </c>
      <c r="O230" s="59"/>
      <c r="P230" s="59"/>
      <c r="Q230" s="59"/>
      <c r="R230" s="59"/>
      <c r="S230" s="59"/>
      <c r="T230" s="59"/>
      <c r="U230" s="59"/>
      <c r="V230" s="59"/>
      <c r="W230" s="59"/>
      <c r="X230" s="59"/>
      <c r="Y230" s="59"/>
      <c r="Z230" s="59"/>
      <c r="AA230" s="59"/>
      <c r="AB230" s="59"/>
    </row>
    <row r="231" spans="1:28" ht="83.25" customHeight="1" x14ac:dyDescent="0.25">
      <c r="A231" s="298"/>
      <c r="B231" s="6" t="s">
        <v>271</v>
      </c>
      <c r="C231" s="87" t="s">
        <v>272</v>
      </c>
      <c r="D231" s="86" t="s">
        <v>273</v>
      </c>
      <c r="E231" s="86" t="s">
        <v>269</v>
      </c>
      <c r="F231" s="88">
        <v>20</v>
      </c>
      <c r="G231" s="88">
        <v>15</v>
      </c>
      <c r="H231" s="683">
        <v>4</v>
      </c>
      <c r="I231" s="684">
        <v>4</v>
      </c>
      <c r="J231" s="681">
        <f t="shared" ref="J231:J232" si="41">I231/H231</f>
        <v>1</v>
      </c>
      <c r="K231" s="680">
        <v>0</v>
      </c>
      <c r="L231" s="680">
        <v>0</v>
      </c>
      <c r="M231" s="680">
        <v>0</v>
      </c>
      <c r="N231" s="682" t="s">
        <v>589</v>
      </c>
      <c r="O231" s="59"/>
      <c r="P231" s="59"/>
      <c r="Q231" s="59"/>
      <c r="R231" s="59"/>
      <c r="S231" s="59"/>
      <c r="T231" s="59"/>
      <c r="U231" s="59"/>
      <c r="V231" s="59"/>
      <c r="W231" s="59"/>
      <c r="X231" s="59"/>
      <c r="Y231" s="59"/>
      <c r="Z231" s="59"/>
      <c r="AA231" s="59"/>
      <c r="AB231" s="59"/>
    </row>
    <row r="232" spans="1:28" ht="51.75" customHeight="1" x14ac:dyDescent="0.25">
      <c r="A232" s="298"/>
      <c r="B232" s="6" t="s">
        <v>275</v>
      </c>
      <c r="C232" s="87" t="s">
        <v>276</v>
      </c>
      <c r="D232" s="86" t="s">
        <v>277</v>
      </c>
      <c r="E232" s="86" t="s">
        <v>278</v>
      </c>
      <c r="F232" s="88">
        <v>20</v>
      </c>
      <c r="G232" s="88">
        <v>15</v>
      </c>
      <c r="H232" s="683">
        <v>3</v>
      </c>
      <c r="I232" s="683">
        <v>3</v>
      </c>
      <c r="J232" s="681">
        <f t="shared" si="41"/>
        <v>1</v>
      </c>
      <c r="K232" s="680">
        <v>0</v>
      </c>
      <c r="L232" s="680">
        <v>0</v>
      </c>
      <c r="M232" s="680">
        <v>0</v>
      </c>
      <c r="N232" s="682" t="s">
        <v>590</v>
      </c>
      <c r="O232" s="59"/>
      <c r="P232" s="59"/>
      <c r="Q232" s="59"/>
      <c r="R232" s="59"/>
      <c r="S232" s="59"/>
      <c r="T232" s="59"/>
      <c r="U232" s="59"/>
      <c r="V232" s="59"/>
      <c r="W232" s="59"/>
      <c r="X232" s="59"/>
      <c r="Y232" s="59"/>
      <c r="Z232" s="59"/>
      <c r="AA232" s="59"/>
      <c r="AB232" s="59"/>
    </row>
    <row r="233" spans="1:28" ht="57" customHeight="1" x14ac:dyDescent="0.25">
      <c r="A233" s="298"/>
      <c r="B233" s="6" t="s">
        <v>280</v>
      </c>
      <c r="C233" s="87" t="s">
        <v>281</v>
      </c>
      <c r="D233" s="86" t="s">
        <v>282</v>
      </c>
      <c r="E233" s="86" t="s">
        <v>283</v>
      </c>
      <c r="F233" s="88">
        <v>20</v>
      </c>
      <c r="G233" s="91">
        <v>0.38</v>
      </c>
      <c r="H233" s="685">
        <v>0.12</v>
      </c>
      <c r="I233" s="686">
        <f>12.4%-L233</f>
        <v>0.1198</v>
      </c>
      <c r="J233" s="681">
        <f>I233/H233</f>
        <v>0.99833333333333341</v>
      </c>
      <c r="K233" s="201">
        <v>4.1999999999999997E-3</v>
      </c>
      <c r="L233" s="201">
        <v>4.1999999999999997E-3</v>
      </c>
      <c r="M233" s="201">
        <f>L233/K233</f>
        <v>1</v>
      </c>
      <c r="N233" s="682" t="s">
        <v>591</v>
      </c>
      <c r="O233" s="59"/>
      <c r="P233" s="59"/>
      <c r="Q233" s="59"/>
      <c r="R233" s="59"/>
      <c r="S233" s="59"/>
      <c r="T233" s="59"/>
      <c r="U233" s="59"/>
      <c r="V233" s="59"/>
      <c r="W233" s="59"/>
      <c r="X233" s="59"/>
      <c r="Y233" s="59"/>
      <c r="Z233" s="59"/>
      <c r="AA233" s="59"/>
      <c r="AB233" s="59"/>
    </row>
    <row r="234" spans="1:28" ht="70.5" customHeight="1" thickBot="1" x14ac:dyDescent="0.3">
      <c r="A234" s="299"/>
      <c r="B234" s="92" t="s">
        <v>285</v>
      </c>
      <c r="C234" s="93" t="s">
        <v>286</v>
      </c>
      <c r="D234" s="92" t="s">
        <v>287</v>
      </c>
      <c r="E234" s="92" t="s">
        <v>278</v>
      </c>
      <c r="F234" s="94">
        <v>20</v>
      </c>
      <c r="G234" s="172">
        <v>13</v>
      </c>
      <c r="H234" s="687">
        <v>3</v>
      </c>
      <c r="I234" s="688">
        <v>3</v>
      </c>
      <c r="J234" s="681">
        <f>I234/H234</f>
        <v>1</v>
      </c>
      <c r="K234" s="680">
        <v>0</v>
      </c>
      <c r="L234" s="680">
        <v>0</v>
      </c>
      <c r="M234" s="680">
        <v>0</v>
      </c>
      <c r="N234" s="689" t="s">
        <v>592</v>
      </c>
      <c r="O234" s="59"/>
      <c r="P234" s="59"/>
      <c r="Q234" s="59"/>
      <c r="R234" s="59"/>
      <c r="S234" s="59"/>
      <c r="T234" s="59"/>
      <c r="U234" s="59"/>
      <c r="V234" s="59"/>
      <c r="W234" s="59"/>
      <c r="X234" s="59"/>
      <c r="Y234" s="59"/>
      <c r="Z234" s="59"/>
      <c r="AA234" s="59"/>
      <c r="AB234" s="59"/>
    </row>
    <row r="235" spans="1:28" ht="15.75" customHeight="1" thickBot="1" x14ac:dyDescent="0.3">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row>
    <row r="236" spans="1:28" ht="15.75" customHeight="1" x14ac:dyDescent="0.25">
      <c r="A236" s="306" t="s">
        <v>375</v>
      </c>
      <c r="B236" s="218"/>
      <c r="C236" s="218"/>
      <c r="D236" s="218"/>
      <c r="E236" s="218"/>
      <c r="F236" s="218"/>
      <c r="G236" s="218"/>
      <c r="H236" s="218"/>
      <c r="I236" s="218"/>
      <c r="J236" s="218"/>
      <c r="K236" s="218"/>
      <c r="L236" s="218"/>
      <c r="M236" s="218"/>
      <c r="N236" s="219"/>
      <c r="O236" s="59"/>
      <c r="P236" s="59"/>
      <c r="Q236" s="59"/>
      <c r="R236" s="59"/>
      <c r="S236" s="59"/>
      <c r="T236" s="59"/>
      <c r="U236" s="59"/>
      <c r="V236" s="59"/>
      <c r="W236" s="59"/>
      <c r="X236" s="59"/>
      <c r="Y236" s="59"/>
      <c r="Z236" s="59"/>
      <c r="AA236" s="59"/>
      <c r="AB236" s="59"/>
    </row>
    <row r="237" spans="1:28" ht="44.25" customHeight="1" thickBot="1" x14ac:dyDescent="0.3">
      <c r="A237" s="60" t="s">
        <v>25</v>
      </c>
      <c r="B237" s="61" t="s">
        <v>253</v>
      </c>
      <c r="C237" s="61" t="s">
        <v>254</v>
      </c>
      <c r="D237" s="61" t="s">
        <v>255</v>
      </c>
      <c r="E237" s="61" t="s">
        <v>256</v>
      </c>
      <c r="F237" s="61" t="s">
        <v>376</v>
      </c>
      <c r="G237" s="61" t="s">
        <v>258</v>
      </c>
      <c r="H237" s="61" t="s">
        <v>377</v>
      </c>
      <c r="I237" s="61" t="s">
        <v>378</v>
      </c>
      <c r="J237" s="106" t="s">
        <v>379</v>
      </c>
      <c r="K237" s="61" t="s">
        <v>262</v>
      </c>
      <c r="L237" s="61" t="s">
        <v>263</v>
      </c>
      <c r="M237" s="61" t="s">
        <v>264</v>
      </c>
      <c r="N237" s="62" t="s">
        <v>374</v>
      </c>
      <c r="O237" s="59"/>
      <c r="P237" s="59"/>
      <c r="Q237" s="59"/>
      <c r="R237" s="59"/>
      <c r="S237" s="59"/>
      <c r="T237" s="59"/>
      <c r="U237" s="59"/>
      <c r="V237" s="59"/>
      <c r="W237" s="59"/>
      <c r="X237" s="59"/>
      <c r="Y237" s="59"/>
      <c r="Z237" s="59"/>
      <c r="AA237" s="59"/>
      <c r="AB237" s="59"/>
    </row>
    <row r="238" spans="1:28" ht="48" customHeight="1" x14ac:dyDescent="0.25">
      <c r="A238" s="297" t="s">
        <v>242</v>
      </c>
      <c r="B238" s="118" t="s">
        <v>266</v>
      </c>
      <c r="C238" s="81" t="s">
        <v>267</v>
      </c>
      <c r="D238" s="80" t="s">
        <v>268</v>
      </c>
      <c r="E238" s="80" t="s">
        <v>269</v>
      </c>
      <c r="F238" s="82">
        <v>20</v>
      </c>
      <c r="G238" s="170">
        <v>24</v>
      </c>
      <c r="H238" s="680">
        <v>6</v>
      </c>
      <c r="I238" s="680">
        <v>0.12</v>
      </c>
      <c r="J238" s="681">
        <f>I238/H238</f>
        <v>0.02</v>
      </c>
      <c r="K238" s="680">
        <v>0</v>
      </c>
      <c r="L238" s="680">
        <v>0</v>
      </c>
      <c r="M238" s="680">
        <v>0</v>
      </c>
      <c r="N238" s="682" t="s">
        <v>602</v>
      </c>
      <c r="O238" s="59"/>
      <c r="P238" s="59"/>
      <c r="Q238" s="59"/>
      <c r="R238" s="59"/>
      <c r="S238" s="59"/>
      <c r="T238" s="59"/>
      <c r="U238" s="59"/>
      <c r="V238" s="59"/>
      <c r="W238" s="59"/>
      <c r="X238" s="59"/>
      <c r="Y238" s="59"/>
      <c r="Z238" s="59"/>
      <c r="AA238" s="59"/>
      <c r="AB238" s="59"/>
    </row>
    <row r="239" spans="1:28" ht="44.25" customHeight="1" x14ac:dyDescent="0.25">
      <c r="A239" s="298"/>
      <c r="B239" s="6" t="s">
        <v>271</v>
      </c>
      <c r="C239" s="87" t="s">
        <v>272</v>
      </c>
      <c r="D239" s="86" t="s">
        <v>273</v>
      </c>
      <c r="E239" s="86" t="s">
        <v>269</v>
      </c>
      <c r="F239" s="88">
        <v>20</v>
      </c>
      <c r="G239" s="88">
        <v>15</v>
      </c>
      <c r="H239" s="683">
        <v>5</v>
      </c>
      <c r="I239" s="684">
        <v>0.15</v>
      </c>
      <c r="J239" s="681">
        <f t="shared" ref="J239:J240" si="42">I239/H239</f>
        <v>0.03</v>
      </c>
      <c r="K239" s="680">
        <v>0</v>
      </c>
      <c r="L239" s="680">
        <v>0</v>
      </c>
      <c r="M239" s="680">
        <v>0</v>
      </c>
      <c r="N239" s="682" t="s">
        <v>603</v>
      </c>
      <c r="O239" s="59"/>
      <c r="P239" s="59"/>
      <c r="Q239" s="59"/>
      <c r="R239" s="59"/>
      <c r="S239" s="59"/>
      <c r="T239" s="59"/>
      <c r="U239" s="59"/>
      <c r="V239" s="59"/>
      <c r="W239" s="59"/>
      <c r="X239" s="59"/>
      <c r="Y239" s="59"/>
      <c r="Z239" s="59"/>
      <c r="AA239" s="59"/>
      <c r="AB239" s="59"/>
    </row>
    <row r="240" spans="1:28" ht="48.75" customHeight="1" x14ac:dyDescent="0.25">
      <c r="A240" s="298"/>
      <c r="B240" s="6" t="s">
        <v>275</v>
      </c>
      <c r="C240" s="87" t="s">
        <v>276</v>
      </c>
      <c r="D240" s="86" t="s">
        <v>277</v>
      </c>
      <c r="E240" s="86" t="s">
        <v>278</v>
      </c>
      <c r="F240" s="88">
        <v>20</v>
      </c>
      <c r="G240" s="88">
        <v>15</v>
      </c>
      <c r="H240" s="683">
        <v>3</v>
      </c>
      <c r="I240" s="683">
        <v>0.09</v>
      </c>
      <c r="J240" s="681">
        <f t="shared" si="42"/>
        <v>0.03</v>
      </c>
      <c r="K240" s="680">
        <v>0</v>
      </c>
      <c r="L240" s="680">
        <v>0</v>
      </c>
      <c r="M240" s="680">
        <v>0</v>
      </c>
      <c r="N240" s="682" t="s">
        <v>604</v>
      </c>
      <c r="O240" s="59"/>
      <c r="P240" s="59"/>
      <c r="Q240" s="59"/>
      <c r="R240" s="59"/>
      <c r="S240" s="59"/>
      <c r="T240" s="59"/>
      <c r="U240" s="59"/>
      <c r="V240" s="59"/>
      <c r="W240" s="59"/>
      <c r="X240" s="59"/>
      <c r="Y240" s="59"/>
      <c r="Z240" s="59"/>
      <c r="AA240" s="59"/>
      <c r="AB240" s="59"/>
    </row>
    <row r="241" spans="1:28" ht="54" customHeight="1" x14ac:dyDescent="0.25">
      <c r="A241" s="298"/>
      <c r="B241" s="6" t="s">
        <v>280</v>
      </c>
      <c r="C241" s="87" t="s">
        <v>281</v>
      </c>
      <c r="D241" s="86" t="s">
        <v>282</v>
      </c>
      <c r="E241" s="86" t="s">
        <v>283</v>
      </c>
      <c r="F241" s="88">
        <v>20</v>
      </c>
      <c r="G241" s="91">
        <v>0.38</v>
      </c>
      <c r="H241" s="685">
        <v>0.09</v>
      </c>
      <c r="I241" s="686">
        <f>0.24%-L241</f>
        <v>1.8E-3</v>
      </c>
      <c r="J241" s="681">
        <f>I241/H241</f>
        <v>0.02</v>
      </c>
      <c r="K241" s="201">
        <v>3.5999999999999999E-3</v>
      </c>
      <c r="L241" s="201">
        <v>5.9999999999999995E-4</v>
      </c>
      <c r="M241" s="201">
        <f>L241/K241</f>
        <v>0.16666666666666666</v>
      </c>
      <c r="N241" s="682" t="s">
        <v>605</v>
      </c>
      <c r="O241" s="59"/>
      <c r="P241" s="59"/>
      <c r="Q241" s="59"/>
      <c r="R241" s="59"/>
      <c r="S241" s="59"/>
      <c r="T241" s="59"/>
      <c r="U241" s="59"/>
      <c r="V241" s="59"/>
      <c r="W241" s="59"/>
      <c r="X241" s="59"/>
      <c r="Y241" s="59"/>
      <c r="Z241" s="59"/>
      <c r="AA241" s="59"/>
      <c r="AB241" s="59"/>
    </row>
    <row r="242" spans="1:28" ht="59.25" customHeight="1" thickBot="1" x14ac:dyDescent="0.3">
      <c r="A242" s="299"/>
      <c r="B242" s="92" t="s">
        <v>285</v>
      </c>
      <c r="C242" s="93" t="s">
        <v>286</v>
      </c>
      <c r="D242" s="92" t="s">
        <v>287</v>
      </c>
      <c r="E242" s="92" t="s">
        <v>278</v>
      </c>
      <c r="F242" s="94">
        <v>20</v>
      </c>
      <c r="G242" s="172">
        <v>13</v>
      </c>
      <c r="H242" s="687">
        <v>3</v>
      </c>
      <c r="I242" s="688">
        <v>0.06</v>
      </c>
      <c r="J242" s="681">
        <f>I242/H242</f>
        <v>0.02</v>
      </c>
      <c r="K242" s="680">
        <v>0</v>
      </c>
      <c r="L242" s="680">
        <v>0</v>
      </c>
      <c r="M242" s="680">
        <v>0</v>
      </c>
      <c r="N242" s="689" t="s">
        <v>606</v>
      </c>
      <c r="O242" s="59"/>
      <c r="P242" s="59"/>
      <c r="Q242" s="59"/>
      <c r="R242" s="59"/>
      <c r="S242" s="59"/>
      <c r="T242" s="59"/>
      <c r="U242" s="59"/>
      <c r="V242" s="59"/>
      <c r="W242" s="59"/>
      <c r="X242" s="59"/>
      <c r="Y242" s="59"/>
      <c r="Z242" s="59"/>
      <c r="AA242" s="59"/>
      <c r="AB242" s="59"/>
    </row>
    <row r="243" spans="1:28" ht="49.5" customHeight="1" x14ac:dyDescent="0.25">
      <c r="A243" s="297" t="s">
        <v>244</v>
      </c>
      <c r="B243" s="118" t="s">
        <v>266</v>
      </c>
      <c r="C243" s="81" t="s">
        <v>267</v>
      </c>
      <c r="D243" s="80" t="s">
        <v>268</v>
      </c>
      <c r="E243" s="80" t="s">
        <v>269</v>
      </c>
      <c r="F243" s="82">
        <v>20</v>
      </c>
      <c r="G243" s="170">
        <v>24</v>
      </c>
      <c r="H243" s="680">
        <v>6</v>
      </c>
      <c r="I243" s="680">
        <v>0.24</v>
      </c>
      <c r="J243" s="681">
        <f>I243/H243</f>
        <v>0.04</v>
      </c>
      <c r="K243" s="680">
        <v>0</v>
      </c>
      <c r="L243" s="680">
        <v>0</v>
      </c>
      <c r="M243" s="680">
        <v>0</v>
      </c>
      <c r="N243" s="682" t="s">
        <v>610</v>
      </c>
      <c r="O243" s="59"/>
      <c r="P243" s="59"/>
      <c r="Q243" s="59"/>
      <c r="R243" s="59"/>
      <c r="S243" s="59"/>
      <c r="T243" s="59"/>
      <c r="U243" s="59"/>
      <c r="V243" s="59"/>
      <c r="W243" s="59"/>
      <c r="X243" s="59"/>
      <c r="Y243" s="59"/>
      <c r="Z243" s="59"/>
      <c r="AA243" s="59"/>
      <c r="AB243" s="59"/>
    </row>
    <row r="244" spans="1:28" ht="76.5" customHeight="1" x14ac:dyDescent="0.25">
      <c r="A244" s="298"/>
      <c r="B244" s="6" t="s">
        <v>271</v>
      </c>
      <c r="C244" s="87" t="s">
        <v>272</v>
      </c>
      <c r="D244" s="86" t="s">
        <v>273</v>
      </c>
      <c r="E244" s="86" t="s">
        <v>269</v>
      </c>
      <c r="F244" s="88">
        <v>20</v>
      </c>
      <c r="G244" s="88">
        <v>15</v>
      </c>
      <c r="H244" s="683">
        <v>5</v>
      </c>
      <c r="I244" s="684">
        <v>0.35</v>
      </c>
      <c r="J244" s="681">
        <f t="shared" ref="J244:J245" si="43">I244/H244</f>
        <v>6.9999999999999993E-2</v>
      </c>
      <c r="K244" s="680">
        <v>0</v>
      </c>
      <c r="L244" s="680">
        <v>0</v>
      </c>
      <c r="M244" s="680">
        <v>0</v>
      </c>
      <c r="N244" s="682" t="s">
        <v>611</v>
      </c>
      <c r="O244" s="59"/>
      <c r="P244" s="59"/>
      <c r="Q244" s="59"/>
      <c r="R244" s="59"/>
      <c r="S244" s="59"/>
      <c r="T244" s="59"/>
      <c r="U244" s="59"/>
      <c r="V244" s="59"/>
      <c r="W244" s="59"/>
      <c r="X244" s="59"/>
      <c r="Y244" s="59"/>
      <c r="Z244" s="59"/>
      <c r="AA244" s="59"/>
      <c r="AB244" s="59"/>
    </row>
    <row r="245" spans="1:28" ht="58.5" customHeight="1" x14ac:dyDescent="0.25">
      <c r="A245" s="298"/>
      <c r="B245" s="6" t="s">
        <v>275</v>
      </c>
      <c r="C245" s="87" t="s">
        <v>276</v>
      </c>
      <c r="D245" s="86" t="s">
        <v>277</v>
      </c>
      <c r="E245" s="86" t="s">
        <v>278</v>
      </c>
      <c r="F245" s="88">
        <v>20</v>
      </c>
      <c r="G245" s="88">
        <v>15</v>
      </c>
      <c r="H245" s="683">
        <v>3</v>
      </c>
      <c r="I245" s="683">
        <v>0.21</v>
      </c>
      <c r="J245" s="681">
        <f t="shared" si="43"/>
        <v>6.9999999999999993E-2</v>
      </c>
      <c r="K245" s="680">
        <v>0</v>
      </c>
      <c r="L245" s="680">
        <v>0</v>
      </c>
      <c r="M245" s="680">
        <v>0</v>
      </c>
      <c r="N245" s="682" t="s">
        <v>612</v>
      </c>
      <c r="O245" s="59"/>
      <c r="P245" s="59"/>
      <c r="Q245" s="59"/>
      <c r="R245" s="59"/>
      <c r="S245" s="59"/>
      <c r="T245" s="59"/>
      <c r="U245" s="59"/>
      <c r="V245" s="59"/>
      <c r="W245" s="59"/>
      <c r="X245" s="59"/>
      <c r="Y245" s="59"/>
      <c r="Z245" s="59"/>
      <c r="AA245" s="59"/>
      <c r="AB245" s="59"/>
    </row>
    <row r="246" spans="1:28" ht="53.25" customHeight="1" x14ac:dyDescent="0.25">
      <c r="A246" s="298"/>
      <c r="B246" s="6" t="s">
        <v>280</v>
      </c>
      <c r="C246" s="87" t="s">
        <v>281</v>
      </c>
      <c r="D246" s="86" t="s">
        <v>282</v>
      </c>
      <c r="E246" s="86" t="s">
        <v>283</v>
      </c>
      <c r="F246" s="88">
        <v>20</v>
      </c>
      <c r="G246" s="91">
        <v>0.38</v>
      </c>
      <c r="H246" s="685">
        <v>0.09</v>
      </c>
      <c r="I246" s="686">
        <f>0.95%-L246</f>
        <v>7.7000000000000002E-3</v>
      </c>
      <c r="J246" s="681">
        <f>I246/H246</f>
        <v>8.5555555555555565E-2</v>
      </c>
      <c r="K246" s="201">
        <v>3.5999999999999999E-3</v>
      </c>
      <c r="L246" s="201">
        <v>1.8E-3</v>
      </c>
      <c r="M246" s="201">
        <f>L246/K246</f>
        <v>0.5</v>
      </c>
      <c r="N246" s="682" t="s">
        <v>613</v>
      </c>
      <c r="O246" s="59"/>
      <c r="P246" s="59"/>
      <c r="Q246" s="59"/>
      <c r="R246" s="59"/>
      <c r="S246" s="59"/>
      <c r="T246" s="59"/>
      <c r="U246" s="59"/>
      <c r="V246" s="59"/>
      <c r="W246" s="59"/>
      <c r="X246" s="59"/>
      <c r="Y246" s="59"/>
      <c r="Z246" s="59"/>
      <c r="AA246" s="59"/>
      <c r="AB246" s="59"/>
    </row>
    <row r="247" spans="1:28" ht="69.75" customHeight="1" thickBot="1" x14ac:dyDescent="0.3">
      <c r="A247" s="299"/>
      <c r="B247" s="92" t="s">
        <v>285</v>
      </c>
      <c r="C247" s="93" t="s">
        <v>286</v>
      </c>
      <c r="D247" s="92" t="s">
        <v>287</v>
      </c>
      <c r="E247" s="92" t="s">
        <v>278</v>
      </c>
      <c r="F247" s="94">
        <v>20</v>
      </c>
      <c r="G247" s="172">
        <v>13</v>
      </c>
      <c r="H247" s="687">
        <v>3</v>
      </c>
      <c r="I247" s="688">
        <v>0.15</v>
      </c>
      <c r="J247" s="681">
        <f>I247/H247</f>
        <v>4.9999999999999996E-2</v>
      </c>
      <c r="K247" s="680">
        <v>0</v>
      </c>
      <c r="L247" s="680">
        <v>0</v>
      </c>
      <c r="M247" s="680">
        <v>0</v>
      </c>
      <c r="N247" s="689" t="s">
        <v>614</v>
      </c>
      <c r="O247" s="59"/>
      <c r="P247" s="59"/>
      <c r="Q247" s="59"/>
      <c r="R247" s="59"/>
      <c r="S247" s="59"/>
      <c r="T247" s="59"/>
      <c r="U247" s="59"/>
      <c r="V247" s="59"/>
      <c r="W247" s="59"/>
      <c r="X247" s="59"/>
      <c r="Y247" s="59"/>
      <c r="Z247" s="59"/>
      <c r="AA247" s="59"/>
      <c r="AB247" s="59"/>
    </row>
    <row r="248" spans="1:28" ht="56.25" customHeight="1" x14ac:dyDescent="0.25">
      <c r="A248" s="297" t="s">
        <v>245</v>
      </c>
      <c r="B248" s="118" t="s">
        <v>266</v>
      </c>
      <c r="C248" s="81" t="s">
        <v>267</v>
      </c>
      <c r="D248" s="80" t="s">
        <v>268</v>
      </c>
      <c r="E248" s="80" t="s">
        <v>269</v>
      </c>
      <c r="F248" s="82">
        <v>20</v>
      </c>
      <c r="G248" s="170">
        <v>24</v>
      </c>
      <c r="H248" s="680">
        <v>6</v>
      </c>
      <c r="I248" s="680">
        <v>0.54</v>
      </c>
      <c r="J248" s="681">
        <f>I248/H248</f>
        <v>9.0000000000000011E-2</v>
      </c>
      <c r="K248" s="680">
        <v>0</v>
      </c>
      <c r="L248" s="680">
        <v>0</v>
      </c>
      <c r="M248" s="680">
        <v>0</v>
      </c>
      <c r="N248" s="682" t="s">
        <v>624</v>
      </c>
      <c r="O248" s="59"/>
      <c r="P248" s="59"/>
      <c r="Q248" s="59"/>
      <c r="R248" s="59"/>
      <c r="S248" s="59"/>
      <c r="T248" s="59"/>
      <c r="U248" s="59"/>
      <c r="V248" s="59"/>
      <c r="W248" s="59"/>
      <c r="X248" s="59"/>
      <c r="Y248" s="59"/>
      <c r="Z248" s="59"/>
      <c r="AA248" s="59"/>
      <c r="AB248" s="59"/>
    </row>
    <row r="249" spans="1:28" s="213" customFormat="1" ht="82.5" customHeight="1" x14ac:dyDescent="0.25">
      <c r="A249" s="298"/>
      <c r="B249" s="6" t="s">
        <v>271</v>
      </c>
      <c r="C249" s="87" t="s">
        <v>272</v>
      </c>
      <c r="D249" s="86" t="s">
        <v>273</v>
      </c>
      <c r="E249" s="86" t="s">
        <v>269</v>
      </c>
      <c r="F249" s="88">
        <v>20</v>
      </c>
      <c r="G249" s="88">
        <v>15</v>
      </c>
      <c r="H249" s="683">
        <v>5</v>
      </c>
      <c r="I249" s="684">
        <v>0.65</v>
      </c>
      <c r="J249" s="681">
        <f t="shared" ref="J249:J250" si="44">I249/H249</f>
        <v>0.13</v>
      </c>
      <c r="K249" s="680">
        <v>0</v>
      </c>
      <c r="L249" s="680">
        <v>0</v>
      </c>
      <c r="M249" s="680">
        <v>0</v>
      </c>
      <c r="N249" s="682" t="s">
        <v>625</v>
      </c>
      <c r="O249" s="59"/>
      <c r="P249" s="59"/>
      <c r="Q249" s="59"/>
      <c r="R249" s="59"/>
      <c r="S249" s="59"/>
      <c r="T249" s="59"/>
      <c r="U249" s="59"/>
      <c r="V249" s="59"/>
      <c r="W249" s="59"/>
      <c r="X249" s="59"/>
      <c r="Y249" s="59"/>
      <c r="Z249" s="59"/>
      <c r="AA249" s="59"/>
      <c r="AB249" s="59"/>
    </row>
    <row r="250" spans="1:28" s="213" customFormat="1" ht="63.75" customHeight="1" x14ac:dyDescent="0.25">
      <c r="A250" s="298"/>
      <c r="B250" s="6" t="s">
        <v>275</v>
      </c>
      <c r="C250" s="87" t="s">
        <v>276</v>
      </c>
      <c r="D250" s="86" t="s">
        <v>277</v>
      </c>
      <c r="E250" s="86" t="s">
        <v>278</v>
      </c>
      <c r="F250" s="88">
        <v>20</v>
      </c>
      <c r="G250" s="88">
        <v>15</v>
      </c>
      <c r="H250" s="683">
        <v>3</v>
      </c>
      <c r="I250" s="683">
        <v>0.39</v>
      </c>
      <c r="J250" s="681">
        <f t="shared" si="44"/>
        <v>0.13</v>
      </c>
      <c r="K250" s="680">
        <v>0</v>
      </c>
      <c r="L250" s="680">
        <v>0</v>
      </c>
      <c r="M250" s="680">
        <v>0</v>
      </c>
      <c r="N250" s="682" t="s">
        <v>530</v>
      </c>
      <c r="O250" s="59"/>
      <c r="P250" s="59"/>
      <c r="Q250" s="59"/>
      <c r="R250" s="59"/>
      <c r="S250" s="59"/>
      <c r="T250" s="59"/>
      <c r="U250" s="59"/>
      <c r="V250" s="59"/>
      <c r="W250" s="59"/>
      <c r="X250" s="59"/>
      <c r="Y250" s="59"/>
      <c r="Z250" s="59"/>
      <c r="AA250" s="59"/>
      <c r="AB250" s="59"/>
    </row>
    <row r="251" spans="1:28" s="213" customFormat="1" ht="51.75" customHeight="1" x14ac:dyDescent="0.25">
      <c r="A251" s="298"/>
      <c r="B251" s="6" t="s">
        <v>280</v>
      </c>
      <c r="C251" s="87" t="s">
        <v>281</v>
      </c>
      <c r="D251" s="86" t="s">
        <v>282</v>
      </c>
      <c r="E251" s="86" t="s">
        <v>283</v>
      </c>
      <c r="F251" s="88">
        <v>20</v>
      </c>
      <c r="G251" s="91">
        <v>0.38</v>
      </c>
      <c r="H251" s="685">
        <v>0.09</v>
      </c>
      <c r="I251" s="686">
        <f>1.78%-L251</f>
        <v>1.54E-2</v>
      </c>
      <c r="J251" s="681">
        <f>I251/H251</f>
        <v>0.17111111111111113</v>
      </c>
      <c r="K251" s="201">
        <v>3.5999999999999999E-3</v>
      </c>
      <c r="L251" s="201">
        <v>2.3999999999999998E-3</v>
      </c>
      <c r="M251" s="201">
        <f>L251/K251</f>
        <v>0.66666666666666663</v>
      </c>
      <c r="N251" s="682" t="s">
        <v>626</v>
      </c>
      <c r="O251" s="59"/>
      <c r="P251" s="59"/>
      <c r="Q251" s="59"/>
      <c r="R251" s="59"/>
      <c r="S251" s="59"/>
      <c r="T251" s="59"/>
      <c r="U251" s="59"/>
      <c r="V251" s="59"/>
      <c r="W251" s="59"/>
      <c r="X251" s="59"/>
      <c r="Y251" s="59"/>
      <c r="Z251" s="59"/>
      <c r="AA251" s="59"/>
      <c r="AB251" s="59"/>
    </row>
    <row r="252" spans="1:28" s="213" customFormat="1" ht="72.75" customHeight="1" thickBot="1" x14ac:dyDescent="0.3">
      <c r="A252" s="299"/>
      <c r="B252" s="92" t="s">
        <v>285</v>
      </c>
      <c r="C252" s="93" t="s">
        <v>286</v>
      </c>
      <c r="D252" s="92" t="s">
        <v>287</v>
      </c>
      <c r="E252" s="92" t="s">
        <v>278</v>
      </c>
      <c r="F252" s="94">
        <v>20</v>
      </c>
      <c r="G252" s="172">
        <v>13</v>
      </c>
      <c r="H252" s="687">
        <v>3</v>
      </c>
      <c r="I252" s="688">
        <v>0.3</v>
      </c>
      <c r="J252" s="681">
        <f>I252/H252</f>
        <v>9.9999999999999992E-2</v>
      </c>
      <c r="K252" s="680">
        <v>0</v>
      </c>
      <c r="L252" s="680">
        <v>0</v>
      </c>
      <c r="M252" s="680">
        <v>0</v>
      </c>
      <c r="N252" s="689" t="s">
        <v>627</v>
      </c>
      <c r="O252" s="59"/>
      <c r="P252" s="59"/>
      <c r="Q252" s="59"/>
      <c r="R252" s="59"/>
      <c r="S252" s="59"/>
      <c r="T252" s="59"/>
      <c r="U252" s="59"/>
      <c r="V252" s="59"/>
      <c r="W252" s="59"/>
      <c r="X252" s="59"/>
      <c r="Y252" s="59"/>
      <c r="Z252" s="59"/>
      <c r="AA252" s="59"/>
      <c r="AB252" s="59"/>
    </row>
    <row r="253" spans="1:28" ht="16.5" hidden="1" customHeight="1" x14ac:dyDescent="0.25">
      <c r="A253" s="72" t="s">
        <v>246</v>
      </c>
      <c r="B253" s="64"/>
      <c r="C253" s="64"/>
      <c r="D253" s="64"/>
      <c r="E253" s="64"/>
      <c r="F253" s="64"/>
      <c r="G253" s="64"/>
      <c r="H253" s="64"/>
      <c r="I253" s="64"/>
      <c r="J253" s="64" t="e">
        <f t="shared" ref="J253:J261" si="45">I253/H253</f>
        <v>#DIV/0!</v>
      </c>
      <c r="K253" s="64"/>
      <c r="L253" s="64"/>
      <c r="M253" s="64" t="e">
        <f t="shared" ref="M253:M261" si="46">L253/K253</f>
        <v>#DIV/0!</v>
      </c>
      <c r="N253" s="76"/>
      <c r="O253" s="59"/>
      <c r="P253" s="59"/>
      <c r="Q253" s="59"/>
      <c r="R253" s="59"/>
      <c r="S253" s="59"/>
      <c r="T253" s="59"/>
      <c r="U253" s="59"/>
      <c r="V253" s="59"/>
      <c r="W253" s="59"/>
      <c r="X253" s="59"/>
      <c r="Y253" s="59"/>
      <c r="Z253" s="59"/>
      <c r="AA253" s="59"/>
      <c r="AB253" s="59"/>
    </row>
    <row r="254" spans="1:28" ht="16.5" hidden="1" customHeight="1" x14ac:dyDescent="0.25">
      <c r="A254" s="72" t="s">
        <v>247</v>
      </c>
      <c r="B254" s="64"/>
      <c r="C254" s="64"/>
      <c r="D254" s="64"/>
      <c r="E254" s="64"/>
      <c r="F254" s="64"/>
      <c r="G254" s="64"/>
      <c r="H254" s="64"/>
      <c r="I254" s="64"/>
      <c r="J254" s="64" t="e">
        <f t="shared" si="45"/>
        <v>#DIV/0!</v>
      </c>
      <c r="K254" s="64"/>
      <c r="L254" s="64"/>
      <c r="M254" s="64" t="e">
        <f t="shared" si="46"/>
        <v>#DIV/0!</v>
      </c>
      <c r="N254" s="76"/>
      <c r="O254" s="59"/>
      <c r="P254" s="59"/>
      <c r="Q254" s="59"/>
      <c r="R254" s="59"/>
      <c r="S254" s="59"/>
      <c r="T254" s="59"/>
      <c r="U254" s="59"/>
      <c r="V254" s="59"/>
      <c r="W254" s="59"/>
      <c r="X254" s="59"/>
      <c r="Y254" s="59"/>
      <c r="Z254" s="59"/>
      <c r="AA254" s="59"/>
      <c r="AB254" s="59"/>
    </row>
    <row r="255" spans="1:28" ht="16.5" hidden="1" customHeight="1" x14ac:dyDescent="0.25">
      <c r="A255" s="72" t="s">
        <v>248</v>
      </c>
      <c r="B255" s="64"/>
      <c r="C255" s="64"/>
      <c r="D255" s="64"/>
      <c r="E255" s="64"/>
      <c r="F255" s="64"/>
      <c r="G255" s="64"/>
      <c r="H255" s="64"/>
      <c r="I255" s="64"/>
      <c r="J255" s="64" t="e">
        <f t="shared" si="45"/>
        <v>#DIV/0!</v>
      </c>
      <c r="K255" s="64"/>
      <c r="L255" s="64"/>
      <c r="M255" s="64" t="e">
        <f t="shared" si="46"/>
        <v>#DIV/0!</v>
      </c>
      <c r="N255" s="76"/>
      <c r="O255" s="59"/>
      <c r="P255" s="59"/>
      <c r="Q255" s="59"/>
      <c r="R255" s="59"/>
      <c r="S255" s="59"/>
      <c r="T255" s="59"/>
      <c r="U255" s="59"/>
      <c r="V255" s="59"/>
      <c r="W255" s="59"/>
      <c r="X255" s="59"/>
      <c r="Y255" s="59"/>
      <c r="Z255" s="59"/>
      <c r="AA255" s="59"/>
      <c r="AB255" s="59"/>
    </row>
    <row r="256" spans="1:28" ht="15.75" hidden="1" customHeight="1" x14ac:dyDescent="0.25">
      <c r="A256" s="72" t="s">
        <v>235</v>
      </c>
      <c r="B256" s="64"/>
      <c r="C256" s="64"/>
      <c r="D256" s="64"/>
      <c r="E256" s="64"/>
      <c r="F256" s="64"/>
      <c r="G256" s="64"/>
      <c r="H256" s="64"/>
      <c r="I256" s="64"/>
      <c r="J256" s="64" t="e">
        <f t="shared" si="45"/>
        <v>#DIV/0!</v>
      </c>
      <c r="K256" s="64"/>
      <c r="L256" s="64"/>
      <c r="M256" s="64" t="e">
        <f t="shared" si="46"/>
        <v>#DIV/0!</v>
      </c>
      <c r="N256" s="76"/>
      <c r="O256" s="59"/>
      <c r="P256" s="59"/>
      <c r="Q256" s="59"/>
      <c r="R256" s="59"/>
      <c r="S256" s="59"/>
      <c r="T256" s="59"/>
      <c r="U256" s="59"/>
      <c r="V256" s="59"/>
      <c r="W256" s="59"/>
      <c r="X256" s="59"/>
      <c r="Y256" s="59"/>
      <c r="Z256" s="59"/>
      <c r="AA256" s="59"/>
      <c r="AB256" s="59"/>
    </row>
    <row r="257" spans="1:28" ht="15.75" hidden="1" customHeight="1" x14ac:dyDescent="0.25">
      <c r="A257" s="72" t="s">
        <v>236</v>
      </c>
      <c r="B257" s="64"/>
      <c r="C257" s="64"/>
      <c r="D257" s="64"/>
      <c r="E257" s="64"/>
      <c r="F257" s="64"/>
      <c r="G257" s="64"/>
      <c r="H257" s="64"/>
      <c r="I257" s="64"/>
      <c r="J257" s="64" t="e">
        <f t="shared" si="45"/>
        <v>#DIV/0!</v>
      </c>
      <c r="K257" s="64"/>
      <c r="L257" s="64"/>
      <c r="M257" s="64" t="e">
        <f t="shared" si="46"/>
        <v>#DIV/0!</v>
      </c>
      <c r="N257" s="76"/>
      <c r="O257" s="59"/>
      <c r="P257" s="59"/>
      <c r="Q257" s="59"/>
      <c r="R257" s="59"/>
      <c r="S257" s="59"/>
      <c r="T257" s="59"/>
      <c r="U257" s="59"/>
      <c r="V257" s="59"/>
      <c r="W257" s="59"/>
      <c r="X257" s="59"/>
      <c r="Y257" s="59"/>
      <c r="Z257" s="59"/>
      <c r="AA257" s="59"/>
      <c r="AB257" s="59"/>
    </row>
    <row r="258" spans="1:28" ht="15.75" hidden="1" customHeight="1" x14ac:dyDescent="0.25">
      <c r="A258" s="72" t="s">
        <v>237</v>
      </c>
      <c r="B258" s="64"/>
      <c r="C258" s="64"/>
      <c r="D258" s="64"/>
      <c r="E258" s="64"/>
      <c r="F258" s="64"/>
      <c r="G258" s="64"/>
      <c r="H258" s="64"/>
      <c r="I258" s="64"/>
      <c r="J258" s="64" t="e">
        <f t="shared" si="45"/>
        <v>#DIV/0!</v>
      </c>
      <c r="K258" s="64"/>
      <c r="L258" s="64"/>
      <c r="M258" s="64" t="e">
        <f t="shared" si="46"/>
        <v>#DIV/0!</v>
      </c>
      <c r="N258" s="76"/>
      <c r="O258" s="59"/>
      <c r="P258" s="59"/>
      <c r="Q258" s="59"/>
      <c r="R258" s="59"/>
      <c r="S258" s="59"/>
      <c r="T258" s="59"/>
      <c r="U258" s="59"/>
      <c r="V258" s="59"/>
      <c r="W258" s="59"/>
      <c r="X258" s="59"/>
      <c r="Y258" s="59"/>
      <c r="Z258" s="59"/>
      <c r="AA258" s="59"/>
      <c r="AB258" s="59"/>
    </row>
    <row r="259" spans="1:28" ht="15.75" hidden="1" customHeight="1" x14ac:dyDescent="0.25">
      <c r="A259" s="72" t="s">
        <v>238</v>
      </c>
      <c r="B259" s="64"/>
      <c r="C259" s="64"/>
      <c r="D259" s="64"/>
      <c r="E259" s="64"/>
      <c r="F259" s="64"/>
      <c r="G259" s="64"/>
      <c r="H259" s="64"/>
      <c r="I259" s="64"/>
      <c r="J259" s="64" t="e">
        <f t="shared" si="45"/>
        <v>#DIV/0!</v>
      </c>
      <c r="K259" s="64"/>
      <c r="L259" s="64"/>
      <c r="M259" s="64" t="e">
        <f t="shared" si="46"/>
        <v>#DIV/0!</v>
      </c>
      <c r="N259" s="76"/>
      <c r="O259" s="59"/>
      <c r="P259" s="59"/>
      <c r="Q259" s="59"/>
      <c r="R259" s="59"/>
      <c r="S259" s="59"/>
      <c r="T259" s="59"/>
      <c r="U259" s="59"/>
      <c r="V259" s="59"/>
      <c r="W259" s="59"/>
      <c r="X259" s="59"/>
      <c r="Y259" s="59"/>
      <c r="Z259" s="59"/>
      <c r="AA259" s="59"/>
      <c r="AB259" s="59"/>
    </row>
    <row r="260" spans="1:28" ht="15.75" hidden="1" customHeight="1" x14ac:dyDescent="0.25">
      <c r="A260" s="72" t="s">
        <v>239</v>
      </c>
      <c r="B260" s="64"/>
      <c r="C260" s="64"/>
      <c r="D260" s="64"/>
      <c r="E260" s="64"/>
      <c r="F260" s="64"/>
      <c r="G260" s="64"/>
      <c r="H260" s="64"/>
      <c r="I260" s="64"/>
      <c r="J260" s="64" t="e">
        <f t="shared" si="45"/>
        <v>#DIV/0!</v>
      </c>
      <c r="K260" s="64"/>
      <c r="L260" s="64"/>
      <c r="M260" s="64" t="e">
        <f t="shared" si="46"/>
        <v>#DIV/0!</v>
      </c>
      <c r="N260" s="76"/>
      <c r="O260" s="59"/>
      <c r="P260" s="59"/>
      <c r="Q260" s="59"/>
      <c r="R260" s="59"/>
      <c r="S260" s="59"/>
      <c r="T260" s="59"/>
      <c r="U260" s="59"/>
      <c r="V260" s="59"/>
      <c r="W260" s="59"/>
      <c r="X260" s="59"/>
      <c r="Y260" s="59"/>
      <c r="Z260" s="59"/>
      <c r="AA260" s="59"/>
      <c r="AB260" s="59"/>
    </row>
    <row r="261" spans="1:28" ht="15.75" hidden="1" customHeight="1" thickBot="1" x14ac:dyDescent="0.3">
      <c r="A261" s="75" t="s">
        <v>240</v>
      </c>
      <c r="B261" s="69"/>
      <c r="C261" s="69"/>
      <c r="D261" s="69"/>
      <c r="E261" s="69"/>
      <c r="F261" s="69"/>
      <c r="G261" s="69"/>
      <c r="H261" s="69"/>
      <c r="I261" s="69"/>
      <c r="J261" s="69" t="e">
        <f t="shared" si="45"/>
        <v>#DIV/0!</v>
      </c>
      <c r="K261" s="69"/>
      <c r="L261" s="69"/>
      <c r="M261" s="69" t="e">
        <f t="shared" si="46"/>
        <v>#DIV/0!</v>
      </c>
      <c r="N261" s="119"/>
      <c r="O261" s="59"/>
      <c r="P261" s="59"/>
      <c r="Q261" s="59"/>
      <c r="R261" s="59"/>
      <c r="S261" s="59"/>
      <c r="T261" s="59"/>
      <c r="U261" s="59"/>
      <c r="V261" s="59"/>
      <c r="W261" s="59"/>
      <c r="X261" s="59"/>
      <c r="Y261" s="59"/>
      <c r="Z261" s="59"/>
      <c r="AA261" s="59"/>
      <c r="AB261" s="59"/>
    </row>
    <row r="262" spans="1:28" ht="15.75" customHeight="1" x14ac:dyDescent="0.25">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row>
    <row r="263" spans="1:28" ht="15.75" hidden="1" customHeight="1" x14ac:dyDescent="0.25">
      <c r="A263" s="306" t="s">
        <v>380</v>
      </c>
      <c r="B263" s="218"/>
      <c r="C263" s="218"/>
      <c r="D263" s="218"/>
      <c r="E263" s="218"/>
      <c r="F263" s="218"/>
      <c r="G263" s="218"/>
      <c r="H263" s="218"/>
      <c r="I263" s="218"/>
      <c r="J263" s="218"/>
      <c r="K263" s="218"/>
      <c r="L263" s="218"/>
      <c r="M263" s="218"/>
      <c r="N263" s="219"/>
      <c r="O263" s="59"/>
      <c r="P263" s="59"/>
      <c r="Q263" s="59"/>
      <c r="R263" s="59"/>
      <c r="S263" s="59"/>
      <c r="T263" s="59"/>
      <c r="U263" s="59"/>
      <c r="V263" s="59"/>
      <c r="W263" s="59"/>
      <c r="X263" s="59"/>
      <c r="Y263" s="59"/>
      <c r="Z263" s="59"/>
      <c r="AA263" s="59"/>
      <c r="AB263" s="59"/>
    </row>
    <row r="264" spans="1:28" ht="44.25" hidden="1" customHeight="1" x14ac:dyDescent="0.25">
      <c r="A264" s="60" t="s">
        <v>26</v>
      </c>
      <c r="B264" s="61" t="s">
        <v>253</v>
      </c>
      <c r="C264" s="61" t="s">
        <v>254</v>
      </c>
      <c r="D264" s="61" t="s">
        <v>255</v>
      </c>
      <c r="E264" s="61" t="s">
        <v>256</v>
      </c>
      <c r="F264" s="61" t="s">
        <v>381</v>
      </c>
      <c r="G264" s="61" t="s">
        <v>258</v>
      </c>
      <c r="H264" s="61" t="s">
        <v>382</v>
      </c>
      <c r="I264" s="61" t="s">
        <v>383</v>
      </c>
      <c r="J264" s="106" t="s">
        <v>384</v>
      </c>
      <c r="K264" s="61" t="s">
        <v>262</v>
      </c>
      <c r="L264" s="61" t="s">
        <v>263</v>
      </c>
      <c r="M264" s="61" t="s">
        <v>264</v>
      </c>
      <c r="N264" s="62" t="s">
        <v>374</v>
      </c>
      <c r="O264" s="59"/>
      <c r="P264" s="59"/>
      <c r="Q264" s="59"/>
      <c r="R264" s="59"/>
      <c r="S264" s="59"/>
      <c r="T264" s="59"/>
      <c r="U264" s="59"/>
      <c r="V264" s="59"/>
      <c r="W264" s="59"/>
      <c r="X264" s="59"/>
      <c r="Y264" s="59"/>
      <c r="Z264" s="59"/>
      <c r="AA264" s="59"/>
      <c r="AB264" s="59"/>
    </row>
    <row r="265" spans="1:28" hidden="1" x14ac:dyDescent="0.25">
      <c r="A265" s="72" t="s">
        <v>242</v>
      </c>
      <c r="B265" s="64"/>
      <c r="C265" s="64"/>
      <c r="D265" s="64"/>
      <c r="E265" s="64"/>
      <c r="F265" s="64"/>
      <c r="G265" s="64"/>
      <c r="H265" s="64"/>
      <c r="I265" s="64"/>
      <c r="J265" s="64" t="e">
        <f t="shared" ref="J265:J276" si="47">I265/H265</f>
        <v>#DIV/0!</v>
      </c>
      <c r="K265" s="64"/>
      <c r="L265" s="64"/>
      <c r="M265" s="64" t="e">
        <f t="shared" ref="M265:M276" si="48">L265/K265</f>
        <v>#DIV/0!</v>
      </c>
      <c r="N265" s="76"/>
      <c r="O265" s="59"/>
      <c r="P265" s="59"/>
      <c r="Q265" s="59"/>
      <c r="R265" s="59"/>
      <c r="S265" s="59"/>
      <c r="T265" s="59"/>
      <c r="U265" s="59"/>
      <c r="V265" s="59"/>
      <c r="W265" s="59"/>
      <c r="X265" s="59"/>
      <c r="Y265" s="59"/>
      <c r="Z265" s="59"/>
      <c r="AA265" s="59"/>
      <c r="AB265" s="59"/>
    </row>
    <row r="266" spans="1:28" hidden="1" x14ac:dyDescent="0.25">
      <c r="A266" s="72" t="s">
        <v>244</v>
      </c>
      <c r="B266" s="64"/>
      <c r="C266" s="64"/>
      <c r="D266" s="64"/>
      <c r="E266" s="64"/>
      <c r="F266" s="64"/>
      <c r="G266" s="64"/>
      <c r="H266" s="64"/>
      <c r="I266" s="64"/>
      <c r="J266" s="64" t="e">
        <f t="shared" si="47"/>
        <v>#DIV/0!</v>
      </c>
      <c r="K266" s="64"/>
      <c r="L266" s="64"/>
      <c r="M266" s="64" t="e">
        <f t="shared" si="48"/>
        <v>#DIV/0!</v>
      </c>
      <c r="N266" s="76"/>
      <c r="O266" s="59"/>
      <c r="P266" s="59"/>
      <c r="Q266" s="59"/>
      <c r="R266" s="59"/>
      <c r="S266" s="59"/>
      <c r="T266" s="59"/>
      <c r="U266" s="59"/>
      <c r="V266" s="59"/>
      <c r="W266" s="59"/>
      <c r="X266" s="59"/>
      <c r="Y266" s="59"/>
      <c r="Z266" s="59"/>
      <c r="AA266" s="59"/>
      <c r="AB266" s="59"/>
    </row>
    <row r="267" spans="1:28" hidden="1" x14ac:dyDescent="0.25">
      <c r="A267" s="72" t="s">
        <v>245</v>
      </c>
      <c r="B267" s="64"/>
      <c r="C267" s="64"/>
      <c r="D267" s="64"/>
      <c r="E267" s="64"/>
      <c r="F267" s="64"/>
      <c r="G267" s="64"/>
      <c r="H267" s="64"/>
      <c r="I267" s="64"/>
      <c r="J267" s="64" t="e">
        <f t="shared" si="47"/>
        <v>#DIV/0!</v>
      </c>
      <c r="K267" s="64"/>
      <c r="L267" s="64"/>
      <c r="M267" s="64" t="e">
        <f t="shared" si="48"/>
        <v>#DIV/0!</v>
      </c>
      <c r="N267" s="76"/>
      <c r="O267" s="59"/>
      <c r="P267" s="59"/>
      <c r="Q267" s="59"/>
      <c r="R267" s="59"/>
      <c r="S267" s="59"/>
      <c r="T267" s="59"/>
      <c r="U267" s="59"/>
      <c r="V267" s="59"/>
      <c r="W267" s="59"/>
      <c r="X267" s="59"/>
      <c r="Y267" s="59"/>
      <c r="Z267" s="59"/>
      <c r="AA267" s="59"/>
      <c r="AB267" s="59"/>
    </row>
    <row r="268" spans="1:28" hidden="1" x14ac:dyDescent="0.25">
      <c r="A268" s="72" t="s">
        <v>246</v>
      </c>
      <c r="B268" s="64"/>
      <c r="C268" s="64"/>
      <c r="D268" s="64"/>
      <c r="E268" s="64"/>
      <c r="F268" s="64"/>
      <c r="G268" s="64"/>
      <c r="H268" s="64"/>
      <c r="I268" s="64"/>
      <c r="J268" s="64" t="e">
        <f t="shared" si="47"/>
        <v>#DIV/0!</v>
      </c>
      <c r="K268" s="64"/>
      <c r="L268" s="64"/>
      <c r="M268" s="64" t="e">
        <f t="shared" si="48"/>
        <v>#DIV/0!</v>
      </c>
      <c r="N268" s="76"/>
      <c r="O268" s="59"/>
      <c r="P268" s="59"/>
      <c r="Q268" s="59"/>
      <c r="R268" s="59"/>
      <c r="S268" s="59"/>
      <c r="T268" s="59"/>
      <c r="U268" s="59"/>
      <c r="V268" s="59"/>
      <c r="W268" s="59"/>
      <c r="X268" s="59"/>
      <c r="Y268" s="59"/>
      <c r="Z268" s="59"/>
      <c r="AA268" s="59"/>
      <c r="AB268" s="59"/>
    </row>
    <row r="269" spans="1:28" hidden="1" x14ac:dyDescent="0.25">
      <c r="A269" s="72" t="s">
        <v>247</v>
      </c>
      <c r="B269" s="64"/>
      <c r="C269" s="64"/>
      <c r="D269" s="64"/>
      <c r="E269" s="64"/>
      <c r="F269" s="64"/>
      <c r="G269" s="64"/>
      <c r="H269" s="64"/>
      <c r="I269" s="64"/>
      <c r="J269" s="64" t="e">
        <f t="shared" si="47"/>
        <v>#DIV/0!</v>
      </c>
      <c r="K269" s="64"/>
      <c r="L269" s="64"/>
      <c r="M269" s="64" t="e">
        <f t="shared" si="48"/>
        <v>#DIV/0!</v>
      </c>
      <c r="N269" s="76"/>
      <c r="O269" s="59"/>
      <c r="P269" s="59"/>
      <c r="Q269" s="59"/>
      <c r="R269" s="59"/>
      <c r="S269" s="59"/>
      <c r="T269" s="59"/>
      <c r="U269" s="59"/>
      <c r="V269" s="59"/>
      <c r="W269" s="59"/>
      <c r="X269" s="59"/>
      <c r="Y269" s="59"/>
      <c r="Z269" s="59"/>
      <c r="AA269" s="59"/>
      <c r="AB269" s="59"/>
    </row>
    <row r="270" spans="1:28" hidden="1" x14ac:dyDescent="0.25">
      <c r="A270" s="72" t="s">
        <v>248</v>
      </c>
      <c r="B270" s="64"/>
      <c r="C270" s="64"/>
      <c r="D270" s="64"/>
      <c r="E270" s="64"/>
      <c r="F270" s="64"/>
      <c r="G270" s="64"/>
      <c r="H270" s="64"/>
      <c r="I270" s="64"/>
      <c r="J270" s="64" t="e">
        <f t="shared" si="47"/>
        <v>#DIV/0!</v>
      </c>
      <c r="K270" s="64"/>
      <c r="L270" s="64"/>
      <c r="M270" s="64" t="e">
        <f t="shared" si="48"/>
        <v>#DIV/0!</v>
      </c>
      <c r="N270" s="76"/>
      <c r="O270" s="59"/>
      <c r="P270" s="59"/>
      <c r="Q270" s="59"/>
      <c r="R270" s="59"/>
      <c r="S270" s="59"/>
      <c r="T270" s="59"/>
      <c r="U270" s="59"/>
      <c r="V270" s="59"/>
      <c r="W270" s="59"/>
      <c r="X270" s="59"/>
      <c r="Y270" s="59"/>
      <c r="Z270" s="59"/>
      <c r="AA270" s="59"/>
      <c r="AB270" s="59"/>
    </row>
    <row r="271" spans="1:28" hidden="1" x14ac:dyDescent="0.25">
      <c r="A271" s="72" t="s">
        <v>235</v>
      </c>
      <c r="B271" s="64"/>
      <c r="C271" s="64"/>
      <c r="D271" s="64"/>
      <c r="E271" s="64"/>
      <c r="F271" s="64"/>
      <c r="G271" s="64"/>
      <c r="H271" s="64"/>
      <c r="I271" s="64"/>
      <c r="J271" s="64" t="e">
        <f t="shared" si="47"/>
        <v>#DIV/0!</v>
      </c>
      <c r="K271" s="64"/>
      <c r="L271" s="64"/>
      <c r="M271" s="64" t="e">
        <f t="shared" si="48"/>
        <v>#DIV/0!</v>
      </c>
      <c r="N271" s="76"/>
      <c r="O271" s="59"/>
      <c r="P271" s="59"/>
      <c r="Q271" s="59"/>
      <c r="R271" s="59"/>
      <c r="S271" s="59"/>
      <c r="T271" s="59"/>
      <c r="U271" s="59"/>
      <c r="V271" s="59"/>
      <c r="W271" s="59"/>
      <c r="X271" s="59"/>
      <c r="Y271" s="59"/>
      <c r="Z271" s="59"/>
      <c r="AA271" s="59"/>
      <c r="AB271" s="59"/>
    </row>
    <row r="272" spans="1:28" hidden="1" x14ac:dyDescent="0.25">
      <c r="A272" s="72" t="s">
        <v>236</v>
      </c>
      <c r="B272" s="64"/>
      <c r="C272" s="64"/>
      <c r="D272" s="64"/>
      <c r="E272" s="64"/>
      <c r="F272" s="64"/>
      <c r="G272" s="64"/>
      <c r="H272" s="64"/>
      <c r="I272" s="64"/>
      <c r="J272" s="64" t="e">
        <f t="shared" si="47"/>
        <v>#DIV/0!</v>
      </c>
      <c r="K272" s="64"/>
      <c r="L272" s="64"/>
      <c r="M272" s="64" t="e">
        <f t="shared" si="48"/>
        <v>#DIV/0!</v>
      </c>
      <c r="N272" s="76"/>
      <c r="O272" s="59"/>
      <c r="P272" s="59"/>
      <c r="Q272" s="59"/>
      <c r="R272" s="59"/>
      <c r="S272" s="59"/>
      <c r="T272" s="59"/>
      <c r="U272" s="59"/>
      <c r="V272" s="59"/>
      <c r="W272" s="59"/>
      <c r="X272" s="59"/>
      <c r="Y272" s="59"/>
      <c r="Z272" s="59"/>
      <c r="AA272" s="59"/>
      <c r="AB272" s="59"/>
    </row>
    <row r="273" spans="1:28" hidden="1" x14ac:dyDescent="0.25">
      <c r="A273" s="72" t="s">
        <v>237</v>
      </c>
      <c r="B273" s="64"/>
      <c r="C273" s="64"/>
      <c r="D273" s="64"/>
      <c r="E273" s="64"/>
      <c r="F273" s="64"/>
      <c r="G273" s="64"/>
      <c r="H273" s="64"/>
      <c r="I273" s="64"/>
      <c r="J273" s="64" t="e">
        <f t="shared" si="47"/>
        <v>#DIV/0!</v>
      </c>
      <c r="K273" s="64"/>
      <c r="L273" s="64"/>
      <c r="M273" s="64" t="e">
        <f t="shared" si="48"/>
        <v>#DIV/0!</v>
      </c>
      <c r="N273" s="76"/>
      <c r="O273" s="59"/>
      <c r="P273" s="59"/>
      <c r="Q273" s="59"/>
      <c r="R273" s="59"/>
      <c r="S273" s="59"/>
      <c r="T273" s="59"/>
      <c r="U273" s="59"/>
      <c r="V273" s="59"/>
      <c r="W273" s="59"/>
      <c r="X273" s="59"/>
      <c r="Y273" s="59"/>
      <c r="Z273" s="59"/>
      <c r="AA273" s="59"/>
      <c r="AB273" s="59"/>
    </row>
    <row r="274" spans="1:28" hidden="1" x14ac:dyDescent="0.25">
      <c r="A274" s="72" t="s">
        <v>238</v>
      </c>
      <c r="B274" s="64"/>
      <c r="C274" s="64"/>
      <c r="D274" s="64"/>
      <c r="E274" s="64"/>
      <c r="F274" s="64"/>
      <c r="G274" s="64"/>
      <c r="H274" s="64"/>
      <c r="I274" s="64"/>
      <c r="J274" s="64" t="e">
        <f t="shared" si="47"/>
        <v>#DIV/0!</v>
      </c>
      <c r="K274" s="64"/>
      <c r="L274" s="64"/>
      <c r="M274" s="64" t="e">
        <f t="shared" si="48"/>
        <v>#DIV/0!</v>
      </c>
      <c r="N274" s="76"/>
      <c r="O274" s="59"/>
      <c r="P274" s="59"/>
      <c r="Q274" s="59"/>
      <c r="R274" s="59"/>
      <c r="S274" s="59"/>
      <c r="T274" s="59"/>
      <c r="U274" s="59"/>
      <c r="V274" s="59"/>
      <c r="W274" s="59"/>
      <c r="X274" s="59"/>
      <c r="Y274" s="59"/>
      <c r="Z274" s="59"/>
      <c r="AA274" s="59"/>
      <c r="AB274" s="59"/>
    </row>
    <row r="275" spans="1:28" hidden="1" x14ac:dyDescent="0.25">
      <c r="A275" s="72" t="s">
        <v>239</v>
      </c>
      <c r="B275" s="64"/>
      <c r="C275" s="64"/>
      <c r="D275" s="64"/>
      <c r="E275" s="64"/>
      <c r="F275" s="64"/>
      <c r="G275" s="64"/>
      <c r="H275" s="64"/>
      <c r="I275" s="64"/>
      <c r="J275" s="64" t="e">
        <f t="shared" si="47"/>
        <v>#DIV/0!</v>
      </c>
      <c r="K275" s="64"/>
      <c r="L275" s="64"/>
      <c r="M275" s="64" t="e">
        <f t="shared" si="48"/>
        <v>#DIV/0!</v>
      </c>
      <c r="N275" s="76"/>
      <c r="O275" s="59"/>
      <c r="P275" s="59"/>
      <c r="Q275" s="59"/>
      <c r="R275" s="59"/>
      <c r="S275" s="59"/>
      <c r="T275" s="59"/>
      <c r="U275" s="59"/>
      <c r="V275" s="59"/>
      <c r="W275" s="59"/>
      <c r="X275" s="59"/>
      <c r="Y275" s="59"/>
      <c r="Z275" s="59"/>
      <c r="AA275" s="59"/>
      <c r="AB275" s="59"/>
    </row>
    <row r="276" spans="1:28" ht="15.75" hidden="1" thickBot="1" x14ac:dyDescent="0.3">
      <c r="A276" s="75" t="s">
        <v>240</v>
      </c>
      <c r="B276" s="69"/>
      <c r="C276" s="69"/>
      <c r="D276" s="69"/>
      <c r="E276" s="69"/>
      <c r="F276" s="69"/>
      <c r="G276" s="69"/>
      <c r="H276" s="69"/>
      <c r="I276" s="69"/>
      <c r="J276" s="69" t="e">
        <f t="shared" si="47"/>
        <v>#DIV/0!</v>
      </c>
      <c r="K276" s="69"/>
      <c r="L276" s="69"/>
      <c r="M276" s="69" t="e">
        <f t="shared" si="48"/>
        <v>#DIV/0!</v>
      </c>
      <c r="N276" s="119"/>
      <c r="O276" s="59"/>
      <c r="P276" s="59"/>
      <c r="Q276" s="59"/>
      <c r="R276" s="59"/>
      <c r="S276" s="59"/>
      <c r="T276" s="59"/>
      <c r="U276" s="59"/>
      <c r="V276" s="59"/>
      <c r="W276" s="59"/>
      <c r="X276" s="59"/>
      <c r="Y276" s="59"/>
      <c r="Z276" s="59"/>
      <c r="AA276" s="59"/>
      <c r="AB276" s="59"/>
    </row>
    <row r="277" spans="1:28" hidden="1" x14ac:dyDescent="0.25">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row>
    <row r="278" spans="1:28" ht="15.75" hidden="1" customHeight="1" x14ac:dyDescent="0.25">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row>
    <row r="279" spans="1:28" ht="15.75" customHeight="1" x14ac:dyDescent="0.25">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row>
    <row r="280" spans="1:28" ht="29.25" customHeight="1" thickBot="1" x14ac:dyDescent="0.3">
      <c r="A280" s="59"/>
      <c r="B280" s="59"/>
      <c r="C280" s="59"/>
      <c r="D280" s="59"/>
      <c r="E280" s="59"/>
      <c r="F280" s="59"/>
      <c r="G280" s="59"/>
      <c r="H280" s="59"/>
      <c r="I280" s="202"/>
      <c r="J280" s="202"/>
      <c r="K280" s="59"/>
      <c r="L280" s="59"/>
      <c r="M280" s="59"/>
      <c r="N280" s="59"/>
      <c r="O280" s="59"/>
      <c r="P280" s="59"/>
      <c r="Q280" s="59"/>
      <c r="R280" s="59"/>
      <c r="S280" s="59"/>
      <c r="T280" s="59"/>
      <c r="U280" s="59"/>
      <c r="V280" s="59"/>
      <c r="W280" s="59"/>
      <c r="X280" s="59"/>
      <c r="Y280" s="59"/>
      <c r="Z280" s="59"/>
      <c r="AA280" s="59"/>
      <c r="AB280" s="59"/>
    </row>
    <row r="281" spans="1:28" ht="20.25" customHeight="1" x14ac:dyDescent="0.3">
      <c r="A281" s="301" t="s">
        <v>385</v>
      </c>
      <c r="B281" s="218"/>
      <c r="C281" s="218"/>
      <c r="D281" s="218"/>
      <c r="E281" s="218"/>
      <c r="F281" s="218"/>
      <c r="G281" s="219"/>
      <c r="H281" s="59"/>
      <c r="I281" s="59"/>
      <c r="J281" s="59"/>
      <c r="K281" s="59"/>
      <c r="L281" s="59"/>
      <c r="M281" s="59"/>
      <c r="N281" s="59"/>
      <c r="O281" s="59"/>
      <c r="P281" s="59"/>
      <c r="Q281" s="59"/>
      <c r="R281" s="59"/>
      <c r="S281" s="59"/>
      <c r="T281" s="59"/>
      <c r="U281" s="59"/>
      <c r="V281" s="59"/>
      <c r="W281" s="59"/>
      <c r="X281" s="59"/>
      <c r="Y281" s="59"/>
      <c r="Z281" s="59"/>
      <c r="AA281" s="59"/>
      <c r="AB281" s="59"/>
    </row>
    <row r="282" spans="1:28" ht="39" customHeight="1" thickBot="1" x14ac:dyDescent="0.3">
      <c r="A282" s="60" t="s">
        <v>23</v>
      </c>
      <c r="B282" s="49" t="s">
        <v>253</v>
      </c>
      <c r="C282" s="49" t="s">
        <v>254</v>
      </c>
      <c r="D282" s="49" t="s">
        <v>386</v>
      </c>
      <c r="E282" s="49" t="s">
        <v>387</v>
      </c>
      <c r="F282" s="49" t="s">
        <v>388</v>
      </c>
      <c r="G282" s="48" t="s">
        <v>389</v>
      </c>
      <c r="H282" s="59"/>
      <c r="I282" s="59"/>
      <c r="J282" s="59"/>
      <c r="K282" s="59"/>
      <c r="L282" s="59"/>
      <c r="M282" s="59"/>
      <c r="N282" s="59"/>
      <c r="O282" s="59"/>
      <c r="P282" s="59"/>
      <c r="Q282" s="59"/>
      <c r="R282" s="59"/>
      <c r="S282" s="59"/>
      <c r="T282" s="59"/>
      <c r="U282" s="59"/>
      <c r="V282" s="59"/>
      <c r="W282" s="59"/>
      <c r="X282" s="59"/>
      <c r="Y282" s="59"/>
      <c r="Z282" s="59"/>
      <c r="AA282" s="59"/>
      <c r="AB282" s="59"/>
    </row>
    <row r="283" spans="1:28" ht="69" customHeight="1" x14ac:dyDescent="0.25">
      <c r="A283" s="303" t="s">
        <v>242</v>
      </c>
      <c r="B283" s="80" t="s">
        <v>266</v>
      </c>
      <c r="C283" s="120" t="s">
        <v>267</v>
      </c>
      <c r="D283" s="120" t="s">
        <v>130</v>
      </c>
      <c r="E283" s="121">
        <f>+INVERSIÓN!AC11</f>
        <v>0</v>
      </c>
      <c r="F283" s="122">
        <v>0</v>
      </c>
      <c r="G283" s="123" t="s">
        <v>390</v>
      </c>
      <c r="H283" s="59"/>
      <c r="I283" s="59"/>
      <c r="J283" s="59"/>
      <c r="K283" s="59"/>
      <c r="L283" s="59"/>
      <c r="M283" s="59"/>
      <c r="N283" s="59"/>
      <c r="O283" s="59"/>
      <c r="P283" s="59"/>
      <c r="Q283" s="59"/>
      <c r="R283" s="59"/>
      <c r="S283" s="59"/>
      <c r="T283" s="59"/>
      <c r="U283" s="59"/>
      <c r="V283" s="59"/>
      <c r="W283" s="59"/>
      <c r="X283" s="59"/>
      <c r="Y283" s="59"/>
      <c r="Z283" s="59"/>
      <c r="AA283" s="59"/>
      <c r="AB283" s="59"/>
    </row>
    <row r="284" spans="1:28" ht="101.25" customHeight="1" x14ac:dyDescent="0.25">
      <c r="A284" s="279"/>
      <c r="B284" s="86" t="s">
        <v>271</v>
      </c>
      <c r="C284" s="10" t="s">
        <v>272</v>
      </c>
      <c r="D284" s="10" t="s">
        <v>391</v>
      </c>
      <c r="E284" s="124">
        <f>+INVERSIÓN!AC18</f>
        <v>0</v>
      </c>
      <c r="F284" s="9">
        <v>0</v>
      </c>
      <c r="G284" s="10" t="s">
        <v>390</v>
      </c>
      <c r="H284" s="59"/>
      <c r="I284" s="59"/>
      <c r="J284" s="59"/>
      <c r="K284" s="59"/>
      <c r="L284" s="59"/>
      <c r="M284" s="59"/>
      <c r="N284" s="59"/>
      <c r="O284" s="59"/>
      <c r="P284" s="59"/>
      <c r="Q284" s="59"/>
      <c r="R284" s="59"/>
      <c r="S284" s="59"/>
      <c r="T284" s="59"/>
      <c r="U284" s="59"/>
      <c r="V284" s="59"/>
      <c r="W284" s="59"/>
      <c r="X284" s="59"/>
      <c r="Y284" s="59"/>
      <c r="Z284" s="59"/>
      <c r="AA284" s="59"/>
      <c r="AB284" s="59"/>
    </row>
    <row r="285" spans="1:28" ht="81" customHeight="1" x14ac:dyDescent="0.25">
      <c r="A285" s="279"/>
      <c r="B285" s="86" t="s">
        <v>275</v>
      </c>
      <c r="C285" s="10" t="s">
        <v>276</v>
      </c>
      <c r="D285" s="10" t="s">
        <v>141</v>
      </c>
      <c r="E285" s="124">
        <f>+INVERSIÓN!AC25</f>
        <v>0</v>
      </c>
      <c r="F285" s="9">
        <v>0</v>
      </c>
      <c r="G285" s="10" t="s">
        <v>390</v>
      </c>
      <c r="H285" s="59"/>
      <c r="I285" s="59"/>
      <c r="J285" s="59"/>
      <c r="K285" s="59"/>
      <c r="L285" s="59"/>
      <c r="M285" s="59"/>
      <c r="N285" s="59"/>
      <c r="O285" s="59"/>
      <c r="P285" s="59"/>
      <c r="Q285" s="59"/>
      <c r="R285" s="59"/>
      <c r="S285" s="59"/>
      <c r="T285" s="59"/>
      <c r="U285" s="59"/>
      <c r="V285" s="59"/>
      <c r="W285" s="59"/>
      <c r="X285" s="59"/>
      <c r="Y285" s="59"/>
      <c r="Z285" s="59"/>
      <c r="AA285" s="59"/>
      <c r="AB285" s="59"/>
    </row>
    <row r="286" spans="1:28" ht="88.5" customHeight="1" x14ac:dyDescent="0.25">
      <c r="A286" s="279"/>
      <c r="B286" s="86" t="s">
        <v>280</v>
      </c>
      <c r="C286" s="10" t="s">
        <v>281</v>
      </c>
      <c r="D286" s="10" t="s">
        <v>392</v>
      </c>
      <c r="E286" s="125">
        <f>+INVERSIÓN!AC32</f>
        <v>0</v>
      </c>
      <c r="F286" s="126">
        <v>0</v>
      </c>
      <c r="G286" s="127" t="s">
        <v>390</v>
      </c>
      <c r="H286" s="59"/>
      <c r="I286" s="59"/>
      <c r="J286" s="59"/>
      <c r="K286" s="59"/>
      <c r="L286" s="59"/>
      <c r="M286" s="59"/>
      <c r="N286" s="59"/>
      <c r="O286" s="59"/>
      <c r="P286" s="59"/>
      <c r="Q286" s="59"/>
      <c r="R286" s="59"/>
      <c r="S286" s="59"/>
      <c r="T286" s="59"/>
      <c r="U286" s="59"/>
      <c r="V286" s="59"/>
      <c r="W286" s="59"/>
      <c r="X286" s="59"/>
      <c r="Y286" s="59"/>
      <c r="Z286" s="59"/>
      <c r="AA286" s="59"/>
      <c r="AB286" s="59"/>
    </row>
    <row r="287" spans="1:28" ht="94.5" customHeight="1" thickBot="1" x14ac:dyDescent="0.3">
      <c r="A287" s="281"/>
      <c r="B287" s="92" t="s">
        <v>285</v>
      </c>
      <c r="C287" s="128" t="s">
        <v>286</v>
      </c>
      <c r="D287" s="128" t="s">
        <v>146</v>
      </c>
      <c r="E287" s="129">
        <f>+INVERSIÓN!AC39</f>
        <v>0</v>
      </c>
      <c r="F287" s="96">
        <v>0</v>
      </c>
      <c r="G287" s="128" t="s">
        <v>390</v>
      </c>
      <c r="H287" s="59"/>
      <c r="I287" s="59"/>
      <c r="J287" s="59"/>
      <c r="K287" s="59"/>
      <c r="L287" s="59"/>
      <c r="M287" s="59"/>
      <c r="N287" s="59"/>
      <c r="O287" s="59"/>
      <c r="P287" s="59"/>
      <c r="Q287" s="59"/>
      <c r="R287" s="59"/>
      <c r="S287" s="59"/>
      <c r="T287" s="59"/>
      <c r="U287" s="59"/>
      <c r="V287" s="59"/>
      <c r="W287" s="59"/>
      <c r="X287" s="59"/>
      <c r="Y287" s="59"/>
      <c r="Z287" s="59"/>
      <c r="AA287" s="59"/>
      <c r="AB287" s="59"/>
    </row>
    <row r="288" spans="1:28" ht="60" customHeight="1" x14ac:dyDescent="0.25">
      <c r="A288" s="303" t="s">
        <v>393</v>
      </c>
      <c r="B288" s="80" t="s">
        <v>266</v>
      </c>
      <c r="C288" s="120" t="s">
        <v>267</v>
      </c>
      <c r="D288" s="120" t="s">
        <v>130</v>
      </c>
      <c r="E288" s="121">
        <v>1279585000</v>
      </c>
      <c r="F288" s="122">
        <v>0</v>
      </c>
      <c r="G288" s="123" t="s">
        <v>390</v>
      </c>
      <c r="H288" s="59"/>
      <c r="I288" s="59"/>
      <c r="J288" s="59"/>
      <c r="K288" s="59"/>
      <c r="L288" s="59"/>
      <c r="M288" s="59"/>
      <c r="N288" s="59"/>
      <c r="O288" s="59"/>
      <c r="P288" s="59"/>
      <c r="Q288" s="59"/>
      <c r="R288" s="59"/>
      <c r="S288" s="59"/>
      <c r="T288" s="59"/>
      <c r="U288" s="59"/>
      <c r="V288" s="59"/>
      <c r="W288" s="59"/>
      <c r="X288" s="59"/>
      <c r="Y288" s="59"/>
      <c r="Z288" s="59"/>
      <c r="AA288" s="59"/>
      <c r="AB288" s="59"/>
    </row>
    <row r="289" spans="1:28" ht="59.25" customHeight="1" x14ac:dyDescent="0.25">
      <c r="A289" s="279"/>
      <c r="B289" s="86" t="s">
        <v>271</v>
      </c>
      <c r="C289" s="10" t="s">
        <v>272</v>
      </c>
      <c r="D289" s="10" t="s">
        <v>391</v>
      </c>
      <c r="E289" s="124">
        <v>389090000</v>
      </c>
      <c r="F289" s="9">
        <v>0</v>
      </c>
      <c r="G289" s="10" t="s">
        <v>390</v>
      </c>
      <c r="H289" s="59"/>
      <c r="I289" s="59"/>
      <c r="J289" s="59"/>
      <c r="K289" s="59"/>
      <c r="L289" s="59"/>
      <c r="M289" s="59"/>
      <c r="N289" s="59"/>
      <c r="O289" s="59"/>
      <c r="P289" s="59"/>
      <c r="Q289" s="59"/>
      <c r="R289" s="59"/>
      <c r="S289" s="59"/>
      <c r="T289" s="59"/>
      <c r="U289" s="59"/>
      <c r="V289" s="59"/>
      <c r="W289" s="59"/>
      <c r="X289" s="59"/>
      <c r="Y289" s="59"/>
      <c r="Z289" s="59"/>
      <c r="AA289" s="59"/>
      <c r="AB289" s="59"/>
    </row>
    <row r="290" spans="1:28" ht="63.75" customHeight="1" x14ac:dyDescent="0.25">
      <c r="A290" s="279"/>
      <c r="B290" s="86" t="s">
        <v>275</v>
      </c>
      <c r="C290" s="10" t="s">
        <v>276</v>
      </c>
      <c r="D290" s="10" t="s">
        <v>141</v>
      </c>
      <c r="E290" s="124">
        <v>155507000</v>
      </c>
      <c r="F290" s="9">
        <v>0</v>
      </c>
      <c r="G290" s="10" t="s">
        <v>390</v>
      </c>
      <c r="H290" s="59"/>
      <c r="I290" s="59"/>
      <c r="J290" s="59"/>
      <c r="K290" s="59"/>
      <c r="L290" s="59"/>
      <c r="M290" s="59"/>
      <c r="N290" s="59"/>
      <c r="O290" s="59"/>
      <c r="P290" s="59"/>
      <c r="Q290" s="59"/>
      <c r="R290" s="59"/>
      <c r="S290" s="59"/>
      <c r="T290" s="59"/>
      <c r="U290" s="59"/>
      <c r="V290" s="59"/>
      <c r="W290" s="59"/>
      <c r="X290" s="59"/>
      <c r="Y290" s="59"/>
      <c r="Z290" s="59"/>
      <c r="AA290" s="59"/>
      <c r="AB290" s="59"/>
    </row>
    <row r="291" spans="1:28" ht="63.75" customHeight="1" x14ac:dyDescent="0.25">
      <c r="A291" s="279"/>
      <c r="B291" s="86" t="s">
        <v>280</v>
      </c>
      <c r="C291" s="10" t="s">
        <v>281</v>
      </c>
      <c r="D291" s="10" t="s">
        <v>392</v>
      </c>
      <c r="E291" s="125">
        <v>2615358000</v>
      </c>
      <c r="F291" s="125">
        <v>5846000</v>
      </c>
      <c r="G291" s="127" t="s">
        <v>394</v>
      </c>
      <c r="H291" s="59"/>
      <c r="I291" s="59"/>
      <c r="J291" s="59"/>
      <c r="K291" s="59"/>
      <c r="L291" s="59"/>
      <c r="M291" s="59"/>
      <c r="N291" s="59"/>
      <c r="O291" s="59"/>
      <c r="P291" s="59"/>
      <c r="Q291" s="59"/>
      <c r="R291" s="59"/>
      <c r="S291" s="59"/>
      <c r="T291" s="59"/>
      <c r="U291" s="59"/>
      <c r="V291" s="59"/>
      <c r="W291" s="59"/>
      <c r="X291" s="59"/>
      <c r="Y291" s="59"/>
      <c r="Z291" s="59"/>
      <c r="AA291" s="59"/>
      <c r="AB291" s="59"/>
    </row>
    <row r="292" spans="1:28" ht="63.75" customHeight="1" thickBot="1" x14ac:dyDescent="0.3">
      <c r="A292" s="281"/>
      <c r="B292" s="130" t="s">
        <v>285</v>
      </c>
      <c r="C292" s="128" t="s">
        <v>286</v>
      </c>
      <c r="D292" s="128" t="s">
        <v>146</v>
      </c>
      <c r="E292" s="129">
        <v>232232000</v>
      </c>
      <c r="F292" s="96">
        <v>0</v>
      </c>
      <c r="G292" s="128" t="s">
        <v>390</v>
      </c>
      <c r="H292" s="59"/>
      <c r="I292" s="59"/>
      <c r="J292" s="59"/>
      <c r="K292" s="59"/>
      <c r="L292" s="59"/>
      <c r="M292" s="59"/>
      <c r="N292" s="59"/>
      <c r="O292" s="59"/>
      <c r="P292" s="59"/>
      <c r="Q292" s="59"/>
      <c r="R292" s="59"/>
      <c r="S292" s="59"/>
      <c r="T292" s="59"/>
      <c r="U292" s="59"/>
      <c r="V292" s="59"/>
      <c r="W292" s="59"/>
      <c r="X292" s="59"/>
      <c r="Y292" s="59"/>
      <c r="Z292" s="59"/>
      <c r="AA292" s="59"/>
      <c r="AB292" s="59"/>
    </row>
    <row r="293" spans="1:28" ht="52.5" customHeight="1" thickBot="1" x14ac:dyDescent="0.3">
      <c r="A293" s="303" t="s">
        <v>245</v>
      </c>
      <c r="B293" s="80" t="s">
        <v>266</v>
      </c>
      <c r="C293" s="120" t="s">
        <v>267</v>
      </c>
      <c r="D293" s="120" t="s">
        <v>130</v>
      </c>
      <c r="E293" s="121">
        <v>1279585000</v>
      </c>
      <c r="F293" s="125">
        <v>16760400</v>
      </c>
      <c r="G293" s="131" t="s">
        <v>395</v>
      </c>
      <c r="H293" s="59"/>
      <c r="I293" s="59"/>
      <c r="J293" s="59"/>
      <c r="K293" s="59"/>
      <c r="L293" s="59"/>
      <c r="M293" s="59"/>
      <c r="N293" s="59"/>
      <c r="O293" s="59"/>
      <c r="P293" s="59"/>
      <c r="Q293" s="59"/>
      <c r="R293" s="59"/>
      <c r="S293" s="59"/>
      <c r="T293" s="59"/>
      <c r="U293" s="59"/>
      <c r="V293" s="59"/>
      <c r="W293" s="59"/>
      <c r="X293" s="59"/>
      <c r="Y293" s="59"/>
      <c r="Z293" s="59"/>
      <c r="AA293" s="59"/>
      <c r="AB293" s="59"/>
    </row>
    <row r="294" spans="1:28" ht="45" customHeight="1" x14ac:dyDescent="0.25">
      <c r="A294" s="279"/>
      <c r="B294" s="86" t="s">
        <v>271</v>
      </c>
      <c r="C294" s="10" t="s">
        <v>272</v>
      </c>
      <c r="D294" s="10" t="s">
        <v>391</v>
      </c>
      <c r="E294" s="124">
        <v>389090000</v>
      </c>
      <c r="F294" s="9">
        <v>0</v>
      </c>
      <c r="G294" s="10" t="s">
        <v>390</v>
      </c>
      <c r="H294" s="59"/>
      <c r="I294" s="59"/>
      <c r="J294" s="59"/>
      <c r="K294" s="59"/>
      <c r="L294" s="59"/>
      <c r="M294" s="59"/>
      <c r="N294" s="59"/>
      <c r="O294" s="59"/>
      <c r="P294" s="59"/>
      <c r="Q294" s="59"/>
      <c r="R294" s="59"/>
      <c r="S294" s="59"/>
      <c r="T294" s="59"/>
      <c r="U294" s="59"/>
      <c r="V294" s="59"/>
      <c r="W294" s="59"/>
      <c r="X294" s="59"/>
      <c r="Y294" s="59"/>
      <c r="Z294" s="59"/>
      <c r="AA294" s="59"/>
      <c r="AB294" s="59"/>
    </row>
    <row r="295" spans="1:28" ht="55.5" customHeight="1" x14ac:dyDescent="0.25">
      <c r="A295" s="279"/>
      <c r="B295" s="86" t="s">
        <v>275</v>
      </c>
      <c r="C295" s="10" t="s">
        <v>276</v>
      </c>
      <c r="D295" s="10" t="s">
        <v>141</v>
      </c>
      <c r="E295" s="124">
        <v>155507000</v>
      </c>
      <c r="F295" s="9">
        <v>0</v>
      </c>
      <c r="G295" s="10" t="s">
        <v>390</v>
      </c>
      <c r="H295" s="59"/>
      <c r="I295" s="59"/>
      <c r="J295" s="59"/>
      <c r="K295" s="59"/>
      <c r="L295" s="59"/>
      <c r="M295" s="59"/>
      <c r="N295" s="59"/>
      <c r="O295" s="59"/>
      <c r="P295" s="59"/>
      <c r="Q295" s="59"/>
      <c r="R295" s="59"/>
      <c r="S295" s="59"/>
      <c r="T295" s="59"/>
      <c r="U295" s="59"/>
      <c r="V295" s="59"/>
      <c r="W295" s="59"/>
      <c r="X295" s="59"/>
      <c r="Y295" s="59"/>
      <c r="Z295" s="59"/>
      <c r="AA295" s="59"/>
      <c r="AB295" s="59"/>
    </row>
    <row r="296" spans="1:28" ht="60" customHeight="1" x14ac:dyDescent="0.25">
      <c r="A296" s="279"/>
      <c r="B296" s="86" t="s">
        <v>280</v>
      </c>
      <c r="C296" s="10" t="s">
        <v>281</v>
      </c>
      <c r="D296" s="10" t="s">
        <v>392</v>
      </c>
      <c r="E296" s="125">
        <v>2615358000</v>
      </c>
      <c r="F296" s="125">
        <v>14641617</v>
      </c>
      <c r="G296" s="127" t="s">
        <v>396</v>
      </c>
      <c r="H296" s="59"/>
      <c r="I296" s="59"/>
      <c r="J296" s="59"/>
      <c r="K296" s="59"/>
      <c r="L296" s="59"/>
      <c r="M296" s="59"/>
      <c r="N296" s="59"/>
      <c r="O296" s="59"/>
      <c r="P296" s="59"/>
      <c r="Q296" s="59"/>
      <c r="R296" s="59"/>
      <c r="S296" s="59"/>
      <c r="T296" s="59"/>
      <c r="U296" s="59"/>
      <c r="V296" s="59"/>
      <c r="W296" s="59"/>
      <c r="X296" s="59"/>
      <c r="Y296" s="59"/>
      <c r="Z296" s="59"/>
      <c r="AA296" s="59"/>
      <c r="AB296" s="59"/>
    </row>
    <row r="297" spans="1:28" ht="51" customHeight="1" thickBot="1" x14ac:dyDescent="0.3">
      <c r="A297" s="281"/>
      <c r="B297" s="130" t="s">
        <v>285</v>
      </c>
      <c r="C297" s="128" t="s">
        <v>286</v>
      </c>
      <c r="D297" s="128" t="s">
        <v>146</v>
      </c>
      <c r="E297" s="129">
        <v>232232000</v>
      </c>
      <c r="F297" s="96">
        <v>0</v>
      </c>
      <c r="G297" s="128" t="s">
        <v>390</v>
      </c>
      <c r="H297" s="59"/>
      <c r="I297" s="59"/>
      <c r="J297" s="59"/>
      <c r="K297" s="59"/>
      <c r="L297" s="59"/>
      <c r="M297" s="59"/>
      <c r="N297" s="59"/>
      <c r="O297" s="59"/>
      <c r="P297" s="59"/>
      <c r="Q297" s="59"/>
      <c r="R297" s="59"/>
      <c r="S297" s="59"/>
      <c r="T297" s="59"/>
      <c r="U297" s="59"/>
      <c r="V297" s="59"/>
      <c r="W297" s="59"/>
      <c r="X297" s="59"/>
      <c r="Y297" s="59"/>
      <c r="Z297" s="59"/>
      <c r="AA297" s="59"/>
      <c r="AB297" s="59"/>
    </row>
    <row r="298" spans="1:28" ht="43.5" customHeight="1" thickBot="1" x14ac:dyDescent="0.3">
      <c r="A298" s="303" t="s">
        <v>246</v>
      </c>
      <c r="B298" s="80" t="s">
        <v>266</v>
      </c>
      <c r="C298" s="120" t="s">
        <v>267</v>
      </c>
      <c r="D298" s="120" t="s">
        <v>130</v>
      </c>
      <c r="E298" s="121">
        <v>1279585000</v>
      </c>
      <c r="F298" s="125">
        <v>105643156</v>
      </c>
      <c r="G298" s="131" t="s">
        <v>397</v>
      </c>
      <c r="H298" s="59"/>
      <c r="I298" s="59"/>
      <c r="J298" s="59"/>
      <c r="K298" s="59"/>
      <c r="L298" s="59"/>
      <c r="M298" s="59"/>
      <c r="N298" s="59"/>
      <c r="O298" s="59"/>
      <c r="P298" s="59"/>
      <c r="Q298" s="59"/>
      <c r="R298" s="59"/>
      <c r="S298" s="59"/>
      <c r="T298" s="59"/>
      <c r="U298" s="59"/>
      <c r="V298" s="59"/>
      <c r="W298" s="59"/>
      <c r="X298" s="59"/>
      <c r="Y298" s="59"/>
      <c r="Z298" s="59"/>
      <c r="AA298" s="59"/>
      <c r="AB298" s="59"/>
    </row>
    <row r="299" spans="1:28" ht="43.5" customHeight="1" x14ac:dyDescent="0.25">
      <c r="A299" s="279"/>
      <c r="B299" s="86" t="s">
        <v>271</v>
      </c>
      <c r="C299" s="10" t="s">
        <v>272</v>
      </c>
      <c r="D299" s="10" t="s">
        <v>391</v>
      </c>
      <c r="E299" s="124">
        <v>389090000</v>
      </c>
      <c r="F299" s="125">
        <v>6944667</v>
      </c>
      <c r="G299" s="10" t="s">
        <v>398</v>
      </c>
      <c r="H299" s="59"/>
      <c r="I299" s="59"/>
      <c r="J299" s="59"/>
      <c r="K299" s="59"/>
      <c r="L299" s="59"/>
      <c r="M299" s="59"/>
      <c r="N299" s="59"/>
      <c r="O299" s="59"/>
      <c r="P299" s="59"/>
      <c r="Q299" s="59"/>
      <c r="R299" s="59"/>
      <c r="S299" s="59"/>
      <c r="T299" s="59"/>
      <c r="U299" s="59"/>
      <c r="V299" s="59"/>
      <c r="W299" s="59"/>
      <c r="X299" s="59"/>
      <c r="Y299" s="59"/>
      <c r="Z299" s="59"/>
      <c r="AA299" s="59"/>
      <c r="AB299" s="59"/>
    </row>
    <row r="300" spans="1:28" ht="43.5" customHeight="1" x14ac:dyDescent="0.25">
      <c r="A300" s="279"/>
      <c r="B300" s="86" t="s">
        <v>275</v>
      </c>
      <c r="C300" s="10" t="s">
        <v>276</v>
      </c>
      <c r="D300" s="10" t="s">
        <v>141</v>
      </c>
      <c r="E300" s="124">
        <v>155507000</v>
      </c>
      <c r="F300" s="125">
        <v>6944933</v>
      </c>
      <c r="G300" s="10" t="s">
        <v>399</v>
      </c>
      <c r="H300" s="59"/>
      <c r="I300" s="59"/>
      <c r="J300" s="59"/>
      <c r="K300" s="59"/>
      <c r="L300" s="59"/>
      <c r="M300" s="59"/>
      <c r="N300" s="59"/>
      <c r="O300" s="59"/>
      <c r="P300" s="59"/>
      <c r="Q300" s="59"/>
      <c r="R300" s="59"/>
      <c r="S300" s="59"/>
      <c r="T300" s="59"/>
      <c r="U300" s="59"/>
      <c r="V300" s="59"/>
      <c r="W300" s="59"/>
      <c r="X300" s="59"/>
      <c r="Y300" s="59"/>
      <c r="Z300" s="59"/>
      <c r="AA300" s="59"/>
      <c r="AB300" s="59"/>
    </row>
    <row r="301" spans="1:28" ht="43.5" customHeight="1" x14ac:dyDescent="0.25">
      <c r="A301" s="279"/>
      <c r="B301" s="86" t="s">
        <v>280</v>
      </c>
      <c r="C301" s="10" t="s">
        <v>281</v>
      </c>
      <c r="D301" s="10" t="s">
        <v>392</v>
      </c>
      <c r="E301" s="125">
        <v>2615358000</v>
      </c>
      <c r="F301" s="125">
        <v>34505501</v>
      </c>
      <c r="G301" s="127" t="s">
        <v>400</v>
      </c>
      <c r="H301" s="59"/>
      <c r="I301" s="59"/>
      <c r="J301" s="59"/>
      <c r="K301" s="59"/>
      <c r="L301" s="59"/>
      <c r="M301" s="59"/>
      <c r="N301" s="59"/>
      <c r="O301" s="59"/>
      <c r="P301" s="59"/>
      <c r="Q301" s="59"/>
      <c r="R301" s="59"/>
      <c r="S301" s="59"/>
      <c r="T301" s="59"/>
      <c r="U301" s="59"/>
      <c r="V301" s="59"/>
      <c r="W301" s="59"/>
      <c r="X301" s="59"/>
      <c r="Y301" s="59"/>
      <c r="Z301" s="59"/>
      <c r="AA301" s="59"/>
      <c r="AB301" s="59"/>
    </row>
    <row r="302" spans="1:28" ht="43.5" customHeight="1" thickBot="1" x14ac:dyDescent="0.3">
      <c r="A302" s="281"/>
      <c r="B302" s="130" t="s">
        <v>285</v>
      </c>
      <c r="C302" s="128" t="s">
        <v>286</v>
      </c>
      <c r="D302" s="128" t="s">
        <v>146</v>
      </c>
      <c r="E302" s="129">
        <v>232232000</v>
      </c>
      <c r="F302" s="132">
        <v>14018200</v>
      </c>
      <c r="G302" s="128" t="s">
        <v>401</v>
      </c>
      <c r="H302" s="59"/>
      <c r="I302" s="59"/>
      <c r="J302" s="59"/>
      <c r="K302" s="59"/>
      <c r="L302" s="59"/>
      <c r="M302" s="59"/>
      <c r="N302" s="59"/>
      <c r="O302" s="59"/>
      <c r="P302" s="59"/>
      <c r="Q302" s="59"/>
      <c r="R302" s="59"/>
      <c r="S302" s="59"/>
      <c r="T302" s="59"/>
      <c r="U302" s="59"/>
      <c r="V302" s="59"/>
      <c r="W302" s="59"/>
      <c r="X302" s="59"/>
      <c r="Y302" s="59"/>
      <c r="Z302" s="59"/>
      <c r="AA302" s="59"/>
      <c r="AB302" s="59"/>
    </row>
    <row r="303" spans="1:28" ht="69.75" customHeight="1" thickBot="1" x14ac:dyDescent="0.3">
      <c r="A303" s="303" t="s">
        <v>247</v>
      </c>
      <c r="B303" s="80" t="s">
        <v>266</v>
      </c>
      <c r="C303" s="120" t="s">
        <v>267</v>
      </c>
      <c r="D303" s="120" t="s">
        <v>130</v>
      </c>
      <c r="E303" s="121">
        <v>1279585000</v>
      </c>
      <c r="F303" s="125">
        <v>164008623</v>
      </c>
      <c r="G303" s="131" t="s">
        <v>402</v>
      </c>
      <c r="H303" s="59"/>
      <c r="I303" s="59"/>
      <c r="J303" s="59"/>
      <c r="K303" s="59"/>
      <c r="L303" s="59"/>
      <c r="M303" s="59"/>
      <c r="N303" s="59"/>
      <c r="O303" s="59"/>
      <c r="P303" s="59"/>
      <c r="Q303" s="59"/>
      <c r="R303" s="59"/>
      <c r="S303" s="59"/>
      <c r="T303" s="59"/>
      <c r="U303" s="59"/>
      <c r="V303" s="59"/>
      <c r="W303" s="59"/>
      <c r="X303" s="59"/>
      <c r="Y303" s="59"/>
      <c r="Z303" s="59"/>
      <c r="AA303" s="59"/>
      <c r="AB303" s="59"/>
    </row>
    <row r="304" spans="1:28" ht="51" customHeight="1" x14ac:dyDescent="0.25">
      <c r="A304" s="279"/>
      <c r="B304" s="86" t="s">
        <v>271</v>
      </c>
      <c r="C304" s="10" t="s">
        <v>272</v>
      </c>
      <c r="D304" s="10" t="s">
        <v>391</v>
      </c>
      <c r="E304" s="124">
        <v>389090000</v>
      </c>
      <c r="F304" s="125">
        <v>24492667</v>
      </c>
      <c r="G304" s="10" t="s">
        <v>403</v>
      </c>
      <c r="H304" s="59"/>
      <c r="I304" s="59"/>
      <c r="J304" s="59"/>
      <c r="K304" s="59"/>
      <c r="L304" s="59"/>
      <c r="M304" s="59"/>
      <c r="N304" s="59"/>
      <c r="O304" s="59"/>
      <c r="P304" s="59"/>
      <c r="Q304" s="59"/>
      <c r="R304" s="59"/>
      <c r="S304" s="59"/>
      <c r="T304" s="59"/>
      <c r="U304" s="59"/>
      <c r="V304" s="59"/>
      <c r="W304" s="59"/>
      <c r="X304" s="59"/>
      <c r="Y304" s="59"/>
      <c r="Z304" s="59"/>
      <c r="AA304" s="59"/>
      <c r="AB304" s="59"/>
    </row>
    <row r="305" spans="1:28" ht="51" customHeight="1" x14ac:dyDescent="0.25">
      <c r="A305" s="279"/>
      <c r="B305" s="86" t="s">
        <v>275</v>
      </c>
      <c r="C305" s="10" t="s">
        <v>276</v>
      </c>
      <c r="D305" s="10" t="s">
        <v>141</v>
      </c>
      <c r="E305" s="124">
        <v>155507000</v>
      </c>
      <c r="F305" s="125">
        <v>14385933</v>
      </c>
      <c r="G305" s="10" t="s">
        <v>399</v>
      </c>
      <c r="H305" s="59"/>
      <c r="I305" s="59"/>
      <c r="J305" s="59"/>
      <c r="K305" s="59"/>
      <c r="L305" s="59"/>
      <c r="M305" s="59"/>
      <c r="N305" s="59"/>
      <c r="O305" s="59"/>
      <c r="P305" s="59"/>
      <c r="Q305" s="59"/>
      <c r="R305" s="59"/>
      <c r="S305" s="59"/>
      <c r="T305" s="59"/>
      <c r="U305" s="59"/>
      <c r="V305" s="59"/>
      <c r="W305" s="59"/>
      <c r="X305" s="59"/>
      <c r="Y305" s="59"/>
      <c r="Z305" s="59"/>
      <c r="AA305" s="59"/>
      <c r="AB305" s="59"/>
    </row>
    <row r="306" spans="1:28" ht="51" customHeight="1" x14ac:dyDescent="0.25">
      <c r="A306" s="279"/>
      <c r="B306" s="86" t="s">
        <v>280</v>
      </c>
      <c r="C306" s="10" t="s">
        <v>281</v>
      </c>
      <c r="D306" s="10" t="s">
        <v>392</v>
      </c>
      <c r="E306" s="125">
        <v>2615358000</v>
      </c>
      <c r="F306" s="125">
        <v>61533651</v>
      </c>
      <c r="G306" s="127" t="s">
        <v>404</v>
      </c>
      <c r="H306" s="59"/>
      <c r="I306" s="59"/>
      <c r="J306" s="59"/>
      <c r="K306" s="59"/>
      <c r="L306" s="59"/>
      <c r="M306" s="59"/>
      <c r="N306" s="59"/>
      <c r="O306" s="59"/>
      <c r="P306" s="59"/>
      <c r="Q306" s="59"/>
      <c r="R306" s="59"/>
      <c r="S306" s="59"/>
      <c r="T306" s="59"/>
      <c r="U306" s="59"/>
      <c r="V306" s="59"/>
      <c r="W306" s="59"/>
      <c r="X306" s="59"/>
      <c r="Y306" s="59"/>
      <c r="Z306" s="59"/>
      <c r="AA306" s="59"/>
      <c r="AB306" s="59"/>
    </row>
    <row r="307" spans="1:28" ht="51" customHeight="1" thickBot="1" x14ac:dyDescent="0.3">
      <c r="A307" s="281"/>
      <c r="B307" s="130" t="s">
        <v>285</v>
      </c>
      <c r="C307" s="128" t="s">
        <v>286</v>
      </c>
      <c r="D307" s="128" t="s">
        <v>146</v>
      </c>
      <c r="E307" s="129">
        <v>232232000</v>
      </c>
      <c r="F307" s="132">
        <v>31337200</v>
      </c>
      <c r="G307" s="128" t="s">
        <v>401</v>
      </c>
      <c r="H307" s="59"/>
      <c r="I307" s="59"/>
      <c r="J307" s="59"/>
      <c r="K307" s="59"/>
      <c r="L307" s="59"/>
      <c r="M307" s="59"/>
      <c r="N307" s="59"/>
      <c r="O307" s="59"/>
      <c r="P307" s="59"/>
      <c r="Q307" s="59"/>
      <c r="R307" s="59"/>
      <c r="S307" s="59"/>
      <c r="T307" s="59"/>
      <c r="U307" s="59"/>
      <c r="V307" s="59"/>
      <c r="W307" s="59"/>
      <c r="X307" s="59"/>
      <c r="Y307" s="59"/>
      <c r="Z307" s="59"/>
      <c r="AA307" s="59"/>
      <c r="AB307" s="59"/>
    </row>
    <row r="308" spans="1:28" ht="46.5" customHeight="1" thickBot="1" x14ac:dyDescent="0.3">
      <c r="A308" s="303" t="s">
        <v>248</v>
      </c>
      <c r="B308" s="80" t="s">
        <v>266</v>
      </c>
      <c r="C308" s="120" t="s">
        <v>267</v>
      </c>
      <c r="D308" s="120" t="s">
        <v>130</v>
      </c>
      <c r="E308" s="121">
        <v>1279585000</v>
      </c>
      <c r="F308" s="125">
        <v>305007935</v>
      </c>
      <c r="G308" s="133" t="s">
        <v>405</v>
      </c>
      <c r="H308" s="59"/>
      <c r="I308" s="59"/>
      <c r="J308" s="59"/>
      <c r="K308" s="59"/>
      <c r="L308" s="59"/>
      <c r="M308" s="59"/>
      <c r="N308" s="59"/>
      <c r="O308" s="59"/>
      <c r="P308" s="59"/>
      <c r="Q308" s="59"/>
      <c r="R308" s="59"/>
      <c r="S308" s="59"/>
      <c r="T308" s="59"/>
      <c r="U308" s="59"/>
      <c r="V308" s="59"/>
      <c r="W308" s="59"/>
      <c r="X308" s="59"/>
      <c r="Y308" s="59"/>
      <c r="Z308" s="59"/>
      <c r="AA308" s="59"/>
      <c r="AB308" s="59"/>
    </row>
    <row r="309" spans="1:28" ht="46.5" customHeight="1" x14ac:dyDescent="0.25">
      <c r="A309" s="279"/>
      <c r="B309" s="86" t="s">
        <v>271</v>
      </c>
      <c r="C309" s="10" t="s">
        <v>272</v>
      </c>
      <c r="D309" s="10" t="s">
        <v>391</v>
      </c>
      <c r="E309" s="124">
        <v>389090000</v>
      </c>
      <c r="F309" s="125">
        <v>45108000</v>
      </c>
      <c r="G309" s="134" t="s">
        <v>403</v>
      </c>
      <c r="H309" s="59"/>
      <c r="I309" s="59"/>
      <c r="J309" s="59"/>
      <c r="K309" s="59"/>
      <c r="L309" s="59"/>
      <c r="M309" s="59"/>
      <c r="N309" s="59"/>
      <c r="O309" s="59"/>
      <c r="P309" s="59"/>
      <c r="Q309" s="59"/>
      <c r="R309" s="59"/>
      <c r="S309" s="59"/>
      <c r="T309" s="59"/>
      <c r="U309" s="59"/>
      <c r="V309" s="59"/>
      <c r="W309" s="59"/>
      <c r="X309" s="59"/>
      <c r="Y309" s="59"/>
      <c r="Z309" s="59"/>
      <c r="AA309" s="59"/>
      <c r="AB309" s="59"/>
    </row>
    <row r="310" spans="1:28" ht="46.5" customHeight="1" x14ac:dyDescent="0.25">
      <c r="A310" s="279"/>
      <c r="B310" s="86" t="s">
        <v>275</v>
      </c>
      <c r="C310" s="10" t="s">
        <v>276</v>
      </c>
      <c r="D310" s="10" t="s">
        <v>141</v>
      </c>
      <c r="E310" s="124">
        <v>155507000</v>
      </c>
      <c r="F310" s="125">
        <v>23446266</v>
      </c>
      <c r="G310" s="10" t="s">
        <v>406</v>
      </c>
      <c r="H310" s="59"/>
      <c r="I310" s="59"/>
      <c r="J310" s="59"/>
      <c r="K310" s="59"/>
      <c r="L310" s="59"/>
      <c r="M310" s="59"/>
      <c r="N310" s="59"/>
      <c r="O310" s="59"/>
      <c r="P310" s="59"/>
      <c r="Q310" s="59"/>
      <c r="R310" s="59"/>
      <c r="S310" s="59"/>
      <c r="T310" s="59"/>
      <c r="U310" s="59"/>
      <c r="V310" s="59"/>
      <c r="W310" s="59"/>
      <c r="X310" s="59"/>
      <c r="Y310" s="59"/>
      <c r="Z310" s="59"/>
      <c r="AA310" s="59"/>
      <c r="AB310" s="59"/>
    </row>
    <row r="311" spans="1:28" ht="46.5" customHeight="1" x14ac:dyDescent="0.25">
      <c r="A311" s="279"/>
      <c r="B311" s="86" t="s">
        <v>280</v>
      </c>
      <c r="C311" s="10" t="s">
        <v>281</v>
      </c>
      <c r="D311" s="10" t="s">
        <v>392</v>
      </c>
      <c r="E311" s="125">
        <v>2615358000</v>
      </c>
      <c r="F311" s="125">
        <v>88561801</v>
      </c>
      <c r="G311" s="135" t="s">
        <v>407</v>
      </c>
      <c r="H311" s="59"/>
      <c r="I311" s="59"/>
      <c r="J311" s="59"/>
      <c r="K311" s="59"/>
      <c r="L311" s="59"/>
      <c r="M311" s="59"/>
      <c r="N311" s="59"/>
      <c r="O311" s="59"/>
      <c r="P311" s="59"/>
      <c r="Q311" s="59"/>
      <c r="R311" s="59"/>
      <c r="S311" s="59"/>
      <c r="T311" s="59"/>
      <c r="U311" s="59"/>
      <c r="V311" s="59"/>
      <c r="W311" s="59"/>
      <c r="X311" s="59"/>
      <c r="Y311" s="59"/>
      <c r="Z311" s="59"/>
      <c r="AA311" s="59"/>
      <c r="AB311" s="59"/>
    </row>
    <row r="312" spans="1:28" ht="46.5" customHeight="1" thickBot="1" x14ac:dyDescent="0.3">
      <c r="A312" s="281"/>
      <c r="B312" s="130" t="s">
        <v>285</v>
      </c>
      <c r="C312" s="128" t="s">
        <v>286</v>
      </c>
      <c r="D312" s="128" t="s">
        <v>146</v>
      </c>
      <c r="E312" s="129">
        <v>232232000</v>
      </c>
      <c r="F312" s="132">
        <v>48656200</v>
      </c>
      <c r="G312" s="128" t="s">
        <v>401</v>
      </c>
      <c r="H312" s="59"/>
      <c r="I312" s="59"/>
      <c r="J312" s="59"/>
      <c r="K312" s="59"/>
      <c r="L312" s="59"/>
      <c r="M312" s="59"/>
      <c r="N312" s="59"/>
      <c r="O312" s="59"/>
      <c r="P312" s="59"/>
      <c r="Q312" s="59"/>
      <c r="R312" s="59"/>
      <c r="S312" s="59"/>
      <c r="T312" s="59"/>
      <c r="U312" s="59"/>
      <c r="V312" s="59"/>
      <c r="W312" s="59"/>
      <c r="X312" s="59"/>
      <c r="Y312" s="59"/>
      <c r="Z312" s="59"/>
      <c r="AA312" s="59"/>
      <c r="AB312" s="59"/>
    </row>
    <row r="313" spans="1:28" ht="27" customHeight="1" thickBot="1" x14ac:dyDescent="0.3">
      <c r="A313" s="303" t="s">
        <v>235</v>
      </c>
      <c r="B313" s="80" t="s">
        <v>266</v>
      </c>
      <c r="C313" s="120" t="s">
        <v>267</v>
      </c>
      <c r="D313" s="120" t="s">
        <v>130</v>
      </c>
      <c r="E313" s="121">
        <v>1279585000</v>
      </c>
      <c r="F313" s="125">
        <v>403745791</v>
      </c>
      <c r="G313" s="133" t="s">
        <v>405</v>
      </c>
      <c r="H313" s="59"/>
      <c r="I313" s="59"/>
      <c r="J313" s="59"/>
      <c r="K313" s="59"/>
      <c r="L313" s="59"/>
      <c r="M313" s="59"/>
      <c r="N313" s="59"/>
      <c r="O313" s="59"/>
      <c r="P313" s="59"/>
      <c r="Q313" s="59"/>
      <c r="R313" s="59"/>
      <c r="S313" s="59"/>
      <c r="T313" s="59"/>
      <c r="U313" s="59"/>
      <c r="V313" s="59"/>
      <c r="W313" s="59"/>
      <c r="X313" s="59"/>
      <c r="Y313" s="59"/>
      <c r="Z313" s="59"/>
      <c r="AA313" s="59"/>
      <c r="AB313" s="59"/>
    </row>
    <row r="314" spans="1:28" ht="27" customHeight="1" x14ac:dyDescent="0.25">
      <c r="A314" s="279"/>
      <c r="B314" s="86" t="s">
        <v>271</v>
      </c>
      <c r="C314" s="10" t="s">
        <v>272</v>
      </c>
      <c r="D314" s="10" t="s">
        <v>391</v>
      </c>
      <c r="E314" s="124">
        <v>389090000</v>
      </c>
      <c r="F314" s="125">
        <v>77201500</v>
      </c>
      <c r="G314" s="134" t="s">
        <v>403</v>
      </c>
      <c r="H314" s="59"/>
      <c r="I314" s="59"/>
      <c r="J314" s="59"/>
      <c r="K314" s="59"/>
      <c r="L314" s="59"/>
      <c r="M314" s="59"/>
      <c r="N314" s="59"/>
      <c r="O314" s="59"/>
      <c r="P314" s="59"/>
      <c r="Q314" s="59"/>
      <c r="R314" s="59"/>
      <c r="S314" s="59"/>
      <c r="T314" s="59"/>
      <c r="U314" s="59"/>
      <c r="V314" s="59"/>
      <c r="W314" s="59"/>
      <c r="X314" s="59"/>
      <c r="Y314" s="59"/>
      <c r="Z314" s="59"/>
      <c r="AA314" s="59"/>
      <c r="AB314" s="59"/>
    </row>
    <row r="315" spans="1:28" ht="27" customHeight="1" x14ac:dyDescent="0.25">
      <c r="A315" s="279"/>
      <c r="B315" s="86" t="s">
        <v>275</v>
      </c>
      <c r="C315" s="10" t="s">
        <v>276</v>
      </c>
      <c r="D315" s="10" t="s">
        <v>141</v>
      </c>
      <c r="E315" s="124">
        <v>155507000</v>
      </c>
      <c r="F315" s="125">
        <v>37827266</v>
      </c>
      <c r="G315" s="10" t="s">
        <v>406</v>
      </c>
      <c r="H315" s="59"/>
      <c r="I315" s="59"/>
      <c r="J315" s="59"/>
      <c r="K315" s="59"/>
      <c r="L315" s="59"/>
      <c r="M315" s="59"/>
      <c r="N315" s="59"/>
      <c r="O315" s="59"/>
      <c r="P315" s="59"/>
      <c r="Q315" s="59"/>
      <c r="R315" s="59"/>
      <c r="S315" s="59"/>
      <c r="T315" s="59"/>
      <c r="U315" s="59"/>
      <c r="V315" s="59"/>
      <c r="W315" s="59"/>
      <c r="X315" s="59"/>
      <c r="Y315" s="59"/>
      <c r="Z315" s="59"/>
      <c r="AA315" s="59"/>
      <c r="AB315" s="59"/>
    </row>
    <row r="316" spans="1:28" ht="27" customHeight="1" x14ac:dyDescent="0.25">
      <c r="A316" s="279"/>
      <c r="B316" s="86" t="s">
        <v>280</v>
      </c>
      <c r="C316" s="10" t="s">
        <v>281</v>
      </c>
      <c r="D316" s="10" t="s">
        <v>392</v>
      </c>
      <c r="E316" s="125">
        <v>2615358000</v>
      </c>
      <c r="F316" s="125">
        <v>523743624</v>
      </c>
      <c r="G316" s="135" t="s">
        <v>408</v>
      </c>
      <c r="H316" s="59"/>
      <c r="I316" s="59"/>
      <c r="J316" s="59"/>
      <c r="K316" s="59"/>
      <c r="L316" s="59"/>
      <c r="M316" s="59"/>
      <c r="N316" s="59"/>
      <c r="O316" s="59"/>
      <c r="P316" s="59"/>
      <c r="Q316" s="59"/>
      <c r="R316" s="59"/>
      <c r="S316" s="59"/>
      <c r="T316" s="59"/>
      <c r="U316" s="59"/>
      <c r="V316" s="59"/>
      <c r="W316" s="59"/>
      <c r="X316" s="59"/>
      <c r="Y316" s="59"/>
      <c r="Z316" s="59"/>
      <c r="AA316" s="59"/>
      <c r="AB316" s="59"/>
    </row>
    <row r="317" spans="1:28" ht="27" customHeight="1" thickBot="1" x14ac:dyDescent="0.3">
      <c r="A317" s="281"/>
      <c r="B317" s="130" t="s">
        <v>285</v>
      </c>
      <c r="C317" s="128" t="s">
        <v>286</v>
      </c>
      <c r="D317" s="128" t="s">
        <v>146</v>
      </c>
      <c r="E317" s="129">
        <v>232232000</v>
      </c>
      <c r="F317" s="132">
        <v>65975200</v>
      </c>
      <c r="G317" s="128" t="s">
        <v>401</v>
      </c>
      <c r="H317" s="59"/>
      <c r="I317" s="59"/>
      <c r="J317" s="59"/>
      <c r="K317" s="59"/>
      <c r="L317" s="59"/>
      <c r="M317" s="59"/>
      <c r="N317" s="59"/>
      <c r="O317" s="59"/>
      <c r="P317" s="59"/>
      <c r="Q317" s="59"/>
      <c r="R317" s="59"/>
      <c r="S317" s="59"/>
      <c r="T317" s="59"/>
      <c r="U317" s="59"/>
      <c r="V317" s="59"/>
      <c r="W317" s="59"/>
      <c r="X317" s="59"/>
      <c r="Y317" s="59"/>
      <c r="Z317" s="59"/>
      <c r="AA317" s="59"/>
      <c r="AB317" s="59"/>
    </row>
    <row r="318" spans="1:28" ht="85.5" customHeight="1" thickBot="1" x14ac:dyDescent="0.3">
      <c r="A318" s="303" t="s">
        <v>236</v>
      </c>
      <c r="B318" s="80" t="s">
        <v>266</v>
      </c>
      <c r="C318" s="120" t="s">
        <v>267</v>
      </c>
      <c r="D318" s="120" t="s">
        <v>130</v>
      </c>
      <c r="E318" s="121">
        <v>1279585000</v>
      </c>
      <c r="F318" s="125">
        <v>510630247</v>
      </c>
      <c r="G318" s="133" t="s">
        <v>405</v>
      </c>
      <c r="H318" s="59"/>
      <c r="I318" s="59"/>
      <c r="J318" s="59"/>
      <c r="K318" s="59"/>
      <c r="L318" s="59"/>
      <c r="M318" s="59"/>
      <c r="N318" s="59"/>
      <c r="O318" s="59"/>
      <c r="P318" s="59"/>
      <c r="Q318" s="59"/>
      <c r="R318" s="59"/>
      <c r="S318" s="59"/>
      <c r="T318" s="59"/>
      <c r="U318" s="59"/>
      <c r="V318" s="59"/>
      <c r="W318" s="59"/>
      <c r="X318" s="59"/>
      <c r="Y318" s="59"/>
      <c r="Z318" s="59"/>
      <c r="AA318" s="59"/>
      <c r="AB318" s="59"/>
    </row>
    <row r="319" spans="1:28" ht="85.5" customHeight="1" x14ac:dyDescent="0.25">
      <c r="A319" s="279"/>
      <c r="B319" s="86" t="s">
        <v>271</v>
      </c>
      <c r="C319" s="10" t="s">
        <v>272</v>
      </c>
      <c r="D319" s="10" t="s">
        <v>391</v>
      </c>
      <c r="E319" s="124">
        <v>389090000</v>
      </c>
      <c r="F319" s="125">
        <v>105314500</v>
      </c>
      <c r="G319" s="134" t="s">
        <v>403</v>
      </c>
      <c r="H319" s="59"/>
      <c r="I319" s="59"/>
      <c r="J319" s="59"/>
      <c r="K319" s="59"/>
      <c r="L319" s="59"/>
      <c r="M319" s="59"/>
      <c r="N319" s="59"/>
      <c r="O319" s="59"/>
      <c r="P319" s="59"/>
      <c r="Q319" s="59"/>
      <c r="R319" s="59"/>
      <c r="S319" s="59"/>
      <c r="T319" s="59"/>
      <c r="U319" s="59"/>
      <c r="V319" s="59"/>
      <c r="W319" s="59"/>
      <c r="X319" s="59"/>
      <c r="Y319" s="59"/>
      <c r="Z319" s="59"/>
      <c r="AA319" s="59"/>
      <c r="AB319" s="59"/>
    </row>
    <row r="320" spans="1:28" ht="85.5" customHeight="1" x14ac:dyDescent="0.25">
      <c r="A320" s="279"/>
      <c r="B320" s="86" t="s">
        <v>275</v>
      </c>
      <c r="C320" s="10" t="s">
        <v>276</v>
      </c>
      <c r="D320" s="10" t="s">
        <v>141</v>
      </c>
      <c r="E320" s="124">
        <v>155507000</v>
      </c>
      <c r="F320" s="125">
        <v>52208266</v>
      </c>
      <c r="G320" s="10" t="s">
        <v>406</v>
      </c>
      <c r="H320" s="59"/>
      <c r="I320" s="59"/>
      <c r="J320" s="59"/>
      <c r="K320" s="59"/>
      <c r="L320" s="59"/>
      <c r="M320" s="59"/>
      <c r="N320" s="59"/>
      <c r="O320" s="59"/>
      <c r="P320" s="59"/>
      <c r="Q320" s="59"/>
      <c r="R320" s="59"/>
      <c r="S320" s="59"/>
      <c r="T320" s="59"/>
      <c r="U320" s="59"/>
      <c r="V320" s="59"/>
      <c r="W320" s="59"/>
      <c r="X320" s="59"/>
      <c r="Y320" s="59"/>
      <c r="Z320" s="59"/>
      <c r="AA320" s="59"/>
      <c r="AB320" s="59"/>
    </row>
    <row r="321" spans="1:28" ht="85.5" customHeight="1" x14ac:dyDescent="0.25">
      <c r="A321" s="279"/>
      <c r="B321" s="86" t="s">
        <v>280</v>
      </c>
      <c r="C321" s="10" t="s">
        <v>281</v>
      </c>
      <c r="D321" s="10" t="s">
        <v>392</v>
      </c>
      <c r="E321" s="125">
        <v>2615358000</v>
      </c>
      <c r="F321" s="125">
        <v>1143547226</v>
      </c>
      <c r="G321" s="135" t="s">
        <v>409</v>
      </c>
      <c r="H321" s="59"/>
      <c r="I321" s="59"/>
      <c r="J321" s="59"/>
      <c r="K321" s="59"/>
      <c r="L321" s="59"/>
      <c r="M321" s="59"/>
      <c r="N321" s="59"/>
      <c r="O321" s="59"/>
      <c r="P321" s="59"/>
      <c r="Q321" s="59"/>
      <c r="R321" s="59"/>
      <c r="S321" s="59"/>
      <c r="T321" s="59"/>
      <c r="U321" s="59"/>
      <c r="V321" s="59"/>
      <c r="W321" s="59"/>
      <c r="X321" s="59"/>
      <c r="Y321" s="59"/>
      <c r="Z321" s="59"/>
      <c r="AA321" s="59"/>
      <c r="AB321" s="59"/>
    </row>
    <row r="322" spans="1:28" ht="85.5" customHeight="1" thickBot="1" x14ac:dyDescent="0.3">
      <c r="A322" s="281"/>
      <c r="B322" s="130" t="s">
        <v>285</v>
      </c>
      <c r="C322" s="128" t="s">
        <v>286</v>
      </c>
      <c r="D322" s="128" t="s">
        <v>146</v>
      </c>
      <c r="E322" s="129">
        <v>232232000</v>
      </c>
      <c r="F322" s="132">
        <v>83294200</v>
      </c>
      <c r="G322" s="128" t="s">
        <v>401</v>
      </c>
      <c r="H322" s="59"/>
      <c r="I322" s="59"/>
      <c r="J322" s="59"/>
      <c r="K322" s="59"/>
      <c r="L322" s="59"/>
      <c r="M322" s="59"/>
      <c r="N322" s="59"/>
      <c r="O322" s="59"/>
      <c r="P322" s="59"/>
      <c r="Q322" s="59"/>
      <c r="R322" s="59"/>
      <c r="S322" s="59"/>
      <c r="T322" s="59"/>
      <c r="U322" s="59"/>
      <c r="V322" s="59"/>
      <c r="W322" s="59"/>
      <c r="X322" s="59"/>
      <c r="Y322" s="59"/>
      <c r="Z322" s="59"/>
      <c r="AA322" s="59"/>
      <c r="AB322" s="59"/>
    </row>
    <row r="323" spans="1:28" ht="45" customHeight="1" thickBot="1" x14ac:dyDescent="0.3">
      <c r="A323" s="303" t="s">
        <v>237</v>
      </c>
      <c r="B323" s="80" t="s">
        <v>266</v>
      </c>
      <c r="C323" s="120" t="s">
        <v>267</v>
      </c>
      <c r="D323" s="120" t="s">
        <v>130</v>
      </c>
      <c r="E323" s="121">
        <v>1194376742</v>
      </c>
      <c r="F323" s="125">
        <v>614436903</v>
      </c>
      <c r="G323" s="133" t="s">
        <v>410</v>
      </c>
      <c r="H323" s="59"/>
      <c r="I323" s="59"/>
      <c r="J323" s="59"/>
      <c r="K323" s="59"/>
      <c r="L323" s="59"/>
      <c r="M323" s="59"/>
      <c r="N323" s="59"/>
      <c r="O323" s="59"/>
      <c r="P323" s="59"/>
      <c r="Q323" s="59"/>
      <c r="R323" s="59"/>
      <c r="S323" s="59"/>
      <c r="T323" s="59"/>
      <c r="U323" s="59"/>
      <c r="V323" s="59"/>
      <c r="W323" s="59"/>
      <c r="X323" s="59"/>
      <c r="Y323" s="59"/>
      <c r="Z323" s="59"/>
      <c r="AA323" s="59"/>
      <c r="AB323" s="59"/>
    </row>
    <row r="324" spans="1:28" ht="45" customHeight="1" x14ac:dyDescent="0.25">
      <c r="A324" s="279"/>
      <c r="B324" s="86" t="s">
        <v>271</v>
      </c>
      <c r="C324" s="10" t="s">
        <v>272</v>
      </c>
      <c r="D324" s="10" t="s">
        <v>391</v>
      </c>
      <c r="E324" s="124">
        <v>269915500</v>
      </c>
      <c r="F324" s="125">
        <v>133427500</v>
      </c>
      <c r="G324" s="134" t="s">
        <v>403</v>
      </c>
      <c r="H324" s="59"/>
      <c r="I324" s="59"/>
      <c r="J324" s="59"/>
      <c r="K324" s="59"/>
      <c r="L324" s="59"/>
      <c r="M324" s="59"/>
      <c r="N324" s="59"/>
      <c r="O324" s="59"/>
      <c r="P324" s="59"/>
      <c r="Q324" s="59"/>
      <c r="R324" s="59"/>
      <c r="S324" s="59"/>
      <c r="T324" s="59"/>
      <c r="U324" s="59"/>
      <c r="V324" s="59"/>
      <c r="W324" s="59"/>
      <c r="X324" s="59"/>
      <c r="Y324" s="59"/>
      <c r="Z324" s="59"/>
      <c r="AA324" s="59"/>
      <c r="AB324" s="59"/>
    </row>
    <row r="325" spans="1:28" ht="45" customHeight="1" x14ac:dyDescent="0.25">
      <c r="A325" s="279"/>
      <c r="B325" s="86" t="s">
        <v>275</v>
      </c>
      <c r="C325" s="10" t="s">
        <v>276</v>
      </c>
      <c r="D325" s="10" t="s">
        <v>141</v>
      </c>
      <c r="E325" s="124">
        <v>126922667</v>
      </c>
      <c r="F325" s="125">
        <v>66589266</v>
      </c>
      <c r="G325" s="10" t="s">
        <v>406</v>
      </c>
      <c r="H325" s="59"/>
      <c r="I325" s="59"/>
      <c r="J325" s="59"/>
      <c r="K325" s="59"/>
      <c r="L325" s="59"/>
      <c r="M325" s="59"/>
      <c r="N325" s="59"/>
      <c r="O325" s="59"/>
      <c r="P325" s="59"/>
      <c r="Q325" s="59"/>
      <c r="R325" s="59"/>
      <c r="S325" s="59"/>
      <c r="T325" s="59"/>
      <c r="U325" s="59"/>
      <c r="V325" s="59"/>
      <c r="W325" s="59"/>
      <c r="X325" s="59"/>
      <c r="Y325" s="59"/>
      <c r="Z325" s="59"/>
      <c r="AA325" s="59"/>
      <c r="AB325" s="59"/>
    </row>
    <row r="326" spans="1:28" ht="62.25" customHeight="1" x14ac:dyDescent="0.25">
      <c r="A326" s="279"/>
      <c r="B326" s="86" t="s">
        <v>280</v>
      </c>
      <c r="C326" s="10" t="s">
        <v>281</v>
      </c>
      <c r="D326" s="10" t="s">
        <v>392</v>
      </c>
      <c r="E326" s="125">
        <v>2335739091</v>
      </c>
      <c r="F326" s="125">
        <v>1170971376</v>
      </c>
      <c r="G326" s="135" t="s">
        <v>411</v>
      </c>
      <c r="H326" s="59"/>
      <c r="I326" s="59"/>
      <c r="J326" s="59"/>
      <c r="K326" s="59"/>
      <c r="L326" s="59"/>
      <c r="M326" s="59"/>
      <c r="N326" s="59"/>
      <c r="O326" s="59"/>
      <c r="P326" s="59"/>
      <c r="Q326" s="59"/>
      <c r="R326" s="59"/>
      <c r="S326" s="59"/>
      <c r="T326" s="59"/>
      <c r="U326" s="59"/>
      <c r="V326" s="59"/>
      <c r="W326" s="59"/>
      <c r="X326" s="59"/>
      <c r="Y326" s="59"/>
      <c r="Z326" s="59"/>
      <c r="AA326" s="59"/>
      <c r="AB326" s="59"/>
    </row>
    <row r="327" spans="1:28" ht="45" customHeight="1" thickBot="1" x14ac:dyDescent="0.3">
      <c r="A327" s="281"/>
      <c r="B327" s="130" t="s">
        <v>285</v>
      </c>
      <c r="C327" s="128" t="s">
        <v>286</v>
      </c>
      <c r="D327" s="128" t="s">
        <v>146</v>
      </c>
      <c r="E327" s="129">
        <v>168581000</v>
      </c>
      <c r="F327" s="132">
        <v>100613200</v>
      </c>
      <c r="G327" s="128" t="s">
        <v>401</v>
      </c>
      <c r="H327" s="59"/>
      <c r="I327" s="59"/>
      <c r="J327" s="59"/>
      <c r="K327" s="59"/>
      <c r="L327" s="59"/>
      <c r="M327" s="59"/>
      <c r="N327" s="59"/>
      <c r="O327" s="59"/>
      <c r="P327" s="59"/>
      <c r="Q327" s="59"/>
      <c r="R327" s="59"/>
      <c r="S327" s="59"/>
      <c r="T327" s="59"/>
      <c r="U327" s="59"/>
      <c r="V327" s="59"/>
      <c r="W327" s="59"/>
      <c r="X327" s="59"/>
      <c r="Y327" s="59"/>
      <c r="Z327" s="59"/>
      <c r="AA327" s="59"/>
      <c r="AB327" s="59"/>
    </row>
    <row r="328" spans="1:28" ht="85.5" customHeight="1" thickBot="1" x14ac:dyDescent="0.3">
      <c r="A328" s="303" t="s">
        <v>238</v>
      </c>
      <c r="B328" s="80" t="s">
        <v>266</v>
      </c>
      <c r="C328" s="120" t="s">
        <v>267</v>
      </c>
      <c r="D328" s="120" t="s">
        <v>130</v>
      </c>
      <c r="E328" s="121">
        <v>1194376742</v>
      </c>
      <c r="F328" s="125">
        <v>726753559</v>
      </c>
      <c r="G328" s="133" t="s">
        <v>410</v>
      </c>
      <c r="H328" s="59"/>
      <c r="I328" s="59"/>
      <c r="J328" s="59"/>
      <c r="K328" s="59"/>
      <c r="L328" s="59"/>
      <c r="M328" s="59"/>
      <c r="N328" s="59"/>
      <c r="O328" s="59"/>
      <c r="P328" s="59"/>
      <c r="Q328" s="59"/>
      <c r="R328" s="59"/>
      <c r="S328" s="59"/>
      <c r="T328" s="59"/>
      <c r="U328" s="59"/>
      <c r="V328" s="59"/>
      <c r="W328" s="59"/>
      <c r="X328" s="59"/>
      <c r="Y328" s="59"/>
      <c r="Z328" s="59"/>
      <c r="AA328" s="59"/>
      <c r="AB328" s="59"/>
    </row>
    <row r="329" spans="1:28" ht="50.25" customHeight="1" x14ac:dyDescent="0.25">
      <c r="A329" s="279"/>
      <c r="B329" s="86" t="s">
        <v>271</v>
      </c>
      <c r="C329" s="10" t="s">
        <v>272</v>
      </c>
      <c r="D329" s="10" t="s">
        <v>391</v>
      </c>
      <c r="E329" s="124">
        <v>269915500</v>
      </c>
      <c r="F329" s="125">
        <v>161540500</v>
      </c>
      <c r="G329" s="134" t="s">
        <v>403</v>
      </c>
      <c r="H329" s="59"/>
      <c r="I329" s="59"/>
      <c r="J329" s="59"/>
      <c r="K329" s="59"/>
      <c r="L329" s="59"/>
      <c r="M329" s="59"/>
      <c r="N329" s="59"/>
      <c r="O329" s="59"/>
      <c r="P329" s="59"/>
      <c r="Q329" s="59"/>
      <c r="R329" s="59"/>
      <c r="S329" s="59"/>
      <c r="T329" s="59"/>
      <c r="U329" s="59"/>
      <c r="V329" s="59"/>
      <c r="W329" s="59"/>
      <c r="X329" s="59"/>
      <c r="Y329" s="59"/>
      <c r="Z329" s="59"/>
      <c r="AA329" s="59"/>
      <c r="AB329" s="59"/>
    </row>
    <row r="330" spans="1:28" ht="50.25" customHeight="1" x14ac:dyDescent="0.25">
      <c r="A330" s="279"/>
      <c r="B330" s="86" t="s">
        <v>275</v>
      </c>
      <c r="C330" s="10" t="s">
        <v>276</v>
      </c>
      <c r="D330" s="10" t="s">
        <v>141</v>
      </c>
      <c r="E330" s="124">
        <v>126922667</v>
      </c>
      <c r="F330" s="125">
        <v>80970266</v>
      </c>
      <c r="G330" s="10" t="s">
        <v>406</v>
      </c>
      <c r="H330" s="59"/>
      <c r="I330" s="59"/>
      <c r="J330" s="59"/>
      <c r="K330" s="59"/>
      <c r="L330" s="59"/>
      <c r="M330" s="59"/>
      <c r="N330" s="59"/>
      <c r="O330" s="59"/>
      <c r="P330" s="59"/>
      <c r="Q330" s="59"/>
      <c r="R330" s="59"/>
      <c r="S330" s="59"/>
      <c r="T330" s="59"/>
      <c r="U330" s="59"/>
      <c r="V330" s="59"/>
      <c r="W330" s="59"/>
      <c r="X330" s="59"/>
      <c r="Y330" s="59"/>
      <c r="Z330" s="59"/>
      <c r="AA330" s="59"/>
      <c r="AB330" s="59"/>
    </row>
    <row r="331" spans="1:28" ht="50.25" customHeight="1" x14ac:dyDescent="0.25">
      <c r="A331" s="279"/>
      <c r="B331" s="86" t="s">
        <v>280</v>
      </c>
      <c r="C331" s="10" t="s">
        <v>281</v>
      </c>
      <c r="D331" s="10" t="s">
        <v>392</v>
      </c>
      <c r="E331" s="125">
        <v>2335739091</v>
      </c>
      <c r="F331" s="125">
        <v>1320863799</v>
      </c>
      <c r="G331" s="135" t="s">
        <v>412</v>
      </c>
      <c r="H331" s="59"/>
      <c r="I331" s="59"/>
      <c r="J331" s="59"/>
      <c r="K331" s="59"/>
      <c r="L331" s="59"/>
      <c r="M331" s="59"/>
      <c r="N331" s="59"/>
      <c r="O331" s="59"/>
      <c r="P331" s="59"/>
      <c r="Q331" s="59"/>
      <c r="R331" s="59"/>
      <c r="S331" s="59"/>
      <c r="T331" s="59"/>
      <c r="U331" s="59"/>
      <c r="V331" s="59"/>
      <c r="W331" s="59"/>
      <c r="X331" s="59"/>
      <c r="Y331" s="59"/>
      <c r="Z331" s="59"/>
      <c r="AA331" s="59"/>
      <c r="AB331" s="59"/>
    </row>
    <row r="332" spans="1:28" ht="50.25" customHeight="1" thickBot="1" x14ac:dyDescent="0.3">
      <c r="A332" s="281"/>
      <c r="B332" s="130" t="s">
        <v>285</v>
      </c>
      <c r="C332" s="128" t="s">
        <v>286</v>
      </c>
      <c r="D332" s="128" t="s">
        <v>146</v>
      </c>
      <c r="E332" s="129">
        <v>168581000</v>
      </c>
      <c r="F332" s="132">
        <v>117932200</v>
      </c>
      <c r="G332" s="128" t="s">
        <v>401</v>
      </c>
      <c r="H332" s="59"/>
      <c r="I332" s="59"/>
      <c r="J332" s="59"/>
      <c r="K332" s="59"/>
      <c r="L332" s="59"/>
      <c r="M332" s="59"/>
      <c r="N332" s="59"/>
      <c r="O332" s="59"/>
      <c r="P332" s="59"/>
      <c r="Q332" s="59"/>
      <c r="R332" s="59"/>
      <c r="S332" s="59"/>
      <c r="T332" s="59"/>
      <c r="U332" s="59"/>
      <c r="V332" s="59"/>
      <c r="W332" s="59"/>
      <c r="X332" s="59"/>
      <c r="Y332" s="59"/>
      <c r="Z332" s="59"/>
      <c r="AA332" s="59"/>
      <c r="AB332" s="59"/>
    </row>
    <row r="333" spans="1:28" ht="57.75" customHeight="1" thickBot="1" x14ac:dyDescent="0.3">
      <c r="A333" s="303" t="s">
        <v>239</v>
      </c>
      <c r="B333" s="80" t="s">
        <v>266</v>
      </c>
      <c r="C333" s="120" t="s">
        <v>267</v>
      </c>
      <c r="D333" s="120" t="s">
        <v>130</v>
      </c>
      <c r="E333" s="121">
        <v>1194376742</v>
      </c>
      <c r="F333" s="125">
        <v>831213215</v>
      </c>
      <c r="G333" s="133" t="s">
        <v>410</v>
      </c>
      <c r="H333" s="59"/>
      <c r="I333" s="59"/>
      <c r="J333" s="59"/>
      <c r="K333" s="59"/>
      <c r="L333" s="59"/>
      <c r="M333" s="59"/>
      <c r="N333" s="59"/>
      <c r="O333" s="59"/>
      <c r="P333" s="59"/>
      <c r="Q333" s="59"/>
      <c r="R333" s="59"/>
      <c r="S333" s="59"/>
      <c r="T333" s="59"/>
      <c r="U333" s="59"/>
      <c r="V333" s="59"/>
      <c r="W333" s="59"/>
      <c r="X333" s="59"/>
      <c r="Y333" s="59"/>
      <c r="Z333" s="59"/>
      <c r="AA333" s="59"/>
      <c r="AB333" s="59"/>
    </row>
    <row r="334" spans="1:28" ht="98.25" customHeight="1" x14ac:dyDescent="0.25">
      <c r="A334" s="279"/>
      <c r="B334" s="86" t="s">
        <v>271</v>
      </c>
      <c r="C334" s="10" t="s">
        <v>272</v>
      </c>
      <c r="D334" s="10" t="s">
        <v>391</v>
      </c>
      <c r="E334" s="124">
        <v>267435167</v>
      </c>
      <c r="F334" s="125">
        <v>189653500</v>
      </c>
      <c r="G334" s="134" t="s">
        <v>403</v>
      </c>
      <c r="H334" s="59"/>
      <c r="I334" s="59"/>
      <c r="J334" s="59"/>
      <c r="K334" s="59"/>
      <c r="L334" s="59"/>
      <c r="M334" s="59"/>
      <c r="N334" s="59"/>
      <c r="O334" s="59"/>
      <c r="P334" s="59"/>
      <c r="Q334" s="59"/>
      <c r="R334" s="59"/>
      <c r="S334" s="59"/>
      <c r="T334" s="59"/>
      <c r="U334" s="59"/>
      <c r="V334" s="59"/>
      <c r="W334" s="59"/>
      <c r="X334" s="59"/>
      <c r="Y334" s="59"/>
      <c r="Z334" s="59"/>
      <c r="AA334" s="59"/>
      <c r="AB334" s="59"/>
    </row>
    <row r="335" spans="1:28" ht="69" customHeight="1" x14ac:dyDescent="0.25">
      <c r="A335" s="279"/>
      <c r="B335" s="86" t="s">
        <v>275</v>
      </c>
      <c r="C335" s="10" t="s">
        <v>276</v>
      </c>
      <c r="D335" s="10" t="s">
        <v>141</v>
      </c>
      <c r="E335" s="124">
        <v>129403000</v>
      </c>
      <c r="F335" s="125">
        <v>95351266</v>
      </c>
      <c r="G335" s="10" t="s">
        <v>406</v>
      </c>
      <c r="H335" s="59"/>
      <c r="I335" s="59"/>
      <c r="J335" s="59"/>
      <c r="K335" s="59"/>
      <c r="L335" s="59"/>
      <c r="M335" s="59"/>
      <c r="N335" s="59"/>
      <c r="O335" s="59"/>
      <c r="P335" s="59"/>
      <c r="Q335" s="59"/>
      <c r="R335" s="59"/>
      <c r="S335" s="59"/>
      <c r="T335" s="59"/>
      <c r="U335" s="59"/>
      <c r="V335" s="59"/>
      <c r="W335" s="59"/>
      <c r="X335" s="59"/>
      <c r="Y335" s="59"/>
      <c r="Z335" s="59"/>
      <c r="AA335" s="59"/>
      <c r="AB335" s="59"/>
    </row>
    <row r="336" spans="1:28" ht="77.25" customHeight="1" x14ac:dyDescent="0.25">
      <c r="A336" s="279"/>
      <c r="B336" s="86" t="s">
        <v>280</v>
      </c>
      <c r="C336" s="10" t="s">
        <v>281</v>
      </c>
      <c r="D336" s="10" t="s">
        <v>392</v>
      </c>
      <c r="E336" s="125">
        <v>2335739091</v>
      </c>
      <c r="F336" s="125">
        <v>1363012573</v>
      </c>
      <c r="G336" s="135" t="s">
        <v>413</v>
      </c>
      <c r="H336" s="59"/>
      <c r="I336" s="59"/>
      <c r="J336" s="59"/>
      <c r="K336" s="59"/>
      <c r="L336" s="59"/>
      <c r="M336" s="59"/>
      <c r="N336" s="59"/>
      <c r="O336" s="59"/>
      <c r="P336" s="59"/>
      <c r="Q336" s="59"/>
      <c r="R336" s="59"/>
      <c r="S336" s="59"/>
      <c r="T336" s="59"/>
      <c r="U336" s="59"/>
      <c r="V336" s="59"/>
      <c r="W336" s="59"/>
      <c r="X336" s="59"/>
      <c r="Y336" s="59"/>
      <c r="Z336" s="59"/>
      <c r="AA336" s="59"/>
      <c r="AB336" s="59"/>
    </row>
    <row r="337" spans="1:28" ht="76.5" customHeight="1" thickBot="1" x14ac:dyDescent="0.3">
      <c r="A337" s="281"/>
      <c r="B337" s="130" t="s">
        <v>285</v>
      </c>
      <c r="C337" s="128" t="s">
        <v>286</v>
      </c>
      <c r="D337" s="128" t="s">
        <v>146</v>
      </c>
      <c r="E337" s="129">
        <v>166905000</v>
      </c>
      <c r="F337" s="132">
        <v>135251200</v>
      </c>
      <c r="G337" s="128" t="s">
        <v>401</v>
      </c>
      <c r="H337" s="59"/>
      <c r="I337" s="59"/>
      <c r="J337" s="59"/>
      <c r="K337" s="59"/>
      <c r="L337" s="59"/>
      <c r="M337" s="59"/>
      <c r="N337" s="59"/>
      <c r="O337" s="59"/>
      <c r="P337" s="59"/>
      <c r="Q337" s="59"/>
      <c r="R337" s="59"/>
      <c r="S337" s="59"/>
      <c r="T337" s="59"/>
      <c r="U337" s="59"/>
      <c r="V337" s="59"/>
      <c r="W337" s="59"/>
      <c r="X337" s="59"/>
      <c r="Y337" s="59"/>
      <c r="Z337" s="59"/>
      <c r="AA337" s="59"/>
      <c r="AB337" s="59"/>
    </row>
    <row r="338" spans="1:28" ht="92.25" customHeight="1" thickBot="1" x14ac:dyDescent="0.3">
      <c r="A338" s="303" t="s">
        <v>367</v>
      </c>
      <c r="B338" s="80" t="s">
        <v>266</v>
      </c>
      <c r="C338" s="120" t="s">
        <v>267</v>
      </c>
      <c r="D338" s="120" t="s">
        <v>130</v>
      </c>
      <c r="E338" s="121">
        <v>1194376742</v>
      </c>
      <c r="F338" s="125">
        <v>943717638</v>
      </c>
      <c r="G338" s="133" t="s">
        <v>410</v>
      </c>
      <c r="H338" s="59"/>
      <c r="I338" s="59"/>
      <c r="J338" s="59"/>
      <c r="K338" s="59"/>
      <c r="L338" s="59"/>
      <c r="M338" s="59"/>
      <c r="N338" s="59"/>
      <c r="O338" s="59"/>
      <c r="P338" s="59"/>
      <c r="Q338" s="59"/>
      <c r="R338" s="59"/>
      <c r="S338" s="59"/>
      <c r="T338" s="59"/>
      <c r="U338" s="59"/>
      <c r="V338" s="59"/>
      <c r="W338" s="59"/>
      <c r="X338" s="59"/>
      <c r="Y338" s="59"/>
      <c r="Z338" s="59"/>
      <c r="AA338" s="59"/>
      <c r="AB338" s="59"/>
    </row>
    <row r="339" spans="1:28" ht="75.75" customHeight="1" x14ac:dyDescent="0.25">
      <c r="A339" s="279"/>
      <c r="B339" s="86" t="s">
        <v>271</v>
      </c>
      <c r="C339" s="10" t="s">
        <v>272</v>
      </c>
      <c r="D339" s="10" t="s">
        <v>391</v>
      </c>
      <c r="E339" s="124">
        <v>267435167</v>
      </c>
      <c r="F339" s="125">
        <v>217766500</v>
      </c>
      <c r="G339" s="134" t="s">
        <v>403</v>
      </c>
      <c r="H339" s="59"/>
      <c r="I339" s="59"/>
      <c r="J339" s="59"/>
      <c r="K339" s="59"/>
      <c r="L339" s="59"/>
      <c r="M339" s="59"/>
      <c r="N339" s="59"/>
      <c r="O339" s="59"/>
      <c r="P339" s="59"/>
      <c r="Q339" s="59"/>
      <c r="R339" s="59"/>
      <c r="S339" s="59"/>
      <c r="T339" s="59"/>
      <c r="U339" s="59"/>
      <c r="V339" s="59"/>
      <c r="W339" s="59"/>
      <c r="X339" s="59"/>
      <c r="Y339" s="59"/>
      <c r="Z339" s="59"/>
      <c r="AA339" s="59"/>
      <c r="AB339" s="59"/>
    </row>
    <row r="340" spans="1:28" ht="78.75" customHeight="1" x14ac:dyDescent="0.25">
      <c r="A340" s="279"/>
      <c r="B340" s="86" t="s">
        <v>275</v>
      </c>
      <c r="C340" s="10" t="s">
        <v>276</v>
      </c>
      <c r="D340" s="10" t="s">
        <v>141</v>
      </c>
      <c r="E340" s="124">
        <v>129403000</v>
      </c>
      <c r="F340" s="125">
        <v>109732266</v>
      </c>
      <c r="G340" s="10" t="s">
        <v>406</v>
      </c>
      <c r="H340" s="59"/>
      <c r="I340" s="59"/>
      <c r="J340" s="59"/>
      <c r="K340" s="59"/>
      <c r="L340" s="59"/>
      <c r="M340" s="59"/>
      <c r="N340" s="59"/>
      <c r="O340" s="59"/>
      <c r="P340" s="59"/>
      <c r="Q340" s="59"/>
      <c r="R340" s="59"/>
      <c r="S340" s="59"/>
      <c r="T340" s="59"/>
      <c r="U340" s="59"/>
      <c r="V340" s="59"/>
      <c r="W340" s="59"/>
      <c r="X340" s="59"/>
      <c r="Y340" s="59"/>
      <c r="Z340" s="59"/>
      <c r="AA340" s="59"/>
      <c r="AB340" s="59"/>
    </row>
    <row r="341" spans="1:28" ht="111.75" customHeight="1" x14ac:dyDescent="0.25">
      <c r="A341" s="279"/>
      <c r="B341" s="86" t="s">
        <v>280</v>
      </c>
      <c r="C341" s="10" t="s">
        <v>281</v>
      </c>
      <c r="D341" s="10" t="s">
        <v>392</v>
      </c>
      <c r="E341" s="125">
        <v>2335739091</v>
      </c>
      <c r="F341" s="125">
        <v>1463498258</v>
      </c>
      <c r="G341" s="135" t="s">
        <v>413</v>
      </c>
      <c r="H341" s="59"/>
      <c r="I341" s="59"/>
      <c r="J341" s="59"/>
      <c r="K341" s="59"/>
      <c r="L341" s="59"/>
      <c r="M341" s="59"/>
      <c r="N341" s="59"/>
      <c r="O341" s="59"/>
      <c r="P341" s="59"/>
      <c r="Q341" s="59"/>
      <c r="R341" s="59"/>
      <c r="S341" s="59"/>
      <c r="T341" s="59"/>
      <c r="U341" s="59"/>
      <c r="V341" s="59"/>
      <c r="W341" s="59"/>
      <c r="X341" s="59"/>
      <c r="Y341" s="59"/>
      <c r="Z341" s="59"/>
      <c r="AA341" s="59"/>
      <c r="AB341" s="59"/>
    </row>
    <row r="342" spans="1:28" ht="60.75" thickBot="1" x14ac:dyDescent="0.3">
      <c r="A342" s="281"/>
      <c r="B342" s="130" t="s">
        <v>285</v>
      </c>
      <c r="C342" s="128" t="s">
        <v>286</v>
      </c>
      <c r="D342" s="128" t="s">
        <v>146</v>
      </c>
      <c r="E342" s="129">
        <v>166905000</v>
      </c>
      <c r="F342" s="132">
        <v>135251200</v>
      </c>
      <c r="G342" s="128" t="s">
        <v>401</v>
      </c>
      <c r="H342" s="59"/>
      <c r="I342" s="59"/>
      <c r="J342" s="59"/>
      <c r="K342" s="59"/>
      <c r="L342" s="59"/>
      <c r="M342" s="59"/>
      <c r="N342" s="59"/>
      <c r="O342" s="59"/>
      <c r="P342" s="59"/>
      <c r="Q342" s="59"/>
      <c r="R342" s="59"/>
      <c r="S342" s="59"/>
      <c r="T342" s="59"/>
      <c r="U342" s="59"/>
      <c r="V342" s="59"/>
      <c r="W342" s="59"/>
      <c r="X342" s="59"/>
      <c r="Y342" s="59"/>
      <c r="Z342" s="59"/>
      <c r="AA342" s="59"/>
      <c r="AB342" s="59"/>
    </row>
    <row r="343" spans="1:28" ht="15.75" thickBot="1" x14ac:dyDescent="0.3">
      <c r="A343" s="165"/>
      <c r="B343" s="166"/>
      <c r="C343" s="167"/>
      <c r="D343" s="167"/>
      <c r="E343" s="168"/>
      <c r="F343" s="168"/>
      <c r="G343" s="167"/>
      <c r="H343" s="59"/>
      <c r="I343" s="59"/>
      <c r="J343" s="59"/>
      <c r="K343" s="59"/>
      <c r="L343" s="59"/>
      <c r="M343" s="59"/>
      <c r="N343" s="59"/>
      <c r="O343" s="59"/>
      <c r="P343" s="59"/>
      <c r="Q343" s="59"/>
      <c r="R343" s="59"/>
      <c r="S343" s="59"/>
      <c r="T343" s="59"/>
      <c r="U343" s="59"/>
      <c r="V343" s="59"/>
      <c r="W343" s="59"/>
      <c r="X343" s="59"/>
      <c r="Y343" s="59"/>
      <c r="Z343" s="59"/>
      <c r="AA343" s="59"/>
      <c r="AB343" s="59"/>
    </row>
    <row r="344" spans="1:28" ht="15.75" customHeight="1" x14ac:dyDescent="0.3">
      <c r="A344" s="301" t="s">
        <v>414</v>
      </c>
      <c r="B344" s="218"/>
      <c r="C344" s="218"/>
      <c r="D344" s="218"/>
      <c r="E344" s="218"/>
      <c r="F344" s="218"/>
      <c r="G344" s="219"/>
      <c r="H344" s="59"/>
      <c r="I344" s="59"/>
      <c r="J344" s="59"/>
      <c r="K344" s="59"/>
      <c r="L344" s="59"/>
      <c r="M344" s="59"/>
      <c r="N344" s="59"/>
      <c r="O344" s="59"/>
      <c r="P344" s="59"/>
      <c r="Q344" s="59"/>
      <c r="R344" s="59"/>
      <c r="S344" s="59"/>
      <c r="T344" s="59"/>
      <c r="U344" s="59"/>
      <c r="V344" s="59"/>
      <c r="W344" s="59"/>
      <c r="X344" s="59"/>
      <c r="Y344" s="59"/>
      <c r="Z344" s="59"/>
      <c r="AA344" s="59"/>
      <c r="AB344" s="59"/>
    </row>
    <row r="345" spans="1:28" ht="43.5" customHeight="1" thickBot="1" x14ac:dyDescent="0.3">
      <c r="A345" s="60" t="s">
        <v>24</v>
      </c>
      <c r="B345" s="49" t="s">
        <v>253</v>
      </c>
      <c r="C345" s="49" t="s">
        <v>254</v>
      </c>
      <c r="D345" s="49" t="s">
        <v>386</v>
      </c>
      <c r="E345" s="49" t="s">
        <v>415</v>
      </c>
      <c r="F345" s="49" t="s">
        <v>416</v>
      </c>
      <c r="G345" s="48" t="s">
        <v>389</v>
      </c>
      <c r="H345" s="59"/>
      <c r="I345" s="59"/>
      <c r="J345" s="59"/>
      <c r="K345" s="59"/>
      <c r="L345" s="59"/>
      <c r="M345" s="59"/>
      <c r="N345" s="59"/>
      <c r="O345" s="59"/>
      <c r="P345" s="59"/>
      <c r="Q345" s="59"/>
      <c r="R345" s="59"/>
      <c r="S345" s="59"/>
      <c r="T345" s="59"/>
      <c r="U345" s="59"/>
      <c r="V345" s="59"/>
      <c r="W345" s="59"/>
      <c r="X345" s="59"/>
      <c r="Y345" s="59"/>
      <c r="Z345" s="59"/>
      <c r="AA345" s="59"/>
      <c r="AB345" s="59"/>
    </row>
    <row r="346" spans="1:28" ht="75" x14ac:dyDescent="0.25">
      <c r="A346" s="293" t="s">
        <v>242</v>
      </c>
      <c r="B346" s="80" t="s">
        <v>266</v>
      </c>
      <c r="C346" s="120" t="s">
        <v>267</v>
      </c>
      <c r="D346" s="120" t="s">
        <v>130</v>
      </c>
      <c r="E346" s="121">
        <v>0</v>
      </c>
      <c r="F346" s="121">
        <v>0</v>
      </c>
      <c r="G346" s="123" t="s">
        <v>390</v>
      </c>
      <c r="H346" s="59"/>
      <c r="I346" s="59"/>
      <c r="J346" s="59"/>
      <c r="K346" s="59"/>
      <c r="L346" s="59"/>
      <c r="M346" s="59"/>
      <c r="N346" s="59"/>
      <c r="O346" s="59"/>
      <c r="P346" s="59"/>
      <c r="Q346" s="59"/>
      <c r="R346" s="59"/>
      <c r="S346" s="59"/>
      <c r="T346" s="59"/>
      <c r="U346" s="59"/>
      <c r="V346" s="59"/>
      <c r="W346" s="59"/>
      <c r="X346" s="59"/>
      <c r="Y346" s="59"/>
      <c r="Z346" s="59"/>
      <c r="AA346" s="59"/>
      <c r="AB346" s="59"/>
    </row>
    <row r="347" spans="1:28" ht="75" x14ac:dyDescent="0.25">
      <c r="A347" s="294"/>
      <c r="B347" s="86" t="s">
        <v>271</v>
      </c>
      <c r="C347" s="10" t="s">
        <v>272</v>
      </c>
      <c r="D347" s="10" t="s">
        <v>391</v>
      </c>
      <c r="E347" s="124">
        <f>+INVERSIÓN!AC76</f>
        <v>0</v>
      </c>
      <c r="F347" s="9">
        <v>0</v>
      </c>
      <c r="G347" s="10" t="s">
        <v>390</v>
      </c>
      <c r="H347" s="59"/>
      <c r="I347" s="59"/>
      <c r="J347" s="59"/>
      <c r="K347" s="59"/>
      <c r="L347" s="59"/>
      <c r="M347" s="59"/>
      <c r="N347" s="59"/>
      <c r="O347" s="59"/>
      <c r="P347" s="59"/>
      <c r="Q347" s="59"/>
      <c r="R347" s="59"/>
      <c r="S347" s="59"/>
      <c r="T347" s="59"/>
      <c r="U347" s="59"/>
      <c r="V347" s="59"/>
      <c r="W347" s="59"/>
      <c r="X347" s="59"/>
      <c r="Y347" s="59"/>
      <c r="Z347" s="59"/>
      <c r="AA347" s="59"/>
      <c r="AB347" s="59"/>
    </row>
    <row r="348" spans="1:28" ht="60" x14ac:dyDescent="0.25">
      <c r="A348" s="294"/>
      <c r="B348" s="86" t="s">
        <v>275</v>
      </c>
      <c r="C348" s="10" t="s">
        <v>276</v>
      </c>
      <c r="D348" s="10" t="s">
        <v>141</v>
      </c>
      <c r="E348" s="124">
        <f>+INVERSIÓN!AC83</f>
        <v>0</v>
      </c>
      <c r="F348" s="9">
        <v>0</v>
      </c>
      <c r="G348" s="10" t="s">
        <v>390</v>
      </c>
      <c r="H348" s="59"/>
      <c r="I348" s="59"/>
      <c r="J348" s="59"/>
      <c r="K348" s="59"/>
      <c r="L348" s="59"/>
      <c r="M348" s="59"/>
      <c r="N348" s="59"/>
      <c r="O348" s="59"/>
      <c r="P348" s="59"/>
      <c r="Q348" s="59"/>
      <c r="R348" s="59"/>
      <c r="S348" s="59"/>
      <c r="T348" s="59"/>
      <c r="U348" s="59"/>
      <c r="V348" s="59"/>
      <c r="W348" s="59"/>
      <c r="X348" s="59"/>
      <c r="Y348" s="59"/>
      <c r="Z348" s="59"/>
      <c r="AA348" s="59"/>
      <c r="AB348" s="59"/>
    </row>
    <row r="349" spans="1:28" ht="68.25" customHeight="1" x14ac:dyDescent="0.25">
      <c r="A349" s="294"/>
      <c r="B349" s="86" t="s">
        <v>280</v>
      </c>
      <c r="C349" s="10" t="s">
        <v>281</v>
      </c>
      <c r="D349" s="10" t="s">
        <v>392</v>
      </c>
      <c r="E349" s="125">
        <f>+INVERSIÓN!AC90</f>
        <v>0</v>
      </c>
      <c r="F349" s="126">
        <v>0</v>
      </c>
      <c r="G349" s="127" t="s">
        <v>390</v>
      </c>
      <c r="H349" s="59"/>
      <c r="I349" s="59"/>
      <c r="J349" s="59"/>
      <c r="K349" s="59"/>
      <c r="L349" s="59"/>
      <c r="M349" s="59"/>
      <c r="N349" s="59"/>
      <c r="O349" s="59"/>
      <c r="P349" s="59"/>
      <c r="Q349" s="59"/>
      <c r="R349" s="59"/>
      <c r="S349" s="59"/>
      <c r="T349" s="59"/>
      <c r="U349" s="59"/>
      <c r="V349" s="59"/>
      <c r="W349" s="59"/>
      <c r="X349" s="59"/>
      <c r="Y349" s="59"/>
      <c r="Z349" s="59"/>
      <c r="AA349" s="59"/>
      <c r="AB349" s="59"/>
    </row>
    <row r="350" spans="1:28" ht="80.25" customHeight="1" thickBot="1" x14ac:dyDescent="0.3">
      <c r="A350" s="295"/>
      <c r="B350" s="92" t="s">
        <v>285</v>
      </c>
      <c r="C350" s="128" t="s">
        <v>286</v>
      </c>
      <c r="D350" s="128" t="s">
        <v>146</v>
      </c>
      <c r="E350" s="129">
        <f>+INVERSIÓN!AC97</f>
        <v>0</v>
      </c>
      <c r="F350" s="96">
        <v>0</v>
      </c>
      <c r="G350" s="128" t="s">
        <v>390</v>
      </c>
      <c r="H350" s="59"/>
      <c r="I350" s="59"/>
      <c r="J350" s="59"/>
      <c r="K350" s="59"/>
      <c r="L350" s="59"/>
      <c r="M350" s="59"/>
      <c r="N350" s="59"/>
      <c r="O350" s="59"/>
      <c r="P350" s="59"/>
      <c r="Q350" s="59"/>
      <c r="R350" s="59"/>
      <c r="S350" s="59"/>
      <c r="T350" s="59"/>
      <c r="U350" s="59"/>
      <c r="V350" s="59"/>
      <c r="W350" s="59"/>
      <c r="X350" s="59"/>
      <c r="Y350" s="59"/>
      <c r="Z350" s="59"/>
      <c r="AA350" s="59"/>
      <c r="AB350" s="59"/>
    </row>
    <row r="351" spans="1:28" ht="75" x14ac:dyDescent="0.25">
      <c r="A351" s="293" t="s">
        <v>244</v>
      </c>
      <c r="B351" s="80" t="s">
        <v>266</v>
      </c>
      <c r="C351" s="120" t="s">
        <v>267</v>
      </c>
      <c r="D351" s="120" t="s">
        <v>130</v>
      </c>
      <c r="E351" s="121">
        <v>1226257000</v>
      </c>
      <c r="F351" s="121">
        <v>1608700</v>
      </c>
      <c r="G351" s="123" t="s">
        <v>519</v>
      </c>
      <c r="H351" s="59"/>
      <c r="I351" s="59"/>
      <c r="J351" s="59"/>
      <c r="K351" s="59"/>
      <c r="L351" s="59"/>
      <c r="M351" s="59"/>
      <c r="N351" s="59"/>
      <c r="O351" s="59"/>
      <c r="P351" s="59"/>
      <c r="Q351" s="59"/>
      <c r="R351" s="59"/>
      <c r="S351" s="59"/>
      <c r="T351" s="59"/>
      <c r="U351" s="59"/>
      <c r="V351" s="59"/>
      <c r="W351" s="59"/>
      <c r="X351" s="59"/>
      <c r="Y351" s="59"/>
      <c r="Z351" s="59"/>
      <c r="AA351" s="59"/>
      <c r="AB351" s="59"/>
    </row>
    <row r="352" spans="1:28" ht="75" x14ac:dyDescent="0.25">
      <c r="A352" s="294"/>
      <c r="B352" s="86" t="s">
        <v>271</v>
      </c>
      <c r="C352" s="10" t="s">
        <v>272</v>
      </c>
      <c r="D352" s="10" t="s">
        <v>391</v>
      </c>
      <c r="E352" s="124">
        <v>281130000</v>
      </c>
      <c r="F352" s="124">
        <v>1651767</v>
      </c>
      <c r="G352" s="10" t="s">
        <v>521</v>
      </c>
      <c r="H352" s="59"/>
      <c r="I352" s="59"/>
      <c r="J352" s="59"/>
      <c r="K352" s="59"/>
      <c r="L352" s="59"/>
      <c r="M352" s="59"/>
      <c r="N352" s="59"/>
      <c r="O352" s="59"/>
      <c r="P352" s="59"/>
      <c r="Q352" s="59"/>
      <c r="R352" s="59"/>
      <c r="S352" s="59"/>
      <c r="T352" s="59"/>
      <c r="U352" s="59"/>
      <c r="V352" s="59"/>
      <c r="W352" s="59"/>
      <c r="X352" s="59"/>
      <c r="Y352" s="59"/>
      <c r="Z352" s="59"/>
      <c r="AA352" s="59"/>
      <c r="AB352" s="59"/>
    </row>
    <row r="353" spans="1:28" ht="60" x14ac:dyDescent="0.25">
      <c r="A353" s="294"/>
      <c r="B353" s="86" t="s">
        <v>275</v>
      </c>
      <c r="C353" s="10" t="s">
        <v>276</v>
      </c>
      <c r="D353" s="10" t="s">
        <v>141</v>
      </c>
      <c r="E353" s="124">
        <v>143810000</v>
      </c>
      <c r="F353" s="124">
        <v>943867</v>
      </c>
      <c r="G353" s="10" t="s">
        <v>520</v>
      </c>
      <c r="H353" s="59"/>
      <c r="I353" s="59"/>
      <c r="J353" s="59"/>
      <c r="K353" s="59"/>
      <c r="L353" s="59"/>
      <c r="M353" s="59"/>
      <c r="N353" s="59"/>
      <c r="O353" s="59"/>
      <c r="P353" s="59"/>
      <c r="Q353" s="59"/>
      <c r="R353" s="59"/>
      <c r="S353" s="59"/>
      <c r="T353" s="59"/>
      <c r="U353" s="59"/>
      <c r="V353" s="59"/>
      <c r="W353" s="59"/>
      <c r="X353" s="59"/>
      <c r="Y353" s="59"/>
      <c r="Z353" s="59"/>
      <c r="AA353" s="59"/>
      <c r="AB353" s="59"/>
    </row>
    <row r="354" spans="1:28" ht="45" x14ac:dyDescent="0.25">
      <c r="A354" s="294"/>
      <c r="B354" s="86" t="s">
        <v>280</v>
      </c>
      <c r="C354" s="10" t="s">
        <v>281</v>
      </c>
      <c r="D354" s="10" t="s">
        <v>392</v>
      </c>
      <c r="E354" s="125">
        <v>3655492000</v>
      </c>
      <c r="F354" s="125">
        <v>3822167</v>
      </c>
      <c r="G354" s="127" t="s">
        <v>522</v>
      </c>
      <c r="H354" s="59"/>
      <c r="I354" s="59"/>
      <c r="J354" s="59"/>
      <c r="K354" s="59"/>
      <c r="L354" s="59"/>
      <c r="M354" s="59"/>
      <c r="N354" s="59"/>
      <c r="O354" s="59"/>
      <c r="P354" s="59"/>
      <c r="Q354" s="59"/>
      <c r="R354" s="59"/>
      <c r="S354" s="59"/>
      <c r="T354" s="59"/>
      <c r="U354" s="59"/>
      <c r="V354" s="59"/>
      <c r="W354" s="59"/>
      <c r="X354" s="59"/>
      <c r="Y354" s="59"/>
      <c r="Z354" s="59"/>
      <c r="AA354" s="59"/>
      <c r="AB354" s="59"/>
    </row>
    <row r="355" spans="1:28" ht="62.25" customHeight="1" thickBot="1" x14ac:dyDescent="0.3">
      <c r="A355" s="295"/>
      <c r="B355" s="92" t="s">
        <v>285</v>
      </c>
      <c r="C355" s="128" t="s">
        <v>286</v>
      </c>
      <c r="D355" s="128" t="s">
        <v>146</v>
      </c>
      <c r="E355" s="129">
        <v>173190000</v>
      </c>
      <c r="F355" s="129">
        <v>0</v>
      </c>
      <c r="G355" s="128" t="s">
        <v>390</v>
      </c>
      <c r="H355" s="59"/>
      <c r="I355" s="59"/>
      <c r="J355" s="59"/>
      <c r="K355" s="59"/>
      <c r="L355" s="59"/>
      <c r="M355" s="59"/>
      <c r="N355" s="59"/>
      <c r="O355" s="59"/>
      <c r="P355" s="59"/>
      <c r="Q355" s="59"/>
      <c r="R355" s="59"/>
      <c r="S355" s="59"/>
      <c r="T355" s="59"/>
      <c r="U355" s="59"/>
      <c r="V355" s="59"/>
      <c r="W355" s="59"/>
      <c r="X355" s="59"/>
      <c r="Y355" s="59"/>
      <c r="Z355" s="59"/>
      <c r="AA355" s="59"/>
      <c r="AB355" s="59"/>
    </row>
    <row r="356" spans="1:28" ht="121.5" customHeight="1" x14ac:dyDescent="0.25">
      <c r="A356" s="293" t="s">
        <v>245</v>
      </c>
      <c r="B356" s="80" t="s">
        <v>266</v>
      </c>
      <c r="C356" s="120" t="s">
        <v>267</v>
      </c>
      <c r="D356" s="176" t="s">
        <v>130</v>
      </c>
      <c r="E356" s="179">
        <v>1226257000</v>
      </c>
      <c r="F356" s="179">
        <v>105379742</v>
      </c>
      <c r="G356" s="180" t="s">
        <v>537</v>
      </c>
      <c r="H356" s="59"/>
      <c r="I356" s="59"/>
      <c r="J356" s="59"/>
      <c r="K356" s="59"/>
      <c r="L356" s="59"/>
      <c r="M356" s="59"/>
      <c r="N356" s="59"/>
      <c r="O356" s="59"/>
      <c r="P356" s="59"/>
      <c r="Q356" s="59"/>
      <c r="R356" s="59"/>
      <c r="S356" s="59"/>
      <c r="T356" s="59"/>
      <c r="U356" s="59"/>
      <c r="V356" s="59"/>
      <c r="W356" s="59"/>
      <c r="X356" s="59"/>
      <c r="Y356" s="59"/>
      <c r="Z356" s="59"/>
      <c r="AA356" s="59"/>
      <c r="AB356" s="59"/>
    </row>
    <row r="357" spans="1:28" ht="75" x14ac:dyDescent="0.25">
      <c r="A357" s="294"/>
      <c r="B357" s="86" t="s">
        <v>271</v>
      </c>
      <c r="C357" s="10" t="s">
        <v>272</v>
      </c>
      <c r="D357" s="177" t="s">
        <v>391</v>
      </c>
      <c r="E357" s="181">
        <v>281130000</v>
      </c>
      <c r="F357" s="182">
        <v>28644400</v>
      </c>
      <c r="G357" s="183" t="s">
        <v>533</v>
      </c>
      <c r="H357" s="59"/>
      <c r="I357" s="59"/>
      <c r="J357" s="59"/>
      <c r="K357" s="59"/>
      <c r="L357" s="59"/>
      <c r="M357" s="59"/>
      <c r="N357" s="59"/>
      <c r="O357" s="59"/>
      <c r="P357" s="59"/>
      <c r="Q357" s="59"/>
      <c r="R357" s="59"/>
      <c r="S357" s="59"/>
      <c r="T357" s="59"/>
      <c r="U357" s="59"/>
      <c r="V357" s="59"/>
      <c r="W357" s="59"/>
      <c r="X357" s="59"/>
      <c r="Y357" s="59"/>
      <c r="Z357" s="59"/>
      <c r="AA357" s="59"/>
      <c r="AB357" s="59"/>
    </row>
    <row r="358" spans="1:28" ht="60" x14ac:dyDescent="0.25">
      <c r="A358" s="294"/>
      <c r="B358" s="86" t="s">
        <v>275</v>
      </c>
      <c r="C358" s="10" t="s">
        <v>276</v>
      </c>
      <c r="D358" s="175" t="s">
        <v>141</v>
      </c>
      <c r="E358" s="184">
        <v>143810000</v>
      </c>
      <c r="F358" s="184">
        <v>15612867</v>
      </c>
      <c r="G358" s="185" t="s">
        <v>534</v>
      </c>
      <c r="H358" s="59"/>
      <c r="I358" s="59"/>
      <c r="J358" s="59"/>
      <c r="K358" s="59"/>
      <c r="L358" s="59"/>
      <c r="M358" s="59"/>
      <c r="N358" s="59"/>
      <c r="O358" s="59"/>
      <c r="P358" s="59"/>
      <c r="Q358" s="59"/>
      <c r="R358" s="59"/>
      <c r="S358" s="59"/>
      <c r="T358" s="59"/>
      <c r="U358" s="59"/>
      <c r="V358" s="59"/>
      <c r="W358" s="59"/>
      <c r="X358" s="59"/>
      <c r="Y358" s="59"/>
      <c r="Z358" s="59"/>
      <c r="AA358" s="59"/>
      <c r="AB358" s="59"/>
    </row>
    <row r="359" spans="1:28" ht="45" x14ac:dyDescent="0.25">
      <c r="A359" s="294"/>
      <c r="B359" s="86" t="s">
        <v>280</v>
      </c>
      <c r="C359" s="10" t="s">
        <v>281</v>
      </c>
      <c r="D359" s="175" t="s">
        <v>392</v>
      </c>
      <c r="E359" s="184">
        <v>3655492000</v>
      </c>
      <c r="F359" s="184">
        <v>42874346</v>
      </c>
      <c r="G359" s="185" t="s">
        <v>535</v>
      </c>
      <c r="H359" s="59"/>
      <c r="I359" s="59"/>
      <c r="J359" s="59"/>
      <c r="K359" s="59"/>
      <c r="L359" s="59"/>
      <c r="M359" s="59"/>
      <c r="N359" s="59"/>
      <c r="O359" s="59"/>
      <c r="P359" s="59"/>
      <c r="Q359" s="59"/>
      <c r="R359" s="59"/>
      <c r="S359" s="59"/>
      <c r="T359" s="59"/>
      <c r="U359" s="59"/>
      <c r="V359" s="59"/>
      <c r="W359" s="59"/>
      <c r="X359" s="59"/>
      <c r="Y359" s="59"/>
      <c r="Z359" s="59"/>
      <c r="AA359" s="59"/>
      <c r="AB359" s="59"/>
    </row>
    <row r="360" spans="1:28" ht="60.75" thickBot="1" x14ac:dyDescent="0.3">
      <c r="A360" s="295"/>
      <c r="B360" s="92" t="s">
        <v>285</v>
      </c>
      <c r="C360" s="128" t="s">
        <v>286</v>
      </c>
      <c r="D360" s="178" t="s">
        <v>146</v>
      </c>
      <c r="E360" s="186">
        <v>173190000</v>
      </c>
      <c r="F360" s="186">
        <v>9553000</v>
      </c>
      <c r="G360" s="187" t="s">
        <v>536</v>
      </c>
      <c r="H360" s="59"/>
      <c r="I360" s="59"/>
      <c r="J360" s="59"/>
      <c r="K360" s="59"/>
      <c r="L360" s="59"/>
      <c r="M360" s="59"/>
      <c r="N360" s="59"/>
      <c r="O360" s="59"/>
      <c r="P360" s="59"/>
      <c r="Q360" s="59"/>
      <c r="R360" s="59"/>
      <c r="S360" s="59"/>
      <c r="T360" s="59"/>
      <c r="U360" s="59"/>
      <c r="V360" s="59"/>
      <c r="W360" s="59"/>
      <c r="X360" s="59"/>
      <c r="Y360" s="59"/>
      <c r="Z360" s="59"/>
      <c r="AA360" s="59"/>
      <c r="AB360" s="59"/>
    </row>
    <row r="361" spans="1:28" ht="75" customHeight="1" thickBot="1" x14ac:dyDescent="0.3">
      <c r="A361" s="293" t="s">
        <v>246</v>
      </c>
      <c r="B361" s="80" t="s">
        <v>266</v>
      </c>
      <c r="C361" s="120" t="s">
        <v>267</v>
      </c>
      <c r="D361" s="176" t="s">
        <v>130</v>
      </c>
      <c r="E361" s="179">
        <v>1226257000</v>
      </c>
      <c r="F361" s="186">
        <v>228256284</v>
      </c>
      <c r="G361" s="189" t="s">
        <v>542</v>
      </c>
      <c r="H361" s="59"/>
      <c r="I361" s="59"/>
      <c r="J361" s="59"/>
      <c r="K361" s="59"/>
      <c r="L361" s="59"/>
      <c r="M361" s="59"/>
      <c r="N361" s="59"/>
      <c r="O361" s="59"/>
      <c r="P361" s="59"/>
      <c r="Q361" s="59"/>
      <c r="R361" s="59"/>
      <c r="S361" s="59"/>
      <c r="T361" s="59"/>
      <c r="U361" s="59"/>
      <c r="V361" s="59"/>
      <c r="W361" s="59"/>
      <c r="X361" s="59"/>
      <c r="Y361" s="59"/>
      <c r="Z361" s="59"/>
      <c r="AA361" s="59"/>
      <c r="AB361" s="59"/>
    </row>
    <row r="362" spans="1:28" ht="92.25" customHeight="1" thickBot="1" x14ac:dyDescent="0.3">
      <c r="A362" s="294"/>
      <c r="B362" s="86" t="s">
        <v>271</v>
      </c>
      <c r="C362" s="10" t="s">
        <v>272</v>
      </c>
      <c r="D362" s="177" t="s">
        <v>391</v>
      </c>
      <c r="E362" s="181">
        <v>281130000</v>
      </c>
      <c r="F362" s="186">
        <v>57320400</v>
      </c>
      <c r="G362" s="189" t="s">
        <v>533</v>
      </c>
      <c r="H362" s="59"/>
      <c r="I362" s="59"/>
      <c r="J362" s="59"/>
      <c r="K362" s="59"/>
      <c r="L362" s="59"/>
      <c r="M362" s="59"/>
      <c r="N362" s="59"/>
      <c r="O362" s="59"/>
      <c r="P362" s="59"/>
      <c r="Q362" s="59"/>
      <c r="R362" s="59"/>
      <c r="S362" s="59"/>
      <c r="T362" s="59"/>
      <c r="U362" s="59"/>
      <c r="V362" s="59"/>
      <c r="W362" s="59"/>
      <c r="X362" s="59"/>
      <c r="Y362" s="59"/>
      <c r="Z362" s="59"/>
      <c r="AA362" s="59"/>
      <c r="AB362" s="59"/>
    </row>
    <row r="363" spans="1:28" ht="72.75" customHeight="1" thickBot="1" x14ac:dyDescent="0.3">
      <c r="A363" s="294"/>
      <c r="B363" s="86" t="s">
        <v>275</v>
      </c>
      <c r="C363" s="10" t="s">
        <v>276</v>
      </c>
      <c r="D363" s="175" t="s">
        <v>141</v>
      </c>
      <c r="E363" s="184">
        <v>143810000</v>
      </c>
      <c r="F363" s="186">
        <v>30281867</v>
      </c>
      <c r="G363" s="189" t="s">
        <v>534</v>
      </c>
      <c r="H363" s="59"/>
      <c r="I363" s="59"/>
      <c r="J363" s="59"/>
      <c r="K363" s="59"/>
      <c r="L363" s="59"/>
      <c r="M363" s="59"/>
      <c r="N363" s="59"/>
      <c r="O363" s="59"/>
      <c r="P363" s="59"/>
      <c r="Q363" s="59"/>
      <c r="R363" s="59"/>
      <c r="S363" s="59"/>
      <c r="T363" s="59"/>
      <c r="U363" s="59"/>
      <c r="V363" s="59"/>
      <c r="W363" s="59"/>
      <c r="X363" s="59"/>
      <c r="Y363" s="59"/>
      <c r="Z363" s="59"/>
      <c r="AA363" s="59"/>
      <c r="AB363" s="59"/>
    </row>
    <row r="364" spans="1:28" ht="68.25" customHeight="1" thickBot="1" x14ac:dyDescent="0.3">
      <c r="A364" s="294"/>
      <c r="B364" s="86" t="s">
        <v>280</v>
      </c>
      <c r="C364" s="10" t="s">
        <v>281</v>
      </c>
      <c r="D364" s="175" t="s">
        <v>392</v>
      </c>
      <c r="E364" s="184">
        <v>3655492000</v>
      </c>
      <c r="F364" s="186">
        <v>629273779</v>
      </c>
      <c r="G364" s="189" t="s">
        <v>543</v>
      </c>
      <c r="H364" s="59"/>
      <c r="I364" s="59"/>
      <c r="J364" s="59"/>
      <c r="K364" s="59"/>
      <c r="L364" s="59"/>
      <c r="M364" s="59"/>
      <c r="N364" s="59"/>
      <c r="O364" s="59"/>
      <c r="P364" s="59"/>
      <c r="Q364" s="59"/>
      <c r="R364" s="59"/>
      <c r="S364" s="59"/>
      <c r="T364" s="59"/>
      <c r="U364" s="59"/>
      <c r="V364" s="59"/>
      <c r="W364" s="59"/>
      <c r="X364" s="59"/>
      <c r="Y364" s="59"/>
      <c r="Z364" s="59"/>
      <c r="AA364" s="59"/>
      <c r="AB364" s="59"/>
    </row>
    <row r="365" spans="1:28" ht="61.5" customHeight="1" thickBot="1" x14ac:dyDescent="0.3">
      <c r="A365" s="295"/>
      <c r="B365" s="92" t="s">
        <v>285</v>
      </c>
      <c r="C365" s="128" t="s">
        <v>286</v>
      </c>
      <c r="D365" s="178" t="s">
        <v>146</v>
      </c>
      <c r="E365" s="186">
        <v>173190000</v>
      </c>
      <c r="F365" s="186">
        <v>38212000</v>
      </c>
      <c r="G365" s="191" t="s">
        <v>544</v>
      </c>
      <c r="H365" s="59"/>
      <c r="I365" s="59"/>
      <c r="J365" s="59"/>
      <c r="K365" s="59"/>
      <c r="L365" s="59"/>
      <c r="M365" s="59"/>
      <c r="N365" s="59"/>
      <c r="O365" s="59"/>
      <c r="P365" s="59"/>
      <c r="Q365" s="59"/>
      <c r="R365" s="59"/>
      <c r="S365" s="59"/>
      <c r="T365" s="59"/>
      <c r="U365" s="59"/>
      <c r="V365" s="59"/>
      <c r="W365" s="59"/>
      <c r="X365" s="59"/>
      <c r="Y365" s="59"/>
      <c r="Z365" s="59"/>
      <c r="AA365" s="59"/>
      <c r="AB365" s="59"/>
    </row>
    <row r="366" spans="1:28" ht="75.75" customHeight="1" x14ac:dyDescent="0.25">
      <c r="A366" s="293" t="s">
        <v>247</v>
      </c>
      <c r="B366" s="80" t="s">
        <v>266</v>
      </c>
      <c r="C366" s="120" t="s">
        <v>267</v>
      </c>
      <c r="D366" s="176" t="s">
        <v>130</v>
      </c>
      <c r="E366" s="179">
        <v>1226257000</v>
      </c>
      <c r="F366" s="192">
        <v>336555226</v>
      </c>
      <c r="G366" s="189" t="s">
        <v>551</v>
      </c>
      <c r="H366" s="59"/>
      <c r="I366" s="59"/>
      <c r="J366" s="59"/>
      <c r="K366" s="59"/>
      <c r="L366" s="59"/>
      <c r="M366" s="59"/>
      <c r="N366" s="59"/>
      <c r="O366" s="59"/>
      <c r="P366" s="59"/>
      <c r="Q366" s="59"/>
      <c r="R366" s="59"/>
      <c r="S366" s="59"/>
      <c r="T366" s="59"/>
      <c r="U366" s="59"/>
      <c r="V366" s="59"/>
      <c r="W366" s="59"/>
      <c r="X366" s="59"/>
      <c r="Y366" s="59"/>
      <c r="Z366" s="59"/>
      <c r="AA366" s="59"/>
      <c r="AB366" s="59"/>
    </row>
    <row r="367" spans="1:28" ht="75" customHeight="1" x14ac:dyDescent="0.25">
      <c r="A367" s="294"/>
      <c r="B367" s="86" t="s">
        <v>271</v>
      </c>
      <c r="C367" s="10" t="s">
        <v>272</v>
      </c>
      <c r="D367" s="177" t="s">
        <v>391</v>
      </c>
      <c r="E367" s="181">
        <v>281130000</v>
      </c>
      <c r="F367" s="179">
        <v>85996400</v>
      </c>
      <c r="G367" s="193" t="s">
        <v>533</v>
      </c>
      <c r="H367" s="59"/>
      <c r="I367" s="59"/>
      <c r="J367" s="59"/>
      <c r="K367" s="59"/>
      <c r="L367" s="59"/>
      <c r="M367" s="59"/>
      <c r="N367" s="59"/>
      <c r="O367" s="59"/>
      <c r="P367" s="59"/>
      <c r="Q367" s="59"/>
      <c r="R367" s="59"/>
      <c r="S367" s="59"/>
      <c r="T367" s="59"/>
      <c r="U367" s="59"/>
      <c r="V367" s="59"/>
      <c r="W367" s="59"/>
      <c r="X367" s="59"/>
      <c r="Y367" s="59"/>
      <c r="Z367" s="59"/>
      <c r="AA367" s="59"/>
      <c r="AB367" s="59"/>
    </row>
    <row r="368" spans="1:28" ht="87" customHeight="1" x14ac:dyDescent="0.25">
      <c r="A368" s="294"/>
      <c r="B368" s="86" t="s">
        <v>275</v>
      </c>
      <c r="C368" s="10" t="s">
        <v>276</v>
      </c>
      <c r="D368" s="175" t="s">
        <v>141</v>
      </c>
      <c r="E368" s="184">
        <v>143810000</v>
      </c>
      <c r="F368" s="179">
        <v>44950867</v>
      </c>
      <c r="G368" s="193" t="s">
        <v>534</v>
      </c>
      <c r="H368" s="59"/>
      <c r="I368" s="59"/>
      <c r="J368" s="59"/>
      <c r="K368" s="59"/>
      <c r="L368" s="59"/>
      <c r="M368" s="59"/>
      <c r="N368" s="59"/>
      <c r="O368" s="59"/>
      <c r="P368" s="59"/>
      <c r="Q368" s="59"/>
      <c r="R368" s="59"/>
      <c r="S368" s="59"/>
      <c r="T368" s="59"/>
      <c r="U368" s="59"/>
      <c r="V368" s="59"/>
      <c r="W368" s="59"/>
      <c r="X368" s="59"/>
      <c r="Y368" s="59"/>
      <c r="Z368" s="59"/>
      <c r="AA368" s="59"/>
      <c r="AB368" s="59"/>
    </row>
    <row r="369" spans="1:28" ht="90" customHeight="1" x14ac:dyDescent="0.25">
      <c r="A369" s="294"/>
      <c r="B369" s="86" t="s">
        <v>280</v>
      </c>
      <c r="C369" s="10" t="s">
        <v>281</v>
      </c>
      <c r="D369" s="175" t="s">
        <v>392</v>
      </c>
      <c r="E369" s="184">
        <v>3655492000</v>
      </c>
      <c r="F369" s="179">
        <v>661899503</v>
      </c>
      <c r="G369" s="193" t="s">
        <v>552</v>
      </c>
      <c r="H369" s="59"/>
      <c r="I369" s="59"/>
      <c r="J369" s="59"/>
      <c r="K369" s="59"/>
      <c r="L369" s="59"/>
      <c r="M369" s="59"/>
      <c r="N369" s="59"/>
      <c r="O369" s="59"/>
      <c r="P369" s="59"/>
      <c r="Q369" s="59"/>
      <c r="R369" s="59"/>
      <c r="S369" s="59"/>
      <c r="T369" s="59"/>
      <c r="U369" s="59"/>
      <c r="V369" s="59"/>
      <c r="W369" s="59"/>
      <c r="X369" s="59"/>
      <c r="Y369" s="59"/>
      <c r="Z369" s="59"/>
      <c r="AA369" s="59"/>
      <c r="AB369" s="59"/>
    </row>
    <row r="370" spans="1:28" ht="56.25" customHeight="1" thickBot="1" x14ac:dyDescent="0.3">
      <c r="A370" s="295"/>
      <c r="B370" s="92" t="s">
        <v>285</v>
      </c>
      <c r="C370" s="128" t="s">
        <v>286</v>
      </c>
      <c r="D370" s="178" t="s">
        <v>146</v>
      </c>
      <c r="E370" s="186">
        <v>173190000</v>
      </c>
      <c r="F370" s="194">
        <v>47765000</v>
      </c>
      <c r="G370" s="195" t="s">
        <v>544</v>
      </c>
      <c r="H370" s="59"/>
      <c r="I370" s="59"/>
      <c r="J370" s="59"/>
      <c r="K370" s="59"/>
      <c r="L370" s="59"/>
      <c r="M370" s="59"/>
      <c r="N370" s="59"/>
      <c r="O370" s="59"/>
      <c r="P370" s="59"/>
      <c r="Q370" s="59"/>
      <c r="R370" s="59"/>
      <c r="S370" s="59"/>
      <c r="T370" s="59"/>
      <c r="U370" s="59"/>
      <c r="V370" s="59"/>
      <c r="W370" s="59"/>
      <c r="X370" s="59"/>
      <c r="Y370" s="59"/>
      <c r="Z370" s="59"/>
      <c r="AA370" s="59"/>
      <c r="AB370" s="59"/>
    </row>
    <row r="371" spans="1:28" ht="81.75" customHeight="1" x14ac:dyDescent="0.25">
      <c r="A371" s="293" t="s">
        <v>248</v>
      </c>
      <c r="B371" s="80" t="s">
        <v>266</v>
      </c>
      <c r="C371" s="120" t="s">
        <v>267</v>
      </c>
      <c r="D371" s="176" t="s">
        <v>130</v>
      </c>
      <c r="E371" s="179">
        <v>1373724000</v>
      </c>
      <c r="F371" s="192">
        <v>457676168</v>
      </c>
      <c r="G371" s="189" t="s">
        <v>557</v>
      </c>
      <c r="H371" s="59"/>
      <c r="I371" s="59"/>
      <c r="J371" s="59"/>
      <c r="K371" s="59"/>
      <c r="L371" s="59"/>
      <c r="M371" s="59"/>
      <c r="N371" s="59"/>
      <c r="O371" s="59"/>
      <c r="P371" s="59"/>
      <c r="Q371" s="59"/>
      <c r="R371" s="59"/>
      <c r="S371" s="59"/>
      <c r="T371" s="59"/>
      <c r="U371" s="59"/>
      <c r="V371" s="59"/>
      <c r="W371" s="59"/>
      <c r="X371" s="59"/>
      <c r="Y371" s="59"/>
      <c r="Z371" s="59"/>
      <c r="AA371" s="59"/>
      <c r="AB371" s="59"/>
    </row>
    <row r="372" spans="1:28" ht="95.25" customHeight="1" x14ac:dyDescent="0.25">
      <c r="A372" s="294"/>
      <c r="B372" s="86" t="s">
        <v>271</v>
      </c>
      <c r="C372" s="10" t="s">
        <v>272</v>
      </c>
      <c r="D372" s="177" t="s">
        <v>391</v>
      </c>
      <c r="E372" s="181">
        <v>281130000</v>
      </c>
      <c r="F372" s="179">
        <v>106078400</v>
      </c>
      <c r="G372" s="193" t="s">
        <v>533</v>
      </c>
      <c r="H372" s="59"/>
      <c r="I372" s="59"/>
      <c r="J372" s="59"/>
      <c r="K372" s="59"/>
      <c r="L372" s="59"/>
      <c r="M372" s="59"/>
      <c r="N372" s="59"/>
      <c r="O372" s="59"/>
      <c r="P372" s="59"/>
      <c r="Q372" s="59"/>
      <c r="R372" s="59"/>
      <c r="S372" s="59"/>
      <c r="T372" s="59"/>
      <c r="U372" s="59"/>
      <c r="V372" s="59"/>
      <c r="W372" s="59"/>
      <c r="X372" s="59"/>
      <c r="Y372" s="59"/>
      <c r="Z372" s="59"/>
      <c r="AA372" s="59"/>
      <c r="AB372" s="59"/>
    </row>
    <row r="373" spans="1:28" ht="62.25" customHeight="1" x14ac:dyDescent="0.25">
      <c r="A373" s="294"/>
      <c r="B373" s="86" t="s">
        <v>275</v>
      </c>
      <c r="C373" s="10" t="s">
        <v>276</v>
      </c>
      <c r="D373" s="175" t="s">
        <v>141</v>
      </c>
      <c r="E373" s="184">
        <v>143810000</v>
      </c>
      <c r="F373" s="179">
        <v>59619867</v>
      </c>
      <c r="G373" s="193" t="s">
        <v>534</v>
      </c>
      <c r="H373" s="59"/>
      <c r="I373" s="59"/>
      <c r="J373" s="59"/>
      <c r="K373" s="59"/>
      <c r="L373" s="59"/>
      <c r="M373" s="59"/>
      <c r="N373" s="59"/>
      <c r="O373" s="59"/>
      <c r="P373" s="59"/>
      <c r="Q373" s="59"/>
      <c r="R373" s="59"/>
      <c r="S373" s="59"/>
      <c r="T373" s="59"/>
      <c r="U373" s="59"/>
      <c r="V373" s="59"/>
      <c r="W373" s="59"/>
      <c r="X373" s="59"/>
      <c r="Y373" s="59"/>
      <c r="Z373" s="59"/>
      <c r="AA373" s="59"/>
      <c r="AB373" s="59"/>
    </row>
    <row r="374" spans="1:28" ht="72" customHeight="1" x14ac:dyDescent="0.25">
      <c r="A374" s="294"/>
      <c r="B374" s="86" t="s">
        <v>280</v>
      </c>
      <c r="C374" s="10" t="s">
        <v>281</v>
      </c>
      <c r="D374" s="175" t="s">
        <v>392</v>
      </c>
      <c r="E374" s="184">
        <v>3508025000</v>
      </c>
      <c r="F374" s="179">
        <v>694948153</v>
      </c>
      <c r="G374" s="193" t="s">
        <v>558</v>
      </c>
      <c r="H374" s="59"/>
      <c r="I374" s="59"/>
      <c r="J374" s="59"/>
      <c r="K374" s="59"/>
      <c r="L374" s="59"/>
      <c r="M374" s="59"/>
      <c r="N374" s="59"/>
      <c r="O374" s="59"/>
      <c r="P374" s="59"/>
      <c r="Q374" s="59"/>
      <c r="R374" s="59"/>
      <c r="S374" s="59"/>
      <c r="T374" s="59"/>
      <c r="U374" s="59"/>
      <c r="V374" s="59"/>
      <c r="W374" s="59"/>
      <c r="X374" s="59"/>
      <c r="Y374" s="59"/>
      <c r="Z374" s="59"/>
      <c r="AA374" s="59"/>
      <c r="AB374" s="59"/>
    </row>
    <row r="375" spans="1:28" ht="80.25" customHeight="1" thickBot="1" x14ac:dyDescent="0.3">
      <c r="A375" s="295"/>
      <c r="B375" s="92" t="s">
        <v>285</v>
      </c>
      <c r="C375" s="128" t="s">
        <v>286</v>
      </c>
      <c r="D375" s="178" t="s">
        <v>146</v>
      </c>
      <c r="E375" s="186">
        <v>173190000</v>
      </c>
      <c r="F375" s="179">
        <v>57318000</v>
      </c>
      <c r="G375" s="193" t="s">
        <v>544</v>
      </c>
      <c r="H375" s="59"/>
      <c r="I375" s="59"/>
      <c r="J375" s="59"/>
      <c r="K375" s="59"/>
      <c r="L375" s="59"/>
      <c r="M375" s="59"/>
      <c r="N375" s="59"/>
      <c r="O375" s="59"/>
      <c r="P375" s="59"/>
      <c r="Q375" s="59"/>
      <c r="R375" s="59"/>
      <c r="S375" s="59"/>
      <c r="T375" s="59"/>
      <c r="U375" s="59"/>
      <c r="V375" s="59"/>
      <c r="W375" s="59"/>
      <c r="X375" s="59"/>
      <c r="Y375" s="59"/>
      <c r="Z375" s="59"/>
      <c r="AA375" s="59"/>
      <c r="AB375" s="59"/>
    </row>
    <row r="376" spans="1:28" ht="78" customHeight="1" x14ac:dyDescent="0.25">
      <c r="A376" s="293" t="s">
        <v>235</v>
      </c>
      <c r="B376" s="80" t="s">
        <v>266</v>
      </c>
      <c r="C376" s="120" t="s">
        <v>267</v>
      </c>
      <c r="D376" s="176" t="s">
        <v>130</v>
      </c>
      <c r="E376" s="179">
        <v>1518872206</v>
      </c>
      <c r="F376" s="192">
        <v>572386110</v>
      </c>
      <c r="G376" s="189" t="s">
        <v>542</v>
      </c>
      <c r="H376" s="59"/>
      <c r="I376" s="59"/>
      <c r="J376" s="59"/>
      <c r="K376" s="59"/>
      <c r="L376" s="59"/>
      <c r="M376" s="59"/>
      <c r="N376" s="59"/>
      <c r="O376" s="59"/>
      <c r="P376" s="59"/>
      <c r="Q376" s="59"/>
      <c r="R376" s="59"/>
      <c r="S376" s="59"/>
      <c r="T376" s="59"/>
      <c r="U376" s="59"/>
      <c r="V376" s="59"/>
      <c r="W376" s="59"/>
      <c r="X376" s="59"/>
      <c r="Y376" s="59"/>
      <c r="Z376" s="59"/>
      <c r="AA376" s="59"/>
      <c r="AB376" s="59"/>
    </row>
    <row r="377" spans="1:28" ht="82.5" customHeight="1" x14ac:dyDescent="0.25">
      <c r="A377" s="294"/>
      <c r="B377" s="86" t="s">
        <v>271</v>
      </c>
      <c r="C377" s="10" t="s">
        <v>272</v>
      </c>
      <c r="D377" s="177" t="s">
        <v>391</v>
      </c>
      <c r="E377" s="181">
        <v>328879099</v>
      </c>
      <c r="F377" s="179">
        <v>142911800</v>
      </c>
      <c r="G377" s="193" t="s">
        <v>533</v>
      </c>
      <c r="H377" s="59"/>
      <c r="I377" s="59"/>
      <c r="J377" s="59"/>
      <c r="K377" s="59"/>
      <c r="L377" s="59"/>
      <c r="M377" s="59"/>
      <c r="N377" s="59"/>
      <c r="O377" s="59"/>
      <c r="P377" s="59"/>
      <c r="Q377" s="59"/>
      <c r="R377" s="59"/>
      <c r="S377" s="59"/>
      <c r="T377" s="59"/>
      <c r="U377" s="59"/>
      <c r="V377" s="59"/>
      <c r="W377" s="59"/>
      <c r="X377" s="59"/>
      <c r="Y377" s="59"/>
      <c r="Z377" s="59"/>
      <c r="AA377" s="59"/>
      <c r="AB377" s="59"/>
    </row>
    <row r="378" spans="1:28" ht="66" customHeight="1" x14ac:dyDescent="0.25">
      <c r="A378" s="294"/>
      <c r="B378" s="86" t="s">
        <v>275</v>
      </c>
      <c r="C378" s="10" t="s">
        <v>276</v>
      </c>
      <c r="D378" s="175" t="s">
        <v>141</v>
      </c>
      <c r="E378" s="184">
        <v>178222333</v>
      </c>
      <c r="F378" s="179">
        <v>74288867</v>
      </c>
      <c r="G378" s="193" t="s">
        <v>534</v>
      </c>
      <c r="H378" s="59"/>
      <c r="I378" s="59"/>
      <c r="J378" s="59"/>
      <c r="K378" s="59"/>
      <c r="L378" s="59"/>
      <c r="M378" s="59"/>
      <c r="N378" s="59"/>
      <c r="O378" s="59"/>
      <c r="P378" s="59"/>
      <c r="Q378" s="59"/>
      <c r="R378" s="59"/>
      <c r="S378" s="59"/>
      <c r="T378" s="59"/>
      <c r="U378" s="59"/>
      <c r="V378" s="59"/>
      <c r="W378" s="59"/>
      <c r="X378" s="59"/>
      <c r="Y378" s="59"/>
      <c r="Z378" s="59"/>
      <c r="AA378" s="59"/>
      <c r="AB378" s="59"/>
    </row>
    <row r="379" spans="1:28" ht="66" customHeight="1" x14ac:dyDescent="0.25">
      <c r="A379" s="294"/>
      <c r="B379" s="86" t="s">
        <v>280</v>
      </c>
      <c r="C379" s="10" t="s">
        <v>281</v>
      </c>
      <c r="D379" s="175" t="s">
        <v>392</v>
      </c>
      <c r="E379" s="184">
        <v>3241510329</v>
      </c>
      <c r="F379" s="179">
        <v>726615503</v>
      </c>
      <c r="G379" s="193" t="s">
        <v>565</v>
      </c>
      <c r="H379" s="59"/>
      <c r="I379" s="59"/>
      <c r="J379" s="59"/>
      <c r="K379" s="59"/>
      <c r="L379" s="59"/>
      <c r="M379" s="59"/>
      <c r="N379" s="59"/>
      <c r="O379" s="59"/>
      <c r="P379" s="59"/>
      <c r="Q379" s="59"/>
      <c r="R379" s="59"/>
      <c r="S379" s="59"/>
      <c r="T379" s="59"/>
      <c r="U379" s="59"/>
      <c r="V379" s="59"/>
      <c r="W379" s="59"/>
      <c r="X379" s="59"/>
      <c r="Y379" s="59"/>
      <c r="Z379" s="59"/>
      <c r="AA379" s="59"/>
      <c r="AB379" s="59"/>
    </row>
    <row r="380" spans="1:28" ht="80.25" customHeight="1" thickBot="1" x14ac:dyDescent="0.3">
      <c r="A380" s="295"/>
      <c r="B380" s="92" t="s">
        <v>285</v>
      </c>
      <c r="C380" s="128" t="s">
        <v>286</v>
      </c>
      <c r="D380" s="178" t="s">
        <v>146</v>
      </c>
      <c r="E380" s="186">
        <v>212395033</v>
      </c>
      <c r="F380" s="179">
        <v>66871000</v>
      </c>
      <c r="G380" s="193" t="s">
        <v>544</v>
      </c>
      <c r="H380" s="59"/>
      <c r="I380" s="59"/>
      <c r="J380" s="59"/>
      <c r="K380" s="59"/>
      <c r="L380" s="59"/>
      <c r="M380" s="59"/>
      <c r="N380" s="59"/>
      <c r="O380" s="59"/>
      <c r="P380" s="59"/>
      <c r="Q380" s="59"/>
      <c r="R380" s="59"/>
      <c r="S380" s="59"/>
      <c r="T380" s="59"/>
      <c r="U380" s="59"/>
      <c r="V380" s="59"/>
      <c r="W380" s="59"/>
      <c r="X380" s="59"/>
      <c r="Y380" s="59"/>
      <c r="Z380" s="59"/>
      <c r="AA380" s="59"/>
      <c r="AB380" s="59"/>
    </row>
    <row r="381" spans="1:28" ht="80.25" customHeight="1" x14ac:dyDescent="0.25">
      <c r="A381" s="293" t="s">
        <v>236</v>
      </c>
      <c r="B381" s="80" t="s">
        <v>266</v>
      </c>
      <c r="C381" s="120" t="s">
        <v>267</v>
      </c>
      <c r="D381" s="176" t="s">
        <v>130</v>
      </c>
      <c r="E381" s="179">
        <v>1518872206</v>
      </c>
      <c r="F381" s="192">
        <v>687773119</v>
      </c>
      <c r="G381" s="189" t="s">
        <v>542</v>
      </c>
      <c r="H381" s="59"/>
      <c r="I381" s="59"/>
      <c r="J381" s="59"/>
      <c r="K381" s="59"/>
      <c r="L381" s="59"/>
      <c r="M381" s="59"/>
      <c r="N381" s="59"/>
      <c r="O381" s="59"/>
      <c r="P381" s="59"/>
      <c r="Q381" s="59"/>
      <c r="R381" s="59"/>
      <c r="S381" s="59"/>
      <c r="T381" s="59"/>
      <c r="U381" s="59"/>
      <c r="V381" s="59"/>
      <c r="W381" s="59"/>
      <c r="X381" s="59"/>
      <c r="Y381" s="59"/>
      <c r="Z381" s="59"/>
      <c r="AA381" s="59"/>
      <c r="AB381" s="59"/>
    </row>
    <row r="382" spans="1:28" ht="80.25" customHeight="1" x14ac:dyDescent="0.25">
      <c r="A382" s="294"/>
      <c r="B382" s="86" t="s">
        <v>271</v>
      </c>
      <c r="C382" s="10" t="s">
        <v>272</v>
      </c>
      <c r="D382" s="177" t="s">
        <v>391</v>
      </c>
      <c r="E382" s="181">
        <v>328879099</v>
      </c>
      <c r="F382" s="179">
        <v>171587800</v>
      </c>
      <c r="G382" s="193" t="s">
        <v>533</v>
      </c>
      <c r="H382" s="59"/>
      <c r="I382" s="59"/>
      <c r="J382" s="59"/>
      <c r="K382" s="59"/>
      <c r="L382" s="59"/>
      <c r="M382" s="59"/>
      <c r="N382" s="59"/>
      <c r="O382" s="59"/>
      <c r="P382" s="59"/>
      <c r="Q382" s="59"/>
      <c r="R382" s="59"/>
      <c r="S382" s="59"/>
      <c r="T382" s="59"/>
      <c r="U382" s="59"/>
      <c r="V382" s="59"/>
      <c r="W382" s="59"/>
      <c r="X382" s="59"/>
      <c r="Y382" s="59"/>
      <c r="Z382" s="59"/>
      <c r="AA382" s="59"/>
      <c r="AB382" s="59"/>
    </row>
    <row r="383" spans="1:28" ht="80.25" customHeight="1" x14ac:dyDescent="0.25">
      <c r="A383" s="294"/>
      <c r="B383" s="86" t="s">
        <v>275</v>
      </c>
      <c r="C383" s="10" t="s">
        <v>276</v>
      </c>
      <c r="D383" s="175" t="s">
        <v>141</v>
      </c>
      <c r="E383" s="184">
        <v>178222333</v>
      </c>
      <c r="F383" s="179">
        <v>88957867</v>
      </c>
      <c r="G383" s="193" t="s">
        <v>534</v>
      </c>
      <c r="H383" s="59"/>
      <c r="I383" s="59"/>
      <c r="J383" s="59"/>
      <c r="K383" s="59"/>
      <c r="L383" s="59"/>
      <c r="M383" s="59"/>
      <c r="N383" s="59"/>
      <c r="O383" s="59"/>
      <c r="P383" s="59"/>
      <c r="Q383" s="59"/>
      <c r="R383" s="59"/>
      <c r="S383" s="59"/>
      <c r="T383" s="59"/>
      <c r="U383" s="59"/>
      <c r="V383" s="59"/>
      <c r="W383" s="59"/>
      <c r="X383" s="59"/>
      <c r="Y383" s="59"/>
      <c r="Z383" s="59"/>
      <c r="AA383" s="59"/>
      <c r="AB383" s="59"/>
    </row>
    <row r="384" spans="1:28" ht="80.25" customHeight="1" x14ac:dyDescent="0.25">
      <c r="A384" s="294"/>
      <c r="B384" s="86" t="s">
        <v>280</v>
      </c>
      <c r="C384" s="10" t="s">
        <v>281</v>
      </c>
      <c r="D384" s="175" t="s">
        <v>392</v>
      </c>
      <c r="E384" s="184">
        <v>3241510329</v>
      </c>
      <c r="F384" s="179">
        <v>1134084419</v>
      </c>
      <c r="G384" s="193" t="s">
        <v>565</v>
      </c>
      <c r="H384" s="59"/>
      <c r="I384" s="59"/>
      <c r="J384" s="59"/>
      <c r="K384" s="59"/>
      <c r="L384" s="59"/>
      <c r="M384" s="59"/>
      <c r="N384" s="59"/>
      <c r="O384" s="59"/>
      <c r="P384" s="59"/>
      <c r="Q384" s="59"/>
      <c r="R384" s="59"/>
      <c r="S384" s="59"/>
      <c r="T384" s="59"/>
      <c r="U384" s="59"/>
      <c r="V384" s="59"/>
      <c r="W384" s="59"/>
      <c r="X384" s="59"/>
      <c r="Y384" s="59"/>
      <c r="Z384" s="59"/>
      <c r="AA384" s="59"/>
      <c r="AB384" s="59"/>
    </row>
    <row r="385" spans="1:28" ht="59.25" customHeight="1" thickBot="1" x14ac:dyDescent="0.3">
      <c r="A385" s="295"/>
      <c r="B385" s="92" t="s">
        <v>285</v>
      </c>
      <c r="C385" s="128" t="s">
        <v>286</v>
      </c>
      <c r="D385" s="178" t="s">
        <v>146</v>
      </c>
      <c r="E385" s="186">
        <v>212395033</v>
      </c>
      <c r="F385" s="179">
        <v>105083000</v>
      </c>
      <c r="G385" s="193" t="s">
        <v>544</v>
      </c>
      <c r="H385" s="59"/>
      <c r="I385" s="59"/>
      <c r="J385" s="59"/>
      <c r="K385" s="59"/>
      <c r="L385" s="59"/>
      <c r="M385" s="59"/>
      <c r="N385" s="59"/>
      <c r="O385" s="59"/>
      <c r="P385" s="59"/>
      <c r="Q385" s="59"/>
      <c r="R385" s="59"/>
      <c r="S385" s="59"/>
      <c r="T385" s="59"/>
      <c r="U385" s="59"/>
      <c r="V385" s="59"/>
      <c r="W385" s="59"/>
      <c r="X385" s="59"/>
      <c r="Y385" s="59"/>
      <c r="Z385" s="59"/>
      <c r="AA385" s="59"/>
      <c r="AB385" s="59"/>
    </row>
    <row r="386" spans="1:28" ht="48.75" customHeight="1" x14ac:dyDescent="0.25">
      <c r="A386" s="293" t="s">
        <v>237</v>
      </c>
      <c r="B386" s="80" t="s">
        <v>266</v>
      </c>
      <c r="C386" s="120" t="s">
        <v>267</v>
      </c>
      <c r="D386" s="176" t="s">
        <v>130</v>
      </c>
      <c r="E386" s="179">
        <v>1508641107</v>
      </c>
      <c r="F386" s="192">
        <v>823126721</v>
      </c>
      <c r="G386" s="189" t="s">
        <v>542</v>
      </c>
      <c r="H386" s="59"/>
      <c r="I386" s="59"/>
      <c r="J386" s="59"/>
      <c r="K386" s="59"/>
      <c r="L386" s="59"/>
      <c r="M386" s="59"/>
      <c r="N386" s="59"/>
      <c r="O386" s="59"/>
      <c r="P386" s="59"/>
      <c r="Q386" s="59"/>
      <c r="R386" s="59"/>
      <c r="S386" s="59"/>
      <c r="T386" s="59"/>
      <c r="U386" s="59"/>
      <c r="V386" s="59"/>
      <c r="W386" s="59"/>
      <c r="X386" s="59"/>
      <c r="Y386" s="59"/>
      <c r="Z386" s="59"/>
      <c r="AA386" s="59"/>
      <c r="AB386" s="59"/>
    </row>
    <row r="387" spans="1:28" ht="77.25" customHeight="1" x14ac:dyDescent="0.25">
      <c r="A387" s="294"/>
      <c r="B387" s="86" t="s">
        <v>271</v>
      </c>
      <c r="C387" s="10" t="s">
        <v>272</v>
      </c>
      <c r="D387" s="177" t="s">
        <v>391</v>
      </c>
      <c r="E387" s="181">
        <v>328879099</v>
      </c>
      <c r="F387" s="179">
        <v>200700400</v>
      </c>
      <c r="G387" s="193" t="s">
        <v>533</v>
      </c>
      <c r="H387" s="59"/>
      <c r="I387" s="59"/>
      <c r="J387" s="59"/>
      <c r="K387" s="59"/>
      <c r="L387" s="59"/>
      <c r="M387" s="59"/>
      <c r="N387" s="59"/>
      <c r="O387" s="59"/>
      <c r="P387" s="59"/>
      <c r="Q387" s="59"/>
      <c r="R387" s="59"/>
      <c r="S387" s="59"/>
      <c r="T387" s="59"/>
      <c r="U387" s="59"/>
      <c r="V387" s="59"/>
      <c r="W387" s="59"/>
      <c r="X387" s="59"/>
      <c r="Y387" s="59"/>
      <c r="Z387" s="59"/>
      <c r="AA387" s="59"/>
      <c r="AB387" s="59"/>
    </row>
    <row r="388" spans="1:28" ht="58.5" customHeight="1" x14ac:dyDescent="0.25">
      <c r="A388" s="294"/>
      <c r="B388" s="86" t="s">
        <v>275</v>
      </c>
      <c r="C388" s="10" t="s">
        <v>276</v>
      </c>
      <c r="D388" s="175" t="s">
        <v>141</v>
      </c>
      <c r="E388" s="184">
        <v>178222333</v>
      </c>
      <c r="F388" s="179">
        <v>103626867</v>
      </c>
      <c r="G388" s="193" t="s">
        <v>534</v>
      </c>
      <c r="H388" s="59"/>
      <c r="I388" s="59"/>
      <c r="J388" s="59"/>
      <c r="K388" s="59"/>
      <c r="L388" s="59"/>
      <c r="M388" s="59"/>
      <c r="N388" s="59"/>
      <c r="O388" s="59"/>
      <c r="P388" s="59"/>
      <c r="Q388" s="59"/>
      <c r="R388" s="59"/>
      <c r="S388" s="59"/>
      <c r="T388" s="59"/>
      <c r="U388" s="59"/>
      <c r="V388" s="59"/>
      <c r="W388" s="59"/>
      <c r="X388" s="59"/>
      <c r="Y388" s="59"/>
      <c r="Z388" s="59"/>
      <c r="AA388" s="59"/>
      <c r="AB388" s="59"/>
    </row>
    <row r="389" spans="1:28" ht="66" customHeight="1" x14ac:dyDescent="0.25">
      <c r="A389" s="294"/>
      <c r="B389" s="86" t="s">
        <v>280</v>
      </c>
      <c r="C389" s="10" t="s">
        <v>281</v>
      </c>
      <c r="D389" s="175" t="s">
        <v>392</v>
      </c>
      <c r="E389" s="184">
        <v>3277534528</v>
      </c>
      <c r="F389" s="179">
        <v>1233101586</v>
      </c>
      <c r="G389" s="193" t="s">
        <v>575</v>
      </c>
      <c r="H389" s="59"/>
      <c r="I389" s="59"/>
      <c r="J389" s="59"/>
      <c r="K389" s="59"/>
      <c r="L389" s="59"/>
      <c r="M389" s="59"/>
      <c r="N389" s="59"/>
      <c r="O389" s="59"/>
      <c r="P389" s="59"/>
      <c r="Q389" s="59"/>
      <c r="R389" s="59"/>
      <c r="S389" s="59"/>
      <c r="T389" s="59"/>
      <c r="U389" s="59"/>
      <c r="V389" s="59"/>
      <c r="W389" s="59"/>
      <c r="X389" s="59"/>
      <c r="Y389" s="59"/>
      <c r="Z389" s="59"/>
      <c r="AA389" s="59"/>
      <c r="AB389" s="59"/>
    </row>
    <row r="390" spans="1:28" ht="75.75" customHeight="1" thickBot="1" x14ac:dyDescent="0.3">
      <c r="A390" s="295"/>
      <c r="B390" s="92" t="s">
        <v>285</v>
      </c>
      <c r="C390" s="128" t="s">
        <v>286</v>
      </c>
      <c r="D390" s="178" t="s">
        <v>146</v>
      </c>
      <c r="E390" s="186">
        <v>186601933</v>
      </c>
      <c r="F390" s="179">
        <v>114636000</v>
      </c>
      <c r="G390" s="193" t="s">
        <v>544</v>
      </c>
      <c r="H390" s="59"/>
      <c r="I390" s="59"/>
      <c r="J390" s="59"/>
      <c r="K390" s="59"/>
      <c r="L390" s="59"/>
      <c r="M390" s="59"/>
      <c r="N390" s="59"/>
      <c r="O390" s="59"/>
      <c r="P390" s="59"/>
      <c r="Q390" s="59"/>
      <c r="R390" s="59"/>
      <c r="S390" s="59"/>
      <c r="T390" s="59"/>
      <c r="U390" s="59"/>
      <c r="V390" s="59"/>
      <c r="W390" s="59"/>
      <c r="X390" s="59"/>
      <c r="Y390" s="59"/>
      <c r="Z390" s="59"/>
      <c r="AA390" s="59"/>
      <c r="AB390" s="59"/>
    </row>
    <row r="391" spans="1:28" ht="75.75" customHeight="1" x14ac:dyDescent="0.25">
      <c r="A391" s="293" t="s">
        <v>238</v>
      </c>
      <c r="B391" s="80" t="s">
        <v>266</v>
      </c>
      <c r="C391" s="120" t="s">
        <v>267</v>
      </c>
      <c r="D391" s="176" t="s">
        <v>130</v>
      </c>
      <c r="E391" s="179">
        <v>1508641107</v>
      </c>
      <c r="F391" s="192">
        <v>966285329</v>
      </c>
      <c r="G391" s="189" t="s">
        <v>542</v>
      </c>
      <c r="H391" s="59"/>
      <c r="I391" s="59"/>
      <c r="J391" s="59"/>
      <c r="K391" s="59"/>
      <c r="L391" s="59"/>
      <c r="M391" s="59"/>
      <c r="N391" s="59"/>
      <c r="O391" s="59"/>
      <c r="P391" s="59"/>
      <c r="Q391" s="59"/>
      <c r="R391" s="59"/>
      <c r="S391" s="59"/>
      <c r="T391" s="59"/>
      <c r="U391" s="59"/>
      <c r="V391" s="59"/>
      <c r="W391" s="59"/>
      <c r="X391" s="59"/>
      <c r="Y391" s="59"/>
      <c r="Z391" s="59"/>
      <c r="AA391" s="59"/>
      <c r="AB391" s="59"/>
    </row>
    <row r="392" spans="1:28" ht="83.25" customHeight="1" x14ac:dyDescent="0.25">
      <c r="A392" s="294"/>
      <c r="B392" s="86" t="s">
        <v>271</v>
      </c>
      <c r="C392" s="10" t="s">
        <v>272</v>
      </c>
      <c r="D392" s="177" t="s">
        <v>391</v>
      </c>
      <c r="E392" s="181">
        <v>328879099</v>
      </c>
      <c r="F392" s="179">
        <v>229376400</v>
      </c>
      <c r="G392" s="193" t="s">
        <v>533</v>
      </c>
      <c r="H392" s="59"/>
      <c r="I392" s="59"/>
      <c r="J392" s="59"/>
      <c r="K392" s="59"/>
      <c r="L392" s="59"/>
      <c r="M392" s="59"/>
      <c r="N392" s="59"/>
      <c r="O392" s="59"/>
      <c r="P392" s="59"/>
      <c r="Q392" s="59"/>
      <c r="R392" s="59"/>
      <c r="S392" s="59"/>
      <c r="T392" s="59"/>
      <c r="U392" s="59"/>
      <c r="V392" s="59"/>
      <c r="W392" s="59"/>
      <c r="X392" s="59"/>
      <c r="Y392" s="59"/>
      <c r="Z392" s="59"/>
      <c r="AA392" s="59"/>
      <c r="AB392" s="59"/>
    </row>
    <row r="393" spans="1:28" ht="60" customHeight="1" x14ac:dyDescent="0.25">
      <c r="A393" s="294"/>
      <c r="B393" s="86" t="s">
        <v>275</v>
      </c>
      <c r="C393" s="10" t="s">
        <v>276</v>
      </c>
      <c r="D393" s="175" t="s">
        <v>141</v>
      </c>
      <c r="E393" s="184">
        <v>178222333</v>
      </c>
      <c r="F393" s="179">
        <v>118295867</v>
      </c>
      <c r="G393" s="193" t="s">
        <v>534</v>
      </c>
      <c r="H393" s="59"/>
      <c r="I393" s="59"/>
      <c r="J393" s="59"/>
      <c r="K393" s="59"/>
      <c r="L393" s="59"/>
      <c r="M393" s="59"/>
      <c r="N393" s="59"/>
      <c r="O393" s="59"/>
      <c r="P393" s="59"/>
      <c r="Q393" s="59"/>
      <c r="R393" s="59"/>
      <c r="S393" s="59"/>
      <c r="T393" s="59"/>
      <c r="U393" s="59"/>
      <c r="V393" s="59"/>
      <c r="W393" s="59"/>
      <c r="X393" s="59"/>
      <c r="Y393" s="59"/>
      <c r="Z393" s="59"/>
      <c r="AA393" s="59"/>
      <c r="AB393" s="59"/>
    </row>
    <row r="394" spans="1:28" ht="67.5" customHeight="1" x14ac:dyDescent="0.25">
      <c r="A394" s="294"/>
      <c r="B394" s="86" t="s">
        <v>280</v>
      </c>
      <c r="C394" s="10" t="s">
        <v>281</v>
      </c>
      <c r="D394" s="175" t="s">
        <v>392</v>
      </c>
      <c r="E394" s="203">
        <v>3277534528</v>
      </c>
      <c r="F394" s="179">
        <v>1886919500</v>
      </c>
      <c r="G394" s="204" t="s">
        <v>575</v>
      </c>
      <c r="H394" s="59"/>
      <c r="I394" s="59"/>
      <c r="J394" s="59"/>
      <c r="K394" s="59"/>
      <c r="L394" s="59"/>
      <c r="M394" s="59"/>
      <c r="N394" s="59"/>
      <c r="O394" s="59"/>
      <c r="P394" s="59"/>
      <c r="Q394" s="59"/>
      <c r="R394" s="59"/>
      <c r="S394" s="59"/>
      <c r="T394" s="59"/>
      <c r="U394" s="59"/>
      <c r="V394" s="59"/>
      <c r="W394" s="59"/>
      <c r="X394" s="59"/>
      <c r="Y394" s="59"/>
      <c r="Z394" s="59"/>
      <c r="AA394" s="59"/>
      <c r="AB394" s="59"/>
    </row>
    <row r="395" spans="1:28" ht="71.25" customHeight="1" thickBot="1" x14ac:dyDescent="0.3">
      <c r="A395" s="295"/>
      <c r="B395" s="92" t="s">
        <v>285</v>
      </c>
      <c r="C395" s="128" t="s">
        <v>286</v>
      </c>
      <c r="D395" s="178" t="s">
        <v>146</v>
      </c>
      <c r="E395" s="184">
        <v>186601933</v>
      </c>
      <c r="F395" s="184">
        <v>143295000</v>
      </c>
      <c r="G395" s="205" t="s">
        <v>544</v>
      </c>
      <c r="H395" s="59"/>
      <c r="I395" s="59"/>
      <c r="J395" s="59"/>
      <c r="K395" s="59"/>
      <c r="L395" s="59"/>
      <c r="M395" s="59"/>
      <c r="N395" s="59"/>
      <c r="O395" s="59"/>
      <c r="P395" s="59"/>
      <c r="Q395" s="59"/>
      <c r="R395" s="59"/>
      <c r="S395" s="59"/>
      <c r="T395" s="59"/>
      <c r="U395" s="59"/>
      <c r="V395" s="59"/>
      <c r="W395" s="59"/>
      <c r="X395" s="59"/>
      <c r="Y395" s="59"/>
      <c r="Z395" s="59"/>
      <c r="AA395" s="59"/>
      <c r="AB395" s="59"/>
    </row>
    <row r="396" spans="1:28" ht="120" x14ac:dyDescent="0.25">
      <c r="A396" s="293" t="s">
        <v>239</v>
      </c>
      <c r="B396" s="80" t="s">
        <v>266</v>
      </c>
      <c r="C396" s="120" t="s">
        <v>267</v>
      </c>
      <c r="D396" s="176" t="s">
        <v>130</v>
      </c>
      <c r="E396" s="179">
        <v>1506458107</v>
      </c>
      <c r="F396" s="192">
        <v>1110854271</v>
      </c>
      <c r="G396" s="189" t="s">
        <v>542</v>
      </c>
      <c r="H396" s="59"/>
      <c r="I396" s="59"/>
      <c r="J396" s="59"/>
      <c r="K396" s="59"/>
      <c r="L396" s="59"/>
      <c r="M396" s="59"/>
      <c r="N396" s="59"/>
      <c r="O396" s="59"/>
      <c r="P396" s="59"/>
      <c r="Q396" s="59"/>
      <c r="R396" s="59"/>
      <c r="S396" s="59"/>
      <c r="T396" s="59"/>
      <c r="U396" s="59"/>
      <c r="V396" s="59"/>
      <c r="W396" s="59"/>
      <c r="X396" s="59"/>
      <c r="Y396" s="59"/>
      <c r="Z396" s="59"/>
      <c r="AA396" s="59"/>
      <c r="AB396" s="59"/>
    </row>
    <row r="397" spans="1:28" ht="75" x14ac:dyDescent="0.25">
      <c r="A397" s="294"/>
      <c r="B397" s="86" t="s">
        <v>271</v>
      </c>
      <c r="C397" s="10" t="s">
        <v>272</v>
      </c>
      <c r="D397" s="177" t="s">
        <v>391</v>
      </c>
      <c r="E397" s="181">
        <v>331062099</v>
      </c>
      <c r="F397" s="179">
        <v>258052400</v>
      </c>
      <c r="G397" s="193" t="s">
        <v>533</v>
      </c>
      <c r="H397" s="59"/>
      <c r="I397" s="59"/>
      <c r="J397" s="59"/>
      <c r="K397" s="59"/>
      <c r="L397" s="59"/>
      <c r="M397" s="59"/>
      <c r="N397" s="59"/>
      <c r="O397" s="59"/>
      <c r="P397" s="59"/>
      <c r="Q397" s="59"/>
      <c r="R397" s="59"/>
      <c r="S397" s="59"/>
      <c r="T397" s="59"/>
      <c r="U397" s="59"/>
      <c r="V397" s="59"/>
      <c r="W397" s="59"/>
      <c r="X397" s="59"/>
      <c r="Y397" s="59"/>
      <c r="Z397" s="59"/>
      <c r="AA397" s="59"/>
      <c r="AB397" s="59"/>
    </row>
    <row r="398" spans="1:28" ht="60" x14ac:dyDescent="0.25">
      <c r="A398" s="294"/>
      <c r="B398" s="86" t="s">
        <v>275</v>
      </c>
      <c r="C398" s="10" t="s">
        <v>276</v>
      </c>
      <c r="D398" s="175" t="s">
        <v>141</v>
      </c>
      <c r="E398" s="184">
        <v>178222333</v>
      </c>
      <c r="F398" s="179">
        <v>132964867</v>
      </c>
      <c r="G398" s="193" t="s">
        <v>534</v>
      </c>
      <c r="H398" s="59"/>
      <c r="I398" s="59"/>
      <c r="J398" s="59"/>
      <c r="K398" s="59"/>
      <c r="L398" s="59"/>
      <c r="M398" s="59"/>
      <c r="N398" s="59"/>
      <c r="O398" s="59"/>
      <c r="P398" s="59"/>
      <c r="Q398" s="59"/>
      <c r="R398" s="59"/>
      <c r="S398" s="59"/>
      <c r="T398" s="59"/>
      <c r="U398" s="59"/>
      <c r="V398" s="59"/>
      <c r="W398" s="59"/>
      <c r="X398" s="59"/>
      <c r="Y398" s="59"/>
      <c r="Z398" s="59"/>
      <c r="AA398" s="59"/>
      <c r="AB398" s="59"/>
    </row>
    <row r="399" spans="1:28" ht="105" x14ac:dyDescent="0.25">
      <c r="A399" s="294"/>
      <c r="B399" s="86" t="s">
        <v>280</v>
      </c>
      <c r="C399" s="10" t="s">
        <v>281</v>
      </c>
      <c r="D399" s="175" t="s">
        <v>392</v>
      </c>
      <c r="E399" s="203">
        <v>3277534528</v>
      </c>
      <c r="F399" s="179">
        <v>2018953080</v>
      </c>
      <c r="G399" s="204" t="s">
        <v>575</v>
      </c>
      <c r="H399" s="59"/>
      <c r="I399" s="59"/>
      <c r="J399" s="59"/>
      <c r="K399" s="59"/>
      <c r="L399" s="59"/>
      <c r="M399" s="59"/>
      <c r="N399" s="59"/>
      <c r="O399" s="59"/>
      <c r="P399" s="59"/>
      <c r="Q399" s="59"/>
      <c r="R399" s="59"/>
      <c r="S399" s="59"/>
      <c r="T399" s="59"/>
      <c r="U399" s="59"/>
      <c r="V399" s="59"/>
      <c r="W399" s="59"/>
      <c r="X399" s="59"/>
      <c r="Y399" s="59"/>
      <c r="Z399" s="59"/>
      <c r="AA399" s="59"/>
      <c r="AB399" s="59"/>
    </row>
    <row r="400" spans="1:28" ht="60.75" thickBot="1" x14ac:dyDescent="0.3">
      <c r="A400" s="295"/>
      <c r="B400" s="92" t="s">
        <v>285</v>
      </c>
      <c r="C400" s="128" t="s">
        <v>286</v>
      </c>
      <c r="D400" s="178" t="s">
        <v>146</v>
      </c>
      <c r="E400" s="184">
        <v>186601933</v>
      </c>
      <c r="F400" s="184">
        <v>152848000</v>
      </c>
      <c r="G400" s="205" t="s">
        <v>544</v>
      </c>
      <c r="H400" s="59"/>
      <c r="I400" s="59"/>
      <c r="J400" s="59"/>
      <c r="K400" s="59"/>
      <c r="L400" s="59"/>
      <c r="M400" s="59"/>
      <c r="N400" s="59"/>
      <c r="O400" s="59"/>
      <c r="P400" s="59"/>
      <c r="Q400" s="59"/>
      <c r="R400" s="59"/>
      <c r="S400" s="59"/>
      <c r="T400" s="59"/>
      <c r="U400" s="59"/>
      <c r="V400" s="59"/>
      <c r="W400" s="59"/>
      <c r="X400" s="59"/>
      <c r="Y400" s="59"/>
      <c r="Z400" s="59"/>
      <c r="AA400" s="59"/>
      <c r="AB400" s="59"/>
    </row>
    <row r="401" spans="1:28" ht="120" x14ac:dyDescent="0.25">
      <c r="A401" s="293" t="s">
        <v>240</v>
      </c>
      <c r="B401" s="80" t="s">
        <v>266</v>
      </c>
      <c r="C401" s="120" t="s">
        <v>267</v>
      </c>
      <c r="D401" s="176" t="s">
        <v>130</v>
      </c>
      <c r="E401" s="701">
        <v>1545541914.6666665</v>
      </c>
      <c r="F401" s="702">
        <v>1324998213</v>
      </c>
      <c r="G401" s="703" t="s">
        <v>542</v>
      </c>
      <c r="H401" s="59"/>
      <c r="I401" s="59"/>
      <c r="J401" s="59"/>
      <c r="K401" s="59"/>
      <c r="L401" s="59"/>
      <c r="M401" s="59"/>
      <c r="N401" s="59"/>
      <c r="O401" s="59"/>
      <c r="P401" s="59"/>
      <c r="Q401" s="59"/>
      <c r="R401" s="59"/>
      <c r="S401" s="59"/>
      <c r="T401" s="59"/>
      <c r="U401" s="59"/>
      <c r="V401" s="59"/>
      <c r="W401" s="59"/>
      <c r="X401" s="59"/>
      <c r="Y401" s="59"/>
      <c r="Z401" s="59"/>
      <c r="AA401" s="59"/>
      <c r="AB401" s="59"/>
    </row>
    <row r="402" spans="1:28" ht="75" x14ac:dyDescent="0.25">
      <c r="A402" s="294"/>
      <c r="B402" s="86" t="s">
        <v>271</v>
      </c>
      <c r="C402" s="10" t="s">
        <v>272</v>
      </c>
      <c r="D402" s="177" t="s">
        <v>391</v>
      </c>
      <c r="E402" s="704">
        <v>331062099.33333331</v>
      </c>
      <c r="F402" s="701">
        <v>315404400</v>
      </c>
      <c r="G402" s="705" t="s">
        <v>533</v>
      </c>
      <c r="H402" s="59"/>
      <c r="I402" s="59"/>
      <c r="J402" s="59"/>
      <c r="K402" s="59"/>
      <c r="L402" s="59"/>
      <c r="M402" s="59"/>
      <c r="N402" s="59"/>
      <c r="O402" s="59"/>
      <c r="P402" s="59"/>
      <c r="Q402" s="59"/>
      <c r="R402" s="59"/>
      <c r="S402" s="59"/>
      <c r="T402" s="59"/>
      <c r="U402" s="59"/>
      <c r="V402" s="59"/>
      <c r="W402" s="59"/>
      <c r="X402" s="59"/>
      <c r="Y402" s="59"/>
      <c r="Z402" s="59"/>
      <c r="AA402" s="59"/>
      <c r="AB402" s="59"/>
    </row>
    <row r="403" spans="1:28" ht="60" x14ac:dyDescent="0.25">
      <c r="A403" s="294"/>
      <c r="B403" s="86" t="s">
        <v>275</v>
      </c>
      <c r="C403" s="10" t="s">
        <v>276</v>
      </c>
      <c r="D403" s="175" t="s">
        <v>141</v>
      </c>
      <c r="E403" s="706">
        <v>171053167</v>
      </c>
      <c r="F403" s="701">
        <v>155223867</v>
      </c>
      <c r="G403" s="705" t="s">
        <v>534</v>
      </c>
      <c r="H403" s="59"/>
      <c r="I403" s="59"/>
      <c r="J403" s="59"/>
      <c r="K403" s="59"/>
      <c r="L403" s="59"/>
      <c r="M403" s="59"/>
      <c r="N403" s="59"/>
      <c r="O403" s="59"/>
      <c r="P403" s="59"/>
      <c r="Q403" s="59"/>
      <c r="R403" s="59"/>
      <c r="S403" s="59"/>
      <c r="T403" s="59"/>
      <c r="U403" s="59"/>
      <c r="V403" s="59"/>
      <c r="W403" s="59"/>
      <c r="X403" s="59"/>
      <c r="Y403" s="59"/>
      <c r="Z403" s="59"/>
      <c r="AA403" s="59"/>
      <c r="AB403" s="59"/>
    </row>
    <row r="404" spans="1:28" ht="105" x14ac:dyDescent="0.25">
      <c r="A404" s="294"/>
      <c r="B404" s="86" t="s">
        <v>280</v>
      </c>
      <c r="C404" s="10" t="s">
        <v>281</v>
      </c>
      <c r="D404" s="175" t="s">
        <v>392</v>
      </c>
      <c r="E404" s="707">
        <v>3245619886</v>
      </c>
      <c r="F404" s="701">
        <v>2096273059</v>
      </c>
      <c r="G404" s="708" t="s">
        <v>575</v>
      </c>
      <c r="H404" s="59"/>
      <c r="I404" s="59"/>
      <c r="J404" s="59"/>
      <c r="K404" s="59"/>
      <c r="L404" s="59"/>
      <c r="M404" s="59"/>
      <c r="N404" s="59"/>
      <c r="O404" s="59"/>
      <c r="P404" s="59"/>
      <c r="Q404" s="59"/>
      <c r="R404" s="59"/>
      <c r="S404" s="59"/>
      <c r="T404" s="59"/>
      <c r="U404" s="59"/>
      <c r="V404" s="59"/>
      <c r="W404" s="59"/>
      <c r="X404" s="59"/>
      <c r="Y404" s="59"/>
      <c r="Z404" s="59"/>
      <c r="AA404" s="59"/>
      <c r="AB404" s="59"/>
    </row>
    <row r="405" spans="1:28" ht="60.75" thickBot="1" x14ac:dyDescent="0.3">
      <c r="A405" s="295"/>
      <c r="B405" s="92" t="s">
        <v>285</v>
      </c>
      <c r="C405" s="128" t="s">
        <v>286</v>
      </c>
      <c r="D405" s="178" t="s">
        <v>146</v>
      </c>
      <c r="E405" s="706">
        <v>186601933</v>
      </c>
      <c r="F405" s="706">
        <v>171954000</v>
      </c>
      <c r="G405" s="709" t="s">
        <v>544</v>
      </c>
      <c r="H405" s="59"/>
      <c r="I405" s="59"/>
      <c r="J405" s="59"/>
      <c r="K405" s="59"/>
      <c r="L405" s="59"/>
      <c r="M405" s="59"/>
      <c r="N405" s="59"/>
      <c r="O405" s="59"/>
      <c r="P405" s="59"/>
      <c r="Q405" s="59"/>
      <c r="R405" s="59"/>
      <c r="S405" s="59"/>
      <c r="T405" s="59"/>
      <c r="U405" s="59"/>
      <c r="V405" s="59"/>
      <c r="W405" s="59"/>
      <c r="X405" s="59"/>
      <c r="Y405" s="59"/>
      <c r="Z405" s="59"/>
      <c r="AA405" s="59"/>
      <c r="AB405" s="59"/>
    </row>
    <row r="406" spans="1:28" ht="15.75" customHeight="1" thickBot="1" x14ac:dyDescent="0.3">
      <c r="A406" s="139"/>
      <c r="B406" s="59"/>
      <c r="C406" s="59"/>
      <c r="D406" s="59"/>
      <c r="E406" s="59"/>
      <c r="F406" s="59"/>
      <c r="G406" s="140"/>
      <c r="H406" s="59"/>
      <c r="I406" s="59"/>
      <c r="J406" s="59"/>
      <c r="K406" s="59"/>
      <c r="L406" s="59"/>
      <c r="M406" s="59"/>
      <c r="N406" s="59"/>
      <c r="O406" s="59"/>
      <c r="P406" s="59"/>
      <c r="Q406" s="59"/>
      <c r="R406" s="59"/>
      <c r="S406" s="59"/>
      <c r="T406" s="59"/>
      <c r="U406" s="59"/>
      <c r="V406" s="59"/>
      <c r="W406" s="59"/>
      <c r="X406" s="59"/>
      <c r="Y406" s="59"/>
      <c r="Z406" s="59"/>
      <c r="AA406" s="59"/>
      <c r="AB406" s="59"/>
    </row>
    <row r="407" spans="1:28" ht="30.75" customHeight="1" x14ac:dyDescent="0.3">
      <c r="A407" s="301" t="s">
        <v>417</v>
      </c>
      <c r="B407" s="218"/>
      <c r="C407" s="218"/>
      <c r="D407" s="218"/>
      <c r="E407" s="218"/>
      <c r="F407" s="218"/>
      <c r="G407" s="219"/>
      <c r="H407" s="59"/>
      <c r="I407" s="59"/>
      <c r="J407" s="59"/>
      <c r="K407" s="59"/>
      <c r="L407" s="59"/>
      <c r="M407" s="59"/>
      <c r="N407" s="59"/>
      <c r="O407" s="59"/>
      <c r="P407" s="59"/>
      <c r="Q407" s="59"/>
      <c r="R407" s="59"/>
      <c r="S407" s="59"/>
      <c r="T407" s="59"/>
      <c r="U407" s="59"/>
      <c r="V407" s="59"/>
      <c r="W407" s="59"/>
      <c r="X407" s="59"/>
      <c r="Y407" s="59"/>
      <c r="Z407" s="59"/>
      <c r="AA407" s="59"/>
      <c r="AB407" s="59"/>
    </row>
    <row r="408" spans="1:28" ht="43.5" customHeight="1" thickBot="1" x14ac:dyDescent="0.3">
      <c r="A408" s="60" t="s">
        <v>25</v>
      </c>
      <c r="B408" s="49" t="s">
        <v>253</v>
      </c>
      <c r="C408" s="49" t="s">
        <v>254</v>
      </c>
      <c r="D408" s="49" t="s">
        <v>386</v>
      </c>
      <c r="E408" s="33" t="s">
        <v>418</v>
      </c>
      <c r="F408" s="33" t="s">
        <v>419</v>
      </c>
      <c r="G408" s="209" t="s">
        <v>389</v>
      </c>
      <c r="H408" s="59"/>
      <c r="I408" s="59"/>
      <c r="J408" s="59"/>
      <c r="K408" s="59"/>
      <c r="L408" s="59"/>
      <c r="M408" s="59"/>
      <c r="N408" s="59"/>
      <c r="O408" s="59"/>
      <c r="P408" s="59"/>
      <c r="Q408" s="59"/>
      <c r="R408" s="59"/>
      <c r="S408" s="59"/>
      <c r="T408" s="59"/>
      <c r="U408" s="59"/>
      <c r="V408" s="59"/>
      <c r="W408" s="59"/>
      <c r="X408" s="59"/>
      <c r="Y408" s="59"/>
      <c r="Z408" s="59"/>
      <c r="AA408" s="59"/>
      <c r="AB408" s="59"/>
    </row>
    <row r="409" spans="1:28" ht="66.75" customHeight="1" x14ac:dyDescent="0.25">
      <c r="A409" s="293" t="s">
        <v>242</v>
      </c>
      <c r="B409" s="80" t="s">
        <v>266</v>
      </c>
      <c r="C409" s="120" t="s">
        <v>267</v>
      </c>
      <c r="D409" s="207" t="s">
        <v>130</v>
      </c>
      <c r="E409" s="706">
        <v>1580170500</v>
      </c>
      <c r="F409" s="706">
        <v>0</v>
      </c>
      <c r="G409" s="709"/>
      <c r="H409" s="59"/>
      <c r="I409" s="59"/>
      <c r="J409" s="59"/>
      <c r="K409" s="59"/>
      <c r="L409" s="59"/>
      <c r="M409" s="59"/>
      <c r="N409" s="59"/>
      <c r="O409" s="59"/>
      <c r="P409" s="59"/>
      <c r="Q409" s="59"/>
      <c r="R409" s="59"/>
      <c r="S409" s="59"/>
      <c r="T409" s="59"/>
      <c r="U409" s="59"/>
      <c r="V409" s="59"/>
      <c r="W409" s="59"/>
      <c r="X409" s="59"/>
      <c r="Y409" s="59"/>
      <c r="Z409" s="59"/>
      <c r="AA409" s="59"/>
      <c r="AB409" s="59"/>
    </row>
    <row r="410" spans="1:28" ht="75.75" customHeight="1" x14ac:dyDescent="0.25">
      <c r="A410" s="294"/>
      <c r="B410" s="86" t="s">
        <v>271</v>
      </c>
      <c r="C410" s="10" t="s">
        <v>272</v>
      </c>
      <c r="D410" s="208" t="s">
        <v>391</v>
      </c>
      <c r="E410" s="706">
        <v>282381000</v>
      </c>
      <c r="F410" s="706">
        <v>0</v>
      </c>
      <c r="G410" s="709"/>
      <c r="H410" s="59"/>
      <c r="I410" s="59"/>
      <c r="J410" s="59"/>
      <c r="K410" s="59"/>
      <c r="L410" s="59"/>
      <c r="M410" s="59"/>
      <c r="N410" s="59"/>
      <c r="O410" s="59"/>
      <c r="P410" s="59"/>
      <c r="Q410" s="59"/>
      <c r="R410" s="59"/>
      <c r="S410" s="59"/>
      <c r="T410" s="59"/>
      <c r="U410" s="59"/>
      <c r="V410" s="59"/>
      <c r="W410" s="59"/>
      <c r="X410" s="59"/>
      <c r="Y410" s="59"/>
      <c r="Z410" s="59"/>
      <c r="AA410" s="59"/>
      <c r="AB410" s="59"/>
    </row>
    <row r="411" spans="1:28" ht="69" customHeight="1" x14ac:dyDescent="0.25">
      <c r="A411" s="294"/>
      <c r="B411" s="86" t="s">
        <v>275</v>
      </c>
      <c r="C411" s="10" t="s">
        <v>276</v>
      </c>
      <c r="D411" s="175" t="s">
        <v>141</v>
      </c>
      <c r="E411" s="706">
        <v>166980000</v>
      </c>
      <c r="F411" s="706">
        <v>0</v>
      </c>
      <c r="G411" s="709"/>
      <c r="H411" s="59"/>
      <c r="I411" s="59"/>
      <c r="J411" s="59"/>
      <c r="K411" s="59"/>
      <c r="L411" s="59"/>
      <c r="M411" s="59"/>
      <c r="N411" s="59"/>
      <c r="O411" s="59"/>
      <c r="P411" s="59"/>
      <c r="Q411" s="59"/>
      <c r="R411" s="59"/>
      <c r="S411" s="59"/>
      <c r="T411" s="59"/>
      <c r="U411" s="59"/>
      <c r="V411" s="59"/>
      <c r="W411" s="59"/>
      <c r="X411" s="59"/>
      <c r="Y411" s="59"/>
      <c r="Z411" s="59"/>
      <c r="AA411" s="59"/>
      <c r="AB411" s="59"/>
    </row>
    <row r="412" spans="1:28" ht="63.75" customHeight="1" x14ac:dyDescent="0.25">
      <c r="A412" s="294"/>
      <c r="B412" s="86" t="s">
        <v>280</v>
      </c>
      <c r="C412" s="10" t="s">
        <v>281</v>
      </c>
      <c r="D412" s="175" t="s">
        <v>392</v>
      </c>
      <c r="E412" s="706">
        <v>3855320500</v>
      </c>
      <c r="F412" s="706">
        <v>0</v>
      </c>
      <c r="G412" s="709"/>
      <c r="H412" s="59"/>
      <c r="I412" s="59"/>
      <c r="J412" s="59"/>
      <c r="K412" s="59"/>
      <c r="L412" s="59"/>
      <c r="M412" s="59"/>
      <c r="N412" s="59"/>
      <c r="O412" s="59"/>
      <c r="P412" s="59"/>
      <c r="Q412" s="59"/>
      <c r="R412" s="59"/>
      <c r="S412" s="59"/>
      <c r="T412" s="59"/>
      <c r="U412" s="59"/>
      <c r="V412" s="59"/>
      <c r="W412" s="59"/>
      <c r="X412" s="59"/>
      <c r="Y412" s="59"/>
      <c r="Z412" s="59"/>
      <c r="AA412" s="59"/>
      <c r="AB412" s="59"/>
    </row>
    <row r="413" spans="1:28" ht="61.5" customHeight="1" thickBot="1" x14ac:dyDescent="0.3">
      <c r="A413" s="295"/>
      <c r="B413" s="92" t="s">
        <v>285</v>
      </c>
      <c r="C413" s="128" t="s">
        <v>286</v>
      </c>
      <c r="D413" s="178" t="s">
        <v>146</v>
      </c>
      <c r="E413" s="706">
        <v>115148000</v>
      </c>
      <c r="F413" s="706">
        <v>0</v>
      </c>
      <c r="G413" s="709"/>
      <c r="H413" s="59"/>
      <c r="I413" s="59"/>
      <c r="J413" s="59"/>
      <c r="K413" s="59"/>
      <c r="L413" s="59"/>
      <c r="M413" s="59"/>
      <c r="N413" s="59"/>
      <c r="O413" s="59"/>
      <c r="P413" s="59"/>
      <c r="Q413" s="59"/>
      <c r="R413" s="59"/>
      <c r="S413" s="59"/>
      <c r="T413" s="59"/>
      <c r="U413" s="59"/>
      <c r="V413" s="59"/>
      <c r="W413" s="59"/>
      <c r="X413" s="59"/>
      <c r="Y413" s="59"/>
      <c r="Z413" s="59"/>
      <c r="AA413" s="59"/>
      <c r="AB413" s="59"/>
    </row>
    <row r="414" spans="1:28" ht="83.25" customHeight="1" x14ac:dyDescent="0.25">
      <c r="A414" s="293" t="s">
        <v>244</v>
      </c>
      <c r="B414" s="80" t="s">
        <v>266</v>
      </c>
      <c r="C414" s="120" t="s">
        <v>267</v>
      </c>
      <c r="D414" s="207" t="s">
        <v>130</v>
      </c>
      <c r="E414" s="706">
        <v>1575104800</v>
      </c>
      <c r="F414" s="706">
        <v>0</v>
      </c>
      <c r="G414" s="709"/>
      <c r="H414" s="59"/>
      <c r="I414" s="59"/>
      <c r="J414" s="59"/>
      <c r="K414" s="59"/>
      <c r="L414" s="59"/>
      <c r="M414" s="59"/>
      <c r="N414" s="59"/>
      <c r="O414" s="59"/>
      <c r="P414" s="59"/>
      <c r="Q414" s="59"/>
      <c r="R414" s="59"/>
      <c r="S414" s="59"/>
      <c r="T414" s="59"/>
      <c r="U414" s="59"/>
      <c r="V414" s="59"/>
      <c r="W414" s="59"/>
      <c r="X414" s="59"/>
      <c r="Y414" s="59"/>
      <c r="Z414" s="59"/>
      <c r="AA414" s="59"/>
      <c r="AB414" s="59"/>
    </row>
    <row r="415" spans="1:28" ht="81.75" customHeight="1" x14ac:dyDescent="0.25">
      <c r="A415" s="294"/>
      <c r="B415" s="86" t="s">
        <v>271</v>
      </c>
      <c r="C415" s="10" t="s">
        <v>272</v>
      </c>
      <c r="D415" s="208" t="s">
        <v>391</v>
      </c>
      <c r="E415" s="706">
        <v>282317900</v>
      </c>
      <c r="F415" s="706">
        <v>0</v>
      </c>
      <c r="G415" s="709"/>
      <c r="H415" s="59"/>
      <c r="I415" s="59"/>
      <c r="J415" s="59"/>
      <c r="K415" s="59"/>
      <c r="L415" s="59"/>
      <c r="M415" s="59"/>
      <c r="N415" s="59"/>
      <c r="O415" s="59"/>
      <c r="P415" s="59"/>
      <c r="Q415" s="59"/>
      <c r="R415" s="59"/>
      <c r="S415" s="59"/>
      <c r="T415" s="59"/>
      <c r="U415" s="59"/>
      <c r="V415" s="59"/>
      <c r="W415" s="59"/>
      <c r="X415" s="59"/>
      <c r="Y415" s="59"/>
      <c r="Z415" s="59"/>
      <c r="AA415" s="59"/>
      <c r="AB415" s="59"/>
    </row>
    <row r="416" spans="1:28" ht="69.75" customHeight="1" x14ac:dyDescent="0.25">
      <c r="A416" s="294"/>
      <c r="B416" s="86" t="s">
        <v>275</v>
      </c>
      <c r="C416" s="10" t="s">
        <v>276</v>
      </c>
      <c r="D416" s="175" t="s">
        <v>141</v>
      </c>
      <c r="E416" s="706">
        <v>166980000</v>
      </c>
      <c r="F416" s="706">
        <v>0</v>
      </c>
      <c r="G416" s="709"/>
      <c r="H416" s="59"/>
      <c r="I416" s="59"/>
      <c r="J416" s="59"/>
      <c r="K416" s="59"/>
      <c r="L416" s="59"/>
      <c r="M416" s="59"/>
      <c r="N416" s="59"/>
      <c r="O416" s="59"/>
      <c r="P416" s="59"/>
      <c r="Q416" s="59"/>
      <c r="R416" s="59"/>
      <c r="S416" s="59"/>
      <c r="T416" s="59"/>
      <c r="U416" s="59"/>
      <c r="V416" s="59"/>
      <c r="W416" s="59"/>
      <c r="X416" s="59"/>
      <c r="Y416" s="59"/>
      <c r="Z416" s="59"/>
      <c r="AA416" s="59"/>
      <c r="AB416" s="59"/>
    </row>
    <row r="417" spans="1:28" ht="59.25" customHeight="1" x14ac:dyDescent="0.25">
      <c r="A417" s="294"/>
      <c r="B417" s="86" t="s">
        <v>280</v>
      </c>
      <c r="C417" s="10" t="s">
        <v>281</v>
      </c>
      <c r="D417" s="175" t="s">
        <v>392</v>
      </c>
      <c r="E417" s="706">
        <v>3860449300</v>
      </c>
      <c r="F417" s="706">
        <v>7663460</v>
      </c>
      <c r="G417" s="710" t="s">
        <v>615</v>
      </c>
      <c r="H417" s="59"/>
      <c r="I417" s="59"/>
      <c r="J417" s="59"/>
      <c r="K417" s="59"/>
      <c r="L417" s="59"/>
      <c r="M417" s="59"/>
      <c r="N417" s="59"/>
      <c r="O417" s="59"/>
      <c r="P417" s="59"/>
      <c r="Q417" s="59"/>
      <c r="R417" s="59"/>
      <c r="S417" s="59"/>
      <c r="T417" s="59"/>
      <c r="U417" s="59"/>
      <c r="V417" s="59"/>
      <c r="W417" s="59"/>
      <c r="X417" s="59"/>
      <c r="Y417" s="59"/>
      <c r="Z417" s="59"/>
      <c r="AA417" s="59"/>
      <c r="AB417" s="59"/>
    </row>
    <row r="418" spans="1:28" ht="78.75" customHeight="1" thickBot="1" x14ac:dyDescent="0.3">
      <c r="A418" s="295"/>
      <c r="B418" s="92" t="s">
        <v>285</v>
      </c>
      <c r="C418" s="128" t="s">
        <v>286</v>
      </c>
      <c r="D418" s="178" t="s">
        <v>146</v>
      </c>
      <c r="E418" s="706">
        <v>115148000</v>
      </c>
      <c r="F418" s="706">
        <v>0</v>
      </c>
      <c r="G418" s="709"/>
      <c r="H418" s="59"/>
      <c r="I418" s="59"/>
      <c r="J418" s="59"/>
      <c r="K418" s="59"/>
      <c r="L418" s="59"/>
      <c r="M418" s="59"/>
      <c r="N418" s="59"/>
      <c r="O418" s="59"/>
      <c r="P418" s="59"/>
      <c r="Q418" s="59"/>
      <c r="R418" s="59"/>
      <c r="S418" s="59"/>
      <c r="T418" s="59"/>
      <c r="U418" s="59"/>
      <c r="V418" s="59"/>
      <c r="W418" s="59"/>
      <c r="X418" s="59"/>
      <c r="Y418" s="59"/>
      <c r="Z418" s="59"/>
      <c r="AA418" s="59"/>
      <c r="AB418" s="59"/>
    </row>
    <row r="419" spans="1:28" ht="72.75" customHeight="1" x14ac:dyDescent="0.25">
      <c r="A419" s="293" t="s">
        <v>245</v>
      </c>
      <c r="B419" s="80" t="s">
        <v>266</v>
      </c>
      <c r="C419" s="120" t="s">
        <v>267</v>
      </c>
      <c r="D419" s="207" t="s">
        <v>130</v>
      </c>
      <c r="E419" s="706">
        <v>1575104800</v>
      </c>
      <c r="F419" s="706">
        <v>22999933</v>
      </c>
      <c r="G419" s="711" t="s">
        <v>628</v>
      </c>
      <c r="H419" s="59"/>
      <c r="I419" s="59"/>
      <c r="J419" s="59"/>
      <c r="K419" s="59"/>
      <c r="L419" s="59"/>
      <c r="M419" s="59"/>
      <c r="N419" s="59"/>
      <c r="O419" s="59"/>
      <c r="P419" s="59"/>
      <c r="Q419" s="59"/>
      <c r="R419" s="59"/>
      <c r="S419" s="59"/>
      <c r="T419" s="59"/>
      <c r="U419" s="59"/>
      <c r="V419" s="59"/>
      <c r="W419" s="59"/>
      <c r="X419" s="59"/>
      <c r="Y419" s="59"/>
      <c r="Z419" s="59"/>
      <c r="AA419" s="59"/>
      <c r="AB419" s="59"/>
    </row>
    <row r="420" spans="1:28" s="213" customFormat="1" ht="82.5" customHeight="1" x14ac:dyDescent="0.25">
      <c r="A420" s="294"/>
      <c r="B420" s="86" t="s">
        <v>271</v>
      </c>
      <c r="C420" s="10" t="s">
        <v>272</v>
      </c>
      <c r="D420" s="208" t="s">
        <v>391</v>
      </c>
      <c r="E420" s="706">
        <v>282317900</v>
      </c>
      <c r="F420" s="706">
        <v>5293633</v>
      </c>
      <c r="G420" s="711" t="s">
        <v>629</v>
      </c>
      <c r="H420" s="59"/>
      <c r="I420" s="59"/>
      <c r="J420" s="59"/>
      <c r="K420" s="59"/>
      <c r="L420" s="59"/>
      <c r="M420" s="59"/>
      <c r="N420" s="59"/>
      <c r="O420" s="59"/>
      <c r="P420" s="59"/>
      <c r="Q420" s="59"/>
      <c r="R420" s="59"/>
      <c r="S420" s="59"/>
      <c r="T420" s="59"/>
      <c r="U420" s="59"/>
      <c r="V420" s="59"/>
      <c r="W420" s="59"/>
      <c r="X420" s="59"/>
      <c r="Y420" s="59"/>
      <c r="Z420" s="59"/>
      <c r="AA420" s="59"/>
      <c r="AB420" s="59"/>
    </row>
    <row r="421" spans="1:28" s="213" customFormat="1" ht="56.25" customHeight="1" x14ac:dyDescent="0.25">
      <c r="A421" s="294"/>
      <c r="B421" s="86" t="s">
        <v>275</v>
      </c>
      <c r="C421" s="10" t="s">
        <v>276</v>
      </c>
      <c r="D421" s="175" t="s">
        <v>141</v>
      </c>
      <c r="E421" s="706">
        <v>166980000</v>
      </c>
      <c r="F421" s="706">
        <v>3795000</v>
      </c>
      <c r="G421" s="711" t="s">
        <v>630</v>
      </c>
      <c r="H421" s="59"/>
      <c r="I421" s="59"/>
      <c r="J421" s="59"/>
      <c r="K421" s="59"/>
      <c r="L421" s="59"/>
      <c r="M421" s="59"/>
      <c r="N421" s="59"/>
      <c r="O421" s="59"/>
      <c r="P421" s="59"/>
      <c r="Q421" s="59"/>
      <c r="R421" s="59"/>
      <c r="S421" s="59"/>
      <c r="T421" s="59"/>
      <c r="U421" s="59"/>
      <c r="V421" s="59"/>
      <c r="W421" s="59"/>
      <c r="X421" s="59"/>
      <c r="Y421" s="59"/>
      <c r="Z421" s="59"/>
      <c r="AA421" s="59"/>
      <c r="AB421" s="59"/>
    </row>
    <row r="422" spans="1:28" s="213" customFormat="1" ht="58.5" customHeight="1" x14ac:dyDescent="0.25">
      <c r="A422" s="294"/>
      <c r="B422" s="86" t="s">
        <v>280</v>
      </c>
      <c r="C422" s="10" t="s">
        <v>281</v>
      </c>
      <c r="D422" s="175" t="s">
        <v>392</v>
      </c>
      <c r="E422" s="706">
        <v>3860449300</v>
      </c>
      <c r="F422" s="706">
        <v>27375461</v>
      </c>
      <c r="G422" s="711" t="s">
        <v>631</v>
      </c>
      <c r="H422" s="59"/>
      <c r="I422" s="59"/>
      <c r="J422" s="59"/>
      <c r="K422" s="59"/>
      <c r="L422" s="59"/>
      <c r="M422" s="59"/>
      <c r="N422" s="59"/>
      <c r="O422" s="59"/>
      <c r="P422" s="59"/>
      <c r="Q422" s="59"/>
      <c r="R422" s="59"/>
      <c r="S422" s="59"/>
      <c r="T422" s="59"/>
      <c r="U422" s="59"/>
      <c r="V422" s="59"/>
      <c r="W422" s="59"/>
      <c r="X422" s="59"/>
      <c r="Y422" s="59"/>
      <c r="Z422" s="59"/>
      <c r="AA422" s="59"/>
      <c r="AB422" s="59"/>
    </row>
    <row r="423" spans="1:28" s="213" customFormat="1" ht="84" customHeight="1" thickBot="1" x14ac:dyDescent="0.3">
      <c r="A423" s="295"/>
      <c r="B423" s="92" t="s">
        <v>285</v>
      </c>
      <c r="C423" s="128" t="s">
        <v>286</v>
      </c>
      <c r="D423" s="178" t="s">
        <v>146</v>
      </c>
      <c r="E423" s="706">
        <v>115148000</v>
      </c>
      <c r="F423" s="706">
        <v>2093600</v>
      </c>
      <c r="G423" s="711" t="s">
        <v>632</v>
      </c>
      <c r="H423" s="59"/>
      <c r="I423" s="59"/>
      <c r="J423" s="59"/>
      <c r="K423" s="59"/>
      <c r="L423" s="59"/>
      <c r="M423" s="59"/>
      <c r="N423" s="59"/>
      <c r="O423" s="59"/>
      <c r="P423" s="59"/>
      <c r="Q423" s="59"/>
      <c r="R423" s="59"/>
      <c r="S423" s="59"/>
      <c r="T423" s="59"/>
      <c r="U423" s="59"/>
      <c r="V423" s="59"/>
      <c r="W423" s="59"/>
      <c r="X423" s="59"/>
      <c r="Y423" s="59"/>
      <c r="Z423" s="59"/>
      <c r="AA423" s="59"/>
      <c r="AB423" s="59"/>
    </row>
    <row r="424" spans="1:28" ht="16.5" customHeight="1" x14ac:dyDescent="0.25">
      <c r="A424" s="72" t="s">
        <v>246</v>
      </c>
      <c r="B424" s="64"/>
      <c r="C424" s="64"/>
      <c r="D424" s="64"/>
      <c r="E424" s="64"/>
      <c r="F424" s="64"/>
      <c r="G424" s="76"/>
      <c r="H424" s="59"/>
      <c r="I424" s="59"/>
      <c r="J424" s="59"/>
      <c r="K424" s="59"/>
      <c r="L424" s="59"/>
      <c r="M424" s="59"/>
      <c r="N424" s="59"/>
      <c r="O424" s="59"/>
      <c r="P424" s="59"/>
      <c r="Q424" s="59"/>
      <c r="R424" s="59"/>
      <c r="S424" s="59"/>
      <c r="T424" s="59"/>
      <c r="U424" s="59"/>
      <c r="V424" s="59"/>
      <c r="W424" s="59"/>
      <c r="X424" s="59"/>
      <c r="Y424" s="59"/>
      <c r="Z424" s="59"/>
      <c r="AA424" s="59"/>
      <c r="AB424" s="59"/>
    </row>
    <row r="425" spans="1:28" ht="16.5" customHeight="1" x14ac:dyDescent="0.25">
      <c r="A425" s="72" t="s">
        <v>247</v>
      </c>
      <c r="B425" s="64"/>
      <c r="C425" s="64"/>
      <c r="D425" s="64"/>
      <c r="E425" s="64"/>
      <c r="F425" s="64"/>
      <c r="G425" s="76"/>
      <c r="H425" s="59"/>
      <c r="I425" s="59"/>
      <c r="J425" s="59"/>
      <c r="K425" s="59"/>
      <c r="L425" s="59"/>
      <c r="M425" s="59"/>
      <c r="N425" s="59"/>
      <c r="O425" s="59"/>
      <c r="P425" s="59"/>
      <c r="Q425" s="59"/>
      <c r="R425" s="59"/>
      <c r="S425" s="59"/>
      <c r="T425" s="59"/>
      <c r="U425" s="59"/>
      <c r="V425" s="59"/>
      <c r="W425" s="59"/>
      <c r="X425" s="59"/>
      <c r="Y425" s="59"/>
      <c r="Z425" s="59"/>
      <c r="AA425" s="59"/>
      <c r="AB425" s="59"/>
    </row>
    <row r="426" spans="1:28" ht="16.5" customHeight="1" x14ac:dyDescent="0.25">
      <c r="A426" s="72" t="s">
        <v>248</v>
      </c>
      <c r="B426" s="64"/>
      <c r="C426" s="64"/>
      <c r="D426" s="64"/>
      <c r="E426" s="64"/>
      <c r="F426" s="64"/>
      <c r="G426" s="76"/>
      <c r="H426" s="59"/>
      <c r="I426" s="59"/>
      <c r="J426" s="59"/>
      <c r="K426" s="59"/>
      <c r="L426" s="59"/>
      <c r="M426" s="59"/>
      <c r="N426" s="59"/>
      <c r="O426" s="59"/>
      <c r="P426" s="59"/>
      <c r="Q426" s="59"/>
      <c r="R426" s="59"/>
      <c r="S426" s="59"/>
      <c r="T426" s="59"/>
      <c r="U426" s="59"/>
      <c r="V426" s="59"/>
      <c r="W426" s="59"/>
      <c r="X426" s="59"/>
      <c r="Y426" s="59"/>
      <c r="Z426" s="59"/>
      <c r="AA426" s="59"/>
      <c r="AB426" s="59"/>
    </row>
    <row r="427" spans="1:28" ht="15.75" customHeight="1" x14ac:dyDescent="0.25">
      <c r="A427" s="136" t="s">
        <v>235</v>
      </c>
      <c r="B427" s="137"/>
      <c r="C427" s="137"/>
      <c r="D427" s="137"/>
      <c r="E427" s="137"/>
      <c r="F427" s="137"/>
      <c r="G427" s="138"/>
      <c r="H427" s="59"/>
      <c r="I427" s="59"/>
      <c r="J427" s="59"/>
      <c r="K427" s="59"/>
      <c r="L427" s="59"/>
      <c r="M427" s="59"/>
      <c r="N427" s="59"/>
      <c r="O427" s="59"/>
      <c r="P427" s="59"/>
      <c r="Q427" s="59"/>
      <c r="R427" s="59"/>
      <c r="S427" s="59"/>
      <c r="T427" s="59"/>
      <c r="U427" s="59"/>
      <c r="V427" s="59"/>
      <c r="W427" s="59"/>
      <c r="X427" s="59"/>
      <c r="Y427" s="59"/>
      <c r="Z427" s="59"/>
      <c r="AA427" s="59"/>
      <c r="AB427" s="59"/>
    </row>
    <row r="428" spans="1:28" ht="15.75" customHeight="1" x14ac:dyDescent="0.25">
      <c r="A428" s="72" t="s">
        <v>236</v>
      </c>
      <c r="B428" s="64"/>
      <c r="C428" s="64"/>
      <c r="D428" s="64"/>
      <c r="E428" s="64"/>
      <c r="F428" s="64"/>
      <c r="G428" s="76"/>
      <c r="H428" s="59"/>
      <c r="I428" s="59"/>
      <c r="J428" s="59"/>
      <c r="K428" s="59"/>
      <c r="L428" s="59"/>
      <c r="M428" s="59"/>
      <c r="N428" s="59"/>
      <c r="O428" s="59"/>
      <c r="P428" s="59"/>
      <c r="Q428" s="59"/>
      <c r="R428" s="59"/>
      <c r="S428" s="59"/>
      <c r="T428" s="59"/>
      <c r="U428" s="59"/>
      <c r="V428" s="59"/>
      <c r="W428" s="59"/>
      <c r="X428" s="59"/>
      <c r="Y428" s="59"/>
      <c r="Z428" s="59"/>
      <c r="AA428" s="59"/>
      <c r="AB428" s="59"/>
    </row>
    <row r="429" spans="1:28" ht="15.75" customHeight="1" x14ac:dyDescent="0.25">
      <c r="A429" s="72" t="s">
        <v>237</v>
      </c>
      <c r="B429" s="64"/>
      <c r="C429" s="64"/>
      <c r="D429" s="64"/>
      <c r="E429" s="64"/>
      <c r="F429" s="64"/>
      <c r="G429" s="76"/>
      <c r="H429" s="59"/>
      <c r="I429" s="59"/>
      <c r="J429" s="59"/>
      <c r="K429" s="59"/>
      <c r="L429" s="59"/>
      <c r="M429" s="59"/>
      <c r="N429" s="59"/>
      <c r="O429" s="59"/>
      <c r="P429" s="59"/>
      <c r="Q429" s="59"/>
      <c r="R429" s="59"/>
      <c r="S429" s="59"/>
      <c r="T429" s="59"/>
      <c r="U429" s="59"/>
      <c r="V429" s="59"/>
      <c r="W429" s="59"/>
      <c r="X429" s="59"/>
      <c r="Y429" s="59"/>
      <c r="Z429" s="59"/>
      <c r="AA429" s="59"/>
      <c r="AB429" s="59"/>
    </row>
    <row r="430" spans="1:28" ht="15.75" customHeight="1" x14ac:dyDescent="0.25">
      <c r="A430" s="72" t="s">
        <v>238</v>
      </c>
      <c r="B430" s="64"/>
      <c r="C430" s="64"/>
      <c r="D430" s="64"/>
      <c r="E430" s="64"/>
      <c r="F430" s="64"/>
      <c r="G430" s="76"/>
      <c r="H430" s="59"/>
      <c r="I430" s="59"/>
      <c r="J430" s="59"/>
      <c r="K430" s="59"/>
      <c r="L430" s="59"/>
      <c r="M430" s="59"/>
      <c r="N430" s="59"/>
      <c r="O430" s="59"/>
      <c r="P430" s="59"/>
      <c r="Q430" s="59"/>
      <c r="R430" s="59"/>
      <c r="S430" s="59"/>
      <c r="T430" s="59"/>
      <c r="U430" s="59"/>
      <c r="V430" s="59"/>
      <c r="W430" s="59"/>
      <c r="X430" s="59"/>
      <c r="Y430" s="59"/>
      <c r="Z430" s="59"/>
      <c r="AA430" s="59"/>
      <c r="AB430" s="59"/>
    </row>
    <row r="431" spans="1:28" ht="15.75" customHeight="1" x14ac:dyDescent="0.25">
      <c r="A431" s="72" t="s">
        <v>239</v>
      </c>
      <c r="B431" s="64"/>
      <c r="C431" s="64"/>
      <c r="D431" s="64"/>
      <c r="E431" s="64"/>
      <c r="F431" s="64"/>
      <c r="G431" s="76"/>
      <c r="H431" s="59"/>
      <c r="I431" s="59"/>
      <c r="J431" s="59"/>
      <c r="K431" s="59"/>
      <c r="L431" s="59"/>
      <c r="M431" s="59"/>
      <c r="N431" s="59"/>
      <c r="O431" s="59"/>
      <c r="P431" s="59"/>
      <c r="Q431" s="59"/>
      <c r="R431" s="59"/>
      <c r="S431" s="59"/>
      <c r="T431" s="59"/>
      <c r="U431" s="59"/>
      <c r="V431" s="59"/>
      <c r="W431" s="59"/>
      <c r="X431" s="59"/>
      <c r="Y431" s="59"/>
      <c r="Z431" s="59"/>
      <c r="AA431" s="59"/>
      <c r="AB431" s="59"/>
    </row>
    <row r="432" spans="1:28" ht="3" customHeight="1" thickBot="1" x14ac:dyDescent="0.3">
      <c r="A432" s="75" t="s">
        <v>240</v>
      </c>
      <c r="B432" s="69"/>
      <c r="C432" s="69"/>
      <c r="D432" s="69"/>
      <c r="E432" s="69"/>
      <c r="F432" s="69"/>
      <c r="G432" s="119"/>
      <c r="H432" s="59"/>
      <c r="I432" s="59"/>
      <c r="J432" s="59"/>
      <c r="K432" s="59"/>
      <c r="L432" s="59"/>
      <c r="M432" s="59"/>
      <c r="N432" s="59"/>
      <c r="O432" s="59"/>
      <c r="P432" s="59"/>
      <c r="Q432" s="59"/>
      <c r="R432" s="59"/>
      <c r="S432" s="59"/>
      <c r="T432" s="59"/>
      <c r="U432" s="59"/>
      <c r="V432" s="59"/>
      <c r="W432" s="59"/>
      <c r="X432" s="59"/>
      <c r="Y432" s="59"/>
      <c r="Z432" s="59"/>
      <c r="AA432" s="59"/>
      <c r="AB432" s="59"/>
    </row>
    <row r="433" spans="1:28" ht="15.75" customHeight="1" thickBot="1" x14ac:dyDescent="0.3">
      <c r="A433" s="139"/>
      <c r="B433" s="59"/>
      <c r="C433" s="59"/>
      <c r="D433" s="59"/>
      <c r="E433" s="59"/>
      <c r="F433" s="59"/>
      <c r="G433" s="140"/>
      <c r="H433" s="59"/>
      <c r="I433" s="59"/>
      <c r="J433" s="59"/>
      <c r="K433" s="59"/>
      <c r="L433" s="59"/>
      <c r="M433" s="59"/>
      <c r="N433" s="59"/>
      <c r="O433" s="59"/>
      <c r="P433" s="59"/>
      <c r="Q433" s="59"/>
      <c r="R433" s="59"/>
      <c r="S433" s="59"/>
      <c r="T433" s="59"/>
      <c r="U433" s="59"/>
      <c r="V433" s="59"/>
      <c r="W433" s="59"/>
      <c r="X433" s="59"/>
      <c r="Y433" s="59"/>
      <c r="Z433" s="59"/>
      <c r="AA433" s="59"/>
      <c r="AB433" s="59"/>
    </row>
    <row r="434" spans="1:28" ht="15.75" customHeight="1" x14ac:dyDescent="0.3">
      <c r="A434" s="301" t="s">
        <v>420</v>
      </c>
      <c r="B434" s="218"/>
      <c r="C434" s="218"/>
      <c r="D434" s="218"/>
      <c r="E434" s="218"/>
      <c r="F434" s="218"/>
      <c r="G434" s="219"/>
      <c r="H434" s="59"/>
      <c r="I434" s="59"/>
      <c r="J434" s="59"/>
      <c r="K434" s="59"/>
      <c r="L434" s="59"/>
      <c r="M434" s="59"/>
      <c r="N434" s="59"/>
      <c r="O434" s="59"/>
      <c r="P434" s="59"/>
      <c r="Q434" s="59"/>
      <c r="R434" s="59"/>
      <c r="S434" s="59"/>
      <c r="T434" s="59"/>
      <c r="U434" s="59"/>
      <c r="V434" s="59"/>
      <c r="W434" s="59"/>
      <c r="X434" s="59"/>
      <c r="Y434" s="59"/>
      <c r="Z434" s="59"/>
      <c r="AA434" s="59"/>
      <c r="AB434" s="59"/>
    </row>
    <row r="435" spans="1:28" ht="41.25" customHeight="1" thickBot="1" x14ac:dyDescent="0.3">
      <c r="A435" s="60" t="s">
        <v>26</v>
      </c>
      <c r="B435" s="49" t="s">
        <v>253</v>
      </c>
      <c r="C435" s="49" t="s">
        <v>254</v>
      </c>
      <c r="D435" s="49" t="s">
        <v>386</v>
      </c>
      <c r="E435" s="49" t="s">
        <v>421</v>
      </c>
      <c r="F435" s="49" t="s">
        <v>422</v>
      </c>
      <c r="G435" s="48" t="s">
        <v>389</v>
      </c>
      <c r="H435" s="59"/>
      <c r="I435" s="59"/>
      <c r="J435" s="59"/>
      <c r="K435" s="59"/>
      <c r="L435" s="59"/>
      <c r="M435" s="59"/>
      <c r="N435" s="59"/>
      <c r="O435" s="59"/>
      <c r="P435" s="59"/>
      <c r="Q435" s="59"/>
      <c r="R435" s="59"/>
      <c r="S435" s="59"/>
      <c r="T435" s="59"/>
      <c r="U435" s="59"/>
      <c r="V435" s="59"/>
      <c r="W435" s="59"/>
      <c r="X435" s="59"/>
      <c r="Y435" s="59"/>
      <c r="Z435" s="59"/>
      <c r="AA435" s="59"/>
      <c r="AB435" s="59"/>
    </row>
    <row r="436" spans="1:28" ht="16.5" customHeight="1" x14ac:dyDescent="0.25">
      <c r="A436" s="72" t="s">
        <v>242</v>
      </c>
      <c r="B436" s="64"/>
      <c r="C436" s="64"/>
      <c r="D436" s="64"/>
      <c r="E436" s="64"/>
      <c r="F436" s="64"/>
      <c r="G436" s="76"/>
      <c r="H436" s="59"/>
      <c r="I436" s="59"/>
      <c r="J436" s="59"/>
      <c r="K436" s="59"/>
      <c r="L436" s="59"/>
      <c r="M436" s="59"/>
      <c r="N436" s="59"/>
      <c r="O436" s="59"/>
      <c r="P436" s="59"/>
      <c r="Q436" s="59"/>
      <c r="R436" s="59"/>
      <c r="S436" s="59"/>
      <c r="T436" s="59"/>
      <c r="U436" s="59"/>
      <c r="V436" s="59"/>
      <c r="W436" s="59"/>
      <c r="X436" s="59"/>
      <c r="Y436" s="59"/>
      <c r="Z436" s="59"/>
      <c r="AA436" s="59"/>
      <c r="AB436" s="59"/>
    </row>
    <row r="437" spans="1:28" ht="16.5" customHeight="1" x14ac:dyDescent="0.25">
      <c r="A437" s="72" t="s">
        <v>244</v>
      </c>
      <c r="B437" s="64"/>
      <c r="C437" s="64"/>
      <c r="D437" s="64"/>
      <c r="E437" s="64"/>
      <c r="F437" s="64"/>
      <c r="G437" s="76"/>
      <c r="H437" s="59"/>
      <c r="I437" s="59"/>
      <c r="J437" s="59"/>
      <c r="K437" s="59"/>
      <c r="L437" s="59"/>
      <c r="M437" s="59"/>
      <c r="N437" s="59"/>
      <c r="O437" s="59"/>
      <c r="P437" s="59"/>
      <c r="Q437" s="59"/>
      <c r="R437" s="59"/>
      <c r="S437" s="59"/>
      <c r="T437" s="59"/>
      <c r="U437" s="59"/>
      <c r="V437" s="59"/>
      <c r="W437" s="59"/>
      <c r="X437" s="59"/>
      <c r="Y437" s="59"/>
      <c r="Z437" s="59"/>
      <c r="AA437" s="59"/>
      <c r="AB437" s="59"/>
    </row>
    <row r="438" spans="1:28" ht="16.5" customHeight="1" x14ac:dyDescent="0.25">
      <c r="A438" s="72" t="s">
        <v>245</v>
      </c>
      <c r="B438" s="64"/>
      <c r="C438" s="64"/>
      <c r="D438" s="64"/>
      <c r="E438" s="64"/>
      <c r="F438" s="64"/>
      <c r="G438" s="76"/>
      <c r="H438" s="59"/>
      <c r="I438" s="59"/>
      <c r="J438" s="59"/>
      <c r="K438" s="59"/>
      <c r="L438" s="59"/>
      <c r="M438" s="59"/>
      <c r="N438" s="59"/>
      <c r="O438" s="59"/>
      <c r="P438" s="59"/>
      <c r="Q438" s="59"/>
      <c r="R438" s="59"/>
      <c r="S438" s="59"/>
      <c r="T438" s="59"/>
      <c r="U438" s="59"/>
      <c r="V438" s="59"/>
      <c r="W438" s="59"/>
      <c r="X438" s="59"/>
      <c r="Y438" s="59"/>
      <c r="Z438" s="59"/>
      <c r="AA438" s="59"/>
      <c r="AB438" s="59"/>
    </row>
    <row r="439" spans="1:28" ht="16.5" customHeight="1" x14ac:dyDescent="0.25">
      <c r="A439" s="72" t="s">
        <v>246</v>
      </c>
      <c r="B439" s="64"/>
      <c r="C439" s="64"/>
      <c r="D439" s="64"/>
      <c r="E439" s="64"/>
      <c r="F439" s="64"/>
      <c r="G439" s="76"/>
      <c r="H439" s="59"/>
      <c r="I439" s="59"/>
      <c r="J439" s="59"/>
      <c r="K439" s="59"/>
      <c r="L439" s="59"/>
      <c r="M439" s="59"/>
      <c r="N439" s="59"/>
      <c r="O439" s="59"/>
      <c r="P439" s="59"/>
      <c r="Q439" s="59"/>
      <c r="R439" s="59"/>
      <c r="S439" s="59"/>
      <c r="T439" s="59"/>
      <c r="U439" s="59"/>
      <c r="V439" s="59"/>
      <c r="W439" s="59"/>
      <c r="X439" s="59"/>
      <c r="Y439" s="59"/>
      <c r="Z439" s="59"/>
      <c r="AA439" s="59"/>
      <c r="AB439" s="59"/>
    </row>
    <row r="440" spans="1:28" ht="16.5" customHeight="1" x14ac:dyDescent="0.25">
      <c r="A440" s="72" t="s">
        <v>247</v>
      </c>
      <c r="B440" s="64"/>
      <c r="C440" s="64"/>
      <c r="D440" s="64"/>
      <c r="E440" s="64"/>
      <c r="F440" s="64"/>
      <c r="G440" s="76"/>
      <c r="H440" s="59"/>
      <c r="I440" s="59"/>
      <c r="J440" s="59"/>
      <c r="K440" s="59"/>
      <c r="L440" s="59"/>
      <c r="M440" s="59"/>
      <c r="N440" s="59"/>
      <c r="O440" s="59"/>
      <c r="P440" s="59"/>
      <c r="Q440" s="59"/>
      <c r="R440" s="59"/>
      <c r="S440" s="59"/>
      <c r="T440" s="59"/>
      <c r="U440" s="59"/>
      <c r="V440" s="59"/>
      <c r="W440" s="59"/>
      <c r="X440" s="59"/>
      <c r="Y440" s="59"/>
      <c r="Z440" s="59"/>
      <c r="AA440" s="59"/>
      <c r="AB440" s="59"/>
    </row>
    <row r="441" spans="1:28" ht="16.5" customHeight="1" x14ac:dyDescent="0.25">
      <c r="A441" s="72" t="s">
        <v>248</v>
      </c>
      <c r="B441" s="64"/>
      <c r="C441" s="64"/>
      <c r="D441" s="64"/>
      <c r="E441" s="64"/>
      <c r="F441" s="64"/>
      <c r="G441" s="76"/>
      <c r="H441" s="59"/>
      <c r="I441" s="59"/>
      <c r="J441" s="59"/>
      <c r="K441" s="59"/>
      <c r="L441" s="59"/>
      <c r="M441" s="59"/>
      <c r="N441" s="59"/>
      <c r="O441" s="59"/>
      <c r="P441" s="59"/>
      <c r="Q441" s="59"/>
      <c r="R441" s="59"/>
      <c r="S441" s="59"/>
      <c r="T441" s="59"/>
      <c r="U441" s="59"/>
      <c r="V441" s="59"/>
      <c r="W441" s="59"/>
      <c r="X441" s="59"/>
      <c r="Y441" s="59"/>
      <c r="Z441" s="59"/>
      <c r="AA441" s="59"/>
      <c r="AB441" s="59"/>
    </row>
    <row r="442" spans="1:28" ht="15.75" customHeight="1" x14ac:dyDescent="0.25">
      <c r="A442" s="136" t="s">
        <v>235</v>
      </c>
      <c r="B442" s="137"/>
      <c r="C442" s="137"/>
      <c r="D442" s="137"/>
      <c r="E442" s="137"/>
      <c r="F442" s="137"/>
      <c r="G442" s="138"/>
      <c r="H442" s="59"/>
      <c r="I442" s="59"/>
      <c r="J442" s="59"/>
      <c r="K442" s="59"/>
      <c r="L442" s="59"/>
      <c r="M442" s="59"/>
      <c r="N442" s="59"/>
      <c r="O442" s="59"/>
      <c r="P442" s="59"/>
      <c r="Q442" s="59"/>
      <c r="R442" s="59"/>
      <c r="S442" s="59"/>
      <c r="T442" s="59"/>
      <c r="U442" s="59"/>
      <c r="V442" s="59"/>
      <c r="W442" s="59"/>
      <c r="X442" s="59"/>
      <c r="Y442" s="59"/>
      <c r="Z442" s="59"/>
      <c r="AA442" s="59"/>
      <c r="AB442" s="59"/>
    </row>
    <row r="443" spans="1:28" ht="15.75" customHeight="1" x14ac:dyDescent="0.25">
      <c r="A443" s="72" t="s">
        <v>236</v>
      </c>
      <c r="B443" s="64"/>
      <c r="C443" s="64"/>
      <c r="D443" s="64"/>
      <c r="E443" s="64"/>
      <c r="F443" s="64"/>
      <c r="G443" s="76"/>
      <c r="H443" s="59"/>
      <c r="I443" s="59"/>
      <c r="J443" s="59"/>
      <c r="K443" s="59"/>
      <c r="L443" s="59"/>
      <c r="M443" s="59"/>
      <c r="N443" s="59"/>
      <c r="O443" s="59"/>
      <c r="P443" s="59"/>
      <c r="Q443" s="59"/>
      <c r="R443" s="59"/>
      <c r="S443" s="59"/>
      <c r="T443" s="59"/>
      <c r="U443" s="59"/>
      <c r="V443" s="59"/>
      <c r="W443" s="59"/>
      <c r="X443" s="59"/>
      <c r="Y443" s="59"/>
      <c r="Z443" s="59"/>
      <c r="AA443" s="59"/>
      <c r="AB443" s="59"/>
    </row>
    <row r="444" spans="1:28" ht="15.75" customHeight="1" x14ac:dyDescent="0.25">
      <c r="A444" s="72" t="s">
        <v>237</v>
      </c>
      <c r="B444" s="64"/>
      <c r="C444" s="64"/>
      <c r="D444" s="64"/>
      <c r="E444" s="64"/>
      <c r="F444" s="64"/>
      <c r="G444" s="76"/>
      <c r="H444" s="59"/>
      <c r="I444" s="59"/>
      <c r="J444" s="59"/>
      <c r="K444" s="59"/>
      <c r="L444" s="59"/>
      <c r="M444" s="59"/>
      <c r="N444" s="59"/>
      <c r="O444" s="59"/>
      <c r="P444" s="59"/>
      <c r="Q444" s="59"/>
      <c r="R444" s="59"/>
      <c r="S444" s="59"/>
      <c r="T444" s="59"/>
      <c r="U444" s="59"/>
      <c r="V444" s="59"/>
      <c r="W444" s="59"/>
      <c r="X444" s="59"/>
      <c r="Y444" s="59"/>
      <c r="Z444" s="59"/>
      <c r="AA444" s="59"/>
      <c r="AB444" s="59"/>
    </row>
    <row r="445" spans="1:28" ht="15.75" customHeight="1" x14ac:dyDescent="0.25">
      <c r="A445" s="72" t="s">
        <v>238</v>
      </c>
      <c r="B445" s="64"/>
      <c r="C445" s="64"/>
      <c r="D445" s="64"/>
      <c r="E445" s="64"/>
      <c r="F445" s="64"/>
      <c r="G445" s="76"/>
      <c r="H445" s="59"/>
      <c r="I445" s="59"/>
      <c r="J445" s="59"/>
      <c r="K445" s="59"/>
      <c r="L445" s="59"/>
      <c r="M445" s="59"/>
      <c r="N445" s="59"/>
      <c r="O445" s="59"/>
      <c r="P445" s="59"/>
      <c r="Q445" s="59"/>
      <c r="R445" s="59"/>
      <c r="S445" s="59"/>
      <c r="T445" s="59"/>
      <c r="U445" s="59"/>
      <c r="V445" s="59"/>
      <c r="W445" s="59"/>
      <c r="X445" s="59"/>
      <c r="Y445" s="59"/>
      <c r="Z445" s="59"/>
      <c r="AA445" s="59"/>
      <c r="AB445" s="59"/>
    </row>
    <row r="446" spans="1:28" ht="15.75" customHeight="1" x14ac:dyDescent="0.25">
      <c r="A446" s="72" t="s">
        <v>239</v>
      </c>
      <c r="B446" s="64"/>
      <c r="C446" s="64"/>
      <c r="D446" s="64"/>
      <c r="E446" s="64"/>
      <c r="F446" s="64"/>
      <c r="G446" s="76"/>
      <c r="H446" s="59"/>
      <c r="I446" s="59"/>
      <c r="J446" s="59"/>
      <c r="K446" s="59"/>
      <c r="L446" s="59"/>
      <c r="M446" s="59"/>
      <c r="N446" s="59"/>
      <c r="O446" s="59"/>
      <c r="P446" s="59"/>
      <c r="Q446" s="59"/>
      <c r="R446" s="59"/>
      <c r="S446" s="59"/>
      <c r="T446" s="59"/>
      <c r="U446" s="59"/>
      <c r="V446" s="59"/>
      <c r="W446" s="59"/>
      <c r="X446" s="59"/>
      <c r="Y446" s="59"/>
      <c r="Z446" s="59"/>
      <c r="AA446" s="59"/>
      <c r="AB446" s="59"/>
    </row>
    <row r="447" spans="1:28" ht="15.75" customHeight="1" thickBot="1" x14ac:dyDescent="0.3">
      <c r="A447" s="75" t="s">
        <v>240</v>
      </c>
      <c r="B447" s="69"/>
      <c r="C447" s="69"/>
      <c r="D447" s="69"/>
      <c r="E447" s="69"/>
      <c r="F447" s="69"/>
      <c r="G447" s="119"/>
      <c r="H447" s="59"/>
      <c r="I447" s="59"/>
      <c r="J447" s="59"/>
      <c r="K447" s="59"/>
      <c r="L447" s="59"/>
      <c r="M447" s="59"/>
      <c r="N447" s="59"/>
      <c r="O447" s="59"/>
      <c r="P447" s="59"/>
      <c r="Q447" s="59"/>
      <c r="R447" s="59"/>
      <c r="S447" s="59"/>
      <c r="T447" s="59"/>
      <c r="U447" s="59"/>
      <c r="V447" s="59"/>
      <c r="W447" s="59"/>
      <c r="X447" s="59"/>
      <c r="Y447" s="59"/>
      <c r="Z447" s="59"/>
      <c r="AA447" s="59"/>
      <c r="AB447" s="59"/>
    </row>
    <row r="448" spans="1:28" ht="15.75" customHeight="1" thickBot="1" x14ac:dyDescent="0.3">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row>
    <row r="449" spans="1:28" ht="24.75" customHeight="1" x14ac:dyDescent="0.3">
      <c r="A449" s="301" t="s">
        <v>423</v>
      </c>
      <c r="B449" s="218"/>
      <c r="C449" s="218"/>
      <c r="D449" s="218"/>
      <c r="E449" s="218"/>
      <c r="F449" s="218"/>
      <c r="G449" s="218"/>
      <c r="H449" s="219"/>
      <c r="I449" s="59"/>
      <c r="J449" s="59"/>
      <c r="K449" s="59"/>
      <c r="L449" s="59"/>
      <c r="M449" s="59"/>
      <c r="N449" s="59"/>
      <c r="O449" s="59"/>
      <c r="P449" s="59"/>
      <c r="Q449" s="59"/>
      <c r="R449" s="59"/>
      <c r="S449" s="59"/>
      <c r="T449" s="59"/>
      <c r="U449" s="59"/>
      <c r="V449" s="59"/>
      <c r="W449" s="59"/>
      <c r="X449" s="59"/>
      <c r="Y449" s="59"/>
      <c r="Z449" s="59"/>
      <c r="AA449" s="59"/>
      <c r="AB449" s="59"/>
    </row>
    <row r="450" spans="1:28" ht="46.5" customHeight="1" thickBot="1" x14ac:dyDescent="0.3">
      <c r="A450" s="77" t="s">
        <v>22</v>
      </c>
      <c r="B450" s="33" t="s">
        <v>424</v>
      </c>
      <c r="C450" s="141" t="s">
        <v>256</v>
      </c>
      <c r="D450" s="141" t="s">
        <v>257</v>
      </c>
      <c r="E450" s="141" t="s">
        <v>425</v>
      </c>
      <c r="F450" s="141" t="s">
        <v>426</v>
      </c>
      <c r="G450" s="141" t="s">
        <v>427</v>
      </c>
      <c r="H450" s="79" t="s">
        <v>389</v>
      </c>
      <c r="I450" s="59"/>
      <c r="J450" s="59"/>
      <c r="K450" s="59"/>
      <c r="L450" s="59"/>
      <c r="M450" s="59"/>
      <c r="N450" s="59"/>
      <c r="O450" s="59"/>
      <c r="P450" s="59"/>
      <c r="Q450" s="59"/>
      <c r="R450" s="59"/>
      <c r="S450" s="59"/>
      <c r="T450" s="59"/>
      <c r="U450" s="59"/>
      <c r="V450" s="59"/>
      <c r="W450" s="59"/>
      <c r="X450" s="59"/>
      <c r="Y450" s="59"/>
      <c r="Z450" s="59"/>
      <c r="AA450" s="59"/>
      <c r="AB450" s="59"/>
    </row>
    <row r="451" spans="1:28" ht="87" customHeight="1" x14ac:dyDescent="0.25">
      <c r="A451" s="304" t="s">
        <v>235</v>
      </c>
      <c r="B451" s="82" t="s">
        <v>428</v>
      </c>
      <c r="C451" s="82" t="s">
        <v>429</v>
      </c>
      <c r="D451" s="142">
        <v>20</v>
      </c>
      <c r="E451" s="82">
        <v>6</v>
      </c>
      <c r="F451" s="143">
        <v>1</v>
      </c>
      <c r="G451" s="144">
        <f t="shared" ref="G451:G480" si="49">F451/E451</f>
        <v>0.16666666666666666</v>
      </c>
      <c r="H451" s="85" t="s">
        <v>430</v>
      </c>
    </row>
    <row r="452" spans="1:28" ht="84" customHeight="1" x14ac:dyDescent="0.25">
      <c r="A452" s="223"/>
      <c r="B452" s="88" t="s">
        <v>431</v>
      </c>
      <c r="C452" s="88" t="s">
        <v>429</v>
      </c>
      <c r="D452" s="145">
        <v>20</v>
      </c>
      <c r="E452" s="88">
        <v>6</v>
      </c>
      <c r="F452" s="146">
        <v>1</v>
      </c>
      <c r="G452" s="147">
        <f t="shared" si="49"/>
        <v>0.16666666666666666</v>
      </c>
      <c r="H452" s="148" t="s">
        <v>432</v>
      </c>
    </row>
    <row r="453" spans="1:28" ht="96.75" customHeight="1" x14ac:dyDescent="0.25">
      <c r="A453" s="223"/>
      <c r="B453" s="88" t="s">
        <v>433</v>
      </c>
      <c r="C453" s="88" t="s">
        <v>429</v>
      </c>
      <c r="D453" s="145">
        <v>20</v>
      </c>
      <c r="E453" s="88">
        <v>6</v>
      </c>
      <c r="F453" s="146">
        <v>1</v>
      </c>
      <c r="G453" s="149">
        <f t="shared" si="49"/>
        <v>0.16666666666666666</v>
      </c>
      <c r="H453" s="90" t="s">
        <v>434</v>
      </c>
    </row>
    <row r="454" spans="1:28" ht="79.5" customHeight="1" x14ac:dyDescent="0.25">
      <c r="A454" s="223"/>
      <c r="B454" s="88" t="s">
        <v>435</v>
      </c>
      <c r="C454" s="88" t="s">
        <v>73</v>
      </c>
      <c r="D454" s="145">
        <v>20</v>
      </c>
      <c r="E454" s="91">
        <v>0.1</v>
      </c>
      <c r="F454" s="150">
        <v>1.67E-2</v>
      </c>
      <c r="G454" s="147">
        <f t="shared" si="49"/>
        <v>0.16699999999999998</v>
      </c>
      <c r="H454" s="151" t="s">
        <v>436</v>
      </c>
    </row>
    <row r="455" spans="1:28" ht="80.25" customHeight="1" thickBot="1" x14ac:dyDescent="0.3">
      <c r="A455" s="225"/>
      <c r="B455" s="94" t="s">
        <v>437</v>
      </c>
      <c r="C455" s="94" t="s">
        <v>429</v>
      </c>
      <c r="D455" s="152">
        <v>20</v>
      </c>
      <c r="E455" s="94">
        <v>6</v>
      </c>
      <c r="F455" s="153">
        <v>1</v>
      </c>
      <c r="G455" s="154">
        <f t="shared" si="49"/>
        <v>0.16666666666666666</v>
      </c>
      <c r="H455" s="155" t="s">
        <v>438</v>
      </c>
    </row>
    <row r="456" spans="1:28" ht="72" customHeight="1" x14ac:dyDescent="0.25">
      <c r="A456" s="305" t="s">
        <v>236</v>
      </c>
      <c r="B456" s="82" t="s">
        <v>428</v>
      </c>
      <c r="C456" s="82" t="s">
        <v>429</v>
      </c>
      <c r="D456" s="142">
        <v>20</v>
      </c>
      <c r="E456" s="82">
        <v>6</v>
      </c>
      <c r="F456" s="143">
        <v>2</v>
      </c>
      <c r="G456" s="144">
        <f t="shared" si="49"/>
        <v>0.33333333333333331</v>
      </c>
      <c r="H456" s="148" t="s">
        <v>439</v>
      </c>
    </row>
    <row r="457" spans="1:28" ht="87.75" customHeight="1" x14ac:dyDescent="0.25">
      <c r="A457" s="279"/>
      <c r="B457" s="88" t="s">
        <v>431</v>
      </c>
      <c r="C457" s="88" t="s">
        <v>429</v>
      </c>
      <c r="D457" s="145">
        <v>20</v>
      </c>
      <c r="E457" s="88">
        <v>6</v>
      </c>
      <c r="F457" s="146">
        <v>2</v>
      </c>
      <c r="G457" s="147">
        <f t="shared" si="49"/>
        <v>0.33333333333333331</v>
      </c>
      <c r="H457" s="90" t="s">
        <v>440</v>
      </c>
    </row>
    <row r="458" spans="1:28" ht="60" customHeight="1" x14ac:dyDescent="0.25">
      <c r="A458" s="279"/>
      <c r="B458" s="88" t="s">
        <v>433</v>
      </c>
      <c r="C458" s="88" t="s">
        <v>429</v>
      </c>
      <c r="D458" s="145">
        <v>20</v>
      </c>
      <c r="E458" s="88">
        <v>6</v>
      </c>
      <c r="F458" s="146">
        <v>2</v>
      </c>
      <c r="G458" s="149">
        <f t="shared" si="49"/>
        <v>0.33333333333333331</v>
      </c>
      <c r="H458" s="90" t="s">
        <v>441</v>
      </c>
    </row>
    <row r="459" spans="1:28" ht="60" customHeight="1" x14ac:dyDescent="0.25">
      <c r="A459" s="279"/>
      <c r="B459" s="88" t="s">
        <v>435</v>
      </c>
      <c r="C459" s="88" t="s">
        <v>73</v>
      </c>
      <c r="D459" s="145">
        <v>20</v>
      </c>
      <c r="E459" s="91">
        <v>0.1</v>
      </c>
      <c r="F459" s="150">
        <v>3.3399999999999999E-2</v>
      </c>
      <c r="G459" s="147">
        <f t="shared" si="49"/>
        <v>0.33399999999999996</v>
      </c>
      <c r="H459" s="151" t="s">
        <v>442</v>
      </c>
    </row>
    <row r="460" spans="1:28" ht="60" customHeight="1" thickBot="1" x14ac:dyDescent="0.3">
      <c r="A460" s="279"/>
      <c r="B460" s="94" t="s">
        <v>437</v>
      </c>
      <c r="C460" s="94" t="s">
        <v>429</v>
      </c>
      <c r="D460" s="152">
        <v>20</v>
      </c>
      <c r="E460" s="94">
        <v>6</v>
      </c>
      <c r="F460" s="153">
        <v>2</v>
      </c>
      <c r="G460" s="154">
        <f t="shared" si="49"/>
        <v>0.33333333333333331</v>
      </c>
      <c r="H460" s="155" t="s">
        <v>443</v>
      </c>
    </row>
    <row r="461" spans="1:28" ht="60" customHeight="1" x14ac:dyDescent="0.25">
      <c r="A461" s="302" t="s">
        <v>237</v>
      </c>
      <c r="B461" s="82" t="s">
        <v>428</v>
      </c>
      <c r="C461" s="82" t="s">
        <v>429</v>
      </c>
      <c r="D461" s="142">
        <v>20</v>
      </c>
      <c r="E461" s="82">
        <v>6</v>
      </c>
      <c r="F461" s="143">
        <v>3</v>
      </c>
      <c r="G461" s="144">
        <f t="shared" si="49"/>
        <v>0.5</v>
      </c>
      <c r="H461" s="85" t="s">
        <v>444</v>
      </c>
    </row>
    <row r="462" spans="1:28" ht="60" customHeight="1" x14ac:dyDescent="0.25">
      <c r="A462" s="279"/>
      <c r="B462" s="88" t="s">
        <v>431</v>
      </c>
      <c r="C462" s="88" t="s">
        <v>429</v>
      </c>
      <c r="D462" s="145">
        <v>20</v>
      </c>
      <c r="E462" s="88">
        <v>6</v>
      </c>
      <c r="F462" s="146">
        <v>3</v>
      </c>
      <c r="G462" s="147">
        <f t="shared" si="49"/>
        <v>0.5</v>
      </c>
      <c r="H462" s="148" t="s">
        <v>445</v>
      </c>
    </row>
    <row r="463" spans="1:28" ht="60" customHeight="1" x14ac:dyDescent="0.25">
      <c r="A463" s="279"/>
      <c r="B463" s="88" t="s">
        <v>433</v>
      </c>
      <c r="C463" s="88" t="s">
        <v>429</v>
      </c>
      <c r="D463" s="145">
        <v>20</v>
      </c>
      <c r="E463" s="88">
        <v>6</v>
      </c>
      <c r="F463" s="146">
        <v>3</v>
      </c>
      <c r="G463" s="149">
        <f t="shared" si="49"/>
        <v>0.5</v>
      </c>
      <c r="H463" s="90" t="s">
        <v>446</v>
      </c>
    </row>
    <row r="464" spans="1:28" ht="60" customHeight="1" x14ac:dyDescent="0.25">
      <c r="A464" s="279"/>
      <c r="B464" s="88" t="s">
        <v>435</v>
      </c>
      <c r="C464" s="88" t="s">
        <v>73</v>
      </c>
      <c r="D464" s="145">
        <v>20</v>
      </c>
      <c r="E464" s="91">
        <v>0.1</v>
      </c>
      <c r="F464" s="150">
        <v>5.0099999999999999E-2</v>
      </c>
      <c r="G464" s="147">
        <f t="shared" si="49"/>
        <v>0.501</v>
      </c>
      <c r="H464" s="151" t="s">
        <v>447</v>
      </c>
    </row>
    <row r="465" spans="1:8" ht="74.25" customHeight="1" thickBot="1" x14ac:dyDescent="0.3">
      <c r="A465" s="279"/>
      <c r="B465" s="94" t="s">
        <v>437</v>
      </c>
      <c r="C465" s="94" t="s">
        <v>429</v>
      </c>
      <c r="D465" s="152">
        <v>20</v>
      </c>
      <c r="E465" s="94">
        <v>6</v>
      </c>
      <c r="F465" s="153">
        <v>3</v>
      </c>
      <c r="G465" s="154">
        <f t="shared" si="49"/>
        <v>0.5</v>
      </c>
      <c r="H465" s="155" t="s">
        <v>448</v>
      </c>
    </row>
    <row r="466" spans="1:8" ht="63.75" customHeight="1" x14ac:dyDescent="0.25">
      <c r="A466" s="302" t="s">
        <v>238</v>
      </c>
      <c r="B466" s="82" t="s">
        <v>428</v>
      </c>
      <c r="C466" s="82" t="s">
        <v>429</v>
      </c>
      <c r="D466" s="142">
        <v>20</v>
      </c>
      <c r="E466" s="82">
        <v>6</v>
      </c>
      <c r="F466" s="143">
        <v>4</v>
      </c>
      <c r="G466" s="144">
        <f t="shared" si="49"/>
        <v>0.66666666666666663</v>
      </c>
      <c r="H466" s="85" t="s">
        <v>449</v>
      </c>
    </row>
    <row r="467" spans="1:8" ht="72" customHeight="1" x14ac:dyDescent="0.25">
      <c r="A467" s="279"/>
      <c r="B467" s="88" t="s">
        <v>431</v>
      </c>
      <c r="C467" s="88" t="s">
        <v>429</v>
      </c>
      <c r="D467" s="145">
        <v>20</v>
      </c>
      <c r="E467" s="88">
        <v>6</v>
      </c>
      <c r="F467" s="146">
        <v>4</v>
      </c>
      <c r="G467" s="147">
        <f t="shared" si="49"/>
        <v>0.66666666666666663</v>
      </c>
      <c r="H467" s="148" t="s">
        <v>450</v>
      </c>
    </row>
    <row r="468" spans="1:8" ht="70.5" customHeight="1" x14ac:dyDescent="0.25">
      <c r="A468" s="279"/>
      <c r="B468" s="88" t="s">
        <v>433</v>
      </c>
      <c r="C468" s="88" t="s">
        <v>429</v>
      </c>
      <c r="D468" s="145">
        <v>20</v>
      </c>
      <c r="E468" s="88">
        <v>6</v>
      </c>
      <c r="F468" s="146">
        <v>4</v>
      </c>
      <c r="G468" s="149">
        <f t="shared" si="49"/>
        <v>0.66666666666666663</v>
      </c>
      <c r="H468" s="90" t="s">
        <v>451</v>
      </c>
    </row>
    <row r="469" spans="1:8" ht="77.25" customHeight="1" x14ac:dyDescent="0.25">
      <c r="A469" s="279"/>
      <c r="B469" s="88" t="s">
        <v>435</v>
      </c>
      <c r="C469" s="88" t="s">
        <v>73</v>
      </c>
      <c r="D469" s="145">
        <v>20</v>
      </c>
      <c r="E469" s="91">
        <v>0.1</v>
      </c>
      <c r="F469" s="150">
        <v>6.6799999999999998E-2</v>
      </c>
      <c r="G469" s="147">
        <f t="shared" si="49"/>
        <v>0.66799999999999993</v>
      </c>
      <c r="H469" s="90" t="s">
        <v>452</v>
      </c>
    </row>
    <row r="470" spans="1:8" ht="106.5" customHeight="1" thickBot="1" x14ac:dyDescent="0.3">
      <c r="A470" s="279"/>
      <c r="B470" s="94" t="s">
        <v>437</v>
      </c>
      <c r="C470" s="94" t="s">
        <v>429</v>
      </c>
      <c r="D470" s="152">
        <v>20</v>
      </c>
      <c r="E470" s="94">
        <v>6</v>
      </c>
      <c r="F470" s="153">
        <v>4</v>
      </c>
      <c r="G470" s="154">
        <f t="shared" si="49"/>
        <v>0.66666666666666663</v>
      </c>
      <c r="H470" s="155" t="s">
        <v>438</v>
      </c>
    </row>
    <row r="471" spans="1:8" ht="66.75" customHeight="1" x14ac:dyDescent="0.25">
      <c r="A471" s="302" t="s">
        <v>239</v>
      </c>
      <c r="B471" s="82" t="s">
        <v>428</v>
      </c>
      <c r="C471" s="82" t="s">
        <v>429</v>
      </c>
      <c r="D471" s="142">
        <v>20</v>
      </c>
      <c r="E471" s="82">
        <v>6</v>
      </c>
      <c r="F471" s="143">
        <v>5</v>
      </c>
      <c r="G471" s="144">
        <f t="shared" si="49"/>
        <v>0.83333333333333337</v>
      </c>
      <c r="H471" s="85" t="s">
        <v>453</v>
      </c>
    </row>
    <row r="472" spans="1:8" ht="66.75" customHeight="1" x14ac:dyDescent="0.25">
      <c r="A472" s="279"/>
      <c r="B472" s="88" t="s">
        <v>431</v>
      </c>
      <c r="C472" s="88" t="s">
        <v>429</v>
      </c>
      <c r="D472" s="145">
        <v>20</v>
      </c>
      <c r="E472" s="88">
        <v>6</v>
      </c>
      <c r="F472" s="146">
        <v>5</v>
      </c>
      <c r="G472" s="147">
        <f t="shared" si="49"/>
        <v>0.83333333333333337</v>
      </c>
      <c r="H472" s="148" t="s">
        <v>454</v>
      </c>
    </row>
    <row r="473" spans="1:8" ht="86.25" customHeight="1" x14ac:dyDescent="0.25">
      <c r="A473" s="279"/>
      <c r="B473" s="88" t="s">
        <v>433</v>
      </c>
      <c r="C473" s="88" t="s">
        <v>429</v>
      </c>
      <c r="D473" s="145">
        <v>20</v>
      </c>
      <c r="E473" s="88">
        <v>6</v>
      </c>
      <c r="F473" s="146">
        <v>5</v>
      </c>
      <c r="G473" s="149">
        <f t="shared" si="49"/>
        <v>0.83333333333333337</v>
      </c>
      <c r="H473" s="90" t="s">
        <v>455</v>
      </c>
    </row>
    <row r="474" spans="1:8" ht="87.75" customHeight="1" x14ac:dyDescent="0.25">
      <c r="A474" s="279"/>
      <c r="B474" s="88" t="s">
        <v>435</v>
      </c>
      <c r="C474" s="88" t="s">
        <v>73</v>
      </c>
      <c r="D474" s="145">
        <v>20</v>
      </c>
      <c r="E474" s="91">
        <v>0.1</v>
      </c>
      <c r="F474" s="150">
        <v>8.3400000000000002E-2</v>
      </c>
      <c r="G474" s="147">
        <f t="shared" si="49"/>
        <v>0.83399999999999996</v>
      </c>
      <c r="H474" s="90" t="s">
        <v>452</v>
      </c>
    </row>
    <row r="475" spans="1:8" ht="103.5" customHeight="1" thickBot="1" x14ac:dyDescent="0.3">
      <c r="A475" s="279"/>
      <c r="B475" s="94" t="s">
        <v>437</v>
      </c>
      <c r="C475" s="94" t="s">
        <v>429</v>
      </c>
      <c r="D475" s="152">
        <v>20</v>
      </c>
      <c r="E475" s="94">
        <v>6</v>
      </c>
      <c r="F475" s="153">
        <v>5</v>
      </c>
      <c r="G475" s="154">
        <f t="shared" si="49"/>
        <v>0.83333333333333337</v>
      </c>
      <c r="H475" s="155" t="s">
        <v>456</v>
      </c>
    </row>
    <row r="476" spans="1:8" ht="84" customHeight="1" x14ac:dyDescent="0.25">
      <c r="A476" s="302" t="s">
        <v>240</v>
      </c>
      <c r="B476" s="82" t="s">
        <v>428</v>
      </c>
      <c r="C476" s="82" t="s">
        <v>429</v>
      </c>
      <c r="D476" s="142">
        <v>20</v>
      </c>
      <c r="E476" s="82">
        <v>6</v>
      </c>
      <c r="F476" s="143">
        <v>6</v>
      </c>
      <c r="G476" s="144">
        <f t="shared" si="49"/>
        <v>1</v>
      </c>
      <c r="H476" s="85" t="s">
        <v>457</v>
      </c>
    </row>
    <row r="477" spans="1:8" ht="92.25" customHeight="1" x14ac:dyDescent="0.25">
      <c r="A477" s="279"/>
      <c r="B477" s="88" t="s">
        <v>431</v>
      </c>
      <c r="C477" s="88" t="s">
        <v>429</v>
      </c>
      <c r="D477" s="145">
        <v>20</v>
      </c>
      <c r="E477" s="88">
        <v>6</v>
      </c>
      <c r="F477" s="146">
        <v>6</v>
      </c>
      <c r="G477" s="147">
        <f t="shared" si="49"/>
        <v>1</v>
      </c>
      <c r="H477" s="148" t="s">
        <v>458</v>
      </c>
    </row>
    <row r="478" spans="1:8" ht="108.75" customHeight="1" x14ac:dyDescent="0.25">
      <c r="A478" s="279"/>
      <c r="B478" s="88" t="s">
        <v>433</v>
      </c>
      <c r="C478" s="88" t="s">
        <v>429</v>
      </c>
      <c r="D478" s="145">
        <v>20</v>
      </c>
      <c r="E478" s="88">
        <v>6</v>
      </c>
      <c r="F478" s="146">
        <v>6</v>
      </c>
      <c r="G478" s="149">
        <f t="shared" si="49"/>
        <v>1</v>
      </c>
      <c r="H478" s="90" t="s">
        <v>459</v>
      </c>
    </row>
    <row r="479" spans="1:8" ht="106.5" customHeight="1" x14ac:dyDescent="0.25">
      <c r="A479" s="279"/>
      <c r="B479" s="88" t="s">
        <v>435</v>
      </c>
      <c r="C479" s="88" t="s">
        <v>73</v>
      </c>
      <c r="D479" s="145">
        <v>20</v>
      </c>
      <c r="E479" s="91">
        <v>0.1</v>
      </c>
      <c r="F479" s="150">
        <v>0.1</v>
      </c>
      <c r="G479" s="147">
        <f t="shared" si="49"/>
        <v>1</v>
      </c>
      <c r="H479" s="90" t="s">
        <v>460</v>
      </c>
    </row>
    <row r="480" spans="1:8" ht="83.25" customHeight="1" thickBot="1" x14ac:dyDescent="0.3">
      <c r="A480" s="279"/>
      <c r="B480" s="94" t="s">
        <v>437</v>
      </c>
      <c r="C480" s="94" t="s">
        <v>429</v>
      </c>
      <c r="D480" s="152">
        <v>20</v>
      </c>
      <c r="E480" s="94">
        <v>6</v>
      </c>
      <c r="F480" s="153">
        <v>6</v>
      </c>
      <c r="G480" s="154">
        <f t="shared" si="49"/>
        <v>1</v>
      </c>
      <c r="H480" s="90" t="s">
        <v>461</v>
      </c>
    </row>
    <row r="481" spans="1:28" ht="23.25" customHeight="1" x14ac:dyDescent="0.25">
      <c r="A481" s="59"/>
      <c r="B481" s="59"/>
      <c r="C481" s="59"/>
      <c r="D481" s="59"/>
      <c r="E481" s="59"/>
      <c r="F481" s="59"/>
      <c r="G481" s="59"/>
      <c r="H481" s="59"/>
    </row>
    <row r="482" spans="1:28" ht="15.75" customHeight="1" thickBot="1" x14ac:dyDescent="0.3">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row>
    <row r="483" spans="1:28" ht="21" customHeight="1" x14ac:dyDescent="0.3">
      <c r="A483" s="301" t="s">
        <v>462</v>
      </c>
      <c r="B483" s="218"/>
      <c r="C483" s="218"/>
      <c r="D483" s="218"/>
      <c r="E483" s="218"/>
      <c r="F483" s="218"/>
      <c r="G483" s="218"/>
      <c r="H483" s="219"/>
      <c r="I483" s="59"/>
      <c r="J483" s="59"/>
      <c r="K483" s="59"/>
      <c r="L483" s="59"/>
      <c r="M483" s="59"/>
      <c r="N483" s="59"/>
      <c r="O483" s="59"/>
      <c r="P483" s="59"/>
      <c r="Q483" s="59"/>
      <c r="R483" s="59"/>
      <c r="S483" s="59"/>
      <c r="T483" s="59"/>
      <c r="U483" s="59"/>
      <c r="V483" s="59"/>
      <c r="W483" s="59"/>
      <c r="X483" s="59"/>
      <c r="Y483" s="59"/>
      <c r="Z483" s="59"/>
      <c r="AA483" s="59"/>
      <c r="AB483" s="59"/>
    </row>
    <row r="484" spans="1:28" ht="53.25" customHeight="1" thickBot="1" x14ac:dyDescent="0.3">
      <c r="A484" s="60" t="s">
        <v>23</v>
      </c>
      <c r="B484" s="61" t="s">
        <v>424</v>
      </c>
      <c r="C484" s="156" t="s">
        <v>256</v>
      </c>
      <c r="D484" s="156" t="s">
        <v>315</v>
      </c>
      <c r="E484" s="156" t="s">
        <v>463</v>
      </c>
      <c r="F484" s="156" t="s">
        <v>464</v>
      </c>
      <c r="G484" s="156" t="s">
        <v>465</v>
      </c>
      <c r="H484" s="62" t="s">
        <v>389</v>
      </c>
      <c r="I484" s="59"/>
      <c r="J484" s="59"/>
      <c r="K484" s="59"/>
      <c r="L484" s="59"/>
      <c r="M484" s="59"/>
      <c r="N484" s="59"/>
      <c r="O484" s="59"/>
      <c r="P484" s="59"/>
      <c r="Q484" s="59"/>
      <c r="R484" s="59"/>
      <c r="S484" s="59"/>
      <c r="T484" s="59"/>
      <c r="U484" s="59"/>
      <c r="V484" s="59"/>
      <c r="W484" s="59"/>
      <c r="X484" s="59"/>
      <c r="Y484" s="59"/>
      <c r="Z484" s="59"/>
      <c r="AA484" s="59"/>
      <c r="AB484" s="59"/>
    </row>
    <row r="485" spans="1:28" ht="85.5" customHeight="1" x14ac:dyDescent="0.25">
      <c r="A485" s="303" t="s">
        <v>242</v>
      </c>
      <c r="B485" s="82" t="s">
        <v>428</v>
      </c>
      <c r="C485" s="82" t="s">
        <v>429</v>
      </c>
      <c r="D485" s="142">
        <v>20</v>
      </c>
      <c r="E485" s="9">
        <v>12</v>
      </c>
      <c r="F485" s="9">
        <v>1</v>
      </c>
      <c r="G485" s="89">
        <f>F485/E485</f>
        <v>8.3333333333333329E-2</v>
      </c>
      <c r="H485" s="157" t="s">
        <v>466</v>
      </c>
      <c r="I485" s="59"/>
      <c r="J485" s="59"/>
      <c r="K485" s="59"/>
      <c r="L485" s="59"/>
      <c r="M485" s="59"/>
      <c r="N485" s="59"/>
      <c r="O485" s="59"/>
      <c r="P485" s="59"/>
      <c r="Q485" s="59"/>
      <c r="R485" s="59"/>
      <c r="S485" s="59"/>
      <c r="T485" s="59"/>
      <c r="U485" s="59"/>
      <c r="V485" s="59"/>
      <c r="W485" s="59"/>
      <c r="X485" s="59"/>
      <c r="Y485" s="59"/>
      <c r="Z485" s="59"/>
      <c r="AA485" s="59"/>
      <c r="AB485" s="59"/>
    </row>
    <row r="486" spans="1:28" ht="110.25" customHeight="1" x14ac:dyDescent="0.25">
      <c r="A486" s="279"/>
      <c r="B486" s="88" t="s">
        <v>431</v>
      </c>
      <c r="C486" s="88" t="s">
        <v>429</v>
      </c>
      <c r="D486" s="145">
        <v>20</v>
      </c>
      <c r="E486" s="9">
        <v>12</v>
      </c>
      <c r="F486" s="9">
        <v>1</v>
      </c>
      <c r="G486" s="89">
        <f t="shared" ref="G486:G544" si="50">F486/E486</f>
        <v>8.3333333333333329E-2</v>
      </c>
      <c r="H486" s="157" t="s">
        <v>467</v>
      </c>
      <c r="I486" s="59"/>
      <c r="J486" s="59"/>
      <c r="K486" s="59"/>
      <c r="L486" s="59"/>
      <c r="M486" s="59"/>
      <c r="N486" s="59"/>
      <c r="O486" s="59"/>
      <c r="P486" s="59"/>
      <c r="Q486" s="59"/>
      <c r="R486" s="59"/>
      <c r="S486" s="59"/>
      <c r="T486" s="59"/>
      <c r="U486" s="59"/>
      <c r="V486" s="59"/>
      <c r="W486" s="59"/>
      <c r="X486" s="59"/>
      <c r="Y486" s="59"/>
      <c r="Z486" s="59"/>
      <c r="AA486" s="59"/>
      <c r="AB486" s="59"/>
    </row>
    <row r="487" spans="1:28" ht="99.75" customHeight="1" x14ac:dyDescent="0.25">
      <c r="A487" s="279"/>
      <c r="B487" s="88" t="s">
        <v>433</v>
      </c>
      <c r="C487" s="88" t="s">
        <v>429</v>
      </c>
      <c r="D487" s="145">
        <v>20</v>
      </c>
      <c r="E487" s="9">
        <v>12</v>
      </c>
      <c r="F487" s="9">
        <v>1</v>
      </c>
      <c r="G487" s="89">
        <f t="shared" si="50"/>
        <v>8.3333333333333329E-2</v>
      </c>
      <c r="H487" s="157" t="s">
        <v>468</v>
      </c>
      <c r="I487" s="59"/>
      <c r="J487" s="59"/>
      <c r="K487" s="59"/>
      <c r="L487" s="59"/>
      <c r="M487" s="59"/>
      <c r="N487" s="59"/>
      <c r="O487" s="59"/>
      <c r="P487" s="59"/>
      <c r="Q487" s="59"/>
      <c r="R487" s="59"/>
      <c r="S487" s="59"/>
      <c r="T487" s="59"/>
      <c r="U487" s="59"/>
      <c r="V487" s="59"/>
      <c r="W487" s="59"/>
      <c r="X487" s="59"/>
      <c r="Y487" s="59"/>
      <c r="Z487" s="59"/>
      <c r="AA487" s="59"/>
      <c r="AB487" s="59"/>
    </row>
    <row r="488" spans="1:28" ht="85.5" customHeight="1" x14ac:dyDescent="0.25">
      <c r="A488" s="279"/>
      <c r="B488" s="88" t="s">
        <v>435</v>
      </c>
      <c r="C488" s="88" t="s">
        <v>73</v>
      </c>
      <c r="D488" s="145">
        <v>20</v>
      </c>
      <c r="E488" s="126">
        <v>20</v>
      </c>
      <c r="F488" s="169">
        <v>1.66</v>
      </c>
      <c r="G488" s="158">
        <f>F488/E488</f>
        <v>8.299999999999999E-2</v>
      </c>
      <c r="H488" s="159" t="s">
        <v>469</v>
      </c>
      <c r="I488" s="59"/>
      <c r="J488" s="59"/>
      <c r="K488" s="59"/>
      <c r="L488" s="59"/>
      <c r="M488" s="59"/>
      <c r="N488" s="59"/>
      <c r="O488" s="59"/>
      <c r="P488" s="59"/>
      <c r="Q488" s="59"/>
      <c r="R488" s="59"/>
      <c r="S488" s="59"/>
      <c r="T488" s="59"/>
      <c r="U488" s="59"/>
      <c r="V488" s="59"/>
      <c r="W488" s="59"/>
      <c r="X488" s="59"/>
      <c r="Y488" s="59"/>
      <c r="Z488" s="59"/>
      <c r="AA488" s="59"/>
      <c r="AB488" s="59"/>
    </row>
    <row r="489" spans="1:28" ht="76.5" customHeight="1" thickBot="1" x14ac:dyDescent="0.3">
      <c r="A489" s="279"/>
      <c r="B489" s="94" t="s">
        <v>437</v>
      </c>
      <c r="C489" s="94" t="s">
        <v>429</v>
      </c>
      <c r="D489" s="152">
        <v>20</v>
      </c>
      <c r="E489" s="96">
        <v>12</v>
      </c>
      <c r="F489" s="96">
        <v>1</v>
      </c>
      <c r="G489" s="95">
        <f t="shared" si="50"/>
        <v>8.3333333333333329E-2</v>
      </c>
      <c r="H489" s="160" t="s">
        <v>470</v>
      </c>
      <c r="I489" s="59"/>
      <c r="J489" s="59"/>
      <c r="K489" s="59"/>
      <c r="L489" s="59"/>
      <c r="M489" s="59"/>
      <c r="N489" s="59"/>
      <c r="O489" s="59"/>
      <c r="P489" s="59"/>
      <c r="Q489" s="59"/>
      <c r="R489" s="59"/>
      <c r="S489" s="59"/>
      <c r="T489" s="59"/>
      <c r="U489" s="59"/>
      <c r="V489" s="59"/>
      <c r="W489" s="59"/>
      <c r="X489" s="59"/>
      <c r="Y489" s="59"/>
      <c r="Z489" s="59"/>
      <c r="AA489" s="59"/>
      <c r="AB489" s="59"/>
    </row>
    <row r="490" spans="1:28" ht="51" customHeight="1" x14ac:dyDescent="0.25">
      <c r="A490" s="300" t="s">
        <v>244</v>
      </c>
      <c r="B490" s="82" t="s">
        <v>428</v>
      </c>
      <c r="C490" s="82" t="s">
        <v>429</v>
      </c>
      <c r="D490" s="142">
        <v>20</v>
      </c>
      <c r="E490" s="9">
        <v>12</v>
      </c>
      <c r="F490" s="9">
        <v>2</v>
      </c>
      <c r="G490" s="89">
        <f t="shared" si="50"/>
        <v>0.16666666666666666</v>
      </c>
      <c r="H490" s="157" t="s">
        <v>471</v>
      </c>
      <c r="I490" s="59"/>
      <c r="J490" s="59"/>
      <c r="K490" s="59"/>
      <c r="L490" s="59"/>
      <c r="M490" s="59"/>
      <c r="N490" s="59"/>
      <c r="O490" s="59"/>
      <c r="P490" s="59"/>
      <c r="Q490" s="59"/>
      <c r="R490" s="59"/>
      <c r="S490" s="59"/>
      <c r="T490" s="59"/>
      <c r="U490" s="59"/>
      <c r="V490" s="59"/>
      <c r="W490" s="59"/>
      <c r="X490" s="59"/>
      <c r="Y490" s="59"/>
      <c r="Z490" s="59"/>
      <c r="AA490" s="59"/>
      <c r="AB490" s="59"/>
    </row>
    <row r="491" spans="1:28" ht="51" customHeight="1" x14ac:dyDescent="0.25">
      <c r="A491" s="279"/>
      <c r="B491" s="88" t="s">
        <v>431</v>
      </c>
      <c r="C491" s="88" t="s">
        <v>429</v>
      </c>
      <c r="D491" s="145">
        <v>20</v>
      </c>
      <c r="E491" s="9">
        <v>12</v>
      </c>
      <c r="F491" s="9">
        <v>2</v>
      </c>
      <c r="G491" s="89">
        <f t="shared" si="50"/>
        <v>0.16666666666666666</v>
      </c>
      <c r="H491" s="157" t="s">
        <v>472</v>
      </c>
      <c r="I491" s="59"/>
      <c r="J491" s="59"/>
      <c r="K491" s="59"/>
      <c r="L491" s="59"/>
      <c r="M491" s="59"/>
      <c r="N491" s="59"/>
      <c r="O491" s="59"/>
      <c r="P491" s="59"/>
      <c r="Q491" s="59"/>
      <c r="R491" s="59"/>
      <c r="S491" s="59"/>
      <c r="T491" s="59"/>
      <c r="U491" s="59"/>
      <c r="V491" s="59"/>
      <c r="W491" s="59"/>
      <c r="X491" s="59"/>
      <c r="Y491" s="59"/>
      <c r="Z491" s="59"/>
      <c r="AA491" s="59"/>
      <c r="AB491" s="59"/>
    </row>
    <row r="492" spans="1:28" ht="51" customHeight="1" x14ac:dyDescent="0.25">
      <c r="A492" s="279"/>
      <c r="B492" s="88" t="s">
        <v>433</v>
      </c>
      <c r="C492" s="88" t="s">
        <v>429</v>
      </c>
      <c r="D492" s="145">
        <v>20</v>
      </c>
      <c r="E492" s="9">
        <v>12</v>
      </c>
      <c r="F492" s="9">
        <v>2</v>
      </c>
      <c r="G492" s="89">
        <f t="shared" si="50"/>
        <v>0.16666666666666666</v>
      </c>
      <c r="H492" s="157" t="s">
        <v>473</v>
      </c>
      <c r="I492" s="59"/>
      <c r="J492" s="59"/>
      <c r="K492" s="59"/>
      <c r="L492" s="59"/>
      <c r="M492" s="59"/>
      <c r="N492" s="59"/>
      <c r="O492" s="59"/>
      <c r="P492" s="59"/>
      <c r="Q492" s="59"/>
      <c r="R492" s="59"/>
      <c r="S492" s="59"/>
      <c r="T492" s="59"/>
      <c r="U492" s="59"/>
      <c r="V492" s="59"/>
      <c r="W492" s="59"/>
      <c r="X492" s="59"/>
      <c r="Y492" s="59"/>
      <c r="Z492" s="59"/>
      <c r="AA492" s="59"/>
      <c r="AB492" s="59"/>
    </row>
    <row r="493" spans="1:28" ht="51" customHeight="1" x14ac:dyDescent="0.25">
      <c r="A493" s="279"/>
      <c r="B493" s="88" t="s">
        <v>435</v>
      </c>
      <c r="C493" s="88" t="s">
        <v>73</v>
      </c>
      <c r="D493" s="145">
        <v>20</v>
      </c>
      <c r="E493" s="126">
        <v>20</v>
      </c>
      <c r="F493" s="126">
        <f>1.66+1.66</f>
        <v>3.32</v>
      </c>
      <c r="G493" s="158">
        <f t="shared" si="50"/>
        <v>0.16599999999999998</v>
      </c>
      <c r="H493" s="159" t="s">
        <v>474</v>
      </c>
      <c r="I493" s="59"/>
      <c r="J493" s="59"/>
      <c r="K493" s="59"/>
      <c r="L493" s="59"/>
      <c r="M493" s="59"/>
      <c r="N493" s="59"/>
      <c r="O493" s="59"/>
      <c r="P493" s="59"/>
      <c r="Q493" s="59"/>
      <c r="R493" s="59"/>
      <c r="S493" s="59"/>
      <c r="T493" s="59"/>
      <c r="U493" s="59"/>
      <c r="V493" s="59"/>
      <c r="W493" s="59"/>
      <c r="X493" s="59"/>
      <c r="Y493" s="59"/>
      <c r="Z493" s="59"/>
      <c r="AA493" s="59"/>
      <c r="AB493" s="59"/>
    </row>
    <row r="494" spans="1:28" ht="51" customHeight="1" thickBot="1" x14ac:dyDescent="0.3">
      <c r="A494" s="280"/>
      <c r="B494" s="94" t="s">
        <v>437</v>
      </c>
      <c r="C494" s="94" t="s">
        <v>429</v>
      </c>
      <c r="D494" s="152">
        <v>20</v>
      </c>
      <c r="E494" s="96">
        <v>12</v>
      </c>
      <c r="F494" s="96">
        <v>2</v>
      </c>
      <c r="G494" s="95">
        <f t="shared" si="50"/>
        <v>0.16666666666666666</v>
      </c>
      <c r="H494" s="160" t="s">
        <v>475</v>
      </c>
      <c r="I494" s="59"/>
      <c r="J494" s="59"/>
      <c r="K494" s="59"/>
      <c r="L494" s="59"/>
      <c r="M494" s="59"/>
      <c r="N494" s="59"/>
      <c r="O494" s="59"/>
      <c r="P494" s="59"/>
      <c r="Q494" s="59"/>
      <c r="R494" s="59"/>
      <c r="S494" s="59"/>
      <c r="T494" s="59"/>
      <c r="U494" s="59"/>
      <c r="V494" s="59"/>
      <c r="W494" s="59"/>
      <c r="X494" s="59"/>
      <c r="Y494" s="59"/>
      <c r="Z494" s="59"/>
      <c r="AA494" s="59"/>
      <c r="AB494" s="59"/>
    </row>
    <row r="495" spans="1:28" ht="76.5" customHeight="1" x14ac:dyDescent="0.25">
      <c r="A495" s="300" t="s">
        <v>245</v>
      </c>
      <c r="B495" s="82" t="s">
        <v>428</v>
      </c>
      <c r="C495" s="82" t="s">
        <v>429</v>
      </c>
      <c r="D495" s="142">
        <v>20</v>
      </c>
      <c r="E495" s="9">
        <v>12</v>
      </c>
      <c r="F495" s="9">
        <v>3</v>
      </c>
      <c r="G495" s="89">
        <f t="shared" si="50"/>
        <v>0.25</v>
      </c>
      <c r="H495" s="161" t="s">
        <v>476</v>
      </c>
      <c r="I495" s="59"/>
      <c r="J495" s="59"/>
      <c r="K495" s="59"/>
      <c r="L495" s="59"/>
      <c r="M495" s="59"/>
      <c r="N495" s="59"/>
      <c r="O495" s="59"/>
      <c r="P495" s="59"/>
      <c r="Q495" s="59"/>
      <c r="R495" s="59"/>
      <c r="S495" s="59"/>
      <c r="T495" s="59"/>
      <c r="U495" s="59"/>
      <c r="V495" s="59"/>
      <c r="W495" s="59"/>
      <c r="X495" s="59"/>
      <c r="Y495" s="59"/>
      <c r="Z495" s="59"/>
      <c r="AA495" s="59"/>
      <c r="AB495" s="59"/>
    </row>
    <row r="496" spans="1:28" ht="80.25" customHeight="1" x14ac:dyDescent="0.25">
      <c r="A496" s="279"/>
      <c r="B496" s="88" t="s">
        <v>431</v>
      </c>
      <c r="C496" s="88" t="s">
        <v>429</v>
      </c>
      <c r="D496" s="145">
        <v>20</v>
      </c>
      <c r="E496" s="9">
        <v>12</v>
      </c>
      <c r="F496" s="9">
        <v>3</v>
      </c>
      <c r="G496" s="89">
        <f t="shared" si="50"/>
        <v>0.25</v>
      </c>
      <c r="H496" s="157" t="s">
        <v>477</v>
      </c>
      <c r="I496" s="59"/>
      <c r="J496" s="59"/>
      <c r="K496" s="59"/>
      <c r="L496" s="59"/>
      <c r="M496" s="59"/>
      <c r="N496" s="59"/>
      <c r="O496" s="59"/>
      <c r="P496" s="59"/>
      <c r="Q496" s="59"/>
      <c r="R496" s="59"/>
      <c r="S496" s="59"/>
      <c r="T496" s="59"/>
      <c r="U496" s="59"/>
      <c r="V496" s="59"/>
      <c r="W496" s="59"/>
      <c r="X496" s="59"/>
      <c r="Y496" s="59"/>
      <c r="Z496" s="59"/>
      <c r="AA496" s="59"/>
      <c r="AB496" s="59"/>
    </row>
    <row r="497" spans="1:28" ht="75" customHeight="1" x14ac:dyDescent="0.25">
      <c r="A497" s="279"/>
      <c r="B497" s="88" t="s">
        <v>433</v>
      </c>
      <c r="C497" s="88" t="s">
        <v>429</v>
      </c>
      <c r="D497" s="145">
        <v>20</v>
      </c>
      <c r="E497" s="9">
        <v>12</v>
      </c>
      <c r="F497" s="9">
        <v>3</v>
      </c>
      <c r="G497" s="89">
        <f t="shared" si="50"/>
        <v>0.25</v>
      </c>
      <c r="H497" s="157" t="s">
        <v>478</v>
      </c>
      <c r="I497" s="59"/>
      <c r="J497" s="59"/>
      <c r="K497" s="59"/>
      <c r="L497" s="59"/>
      <c r="M497" s="59"/>
      <c r="N497" s="59"/>
      <c r="O497" s="59"/>
      <c r="P497" s="59"/>
      <c r="Q497" s="59"/>
      <c r="R497" s="59"/>
      <c r="S497" s="59"/>
      <c r="T497" s="59"/>
      <c r="U497" s="59"/>
      <c r="V497" s="59"/>
      <c r="W497" s="59"/>
      <c r="X497" s="59"/>
      <c r="Y497" s="59"/>
      <c r="Z497" s="59"/>
      <c r="AA497" s="59"/>
      <c r="AB497" s="59"/>
    </row>
    <row r="498" spans="1:28" ht="61.5" customHeight="1" x14ac:dyDescent="0.25">
      <c r="A498" s="279"/>
      <c r="B498" s="88" t="s">
        <v>435</v>
      </c>
      <c r="C498" s="88" t="s">
        <v>73</v>
      </c>
      <c r="D498" s="145">
        <v>20</v>
      </c>
      <c r="E498" s="126">
        <v>20</v>
      </c>
      <c r="F498" s="126">
        <v>4.99</v>
      </c>
      <c r="G498" s="158">
        <f t="shared" si="50"/>
        <v>0.2495</v>
      </c>
      <c r="H498" s="159" t="s">
        <v>479</v>
      </c>
      <c r="I498" s="59"/>
      <c r="J498" s="59"/>
      <c r="K498" s="59"/>
      <c r="L498" s="59"/>
      <c r="M498" s="59"/>
      <c r="N498" s="59"/>
      <c r="O498" s="59"/>
      <c r="P498" s="59"/>
      <c r="Q498" s="59"/>
      <c r="R498" s="59"/>
      <c r="S498" s="59"/>
      <c r="T498" s="59"/>
      <c r="U498" s="59"/>
      <c r="V498" s="59"/>
      <c r="W498" s="59"/>
      <c r="X498" s="59"/>
      <c r="Y498" s="59"/>
      <c r="Z498" s="59"/>
      <c r="AA498" s="59"/>
      <c r="AB498" s="59"/>
    </row>
    <row r="499" spans="1:28" ht="63" customHeight="1" thickBot="1" x14ac:dyDescent="0.3">
      <c r="A499" s="280"/>
      <c r="B499" s="94" t="s">
        <v>437</v>
      </c>
      <c r="C499" s="94" t="s">
        <v>429</v>
      </c>
      <c r="D499" s="152">
        <v>20</v>
      </c>
      <c r="E499" s="96">
        <v>12</v>
      </c>
      <c r="F499" s="96">
        <v>3</v>
      </c>
      <c r="G499" s="95">
        <f t="shared" si="50"/>
        <v>0.25</v>
      </c>
      <c r="H499" s="160" t="s">
        <v>480</v>
      </c>
      <c r="I499" s="59"/>
      <c r="J499" s="59"/>
      <c r="K499" s="59"/>
      <c r="L499" s="59"/>
      <c r="M499" s="59"/>
      <c r="N499" s="59"/>
      <c r="O499" s="59"/>
      <c r="P499" s="59"/>
      <c r="Q499" s="59"/>
      <c r="R499" s="59"/>
      <c r="S499" s="59"/>
      <c r="T499" s="59"/>
      <c r="U499" s="59"/>
      <c r="V499" s="59"/>
      <c r="W499" s="59"/>
      <c r="X499" s="59"/>
      <c r="Y499" s="59"/>
      <c r="Z499" s="59"/>
      <c r="AA499" s="59"/>
      <c r="AB499" s="59"/>
    </row>
    <row r="500" spans="1:28" ht="78.75" customHeight="1" x14ac:dyDescent="0.25">
      <c r="A500" s="300" t="s">
        <v>246</v>
      </c>
      <c r="B500" s="82" t="s">
        <v>428</v>
      </c>
      <c r="C500" s="82" t="s">
        <v>429</v>
      </c>
      <c r="D500" s="142">
        <v>20</v>
      </c>
      <c r="E500" s="9">
        <v>12</v>
      </c>
      <c r="F500" s="9">
        <v>4</v>
      </c>
      <c r="G500" s="89">
        <f t="shared" si="50"/>
        <v>0.33333333333333331</v>
      </c>
      <c r="H500" s="161" t="s">
        <v>481</v>
      </c>
      <c r="I500" s="59"/>
      <c r="J500" s="59"/>
      <c r="K500" s="59"/>
      <c r="L500" s="59"/>
      <c r="M500" s="59"/>
      <c r="N500" s="59"/>
      <c r="O500" s="59"/>
      <c r="P500" s="59"/>
      <c r="Q500" s="59"/>
      <c r="R500" s="59"/>
      <c r="S500" s="59"/>
      <c r="T500" s="59"/>
      <c r="U500" s="59"/>
      <c r="V500" s="59"/>
      <c r="W500" s="59"/>
      <c r="X500" s="59"/>
      <c r="Y500" s="59"/>
      <c r="Z500" s="59"/>
      <c r="AA500" s="59"/>
      <c r="AB500" s="59"/>
    </row>
    <row r="501" spans="1:28" ht="76.5" customHeight="1" x14ac:dyDescent="0.25">
      <c r="A501" s="279"/>
      <c r="B501" s="88" t="s">
        <v>431</v>
      </c>
      <c r="C501" s="88" t="s">
        <v>429</v>
      </c>
      <c r="D501" s="145">
        <v>20</v>
      </c>
      <c r="E501" s="9">
        <v>12</v>
      </c>
      <c r="F501" s="9">
        <v>4</v>
      </c>
      <c r="G501" s="89">
        <f t="shared" si="50"/>
        <v>0.33333333333333331</v>
      </c>
      <c r="H501" s="157" t="s">
        <v>482</v>
      </c>
      <c r="I501" s="59"/>
      <c r="J501" s="59"/>
      <c r="K501" s="59"/>
      <c r="L501" s="59"/>
      <c r="M501" s="59"/>
      <c r="N501" s="59"/>
      <c r="O501" s="59"/>
      <c r="P501" s="59"/>
      <c r="Q501" s="59"/>
      <c r="R501" s="59"/>
      <c r="S501" s="59"/>
      <c r="T501" s="59"/>
      <c r="U501" s="59"/>
      <c r="V501" s="59"/>
      <c r="W501" s="59"/>
      <c r="X501" s="59"/>
      <c r="Y501" s="59"/>
      <c r="Z501" s="59"/>
      <c r="AA501" s="59"/>
      <c r="AB501" s="59"/>
    </row>
    <row r="502" spans="1:28" ht="84.75" customHeight="1" x14ac:dyDescent="0.25">
      <c r="A502" s="279"/>
      <c r="B502" s="88" t="s">
        <v>433</v>
      </c>
      <c r="C502" s="88" t="s">
        <v>429</v>
      </c>
      <c r="D502" s="145">
        <v>20</v>
      </c>
      <c r="E502" s="9">
        <v>12</v>
      </c>
      <c r="F502" s="9">
        <v>4</v>
      </c>
      <c r="G502" s="89">
        <f t="shared" si="50"/>
        <v>0.33333333333333331</v>
      </c>
      <c r="H502" s="157" t="s">
        <v>483</v>
      </c>
      <c r="I502" s="59"/>
      <c r="J502" s="59"/>
      <c r="K502" s="59"/>
      <c r="L502" s="59"/>
      <c r="M502" s="59"/>
      <c r="N502" s="59"/>
      <c r="O502" s="59"/>
      <c r="P502" s="59"/>
      <c r="Q502" s="59"/>
      <c r="R502" s="59"/>
      <c r="S502" s="59"/>
      <c r="T502" s="59"/>
      <c r="U502" s="59"/>
      <c r="V502" s="59"/>
      <c r="W502" s="59"/>
      <c r="X502" s="59"/>
      <c r="Y502" s="59"/>
      <c r="Z502" s="59"/>
      <c r="AA502" s="59"/>
      <c r="AB502" s="59"/>
    </row>
    <row r="503" spans="1:28" ht="66" customHeight="1" x14ac:dyDescent="0.25">
      <c r="A503" s="279"/>
      <c r="B503" s="88" t="s">
        <v>435</v>
      </c>
      <c r="C503" s="88" t="s">
        <v>73</v>
      </c>
      <c r="D503" s="145">
        <v>20</v>
      </c>
      <c r="E503" s="126">
        <v>20</v>
      </c>
      <c r="F503" s="126">
        <v>6.66</v>
      </c>
      <c r="G503" s="158">
        <f t="shared" si="50"/>
        <v>0.33300000000000002</v>
      </c>
      <c r="H503" s="159" t="s">
        <v>484</v>
      </c>
      <c r="I503" s="59"/>
      <c r="J503" s="59"/>
      <c r="K503" s="59"/>
      <c r="L503" s="59"/>
      <c r="M503" s="59"/>
      <c r="N503" s="59"/>
      <c r="O503" s="59"/>
      <c r="P503" s="59"/>
      <c r="Q503" s="59"/>
      <c r="R503" s="59"/>
      <c r="S503" s="59"/>
      <c r="T503" s="59"/>
      <c r="U503" s="59"/>
      <c r="V503" s="59"/>
      <c r="W503" s="59"/>
      <c r="X503" s="59"/>
      <c r="Y503" s="59"/>
      <c r="Z503" s="59"/>
      <c r="AA503" s="59"/>
      <c r="AB503" s="59"/>
    </row>
    <row r="504" spans="1:28" ht="78" customHeight="1" thickBot="1" x14ac:dyDescent="0.3">
      <c r="A504" s="280"/>
      <c r="B504" s="94" t="s">
        <v>437</v>
      </c>
      <c r="C504" s="94" t="s">
        <v>429</v>
      </c>
      <c r="D504" s="152">
        <v>20</v>
      </c>
      <c r="E504" s="96">
        <v>12</v>
      </c>
      <c r="F504" s="96">
        <v>4</v>
      </c>
      <c r="G504" s="95">
        <f t="shared" si="50"/>
        <v>0.33333333333333331</v>
      </c>
      <c r="H504" s="160" t="s">
        <v>485</v>
      </c>
      <c r="I504" s="59"/>
      <c r="J504" s="59"/>
      <c r="K504" s="59"/>
      <c r="L504" s="59"/>
      <c r="M504" s="59"/>
      <c r="N504" s="59"/>
      <c r="O504" s="59"/>
      <c r="P504" s="59"/>
      <c r="Q504" s="59"/>
      <c r="R504" s="59"/>
      <c r="S504" s="59"/>
      <c r="T504" s="59"/>
      <c r="U504" s="59"/>
      <c r="V504" s="59"/>
      <c r="W504" s="59"/>
      <c r="X504" s="59"/>
      <c r="Y504" s="59"/>
      <c r="Z504" s="59"/>
      <c r="AA504" s="59"/>
      <c r="AB504" s="59"/>
    </row>
    <row r="505" spans="1:28" ht="44.25" customHeight="1" x14ac:dyDescent="0.25">
      <c r="A505" s="300" t="s">
        <v>247</v>
      </c>
      <c r="B505" s="82" t="s">
        <v>428</v>
      </c>
      <c r="C505" s="82" t="s">
        <v>429</v>
      </c>
      <c r="D505" s="142">
        <v>20</v>
      </c>
      <c r="E505" s="9">
        <v>12</v>
      </c>
      <c r="F505" s="9">
        <v>5</v>
      </c>
      <c r="G505" s="89">
        <f t="shared" si="50"/>
        <v>0.41666666666666669</v>
      </c>
      <c r="H505" s="161" t="s">
        <v>486</v>
      </c>
      <c r="I505" s="59"/>
      <c r="J505" s="59"/>
      <c r="K505" s="59"/>
      <c r="L505" s="59"/>
      <c r="M505" s="59"/>
      <c r="N505" s="59"/>
      <c r="O505" s="59"/>
      <c r="P505" s="59"/>
      <c r="Q505" s="59"/>
      <c r="R505" s="59"/>
      <c r="S505" s="59"/>
      <c r="T505" s="59"/>
      <c r="U505" s="59"/>
      <c r="V505" s="59"/>
      <c r="W505" s="59"/>
      <c r="X505" s="59"/>
      <c r="Y505" s="59"/>
      <c r="Z505" s="59"/>
      <c r="AA505" s="59"/>
      <c r="AB505" s="59"/>
    </row>
    <row r="506" spans="1:28" ht="44.25" customHeight="1" x14ac:dyDescent="0.25">
      <c r="A506" s="279"/>
      <c r="B506" s="88" t="s">
        <v>431</v>
      </c>
      <c r="C506" s="88" t="s">
        <v>429</v>
      </c>
      <c r="D506" s="145">
        <v>20</v>
      </c>
      <c r="E506" s="9">
        <v>12</v>
      </c>
      <c r="F506" s="9">
        <v>5</v>
      </c>
      <c r="G506" s="89">
        <f t="shared" si="50"/>
        <v>0.41666666666666669</v>
      </c>
      <c r="H506" s="157" t="s">
        <v>487</v>
      </c>
      <c r="I506" s="59"/>
      <c r="J506" s="59"/>
      <c r="K506" s="59"/>
      <c r="L506" s="59"/>
      <c r="M506" s="59"/>
      <c r="N506" s="59"/>
      <c r="O506" s="59"/>
      <c r="P506" s="59"/>
      <c r="Q506" s="59"/>
      <c r="R506" s="59"/>
      <c r="S506" s="59"/>
      <c r="T506" s="59"/>
      <c r="U506" s="59"/>
      <c r="V506" s="59"/>
      <c r="W506" s="59"/>
      <c r="X506" s="59"/>
      <c r="Y506" s="59"/>
      <c r="Z506" s="59"/>
      <c r="AA506" s="59"/>
      <c r="AB506" s="59"/>
    </row>
    <row r="507" spans="1:28" ht="44.25" customHeight="1" x14ac:dyDescent="0.25">
      <c r="A507" s="279"/>
      <c r="B507" s="88" t="s">
        <v>433</v>
      </c>
      <c r="C507" s="88" t="s">
        <v>429</v>
      </c>
      <c r="D507" s="145">
        <v>20</v>
      </c>
      <c r="E507" s="9">
        <v>12</v>
      </c>
      <c r="F507" s="9">
        <v>5</v>
      </c>
      <c r="G507" s="89">
        <f t="shared" si="50"/>
        <v>0.41666666666666669</v>
      </c>
      <c r="H507" s="157" t="s">
        <v>488</v>
      </c>
      <c r="I507" s="59"/>
      <c r="J507" s="59"/>
      <c r="K507" s="59"/>
      <c r="L507" s="59"/>
      <c r="M507" s="59"/>
      <c r="N507" s="59"/>
      <c r="O507" s="59"/>
      <c r="P507" s="59"/>
      <c r="Q507" s="59"/>
      <c r="R507" s="59"/>
      <c r="S507" s="59"/>
      <c r="T507" s="59"/>
      <c r="U507" s="59"/>
      <c r="V507" s="59"/>
      <c r="W507" s="59"/>
      <c r="X507" s="59"/>
      <c r="Y507" s="59"/>
      <c r="Z507" s="59"/>
      <c r="AA507" s="59"/>
      <c r="AB507" s="59"/>
    </row>
    <row r="508" spans="1:28" ht="44.25" customHeight="1" x14ac:dyDescent="0.25">
      <c r="A508" s="279"/>
      <c r="B508" s="88" t="s">
        <v>435</v>
      </c>
      <c r="C508" s="88" t="s">
        <v>73</v>
      </c>
      <c r="D508" s="145">
        <v>20</v>
      </c>
      <c r="E508" s="126">
        <v>20</v>
      </c>
      <c r="F508" s="126">
        <v>8.33</v>
      </c>
      <c r="G508" s="158">
        <f t="shared" si="50"/>
        <v>0.41649999999999998</v>
      </c>
      <c r="H508" s="159" t="s">
        <v>489</v>
      </c>
      <c r="I508" s="59"/>
      <c r="J508" s="59"/>
      <c r="K508" s="59"/>
      <c r="L508" s="59"/>
      <c r="M508" s="59"/>
      <c r="N508" s="59"/>
      <c r="O508" s="59"/>
      <c r="P508" s="59"/>
      <c r="Q508" s="59"/>
      <c r="R508" s="59"/>
      <c r="S508" s="59"/>
      <c r="T508" s="59"/>
      <c r="U508" s="59"/>
      <c r="V508" s="59"/>
      <c r="W508" s="59"/>
      <c r="X508" s="59"/>
      <c r="Y508" s="59"/>
      <c r="Z508" s="59"/>
      <c r="AA508" s="59"/>
      <c r="AB508" s="59"/>
    </row>
    <row r="509" spans="1:28" ht="44.25" customHeight="1" thickBot="1" x14ac:dyDescent="0.3">
      <c r="A509" s="280"/>
      <c r="B509" s="94" t="s">
        <v>437</v>
      </c>
      <c r="C509" s="94" t="s">
        <v>429</v>
      </c>
      <c r="D509" s="152">
        <v>20</v>
      </c>
      <c r="E509" s="96">
        <v>12</v>
      </c>
      <c r="F509" s="96">
        <v>5</v>
      </c>
      <c r="G509" s="95">
        <f t="shared" si="50"/>
        <v>0.41666666666666669</v>
      </c>
      <c r="H509" s="160" t="s">
        <v>490</v>
      </c>
      <c r="I509" s="59"/>
      <c r="J509" s="59"/>
      <c r="K509" s="59"/>
      <c r="L509" s="59"/>
      <c r="M509" s="59"/>
      <c r="N509" s="59"/>
      <c r="O509" s="59"/>
      <c r="P509" s="59"/>
      <c r="Q509" s="59"/>
      <c r="R509" s="59"/>
      <c r="S509" s="59"/>
      <c r="T509" s="59"/>
      <c r="U509" s="59"/>
      <c r="V509" s="59"/>
      <c r="W509" s="59"/>
      <c r="X509" s="59"/>
      <c r="Y509" s="59"/>
      <c r="Z509" s="59"/>
      <c r="AA509" s="59"/>
      <c r="AB509" s="59"/>
    </row>
    <row r="510" spans="1:28" ht="72" customHeight="1" x14ac:dyDescent="0.25">
      <c r="A510" s="300" t="s">
        <v>248</v>
      </c>
      <c r="B510" s="82" t="s">
        <v>428</v>
      </c>
      <c r="C510" s="82" t="s">
        <v>429</v>
      </c>
      <c r="D510" s="142">
        <v>20</v>
      </c>
      <c r="E510" s="9">
        <v>12</v>
      </c>
      <c r="F510" s="9">
        <v>6</v>
      </c>
      <c r="G510" s="89">
        <f t="shared" si="50"/>
        <v>0.5</v>
      </c>
      <c r="H510" s="161" t="s">
        <v>486</v>
      </c>
      <c r="I510" s="59"/>
      <c r="J510" s="59"/>
      <c r="K510" s="59"/>
      <c r="L510" s="59"/>
      <c r="M510" s="59"/>
      <c r="N510" s="59"/>
      <c r="O510" s="59"/>
      <c r="P510" s="59"/>
      <c r="Q510" s="59"/>
      <c r="R510" s="59"/>
      <c r="S510" s="59"/>
      <c r="T510" s="59"/>
      <c r="U510" s="59"/>
      <c r="V510" s="59"/>
      <c r="W510" s="59"/>
      <c r="X510" s="59"/>
      <c r="Y510" s="59"/>
      <c r="Z510" s="59"/>
      <c r="AA510" s="59"/>
      <c r="AB510" s="59"/>
    </row>
    <row r="511" spans="1:28" ht="72" customHeight="1" x14ac:dyDescent="0.25">
      <c r="A511" s="279"/>
      <c r="B511" s="88" t="s">
        <v>431</v>
      </c>
      <c r="C511" s="88" t="s">
        <v>429</v>
      </c>
      <c r="D511" s="145">
        <v>20</v>
      </c>
      <c r="E511" s="9">
        <v>12</v>
      </c>
      <c r="F511" s="9">
        <v>6</v>
      </c>
      <c r="G511" s="89">
        <f t="shared" si="50"/>
        <v>0.5</v>
      </c>
      <c r="H511" s="157" t="s">
        <v>487</v>
      </c>
      <c r="I511" s="59"/>
      <c r="J511" s="59"/>
      <c r="K511" s="59"/>
      <c r="L511" s="59"/>
      <c r="M511" s="59"/>
      <c r="N511" s="59"/>
      <c r="O511" s="59"/>
      <c r="P511" s="59"/>
      <c r="Q511" s="59"/>
      <c r="R511" s="59"/>
      <c r="S511" s="59"/>
      <c r="T511" s="59"/>
      <c r="U511" s="59"/>
      <c r="V511" s="59"/>
      <c r="W511" s="59"/>
      <c r="X511" s="59"/>
      <c r="Y511" s="59"/>
      <c r="Z511" s="59"/>
      <c r="AA511" s="59"/>
      <c r="AB511" s="59"/>
    </row>
    <row r="512" spans="1:28" ht="72" customHeight="1" x14ac:dyDescent="0.25">
      <c r="A512" s="279"/>
      <c r="B512" s="88" t="s">
        <v>433</v>
      </c>
      <c r="C512" s="88" t="s">
        <v>429</v>
      </c>
      <c r="D512" s="145">
        <v>20</v>
      </c>
      <c r="E512" s="9">
        <v>12</v>
      </c>
      <c r="F512" s="9">
        <v>6</v>
      </c>
      <c r="G512" s="89">
        <f t="shared" si="50"/>
        <v>0.5</v>
      </c>
      <c r="H512" s="157" t="s">
        <v>488</v>
      </c>
      <c r="I512" s="59"/>
      <c r="J512" s="59"/>
      <c r="K512" s="59"/>
      <c r="L512" s="59"/>
      <c r="M512" s="59"/>
      <c r="N512" s="59"/>
      <c r="O512" s="59"/>
      <c r="P512" s="59"/>
      <c r="Q512" s="59"/>
      <c r="R512" s="59"/>
      <c r="S512" s="59"/>
      <c r="T512" s="59"/>
      <c r="U512" s="59"/>
      <c r="V512" s="59"/>
      <c r="W512" s="59"/>
      <c r="X512" s="59"/>
      <c r="Y512" s="59"/>
      <c r="Z512" s="59"/>
      <c r="AA512" s="59"/>
      <c r="AB512" s="59"/>
    </row>
    <row r="513" spans="1:28" ht="72" customHeight="1" x14ac:dyDescent="0.25">
      <c r="A513" s="279"/>
      <c r="B513" s="88" t="s">
        <v>435</v>
      </c>
      <c r="C513" s="88" t="s">
        <v>73</v>
      </c>
      <c r="D513" s="145">
        <v>20</v>
      </c>
      <c r="E513" s="126">
        <v>20</v>
      </c>
      <c r="F513" s="162">
        <v>0.1</v>
      </c>
      <c r="G513" s="158">
        <f t="shared" si="50"/>
        <v>5.0000000000000001E-3</v>
      </c>
      <c r="H513" s="159" t="s">
        <v>489</v>
      </c>
      <c r="I513" s="59"/>
      <c r="J513" s="59"/>
      <c r="K513" s="59"/>
      <c r="L513" s="59"/>
      <c r="M513" s="59"/>
      <c r="N513" s="59"/>
      <c r="O513" s="59"/>
      <c r="P513" s="59"/>
      <c r="Q513" s="59"/>
      <c r="R513" s="59"/>
      <c r="S513" s="59"/>
      <c r="T513" s="59"/>
      <c r="U513" s="59"/>
      <c r="V513" s="59"/>
      <c r="W513" s="59"/>
      <c r="X513" s="59"/>
      <c r="Y513" s="59"/>
      <c r="Z513" s="59"/>
      <c r="AA513" s="59"/>
      <c r="AB513" s="59"/>
    </row>
    <row r="514" spans="1:28" ht="72" customHeight="1" thickBot="1" x14ac:dyDescent="0.3">
      <c r="A514" s="280"/>
      <c r="B514" s="94" t="s">
        <v>437</v>
      </c>
      <c r="C514" s="94" t="s">
        <v>429</v>
      </c>
      <c r="D514" s="152">
        <v>20</v>
      </c>
      <c r="E514" s="96">
        <v>12</v>
      </c>
      <c r="F514" s="96">
        <v>6</v>
      </c>
      <c r="G514" s="95">
        <f t="shared" si="50"/>
        <v>0.5</v>
      </c>
      <c r="H514" s="160" t="s">
        <v>491</v>
      </c>
      <c r="I514" s="59"/>
      <c r="J514" s="59"/>
      <c r="K514" s="59"/>
      <c r="L514" s="59"/>
      <c r="M514" s="59"/>
      <c r="N514" s="59"/>
      <c r="O514" s="59"/>
      <c r="P514" s="59"/>
      <c r="Q514" s="59"/>
      <c r="R514" s="59"/>
      <c r="S514" s="59"/>
      <c r="T514" s="59"/>
      <c r="U514" s="59"/>
      <c r="V514" s="59"/>
      <c r="W514" s="59"/>
      <c r="X514" s="59"/>
      <c r="Y514" s="59"/>
      <c r="Z514" s="59"/>
      <c r="AA514" s="59"/>
      <c r="AB514" s="59"/>
    </row>
    <row r="515" spans="1:28" ht="36.75" customHeight="1" x14ac:dyDescent="0.25">
      <c r="A515" s="300" t="s">
        <v>235</v>
      </c>
      <c r="B515" s="82" t="s">
        <v>428</v>
      </c>
      <c r="C515" s="82" t="s">
        <v>429</v>
      </c>
      <c r="D515" s="142">
        <v>20</v>
      </c>
      <c r="E515" s="9">
        <v>12</v>
      </c>
      <c r="F515" s="9">
        <v>7</v>
      </c>
      <c r="G515" s="89">
        <f t="shared" si="50"/>
        <v>0.58333333333333337</v>
      </c>
      <c r="H515" s="161" t="s">
        <v>486</v>
      </c>
      <c r="I515" s="59"/>
      <c r="J515" s="59"/>
      <c r="K515" s="59"/>
      <c r="L515" s="59"/>
      <c r="M515" s="59"/>
      <c r="N515" s="59"/>
      <c r="O515" s="59"/>
      <c r="P515" s="59"/>
      <c r="Q515" s="59"/>
      <c r="R515" s="59"/>
      <c r="S515" s="59"/>
      <c r="T515" s="59"/>
      <c r="U515" s="59"/>
      <c r="V515" s="59"/>
      <c r="W515" s="59"/>
      <c r="X515" s="59"/>
      <c r="Y515" s="59"/>
      <c r="Z515" s="59"/>
      <c r="AA515" s="59"/>
      <c r="AB515" s="59"/>
    </row>
    <row r="516" spans="1:28" ht="36.75" customHeight="1" x14ac:dyDescent="0.25">
      <c r="A516" s="279"/>
      <c r="B516" s="88" t="s">
        <v>431</v>
      </c>
      <c r="C516" s="88" t="s">
        <v>429</v>
      </c>
      <c r="D516" s="145">
        <v>20</v>
      </c>
      <c r="E516" s="9">
        <v>12</v>
      </c>
      <c r="F516" s="9">
        <v>7</v>
      </c>
      <c r="G516" s="89">
        <f t="shared" si="50"/>
        <v>0.58333333333333337</v>
      </c>
      <c r="H516" s="157" t="s">
        <v>487</v>
      </c>
      <c r="I516" s="59"/>
      <c r="J516" s="59"/>
      <c r="K516" s="59"/>
      <c r="L516" s="59"/>
      <c r="M516" s="59"/>
      <c r="N516" s="59"/>
      <c r="O516" s="59"/>
      <c r="P516" s="59"/>
      <c r="Q516" s="59"/>
      <c r="R516" s="59"/>
      <c r="S516" s="59"/>
      <c r="T516" s="59"/>
      <c r="U516" s="59"/>
      <c r="V516" s="59"/>
      <c r="W516" s="59"/>
      <c r="X516" s="59"/>
      <c r="Y516" s="59"/>
      <c r="Z516" s="59"/>
      <c r="AA516" s="59"/>
      <c r="AB516" s="59"/>
    </row>
    <row r="517" spans="1:28" ht="36.75" customHeight="1" x14ac:dyDescent="0.25">
      <c r="A517" s="279"/>
      <c r="B517" s="88" t="s">
        <v>433</v>
      </c>
      <c r="C517" s="88" t="s">
        <v>429</v>
      </c>
      <c r="D517" s="145">
        <v>20</v>
      </c>
      <c r="E517" s="9">
        <v>12</v>
      </c>
      <c r="F517" s="9">
        <v>7</v>
      </c>
      <c r="G517" s="89">
        <f t="shared" si="50"/>
        <v>0.58333333333333337</v>
      </c>
      <c r="H517" s="157" t="s">
        <v>488</v>
      </c>
      <c r="I517" s="59"/>
      <c r="J517" s="59"/>
      <c r="K517" s="59"/>
      <c r="L517" s="59"/>
      <c r="M517" s="59"/>
      <c r="N517" s="59"/>
      <c r="O517" s="59"/>
      <c r="P517" s="59"/>
      <c r="Q517" s="59"/>
      <c r="R517" s="59"/>
      <c r="S517" s="59"/>
      <c r="T517" s="59"/>
      <c r="U517" s="59"/>
      <c r="V517" s="59"/>
      <c r="W517" s="59"/>
      <c r="X517" s="59"/>
      <c r="Y517" s="59"/>
      <c r="Z517" s="59"/>
      <c r="AA517" s="59"/>
      <c r="AB517" s="59"/>
    </row>
    <row r="518" spans="1:28" ht="36.75" customHeight="1" x14ac:dyDescent="0.25">
      <c r="A518" s="279"/>
      <c r="B518" s="88" t="s">
        <v>435</v>
      </c>
      <c r="C518" s="88" t="s">
        <v>73</v>
      </c>
      <c r="D518" s="145">
        <v>20</v>
      </c>
      <c r="E518" s="126">
        <v>20</v>
      </c>
      <c r="F518" s="9">
        <v>11.67</v>
      </c>
      <c r="G518" s="158">
        <f t="shared" si="50"/>
        <v>0.58350000000000002</v>
      </c>
      <c r="H518" s="159" t="s">
        <v>489</v>
      </c>
      <c r="I518" s="59"/>
      <c r="J518" s="59"/>
      <c r="K518" s="59"/>
      <c r="L518" s="59"/>
      <c r="M518" s="59"/>
      <c r="N518" s="59"/>
      <c r="O518" s="59"/>
      <c r="P518" s="59"/>
      <c r="Q518" s="59"/>
      <c r="R518" s="59"/>
      <c r="S518" s="59"/>
      <c r="T518" s="59"/>
      <c r="U518" s="59"/>
      <c r="V518" s="59"/>
      <c r="W518" s="59"/>
      <c r="X518" s="59"/>
      <c r="Y518" s="59"/>
      <c r="Z518" s="59"/>
      <c r="AA518" s="59"/>
      <c r="AB518" s="59"/>
    </row>
    <row r="519" spans="1:28" ht="36.75" customHeight="1" thickBot="1" x14ac:dyDescent="0.3">
      <c r="A519" s="280"/>
      <c r="B519" s="94" t="s">
        <v>437</v>
      </c>
      <c r="C519" s="94" t="s">
        <v>429</v>
      </c>
      <c r="D519" s="152">
        <v>20</v>
      </c>
      <c r="E519" s="96">
        <v>12</v>
      </c>
      <c r="F519" s="96">
        <v>7</v>
      </c>
      <c r="G519" s="95">
        <f t="shared" si="50"/>
        <v>0.58333333333333337</v>
      </c>
      <c r="H519" s="160" t="s">
        <v>491</v>
      </c>
      <c r="I519" s="59"/>
      <c r="J519" s="59"/>
      <c r="K519" s="59"/>
      <c r="L519" s="59"/>
      <c r="M519" s="59"/>
      <c r="N519" s="59"/>
      <c r="O519" s="59"/>
      <c r="P519" s="59"/>
      <c r="Q519" s="59"/>
      <c r="R519" s="59"/>
      <c r="S519" s="59"/>
      <c r="T519" s="59"/>
      <c r="U519" s="59"/>
      <c r="V519" s="59"/>
      <c r="W519" s="59"/>
      <c r="X519" s="59"/>
      <c r="Y519" s="59"/>
      <c r="Z519" s="59"/>
      <c r="AA519" s="59"/>
      <c r="AB519" s="59"/>
    </row>
    <row r="520" spans="1:28" ht="45.75" customHeight="1" x14ac:dyDescent="0.25">
      <c r="A520" s="300" t="s">
        <v>236</v>
      </c>
      <c r="B520" s="82" t="s">
        <v>428</v>
      </c>
      <c r="C520" s="82" t="s">
        <v>429</v>
      </c>
      <c r="D520" s="142">
        <v>20</v>
      </c>
      <c r="E520" s="9">
        <v>12</v>
      </c>
      <c r="F520" s="9">
        <v>8</v>
      </c>
      <c r="G520" s="89">
        <f t="shared" si="50"/>
        <v>0.66666666666666663</v>
      </c>
      <c r="H520" s="161" t="s">
        <v>492</v>
      </c>
      <c r="I520" s="59"/>
      <c r="J520" s="59"/>
      <c r="K520" s="59"/>
      <c r="L520" s="59"/>
      <c r="M520" s="59"/>
      <c r="N520" s="59"/>
      <c r="O520" s="59"/>
      <c r="P520" s="59"/>
      <c r="Q520" s="59"/>
      <c r="R520" s="59"/>
      <c r="S520" s="59"/>
      <c r="T520" s="59"/>
      <c r="U520" s="59"/>
      <c r="V520" s="59"/>
      <c r="W520" s="59"/>
      <c r="X520" s="59"/>
      <c r="Y520" s="59"/>
      <c r="Z520" s="59"/>
      <c r="AA520" s="59"/>
      <c r="AB520" s="59"/>
    </row>
    <row r="521" spans="1:28" ht="45.75" customHeight="1" x14ac:dyDescent="0.25">
      <c r="A521" s="279"/>
      <c r="B521" s="88" t="s">
        <v>431</v>
      </c>
      <c r="C521" s="88" t="s">
        <v>429</v>
      </c>
      <c r="D521" s="145">
        <v>20</v>
      </c>
      <c r="E521" s="9">
        <v>12</v>
      </c>
      <c r="F521" s="9">
        <v>8</v>
      </c>
      <c r="G521" s="89">
        <f t="shared" si="50"/>
        <v>0.66666666666666663</v>
      </c>
      <c r="H521" s="157" t="s">
        <v>487</v>
      </c>
      <c r="I521" s="59"/>
      <c r="J521" s="59"/>
      <c r="K521" s="59"/>
      <c r="L521" s="59"/>
      <c r="M521" s="59"/>
      <c r="N521" s="59"/>
      <c r="O521" s="59"/>
      <c r="P521" s="59"/>
      <c r="Q521" s="59"/>
      <c r="R521" s="59"/>
      <c r="S521" s="59"/>
      <c r="T521" s="59"/>
      <c r="U521" s="59"/>
      <c r="V521" s="59"/>
      <c r="W521" s="59"/>
      <c r="X521" s="59"/>
      <c r="Y521" s="59"/>
      <c r="Z521" s="59"/>
      <c r="AA521" s="59"/>
      <c r="AB521" s="59"/>
    </row>
    <row r="522" spans="1:28" ht="45.75" customHeight="1" x14ac:dyDescent="0.25">
      <c r="A522" s="279"/>
      <c r="B522" s="88" t="s">
        <v>433</v>
      </c>
      <c r="C522" s="88" t="s">
        <v>429</v>
      </c>
      <c r="D522" s="145">
        <v>20</v>
      </c>
      <c r="E522" s="9">
        <v>12</v>
      </c>
      <c r="F522" s="9">
        <v>8</v>
      </c>
      <c r="G522" s="89">
        <f t="shared" si="50"/>
        <v>0.66666666666666663</v>
      </c>
      <c r="H522" s="157" t="s">
        <v>488</v>
      </c>
      <c r="I522" s="59"/>
      <c r="J522" s="59"/>
      <c r="K522" s="59"/>
      <c r="L522" s="59"/>
      <c r="M522" s="59"/>
      <c r="N522" s="59"/>
      <c r="O522" s="59"/>
      <c r="P522" s="59"/>
      <c r="Q522" s="59"/>
      <c r="R522" s="59"/>
      <c r="S522" s="59"/>
      <c r="T522" s="59"/>
      <c r="U522" s="59"/>
      <c r="V522" s="59"/>
      <c r="W522" s="59"/>
      <c r="X522" s="59"/>
      <c r="Y522" s="59"/>
      <c r="Z522" s="59"/>
      <c r="AA522" s="59"/>
      <c r="AB522" s="59"/>
    </row>
    <row r="523" spans="1:28" ht="45.75" customHeight="1" x14ac:dyDescent="0.25">
      <c r="A523" s="279"/>
      <c r="B523" s="88" t="s">
        <v>435</v>
      </c>
      <c r="C523" s="88" t="s">
        <v>73</v>
      </c>
      <c r="D523" s="145">
        <v>20</v>
      </c>
      <c r="E523" s="126">
        <v>20</v>
      </c>
      <c r="F523" s="163">
        <v>13.34</v>
      </c>
      <c r="G523" s="158">
        <f t="shared" si="50"/>
        <v>0.66700000000000004</v>
      </c>
      <c r="H523" s="159" t="s">
        <v>489</v>
      </c>
      <c r="I523" s="59"/>
      <c r="J523" s="59"/>
      <c r="K523" s="59"/>
      <c r="L523" s="59"/>
      <c r="M523" s="59"/>
      <c r="N523" s="59"/>
      <c r="O523" s="59"/>
      <c r="P523" s="59"/>
      <c r="Q523" s="59"/>
      <c r="R523" s="59"/>
      <c r="S523" s="59"/>
      <c r="T523" s="59"/>
      <c r="U523" s="59"/>
      <c r="V523" s="59"/>
      <c r="W523" s="59"/>
      <c r="X523" s="59"/>
      <c r="Y523" s="59"/>
      <c r="Z523" s="59"/>
      <c r="AA523" s="59"/>
      <c r="AB523" s="59"/>
    </row>
    <row r="524" spans="1:28" ht="45.75" customHeight="1" thickBot="1" x14ac:dyDescent="0.3">
      <c r="A524" s="280"/>
      <c r="B524" s="94" t="s">
        <v>437</v>
      </c>
      <c r="C524" s="94" t="s">
        <v>429</v>
      </c>
      <c r="D524" s="152">
        <v>20</v>
      </c>
      <c r="E524" s="96">
        <v>12</v>
      </c>
      <c r="F524" s="164">
        <v>8</v>
      </c>
      <c r="G524" s="95">
        <f t="shared" si="50"/>
        <v>0.66666666666666663</v>
      </c>
      <c r="H524" s="160" t="s">
        <v>491</v>
      </c>
      <c r="I524" s="59"/>
      <c r="J524" s="59"/>
      <c r="K524" s="59"/>
      <c r="L524" s="59"/>
      <c r="M524" s="59"/>
      <c r="N524" s="59"/>
      <c r="O524" s="59"/>
      <c r="P524" s="59"/>
      <c r="Q524" s="59"/>
      <c r="R524" s="59"/>
      <c r="S524" s="59"/>
      <c r="T524" s="59"/>
      <c r="U524" s="59"/>
      <c r="V524" s="59"/>
      <c r="W524" s="59"/>
      <c r="X524" s="59"/>
      <c r="Y524" s="59"/>
      <c r="Z524" s="59"/>
      <c r="AA524" s="59"/>
      <c r="AB524" s="59"/>
    </row>
    <row r="525" spans="1:28" ht="34.5" customHeight="1" x14ac:dyDescent="0.25">
      <c r="A525" s="300" t="s">
        <v>237</v>
      </c>
      <c r="B525" s="82" t="s">
        <v>428</v>
      </c>
      <c r="C525" s="82" t="s">
        <v>429</v>
      </c>
      <c r="D525" s="142">
        <v>20</v>
      </c>
      <c r="E525" s="9">
        <v>12</v>
      </c>
      <c r="F525" s="9">
        <v>9</v>
      </c>
      <c r="G525" s="89">
        <f t="shared" si="50"/>
        <v>0.75</v>
      </c>
      <c r="H525" s="161" t="s">
        <v>492</v>
      </c>
      <c r="I525" s="59"/>
      <c r="J525" s="59"/>
      <c r="K525" s="59"/>
      <c r="L525" s="59"/>
      <c r="M525" s="59"/>
      <c r="N525" s="59"/>
      <c r="O525" s="59"/>
      <c r="P525" s="59"/>
      <c r="Q525" s="59"/>
      <c r="R525" s="59"/>
      <c r="S525" s="59"/>
      <c r="T525" s="59"/>
      <c r="U525" s="59"/>
      <c r="V525" s="59"/>
      <c r="W525" s="59"/>
      <c r="X525" s="59"/>
      <c r="Y525" s="59"/>
      <c r="Z525" s="59"/>
      <c r="AA525" s="59"/>
      <c r="AB525" s="59"/>
    </row>
    <row r="526" spans="1:28" ht="34.5" customHeight="1" x14ac:dyDescent="0.25">
      <c r="A526" s="279"/>
      <c r="B526" s="88" t="s">
        <v>431</v>
      </c>
      <c r="C526" s="88" t="s">
        <v>429</v>
      </c>
      <c r="D526" s="145">
        <v>20</v>
      </c>
      <c r="E526" s="9">
        <v>12</v>
      </c>
      <c r="F526" s="9">
        <v>9</v>
      </c>
      <c r="G526" s="89">
        <f t="shared" si="50"/>
        <v>0.75</v>
      </c>
      <c r="H526" s="157" t="s">
        <v>487</v>
      </c>
      <c r="I526" s="59"/>
      <c r="J526" s="59"/>
      <c r="K526" s="59"/>
      <c r="L526" s="59"/>
      <c r="M526" s="59"/>
      <c r="N526" s="59"/>
      <c r="O526" s="59"/>
      <c r="P526" s="59"/>
      <c r="Q526" s="59"/>
      <c r="R526" s="59"/>
      <c r="S526" s="59"/>
      <c r="T526" s="59"/>
      <c r="U526" s="59"/>
      <c r="V526" s="59"/>
      <c r="W526" s="59"/>
      <c r="X526" s="59"/>
      <c r="Y526" s="59"/>
      <c r="Z526" s="59"/>
      <c r="AA526" s="59"/>
      <c r="AB526" s="59"/>
    </row>
    <row r="527" spans="1:28" ht="34.5" customHeight="1" x14ac:dyDescent="0.25">
      <c r="A527" s="279"/>
      <c r="B527" s="88" t="s">
        <v>433</v>
      </c>
      <c r="C527" s="88" t="s">
        <v>429</v>
      </c>
      <c r="D527" s="145">
        <v>20</v>
      </c>
      <c r="E527" s="9">
        <v>12</v>
      </c>
      <c r="F527" s="9">
        <v>9</v>
      </c>
      <c r="G527" s="89">
        <f t="shared" si="50"/>
        <v>0.75</v>
      </c>
      <c r="H527" s="157" t="s">
        <v>488</v>
      </c>
      <c r="I527" s="59"/>
      <c r="J527" s="59"/>
      <c r="K527" s="59"/>
      <c r="L527" s="59"/>
      <c r="M527" s="59"/>
      <c r="N527" s="59"/>
      <c r="O527" s="59"/>
      <c r="P527" s="59"/>
      <c r="Q527" s="59"/>
      <c r="R527" s="59"/>
      <c r="S527" s="59"/>
      <c r="T527" s="59"/>
      <c r="U527" s="59"/>
      <c r="V527" s="59"/>
      <c r="W527" s="59"/>
      <c r="X527" s="59"/>
      <c r="Y527" s="59"/>
      <c r="Z527" s="59"/>
      <c r="AA527" s="59"/>
      <c r="AB527" s="59"/>
    </row>
    <row r="528" spans="1:28" ht="34.5" customHeight="1" x14ac:dyDescent="0.25">
      <c r="A528" s="279"/>
      <c r="B528" s="88" t="s">
        <v>435</v>
      </c>
      <c r="C528" s="88" t="s">
        <v>73</v>
      </c>
      <c r="D528" s="145">
        <v>20</v>
      </c>
      <c r="E528" s="126">
        <v>20</v>
      </c>
      <c r="F528" s="163">
        <v>15.01</v>
      </c>
      <c r="G528" s="158">
        <f t="shared" si="50"/>
        <v>0.75049999999999994</v>
      </c>
      <c r="H528" s="159" t="s">
        <v>489</v>
      </c>
      <c r="I528" s="59"/>
      <c r="J528" s="59"/>
      <c r="K528" s="59"/>
      <c r="L528" s="59"/>
      <c r="M528" s="59"/>
      <c r="N528" s="59"/>
      <c r="O528" s="59"/>
      <c r="P528" s="59"/>
      <c r="Q528" s="59"/>
      <c r="R528" s="59"/>
      <c r="S528" s="59"/>
      <c r="T528" s="59"/>
      <c r="U528" s="59"/>
      <c r="V528" s="59"/>
      <c r="W528" s="59"/>
      <c r="X528" s="59"/>
      <c r="Y528" s="59"/>
      <c r="Z528" s="59"/>
      <c r="AA528" s="59"/>
      <c r="AB528" s="59"/>
    </row>
    <row r="529" spans="1:28" ht="34.5" customHeight="1" thickBot="1" x14ac:dyDescent="0.3">
      <c r="A529" s="280"/>
      <c r="B529" s="94" t="s">
        <v>437</v>
      </c>
      <c r="C529" s="94" t="s">
        <v>429</v>
      </c>
      <c r="D529" s="152">
        <v>20</v>
      </c>
      <c r="E529" s="96">
        <v>12</v>
      </c>
      <c r="F529" s="164">
        <v>9</v>
      </c>
      <c r="G529" s="95">
        <f t="shared" si="50"/>
        <v>0.75</v>
      </c>
      <c r="H529" s="160" t="s">
        <v>491</v>
      </c>
      <c r="I529" s="59"/>
      <c r="J529" s="59"/>
      <c r="K529" s="59"/>
      <c r="L529" s="59"/>
      <c r="M529" s="59"/>
      <c r="N529" s="59"/>
      <c r="O529" s="59"/>
      <c r="P529" s="59"/>
      <c r="Q529" s="59"/>
      <c r="R529" s="59"/>
      <c r="S529" s="59"/>
      <c r="T529" s="59"/>
      <c r="U529" s="59"/>
      <c r="V529" s="59"/>
      <c r="W529" s="59"/>
      <c r="X529" s="59"/>
      <c r="Y529" s="59"/>
      <c r="Z529" s="59"/>
      <c r="AA529" s="59"/>
      <c r="AB529" s="59"/>
    </row>
    <row r="530" spans="1:28" ht="72.75" customHeight="1" x14ac:dyDescent="0.25">
      <c r="A530" s="300" t="s">
        <v>238</v>
      </c>
      <c r="B530" s="82" t="s">
        <v>428</v>
      </c>
      <c r="C530" s="82" t="s">
        <v>429</v>
      </c>
      <c r="D530" s="142">
        <v>20</v>
      </c>
      <c r="E530" s="9">
        <v>12</v>
      </c>
      <c r="F530" s="9">
        <v>9</v>
      </c>
      <c r="G530" s="89">
        <f t="shared" si="50"/>
        <v>0.75</v>
      </c>
      <c r="H530" s="161" t="s">
        <v>492</v>
      </c>
      <c r="I530" s="59"/>
      <c r="J530" s="59"/>
      <c r="K530" s="59"/>
      <c r="L530" s="59"/>
      <c r="M530" s="59"/>
      <c r="N530" s="59"/>
      <c r="O530" s="59"/>
      <c r="P530" s="59"/>
      <c r="Q530" s="59"/>
      <c r="R530" s="59"/>
      <c r="S530" s="59"/>
      <c r="T530" s="59"/>
      <c r="U530" s="59"/>
      <c r="V530" s="59"/>
      <c r="W530" s="59"/>
      <c r="X530" s="59"/>
      <c r="Y530" s="59"/>
      <c r="Z530" s="59"/>
      <c r="AA530" s="59"/>
      <c r="AB530" s="59"/>
    </row>
    <row r="531" spans="1:28" ht="83.25" customHeight="1" x14ac:dyDescent="0.25">
      <c r="A531" s="279"/>
      <c r="B531" s="88" t="s">
        <v>431</v>
      </c>
      <c r="C531" s="88" t="s">
        <v>429</v>
      </c>
      <c r="D531" s="145">
        <v>20</v>
      </c>
      <c r="E531" s="9">
        <v>12</v>
      </c>
      <c r="F531" s="9">
        <v>10</v>
      </c>
      <c r="G531" s="89">
        <f t="shared" si="50"/>
        <v>0.83333333333333337</v>
      </c>
      <c r="H531" s="157" t="s">
        <v>487</v>
      </c>
      <c r="I531" s="59"/>
      <c r="J531" s="59"/>
      <c r="K531" s="59"/>
      <c r="L531" s="59"/>
      <c r="M531" s="59"/>
      <c r="N531" s="59"/>
      <c r="O531" s="59"/>
      <c r="P531" s="59"/>
      <c r="Q531" s="59"/>
      <c r="R531" s="59"/>
      <c r="S531" s="59"/>
      <c r="T531" s="59"/>
      <c r="U531" s="59"/>
      <c r="V531" s="59"/>
      <c r="W531" s="59"/>
      <c r="X531" s="59"/>
      <c r="Y531" s="59"/>
      <c r="Z531" s="59"/>
      <c r="AA531" s="59"/>
      <c r="AB531" s="59"/>
    </row>
    <row r="532" spans="1:28" ht="76.5" customHeight="1" x14ac:dyDescent="0.25">
      <c r="A532" s="279"/>
      <c r="B532" s="88" t="s">
        <v>433</v>
      </c>
      <c r="C532" s="88" t="s">
        <v>429</v>
      </c>
      <c r="D532" s="145">
        <v>20</v>
      </c>
      <c r="E532" s="9">
        <v>12</v>
      </c>
      <c r="F532" s="9">
        <v>10</v>
      </c>
      <c r="G532" s="89">
        <f t="shared" si="50"/>
        <v>0.83333333333333337</v>
      </c>
      <c r="H532" s="157" t="s">
        <v>488</v>
      </c>
      <c r="I532" s="59"/>
      <c r="J532" s="59"/>
      <c r="K532" s="59"/>
      <c r="L532" s="59"/>
      <c r="M532" s="59"/>
      <c r="N532" s="59"/>
      <c r="O532" s="59"/>
      <c r="P532" s="59"/>
      <c r="Q532" s="59"/>
      <c r="R532" s="59"/>
      <c r="S532" s="59"/>
      <c r="T532" s="59"/>
      <c r="U532" s="59"/>
      <c r="V532" s="59"/>
      <c r="W532" s="59"/>
      <c r="X532" s="59"/>
      <c r="Y532" s="59"/>
      <c r="Z532" s="59"/>
      <c r="AA532" s="59"/>
      <c r="AB532" s="59"/>
    </row>
    <row r="533" spans="1:28" ht="91.5" customHeight="1" x14ac:dyDescent="0.25">
      <c r="A533" s="279"/>
      <c r="B533" s="88" t="s">
        <v>435</v>
      </c>
      <c r="C533" s="88" t="s">
        <v>73</v>
      </c>
      <c r="D533" s="145">
        <v>20</v>
      </c>
      <c r="E533" s="126">
        <v>20</v>
      </c>
      <c r="F533" s="9">
        <v>16.68</v>
      </c>
      <c r="G533" s="158">
        <f t="shared" si="50"/>
        <v>0.83399999999999996</v>
      </c>
      <c r="H533" s="159" t="s">
        <v>489</v>
      </c>
      <c r="I533" s="59"/>
      <c r="J533" s="59"/>
      <c r="K533" s="59"/>
      <c r="L533" s="59"/>
      <c r="M533" s="59"/>
      <c r="N533" s="59"/>
      <c r="O533" s="59"/>
      <c r="P533" s="59"/>
      <c r="Q533" s="59"/>
      <c r="R533" s="59"/>
      <c r="S533" s="59"/>
      <c r="T533" s="59"/>
      <c r="U533" s="59"/>
      <c r="V533" s="59"/>
      <c r="W533" s="59"/>
      <c r="X533" s="59"/>
      <c r="Y533" s="59"/>
      <c r="Z533" s="59"/>
      <c r="AA533" s="59"/>
      <c r="AB533" s="59"/>
    </row>
    <row r="534" spans="1:28" ht="72.75" customHeight="1" thickBot="1" x14ac:dyDescent="0.3">
      <c r="A534" s="280"/>
      <c r="B534" s="94" t="s">
        <v>437</v>
      </c>
      <c r="C534" s="94" t="s">
        <v>429</v>
      </c>
      <c r="D534" s="152">
        <v>20</v>
      </c>
      <c r="E534" s="96">
        <v>12</v>
      </c>
      <c r="F534" s="96">
        <v>10</v>
      </c>
      <c r="G534" s="95">
        <f t="shared" si="50"/>
        <v>0.83333333333333337</v>
      </c>
      <c r="H534" s="160" t="s">
        <v>491</v>
      </c>
      <c r="I534" s="59"/>
      <c r="J534" s="59"/>
      <c r="K534" s="59"/>
      <c r="L534" s="59"/>
      <c r="M534" s="59"/>
      <c r="N534" s="59"/>
      <c r="O534" s="59"/>
      <c r="P534" s="59"/>
      <c r="Q534" s="59"/>
      <c r="R534" s="59"/>
      <c r="S534" s="59"/>
      <c r="T534" s="59"/>
      <c r="U534" s="59"/>
      <c r="V534" s="59"/>
      <c r="W534" s="59"/>
      <c r="X534" s="59"/>
      <c r="Y534" s="59"/>
      <c r="Z534" s="59"/>
      <c r="AA534" s="59"/>
      <c r="AB534" s="59"/>
    </row>
    <row r="535" spans="1:28" ht="69.75" customHeight="1" x14ac:dyDescent="0.25">
      <c r="A535" s="300" t="s">
        <v>239</v>
      </c>
      <c r="B535" s="82" t="s">
        <v>428</v>
      </c>
      <c r="C535" s="82" t="s">
        <v>429</v>
      </c>
      <c r="D535" s="142">
        <v>20</v>
      </c>
      <c r="E535" s="9">
        <v>12</v>
      </c>
      <c r="F535" s="9">
        <v>11</v>
      </c>
      <c r="G535" s="89">
        <f t="shared" si="50"/>
        <v>0.91666666666666663</v>
      </c>
      <c r="H535" s="161" t="s">
        <v>492</v>
      </c>
      <c r="I535" s="59"/>
      <c r="J535" s="59"/>
      <c r="K535" s="59"/>
      <c r="L535" s="59"/>
      <c r="M535" s="59"/>
      <c r="N535" s="59"/>
      <c r="O535" s="59"/>
      <c r="P535" s="59"/>
      <c r="Q535" s="59"/>
      <c r="R535" s="59"/>
      <c r="S535" s="59"/>
      <c r="T535" s="59"/>
      <c r="U535" s="59"/>
      <c r="V535" s="59"/>
      <c r="W535" s="59"/>
      <c r="X535" s="59"/>
      <c r="Y535" s="59"/>
      <c r="Z535" s="59"/>
      <c r="AA535" s="59"/>
      <c r="AB535" s="59"/>
    </row>
    <row r="536" spans="1:28" ht="69.75" customHeight="1" x14ac:dyDescent="0.25">
      <c r="A536" s="279"/>
      <c r="B536" s="88" t="s">
        <v>431</v>
      </c>
      <c r="C536" s="88" t="s">
        <v>429</v>
      </c>
      <c r="D536" s="145">
        <v>20</v>
      </c>
      <c r="E536" s="9">
        <v>12</v>
      </c>
      <c r="F536" s="9">
        <v>11</v>
      </c>
      <c r="G536" s="89">
        <f t="shared" si="50"/>
        <v>0.91666666666666663</v>
      </c>
      <c r="H536" s="157" t="s">
        <v>487</v>
      </c>
      <c r="I536" s="59"/>
      <c r="J536" s="59"/>
      <c r="K536" s="59"/>
      <c r="L536" s="59"/>
      <c r="M536" s="59"/>
      <c r="N536" s="59"/>
      <c r="O536" s="59"/>
      <c r="P536" s="59"/>
      <c r="Q536" s="59"/>
      <c r="R536" s="59"/>
      <c r="S536" s="59"/>
      <c r="T536" s="59"/>
      <c r="U536" s="59"/>
      <c r="V536" s="59"/>
      <c r="W536" s="59"/>
      <c r="X536" s="59"/>
      <c r="Y536" s="59"/>
      <c r="Z536" s="59"/>
      <c r="AA536" s="59"/>
      <c r="AB536" s="59"/>
    </row>
    <row r="537" spans="1:28" ht="69.75" customHeight="1" x14ac:dyDescent="0.25">
      <c r="A537" s="279"/>
      <c r="B537" s="88" t="s">
        <v>433</v>
      </c>
      <c r="C537" s="88" t="s">
        <v>429</v>
      </c>
      <c r="D537" s="145">
        <v>20</v>
      </c>
      <c r="E537" s="9">
        <v>12</v>
      </c>
      <c r="F537" s="9">
        <v>11</v>
      </c>
      <c r="G537" s="89">
        <f t="shared" si="50"/>
        <v>0.91666666666666663</v>
      </c>
      <c r="H537" s="157" t="s">
        <v>488</v>
      </c>
      <c r="I537" s="59"/>
      <c r="J537" s="59"/>
      <c r="K537" s="59"/>
      <c r="L537" s="59"/>
      <c r="M537" s="59"/>
      <c r="N537" s="59"/>
      <c r="O537" s="59"/>
      <c r="P537" s="59"/>
      <c r="Q537" s="59"/>
      <c r="R537" s="59"/>
      <c r="S537" s="59"/>
      <c r="T537" s="59"/>
      <c r="U537" s="59"/>
      <c r="V537" s="59"/>
      <c r="W537" s="59"/>
      <c r="X537" s="59"/>
      <c r="Y537" s="59"/>
      <c r="Z537" s="59"/>
      <c r="AA537" s="59"/>
      <c r="AB537" s="59"/>
    </row>
    <row r="538" spans="1:28" ht="69.75" customHeight="1" x14ac:dyDescent="0.25">
      <c r="A538" s="279"/>
      <c r="B538" s="88" t="s">
        <v>435</v>
      </c>
      <c r="C538" s="88" t="s">
        <v>73</v>
      </c>
      <c r="D538" s="145">
        <v>20</v>
      </c>
      <c r="E538" s="126">
        <v>20</v>
      </c>
      <c r="F538" s="9">
        <v>18.34</v>
      </c>
      <c r="G538" s="158">
        <f t="shared" si="50"/>
        <v>0.91700000000000004</v>
      </c>
      <c r="H538" s="159" t="s">
        <v>489</v>
      </c>
      <c r="I538" s="59"/>
      <c r="J538" s="59"/>
      <c r="K538" s="59"/>
      <c r="L538" s="59"/>
      <c r="M538" s="59"/>
      <c r="N538" s="59"/>
      <c r="O538" s="59"/>
      <c r="P538" s="59"/>
      <c r="Q538" s="59"/>
      <c r="R538" s="59"/>
      <c r="S538" s="59"/>
      <c r="T538" s="59"/>
      <c r="U538" s="59"/>
      <c r="V538" s="59"/>
      <c r="W538" s="59"/>
      <c r="X538" s="59"/>
      <c r="Y538" s="59"/>
      <c r="Z538" s="59"/>
      <c r="AA538" s="59"/>
      <c r="AB538" s="59"/>
    </row>
    <row r="539" spans="1:28" ht="69.75" customHeight="1" thickBot="1" x14ac:dyDescent="0.3">
      <c r="A539" s="280"/>
      <c r="B539" s="94" t="s">
        <v>437</v>
      </c>
      <c r="C539" s="94" t="s">
        <v>429</v>
      </c>
      <c r="D539" s="152">
        <v>20</v>
      </c>
      <c r="E539" s="96">
        <v>12</v>
      </c>
      <c r="F539" s="96">
        <v>11</v>
      </c>
      <c r="G539" s="95">
        <f t="shared" si="50"/>
        <v>0.91666666666666663</v>
      </c>
      <c r="H539" s="160" t="s">
        <v>493</v>
      </c>
      <c r="I539" s="59"/>
      <c r="J539" s="59"/>
      <c r="K539" s="59"/>
      <c r="L539" s="59"/>
      <c r="M539" s="59"/>
      <c r="N539" s="59"/>
      <c r="O539" s="59"/>
      <c r="P539" s="59"/>
      <c r="Q539" s="59"/>
      <c r="R539" s="59"/>
      <c r="S539" s="59"/>
      <c r="T539" s="59"/>
      <c r="U539" s="59"/>
      <c r="V539" s="59"/>
      <c r="W539" s="59"/>
      <c r="X539" s="59"/>
      <c r="Y539" s="59"/>
      <c r="Z539" s="59"/>
      <c r="AA539" s="59"/>
      <c r="AB539" s="59"/>
    </row>
    <row r="540" spans="1:28" ht="89.25" customHeight="1" x14ac:dyDescent="0.25">
      <c r="A540" s="300" t="s">
        <v>240</v>
      </c>
      <c r="B540" s="82" t="s">
        <v>428</v>
      </c>
      <c r="C540" s="82" t="s">
        <v>429</v>
      </c>
      <c r="D540" s="142">
        <v>20</v>
      </c>
      <c r="E540" s="9">
        <v>12</v>
      </c>
      <c r="F540" s="9">
        <v>12</v>
      </c>
      <c r="G540" s="89">
        <f t="shared" si="50"/>
        <v>1</v>
      </c>
      <c r="H540" s="161" t="s">
        <v>494</v>
      </c>
      <c r="I540" s="59"/>
      <c r="J540" s="59"/>
      <c r="K540" s="59"/>
      <c r="L540" s="59"/>
      <c r="M540" s="59"/>
      <c r="N540" s="59"/>
      <c r="O540" s="59"/>
      <c r="P540" s="59"/>
      <c r="Q540" s="59"/>
      <c r="R540" s="59"/>
      <c r="S540" s="59"/>
      <c r="T540" s="59"/>
      <c r="U540" s="59"/>
      <c r="V540" s="59"/>
      <c r="W540" s="59"/>
      <c r="X540" s="59"/>
      <c r="Y540" s="59"/>
      <c r="Z540" s="59"/>
      <c r="AA540" s="59"/>
      <c r="AB540" s="59"/>
    </row>
    <row r="541" spans="1:28" ht="72.75" customHeight="1" x14ac:dyDescent="0.25">
      <c r="A541" s="279"/>
      <c r="B541" s="88" t="s">
        <v>431</v>
      </c>
      <c r="C541" s="88" t="s">
        <v>429</v>
      </c>
      <c r="D541" s="145">
        <v>20</v>
      </c>
      <c r="E541" s="9">
        <v>12</v>
      </c>
      <c r="F541" s="9">
        <v>12</v>
      </c>
      <c r="G541" s="89">
        <f t="shared" si="50"/>
        <v>1</v>
      </c>
      <c r="H541" s="157" t="s">
        <v>487</v>
      </c>
      <c r="I541" s="59"/>
      <c r="J541" s="59"/>
      <c r="K541" s="59"/>
      <c r="L541" s="59"/>
      <c r="M541" s="59"/>
      <c r="N541" s="59"/>
      <c r="O541" s="59"/>
      <c r="P541" s="59"/>
      <c r="Q541" s="59"/>
      <c r="R541" s="59"/>
      <c r="S541" s="59"/>
      <c r="T541" s="59"/>
      <c r="U541" s="59"/>
      <c r="V541" s="59"/>
      <c r="W541" s="59"/>
      <c r="X541" s="59"/>
      <c r="Y541" s="59"/>
      <c r="Z541" s="59"/>
      <c r="AA541" s="59"/>
      <c r="AB541" s="59"/>
    </row>
    <row r="542" spans="1:28" ht="72.75" customHeight="1" x14ac:dyDescent="0.25">
      <c r="A542" s="279"/>
      <c r="B542" s="88" t="s">
        <v>433</v>
      </c>
      <c r="C542" s="88" t="s">
        <v>429</v>
      </c>
      <c r="D542" s="145">
        <v>20</v>
      </c>
      <c r="E542" s="9">
        <v>12</v>
      </c>
      <c r="F542" s="9">
        <v>12</v>
      </c>
      <c r="G542" s="89">
        <f t="shared" si="50"/>
        <v>1</v>
      </c>
      <c r="H542" s="157" t="s">
        <v>488</v>
      </c>
      <c r="I542" s="59"/>
      <c r="J542" s="59"/>
      <c r="K542" s="59"/>
      <c r="L542" s="59"/>
      <c r="M542" s="59"/>
      <c r="N542" s="59"/>
      <c r="O542" s="59"/>
      <c r="P542" s="59"/>
      <c r="Q542" s="59"/>
      <c r="R542" s="59"/>
      <c r="S542" s="59"/>
      <c r="T542" s="59"/>
      <c r="U542" s="59"/>
      <c r="V542" s="59"/>
      <c r="W542" s="59"/>
      <c r="X542" s="59"/>
      <c r="Y542" s="59"/>
      <c r="Z542" s="59"/>
      <c r="AA542" s="59"/>
      <c r="AB542" s="59"/>
    </row>
    <row r="543" spans="1:28" ht="72.75" customHeight="1" x14ac:dyDescent="0.25">
      <c r="A543" s="279"/>
      <c r="B543" s="88" t="s">
        <v>435</v>
      </c>
      <c r="C543" s="88" t="s">
        <v>73</v>
      </c>
      <c r="D543" s="145">
        <v>20</v>
      </c>
      <c r="E543" s="126">
        <v>20</v>
      </c>
      <c r="F543" s="9">
        <v>20</v>
      </c>
      <c r="G543" s="158">
        <f t="shared" si="50"/>
        <v>1</v>
      </c>
      <c r="H543" s="159" t="s">
        <v>489</v>
      </c>
      <c r="I543" s="59"/>
      <c r="J543" s="59"/>
      <c r="K543" s="59"/>
      <c r="L543" s="59"/>
      <c r="M543" s="59"/>
      <c r="N543" s="59"/>
      <c r="O543" s="59"/>
      <c r="P543" s="59"/>
      <c r="Q543" s="59"/>
      <c r="R543" s="59"/>
      <c r="S543" s="59"/>
      <c r="T543" s="59"/>
      <c r="U543" s="59"/>
      <c r="V543" s="59"/>
      <c r="W543" s="59"/>
      <c r="X543" s="59"/>
      <c r="Y543" s="59"/>
      <c r="Z543" s="59"/>
      <c r="AA543" s="59"/>
      <c r="AB543" s="59"/>
    </row>
    <row r="544" spans="1:28" ht="60.75" thickBot="1" x14ac:dyDescent="0.3">
      <c r="A544" s="280"/>
      <c r="B544" s="94" t="s">
        <v>437</v>
      </c>
      <c r="C544" s="94" t="s">
        <v>429</v>
      </c>
      <c r="D544" s="152">
        <v>20</v>
      </c>
      <c r="E544" s="96">
        <v>12</v>
      </c>
      <c r="F544" s="96">
        <v>12</v>
      </c>
      <c r="G544" s="95">
        <f t="shared" si="50"/>
        <v>1</v>
      </c>
      <c r="H544" s="160" t="s">
        <v>491</v>
      </c>
      <c r="I544" s="59"/>
      <c r="J544" s="59"/>
      <c r="K544" s="59"/>
      <c r="L544" s="59"/>
      <c r="M544" s="59"/>
      <c r="N544" s="59"/>
      <c r="O544" s="59"/>
      <c r="P544" s="59"/>
      <c r="Q544" s="59"/>
      <c r="R544" s="59"/>
      <c r="S544" s="59"/>
      <c r="T544" s="59"/>
      <c r="U544" s="59"/>
      <c r="V544" s="59"/>
      <c r="W544" s="59"/>
      <c r="X544" s="59"/>
      <c r="Y544" s="59"/>
      <c r="Z544" s="59"/>
      <c r="AA544" s="59"/>
      <c r="AB544" s="59"/>
    </row>
    <row r="545" spans="1:28" ht="15.75" customHeight="1" thickBot="1" x14ac:dyDescent="0.3">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row>
    <row r="546" spans="1:28" ht="15.75" customHeight="1" x14ac:dyDescent="0.3">
      <c r="A546" s="301" t="s">
        <v>495</v>
      </c>
      <c r="B546" s="218"/>
      <c r="C546" s="218"/>
      <c r="D546" s="218"/>
      <c r="E546" s="218"/>
      <c r="F546" s="218"/>
      <c r="G546" s="218"/>
      <c r="H546" s="219"/>
      <c r="I546" s="59"/>
      <c r="J546" s="59"/>
      <c r="K546" s="59"/>
      <c r="L546" s="59"/>
      <c r="M546" s="59"/>
      <c r="N546" s="59"/>
      <c r="O546" s="59"/>
      <c r="P546" s="59"/>
      <c r="Q546" s="59"/>
      <c r="R546" s="59"/>
      <c r="S546" s="59"/>
      <c r="T546" s="59"/>
      <c r="U546" s="59"/>
      <c r="V546" s="59"/>
      <c r="W546" s="59"/>
      <c r="X546" s="59"/>
      <c r="Y546" s="59"/>
      <c r="Z546" s="59"/>
      <c r="AA546" s="59"/>
      <c r="AB546" s="59"/>
    </row>
    <row r="547" spans="1:28" ht="54.75" customHeight="1" thickBot="1" x14ac:dyDescent="0.3">
      <c r="A547" s="60" t="s">
        <v>24</v>
      </c>
      <c r="B547" s="61" t="s">
        <v>424</v>
      </c>
      <c r="C547" s="156" t="s">
        <v>256</v>
      </c>
      <c r="D547" s="156" t="s">
        <v>370</v>
      </c>
      <c r="E547" s="156" t="s">
        <v>496</v>
      </c>
      <c r="F547" s="156" t="s">
        <v>497</v>
      </c>
      <c r="G547" s="156" t="s">
        <v>498</v>
      </c>
      <c r="H547" s="62" t="s">
        <v>389</v>
      </c>
      <c r="I547" s="59"/>
      <c r="J547" s="59"/>
      <c r="K547" s="59"/>
      <c r="L547" s="59"/>
      <c r="M547" s="59"/>
      <c r="N547" s="59"/>
      <c r="O547" s="59"/>
      <c r="P547" s="59"/>
      <c r="Q547" s="59"/>
      <c r="R547" s="59"/>
      <c r="S547" s="59"/>
      <c r="T547" s="59"/>
      <c r="U547" s="59"/>
      <c r="V547" s="59"/>
      <c r="W547" s="59"/>
      <c r="X547" s="59"/>
      <c r="Y547" s="59"/>
      <c r="Z547" s="59"/>
      <c r="AA547" s="59"/>
      <c r="AB547" s="59"/>
    </row>
    <row r="548" spans="1:28" ht="81.75" customHeight="1" x14ac:dyDescent="0.25">
      <c r="A548" s="293" t="s">
        <v>242</v>
      </c>
      <c r="B548" s="82" t="s">
        <v>428</v>
      </c>
      <c r="C548" s="82" t="s">
        <v>429</v>
      </c>
      <c r="D548" s="142">
        <v>20</v>
      </c>
      <c r="E548" s="9">
        <v>12</v>
      </c>
      <c r="F548" s="683">
        <v>1</v>
      </c>
      <c r="G548" s="201">
        <f>F548/E548</f>
        <v>8.3333333333333329E-2</v>
      </c>
      <c r="H548" s="713" t="s">
        <v>494</v>
      </c>
      <c r="I548" s="59"/>
      <c r="J548" s="59"/>
      <c r="K548" s="59"/>
      <c r="L548" s="59"/>
      <c r="M548" s="59"/>
      <c r="N548" s="59"/>
      <c r="O548" s="59"/>
      <c r="P548" s="59"/>
      <c r="Q548" s="59"/>
      <c r="R548" s="59"/>
      <c r="S548" s="59"/>
      <c r="T548" s="59"/>
      <c r="U548" s="59"/>
      <c r="V548" s="59"/>
      <c r="W548" s="59"/>
      <c r="X548" s="59"/>
      <c r="Y548" s="59"/>
      <c r="Z548" s="59"/>
      <c r="AA548" s="59"/>
      <c r="AB548" s="59"/>
    </row>
    <row r="549" spans="1:28" ht="108.75" customHeight="1" x14ac:dyDescent="0.25">
      <c r="A549" s="294"/>
      <c r="B549" s="88" t="s">
        <v>431</v>
      </c>
      <c r="C549" s="88" t="s">
        <v>429</v>
      </c>
      <c r="D549" s="145">
        <v>20</v>
      </c>
      <c r="E549" s="9">
        <v>12</v>
      </c>
      <c r="F549" s="683">
        <v>1</v>
      </c>
      <c r="G549" s="201">
        <f t="shared" ref="G549:G557" si="51">F549/E549</f>
        <v>8.3333333333333329E-2</v>
      </c>
      <c r="H549" s="713" t="s">
        <v>487</v>
      </c>
      <c r="I549" s="59"/>
      <c r="J549" s="59"/>
      <c r="K549" s="59"/>
      <c r="L549" s="59"/>
      <c r="M549" s="59"/>
      <c r="N549" s="59"/>
      <c r="O549" s="59"/>
      <c r="P549" s="59"/>
      <c r="Q549" s="59"/>
      <c r="R549" s="59"/>
      <c r="S549" s="59"/>
      <c r="T549" s="59"/>
      <c r="U549" s="59"/>
      <c r="V549" s="59"/>
      <c r="W549" s="59"/>
      <c r="X549" s="59"/>
      <c r="Y549" s="59"/>
      <c r="Z549" s="59"/>
      <c r="AA549" s="59"/>
      <c r="AB549" s="59"/>
    </row>
    <row r="550" spans="1:28" ht="83.25" customHeight="1" x14ac:dyDescent="0.25">
      <c r="A550" s="294"/>
      <c r="B550" s="88" t="s">
        <v>433</v>
      </c>
      <c r="C550" s="88" t="s">
        <v>429</v>
      </c>
      <c r="D550" s="145">
        <v>20</v>
      </c>
      <c r="E550" s="9">
        <v>12</v>
      </c>
      <c r="F550" s="683">
        <v>1</v>
      </c>
      <c r="G550" s="201">
        <f t="shared" si="51"/>
        <v>8.3333333333333329E-2</v>
      </c>
      <c r="H550" s="713" t="s">
        <v>488</v>
      </c>
      <c r="I550" s="59"/>
      <c r="J550" s="59"/>
      <c r="K550" s="59"/>
      <c r="L550" s="59"/>
      <c r="M550" s="59"/>
      <c r="N550" s="59"/>
      <c r="O550" s="59"/>
      <c r="P550" s="59"/>
      <c r="Q550" s="59"/>
      <c r="R550" s="59"/>
      <c r="S550" s="59"/>
      <c r="T550" s="59"/>
      <c r="U550" s="59"/>
      <c r="V550" s="59"/>
      <c r="W550" s="59"/>
      <c r="X550" s="59"/>
      <c r="Y550" s="59"/>
      <c r="Z550" s="59"/>
      <c r="AA550" s="59"/>
      <c r="AB550" s="59"/>
    </row>
    <row r="551" spans="1:28" ht="109.5" customHeight="1" x14ac:dyDescent="0.25">
      <c r="A551" s="294"/>
      <c r="B551" s="88" t="s">
        <v>435</v>
      </c>
      <c r="C551" s="88" t="s">
        <v>73</v>
      </c>
      <c r="D551" s="145">
        <v>20</v>
      </c>
      <c r="E551" s="126">
        <v>30</v>
      </c>
      <c r="F551" s="684">
        <v>2.5</v>
      </c>
      <c r="G551" s="201">
        <f t="shared" si="51"/>
        <v>8.3333333333333329E-2</v>
      </c>
      <c r="H551" s="713" t="s">
        <v>489</v>
      </c>
      <c r="I551" s="59"/>
      <c r="J551" s="59"/>
      <c r="K551" s="59"/>
      <c r="L551" s="59"/>
      <c r="M551" s="59"/>
      <c r="N551" s="59"/>
      <c r="O551" s="59"/>
      <c r="P551" s="59"/>
      <c r="Q551" s="59"/>
      <c r="R551" s="59"/>
      <c r="S551" s="59"/>
      <c r="T551" s="59"/>
      <c r="U551" s="59"/>
      <c r="V551" s="59"/>
      <c r="W551" s="59"/>
      <c r="X551" s="59"/>
      <c r="Y551" s="59"/>
      <c r="Z551" s="59"/>
      <c r="AA551" s="59"/>
      <c r="AB551" s="59"/>
    </row>
    <row r="552" spans="1:28" ht="78" customHeight="1" thickBot="1" x14ac:dyDescent="0.3">
      <c r="A552" s="295"/>
      <c r="B552" s="94" t="s">
        <v>437</v>
      </c>
      <c r="C552" s="94" t="s">
        <v>429</v>
      </c>
      <c r="D552" s="152">
        <v>20</v>
      </c>
      <c r="E552" s="96">
        <v>12</v>
      </c>
      <c r="F552" s="683">
        <v>1</v>
      </c>
      <c r="G552" s="201">
        <f t="shared" si="51"/>
        <v>8.3333333333333329E-2</v>
      </c>
      <c r="H552" s="713" t="s">
        <v>514</v>
      </c>
      <c r="I552" s="59"/>
      <c r="J552" s="59"/>
      <c r="K552" s="59"/>
      <c r="L552" s="59"/>
      <c r="M552" s="59"/>
      <c r="N552" s="59"/>
      <c r="O552" s="59"/>
      <c r="P552" s="59"/>
      <c r="Q552" s="59"/>
      <c r="R552" s="59"/>
      <c r="S552" s="59"/>
      <c r="T552" s="59"/>
      <c r="U552" s="59"/>
      <c r="V552" s="59"/>
      <c r="W552" s="59"/>
      <c r="X552" s="59"/>
      <c r="Y552" s="59"/>
      <c r="Z552" s="59"/>
      <c r="AA552" s="59"/>
      <c r="AB552" s="59"/>
    </row>
    <row r="553" spans="1:28" ht="84.75" customHeight="1" x14ac:dyDescent="0.25">
      <c r="A553" s="293" t="s">
        <v>244</v>
      </c>
      <c r="B553" s="82" t="s">
        <v>428</v>
      </c>
      <c r="C553" s="82" t="s">
        <v>429</v>
      </c>
      <c r="D553" s="142">
        <v>20</v>
      </c>
      <c r="E553" s="9">
        <v>12</v>
      </c>
      <c r="F553" s="683">
        <v>2</v>
      </c>
      <c r="G553" s="201">
        <f t="shared" si="51"/>
        <v>0.16666666666666666</v>
      </c>
      <c r="H553" s="713" t="s">
        <v>494</v>
      </c>
      <c r="I553" s="59"/>
      <c r="J553" s="59"/>
      <c r="K553" s="59"/>
      <c r="L553" s="59"/>
      <c r="M553" s="59"/>
      <c r="N553" s="59"/>
      <c r="O553" s="59"/>
      <c r="P553" s="59"/>
      <c r="Q553" s="59"/>
      <c r="R553" s="59"/>
      <c r="S553" s="59"/>
      <c r="T553" s="59"/>
      <c r="U553" s="59"/>
      <c r="V553" s="59"/>
      <c r="W553" s="59"/>
      <c r="X553" s="59"/>
      <c r="Y553" s="59"/>
      <c r="Z553" s="59"/>
      <c r="AA553" s="59"/>
      <c r="AB553" s="59"/>
    </row>
    <row r="554" spans="1:28" ht="84" customHeight="1" x14ac:dyDescent="0.25">
      <c r="A554" s="294"/>
      <c r="B554" s="88" t="s">
        <v>431</v>
      </c>
      <c r="C554" s="88" t="s">
        <v>429</v>
      </c>
      <c r="D554" s="145">
        <v>20</v>
      </c>
      <c r="E554" s="9">
        <v>12</v>
      </c>
      <c r="F554" s="683">
        <v>2</v>
      </c>
      <c r="G554" s="201">
        <f t="shared" si="51"/>
        <v>0.16666666666666666</v>
      </c>
      <c r="H554" s="713" t="s">
        <v>487</v>
      </c>
      <c r="I554" s="59"/>
      <c r="J554" s="59"/>
      <c r="K554" s="59"/>
      <c r="L554" s="59"/>
      <c r="M554" s="59"/>
      <c r="N554" s="59"/>
      <c r="O554" s="59"/>
      <c r="P554" s="59"/>
      <c r="Q554" s="59"/>
      <c r="R554" s="59"/>
      <c r="S554" s="59"/>
      <c r="T554" s="59"/>
      <c r="U554" s="59"/>
      <c r="V554" s="59"/>
      <c r="W554" s="59"/>
      <c r="X554" s="59"/>
      <c r="Y554" s="59"/>
      <c r="Z554" s="59"/>
      <c r="AA554" s="59"/>
      <c r="AB554" s="59"/>
    </row>
    <row r="555" spans="1:28" ht="88.5" customHeight="1" x14ac:dyDescent="0.25">
      <c r="A555" s="294"/>
      <c r="B555" s="88" t="s">
        <v>433</v>
      </c>
      <c r="C555" s="88" t="s">
        <v>429</v>
      </c>
      <c r="D555" s="145">
        <v>20</v>
      </c>
      <c r="E555" s="9">
        <v>12</v>
      </c>
      <c r="F555" s="683">
        <v>2</v>
      </c>
      <c r="G555" s="201">
        <f t="shared" si="51"/>
        <v>0.16666666666666666</v>
      </c>
      <c r="H555" s="713" t="s">
        <v>488</v>
      </c>
      <c r="I555" s="59"/>
      <c r="J555" s="59"/>
      <c r="K555" s="59"/>
      <c r="L555" s="59"/>
      <c r="M555" s="59"/>
      <c r="N555" s="59"/>
      <c r="O555" s="59"/>
      <c r="P555" s="59"/>
      <c r="Q555" s="59"/>
      <c r="R555" s="59"/>
      <c r="S555" s="59"/>
      <c r="T555" s="59"/>
      <c r="U555" s="59"/>
      <c r="V555" s="59"/>
      <c r="W555" s="59"/>
      <c r="X555" s="59"/>
      <c r="Y555" s="59"/>
      <c r="Z555" s="59"/>
      <c r="AA555" s="59"/>
      <c r="AB555" s="59"/>
    </row>
    <row r="556" spans="1:28" ht="94.5" customHeight="1" x14ac:dyDescent="0.25">
      <c r="A556" s="294"/>
      <c r="B556" s="88" t="s">
        <v>435</v>
      </c>
      <c r="C556" s="88" t="s">
        <v>73</v>
      </c>
      <c r="D556" s="145">
        <v>20</v>
      </c>
      <c r="E556" s="126">
        <v>30</v>
      </c>
      <c r="F556" s="683">
        <v>5</v>
      </c>
      <c r="G556" s="201">
        <f t="shared" si="51"/>
        <v>0.16666666666666666</v>
      </c>
      <c r="H556" s="713" t="s">
        <v>489</v>
      </c>
      <c r="I556" s="59"/>
      <c r="J556" s="59"/>
      <c r="K556" s="59"/>
      <c r="L556" s="59"/>
      <c r="M556" s="59"/>
      <c r="N556" s="59"/>
      <c r="O556" s="59"/>
      <c r="P556" s="59"/>
      <c r="Q556" s="59"/>
      <c r="R556" s="59"/>
      <c r="S556" s="59"/>
      <c r="T556" s="59"/>
      <c r="U556" s="59"/>
      <c r="V556" s="59"/>
      <c r="W556" s="59"/>
      <c r="X556" s="59"/>
      <c r="Y556" s="59"/>
      <c r="Z556" s="59"/>
      <c r="AA556" s="59"/>
      <c r="AB556" s="59"/>
    </row>
    <row r="557" spans="1:28" ht="78.75" customHeight="1" thickBot="1" x14ac:dyDescent="0.3">
      <c r="A557" s="295"/>
      <c r="B557" s="94" t="s">
        <v>437</v>
      </c>
      <c r="C557" s="94" t="s">
        <v>429</v>
      </c>
      <c r="D557" s="152">
        <v>20</v>
      </c>
      <c r="E557" s="96">
        <v>12</v>
      </c>
      <c r="F557" s="683">
        <v>2</v>
      </c>
      <c r="G557" s="201">
        <f t="shared" si="51"/>
        <v>0.16666666666666666</v>
      </c>
      <c r="H557" s="713" t="s">
        <v>514</v>
      </c>
      <c r="I557" s="59"/>
      <c r="J557" s="59"/>
      <c r="K557" s="59"/>
      <c r="L557" s="59"/>
      <c r="M557" s="59"/>
      <c r="N557" s="59"/>
      <c r="O557" s="59"/>
      <c r="P557" s="59"/>
      <c r="Q557" s="59"/>
      <c r="R557" s="59"/>
      <c r="S557" s="59"/>
      <c r="T557" s="59"/>
      <c r="U557" s="59"/>
      <c r="V557" s="59"/>
      <c r="W557" s="59"/>
      <c r="X557" s="59"/>
      <c r="Y557" s="59"/>
      <c r="Z557" s="59"/>
      <c r="AA557" s="59"/>
      <c r="AB557" s="59"/>
    </row>
    <row r="558" spans="1:28" ht="75" x14ac:dyDescent="0.25">
      <c r="A558" s="293" t="s">
        <v>245</v>
      </c>
      <c r="B558" s="82" t="s">
        <v>428</v>
      </c>
      <c r="C558" s="82" t="s">
        <v>429</v>
      </c>
      <c r="D558" s="142">
        <v>20</v>
      </c>
      <c r="E558" s="9">
        <v>12</v>
      </c>
      <c r="F558" s="683">
        <v>3</v>
      </c>
      <c r="G558" s="188">
        <f t="shared" ref="G558:G572" si="52">F558/E558</f>
        <v>0.25</v>
      </c>
      <c r="H558" s="713" t="s">
        <v>494</v>
      </c>
      <c r="I558" s="59"/>
      <c r="J558" s="59"/>
      <c r="K558" s="59"/>
      <c r="L558" s="59"/>
      <c r="M558" s="59"/>
      <c r="N558" s="59"/>
      <c r="O558" s="59"/>
      <c r="P558" s="59"/>
      <c r="Q558" s="59"/>
      <c r="R558" s="59"/>
      <c r="S558" s="59"/>
      <c r="T558" s="59"/>
      <c r="U558" s="59"/>
      <c r="V558" s="59"/>
      <c r="W558" s="59"/>
      <c r="X558" s="59"/>
      <c r="Y558" s="59"/>
      <c r="Z558" s="59"/>
      <c r="AA558" s="59"/>
      <c r="AB558" s="59"/>
    </row>
    <row r="559" spans="1:28" ht="75" x14ac:dyDescent="0.25">
      <c r="A559" s="294"/>
      <c r="B559" s="88" t="s">
        <v>431</v>
      </c>
      <c r="C559" s="88" t="s">
        <v>429</v>
      </c>
      <c r="D559" s="145">
        <v>20</v>
      </c>
      <c r="E559" s="9">
        <v>12</v>
      </c>
      <c r="F559" s="683">
        <v>3</v>
      </c>
      <c r="G559" s="188">
        <f t="shared" si="52"/>
        <v>0.25</v>
      </c>
      <c r="H559" s="713" t="s">
        <v>487</v>
      </c>
      <c r="I559" s="59"/>
      <c r="J559" s="59"/>
      <c r="K559" s="59"/>
      <c r="L559" s="59"/>
      <c r="M559" s="59"/>
      <c r="N559" s="59"/>
      <c r="O559" s="59"/>
      <c r="P559" s="59"/>
      <c r="Q559" s="59"/>
      <c r="R559" s="59"/>
      <c r="S559" s="59"/>
      <c r="T559" s="59"/>
      <c r="U559" s="59"/>
      <c r="V559" s="59"/>
      <c r="W559" s="59"/>
      <c r="X559" s="59"/>
      <c r="Y559" s="59"/>
      <c r="Z559" s="59"/>
      <c r="AA559" s="59"/>
      <c r="AB559" s="59"/>
    </row>
    <row r="560" spans="1:28" ht="75" x14ac:dyDescent="0.25">
      <c r="A560" s="294"/>
      <c r="B560" s="88" t="s">
        <v>433</v>
      </c>
      <c r="C560" s="88" t="s">
        <v>429</v>
      </c>
      <c r="D560" s="145">
        <v>20</v>
      </c>
      <c r="E560" s="9">
        <v>12</v>
      </c>
      <c r="F560" s="683">
        <v>3</v>
      </c>
      <c r="G560" s="188">
        <f t="shared" si="52"/>
        <v>0.25</v>
      </c>
      <c r="H560" s="713" t="s">
        <v>488</v>
      </c>
      <c r="I560" s="59"/>
      <c r="J560" s="59"/>
      <c r="K560" s="59"/>
      <c r="L560" s="59"/>
      <c r="M560" s="59"/>
      <c r="N560" s="59"/>
      <c r="O560" s="59"/>
      <c r="P560" s="59"/>
      <c r="Q560" s="59"/>
      <c r="R560" s="59"/>
      <c r="S560" s="59"/>
      <c r="T560" s="59"/>
      <c r="U560" s="59"/>
      <c r="V560" s="59"/>
      <c r="W560" s="59"/>
      <c r="X560" s="59"/>
      <c r="Y560" s="59"/>
      <c r="Z560" s="59"/>
      <c r="AA560" s="59"/>
      <c r="AB560" s="59"/>
    </row>
    <row r="561" spans="1:28" ht="90" x14ac:dyDescent="0.25">
      <c r="A561" s="294"/>
      <c r="B561" s="88" t="s">
        <v>435</v>
      </c>
      <c r="C561" s="88" t="s">
        <v>73</v>
      </c>
      <c r="D561" s="145">
        <v>20</v>
      </c>
      <c r="E561" s="126">
        <v>30</v>
      </c>
      <c r="F561" s="683">
        <v>7.5</v>
      </c>
      <c r="G561" s="188">
        <f t="shared" si="52"/>
        <v>0.25</v>
      </c>
      <c r="H561" s="713" t="s">
        <v>489</v>
      </c>
      <c r="I561" s="59"/>
      <c r="J561" s="59"/>
      <c r="K561" s="59"/>
      <c r="L561" s="59"/>
      <c r="M561" s="59"/>
      <c r="N561" s="59"/>
      <c r="O561" s="59"/>
      <c r="P561" s="59"/>
      <c r="Q561" s="59"/>
      <c r="R561" s="59"/>
      <c r="S561" s="59"/>
      <c r="T561" s="59"/>
      <c r="U561" s="59"/>
      <c r="V561" s="59"/>
      <c r="W561" s="59"/>
      <c r="X561" s="59"/>
      <c r="Y561" s="59"/>
      <c r="Z561" s="59"/>
      <c r="AA561" s="59"/>
      <c r="AB561" s="59"/>
    </row>
    <row r="562" spans="1:28" ht="75.75" thickBot="1" x14ac:dyDescent="0.3">
      <c r="A562" s="295"/>
      <c r="B562" s="94" t="s">
        <v>437</v>
      </c>
      <c r="C562" s="94" t="s">
        <v>429</v>
      </c>
      <c r="D562" s="152">
        <v>20</v>
      </c>
      <c r="E562" s="96">
        <v>12</v>
      </c>
      <c r="F562" s="683">
        <v>3</v>
      </c>
      <c r="G562" s="188">
        <f t="shared" si="52"/>
        <v>0.25</v>
      </c>
      <c r="H562" s="713" t="s">
        <v>514</v>
      </c>
      <c r="I562" s="59"/>
      <c r="J562" s="59"/>
      <c r="K562" s="59"/>
      <c r="L562" s="59"/>
      <c r="M562" s="59"/>
      <c r="N562" s="59"/>
      <c r="O562" s="59"/>
      <c r="P562" s="59"/>
      <c r="Q562" s="59"/>
      <c r="R562" s="59"/>
      <c r="S562" s="59"/>
      <c r="T562" s="59"/>
      <c r="U562" s="59"/>
      <c r="V562" s="59"/>
      <c r="W562" s="59"/>
      <c r="X562" s="59"/>
      <c r="Y562" s="59"/>
      <c r="Z562" s="59"/>
      <c r="AA562" s="59"/>
      <c r="AB562" s="59"/>
    </row>
    <row r="563" spans="1:28" ht="75" x14ac:dyDescent="0.25">
      <c r="A563" s="293" t="s">
        <v>246</v>
      </c>
      <c r="B563" s="82" t="s">
        <v>428</v>
      </c>
      <c r="C563" s="82" t="s">
        <v>429</v>
      </c>
      <c r="D563" s="142">
        <v>20</v>
      </c>
      <c r="E563" s="9">
        <v>12</v>
      </c>
      <c r="F563" s="683">
        <v>4</v>
      </c>
      <c r="G563" s="201">
        <f t="shared" si="52"/>
        <v>0.33333333333333331</v>
      </c>
      <c r="H563" s="713" t="s">
        <v>494</v>
      </c>
      <c r="I563" s="59"/>
      <c r="J563" s="59"/>
      <c r="K563" s="59"/>
      <c r="L563" s="59"/>
      <c r="M563" s="59"/>
      <c r="N563" s="59"/>
      <c r="O563" s="59"/>
      <c r="P563" s="59"/>
      <c r="Q563" s="59"/>
      <c r="R563" s="59"/>
      <c r="S563" s="59"/>
      <c r="T563" s="59"/>
      <c r="U563" s="59"/>
      <c r="V563" s="59"/>
      <c r="W563" s="59"/>
      <c r="X563" s="59"/>
      <c r="Y563" s="59"/>
      <c r="Z563" s="59"/>
      <c r="AA563" s="59"/>
      <c r="AB563" s="59"/>
    </row>
    <row r="564" spans="1:28" ht="75" x14ac:dyDescent="0.25">
      <c r="A564" s="294"/>
      <c r="B564" s="88" t="s">
        <v>431</v>
      </c>
      <c r="C564" s="88" t="s">
        <v>429</v>
      </c>
      <c r="D564" s="145">
        <v>20</v>
      </c>
      <c r="E564" s="9">
        <v>12</v>
      </c>
      <c r="F564" s="683">
        <v>4</v>
      </c>
      <c r="G564" s="201">
        <f t="shared" si="52"/>
        <v>0.33333333333333331</v>
      </c>
      <c r="H564" s="713" t="s">
        <v>487</v>
      </c>
      <c r="I564" s="59"/>
      <c r="J564" s="59"/>
      <c r="K564" s="59"/>
      <c r="L564" s="59"/>
      <c r="M564" s="59"/>
      <c r="N564" s="59"/>
      <c r="O564" s="59"/>
      <c r="P564" s="59"/>
      <c r="Q564" s="59"/>
      <c r="R564" s="59"/>
      <c r="S564" s="59"/>
      <c r="T564" s="59"/>
      <c r="U564" s="59"/>
      <c r="V564" s="59"/>
      <c r="W564" s="59"/>
      <c r="X564" s="59"/>
      <c r="Y564" s="59"/>
      <c r="Z564" s="59"/>
      <c r="AA564" s="59"/>
      <c r="AB564" s="59"/>
    </row>
    <row r="565" spans="1:28" ht="75" x14ac:dyDescent="0.25">
      <c r="A565" s="294"/>
      <c r="B565" s="88" t="s">
        <v>433</v>
      </c>
      <c r="C565" s="88" t="s">
        <v>429</v>
      </c>
      <c r="D565" s="145">
        <v>20</v>
      </c>
      <c r="E565" s="9">
        <v>12</v>
      </c>
      <c r="F565" s="683">
        <v>4</v>
      </c>
      <c r="G565" s="201">
        <f t="shared" si="52"/>
        <v>0.33333333333333331</v>
      </c>
      <c r="H565" s="713" t="s">
        <v>488</v>
      </c>
      <c r="I565" s="59"/>
      <c r="J565" s="59"/>
      <c r="K565" s="59"/>
      <c r="L565" s="59"/>
      <c r="M565" s="59"/>
      <c r="N565" s="59"/>
      <c r="O565" s="59"/>
      <c r="P565" s="59"/>
      <c r="Q565" s="59"/>
      <c r="R565" s="59"/>
      <c r="S565" s="59"/>
      <c r="T565" s="59"/>
      <c r="U565" s="59"/>
      <c r="V565" s="59"/>
      <c r="W565" s="59"/>
      <c r="X565" s="59"/>
      <c r="Y565" s="59"/>
      <c r="Z565" s="59"/>
      <c r="AA565" s="59"/>
      <c r="AB565" s="59"/>
    </row>
    <row r="566" spans="1:28" ht="90" x14ac:dyDescent="0.25">
      <c r="A566" s="294"/>
      <c r="B566" s="88" t="s">
        <v>435</v>
      </c>
      <c r="C566" s="88" t="s">
        <v>73</v>
      </c>
      <c r="D566" s="145">
        <v>20</v>
      </c>
      <c r="E566" s="126">
        <v>30</v>
      </c>
      <c r="F566" s="683">
        <v>10</v>
      </c>
      <c r="G566" s="201">
        <f>F566/E566</f>
        <v>0.33333333333333331</v>
      </c>
      <c r="H566" s="713" t="s">
        <v>489</v>
      </c>
      <c r="I566" s="59"/>
      <c r="J566" s="59"/>
      <c r="K566" s="59"/>
      <c r="L566" s="59"/>
      <c r="M566" s="59"/>
      <c r="N566" s="59"/>
      <c r="O566" s="59"/>
      <c r="P566" s="59"/>
      <c r="Q566" s="59"/>
      <c r="R566" s="59"/>
      <c r="S566" s="59"/>
      <c r="T566" s="59"/>
      <c r="U566" s="59"/>
      <c r="V566" s="59"/>
      <c r="W566" s="59"/>
      <c r="X566" s="59"/>
      <c r="Y566" s="59"/>
      <c r="Z566" s="59"/>
      <c r="AA566" s="59"/>
      <c r="AB566" s="59"/>
    </row>
    <row r="567" spans="1:28" ht="75.75" customHeight="1" thickBot="1" x14ac:dyDescent="0.3">
      <c r="A567" s="295"/>
      <c r="B567" s="94" t="s">
        <v>437</v>
      </c>
      <c r="C567" s="94" t="s">
        <v>429</v>
      </c>
      <c r="D567" s="152">
        <v>20</v>
      </c>
      <c r="E567" s="173">
        <v>12</v>
      </c>
      <c r="F567" s="687">
        <v>4</v>
      </c>
      <c r="G567" s="199">
        <f t="shared" si="52"/>
        <v>0.33333333333333331</v>
      </c>
      <c r="H567" s="714" t="s">
        <v>514</v>
      </c>
      <c r="I567" s="59"/>
      <c r="J567" s="59"/>
      <c r="K567" s="59"/>
      <c r="L567" s="59"/>
      <c r="M567" s="59"/>
      <c r="N567" s="59"/>
      <c r="O567" s="59"/>
      <c r="P567" s="59"/>
      <c r="Q567" s="59"/>
      <c r="R567" s="59"/>
      <c r="S567" s="59"/>
      <c r="T567" s="59"/>
      <c r="U567" s="59"/>
      <c r="V567" s="59"/>
      <c r="W567" s="59"/>
      <c r="X567" s="59"/>
      <c r="Y567" s="59"/>
      <c r="Z567" s="59"/>
      <c r="AA567" s="59"/>
      <c r="AB567" s="59"/>
    </row>
    <row r="568" spans="1:28" ht="76.5" customHeight="1" x14ac:dyDescent="0.25">
      <c r="A568" s="293" t="s">
        <v>247</v>
      </c>
      <c r="B568" s="82" t="s">
        <v>428</v>
      </c>
      <c r="C568" s="82" t="s">
        <v>429</v>
      </c>
      <c r="D568" s="196">
        <v>20</v>
      </c>
      <c r="E568" s="171">
        <v>12</v>
      </c>
      <c r="F568" s="680">
        <v>5</v>
      </c>
      <c r="G568" s="200">
        <f>F568/E568</f>
        <v>0.41666666666666669</v>
      </c>
      <c r="H568" s="712" t="s">
        <v>494</v>
      </c>
      <c r="I568" s="59"/>
      <c r="J568" s="59"/>
      <c r="K568" s="59"/>
      <c r="L568" s="59"/>
      <c r="M568" s="59"/>
      <c r="N568" s="59"/>
      <c r="O568" s="59"/>
      <c r="P568" s="59"/>
      <c r="Q568" s="59"/>
      <c r="R568" s="59"/>
      <c r="S568" s="59"/>
      <c r="T568" s="59"/>
      <c r="U568" s="59"/>
      <c r="V568" s="59"/>
      <c r="W568" s="59"/>
      <c r="X568" s="59"/>
      <c r="Y568" s="59"/>
      <c r="Z568" s="59"/>
      <c r="AA568" s="59"/>
      <c r="AB568" s="59"/>
    </row>
    <row r="569" spans="1:28" ht="93" customHeight="1" x14ac:dyDescent="0.25">
      <c r="A569" s="294"/>
      <c r="B569" s="88" t="s">
        <v>431</v>
      </c>
      <c r="C569" s="88" t="s">
        <v>429</v>
      </c>
      <c r="D569" s="197">
        <v>20</v>
      </c>
      <c r="E569" s="9">
        <v>12</v>
      </c>
      <c r="F569" s="683">
        <v>5</v>
      </c>
      <c r="G569" s="201">
        <f t="shared" si="52"/>
        <v>0.41666666666666669</v>
      </c>
      <c r="H569" s="713" t="s">
        <v>487</v>
      </c>
      <c r="I569" s="59"/>
      <c r="J569" s="59"/>
      <c r="K569" s="59"/>
      <c r="L569" s="59"/>
      <c r="M569" s="59"/>
      <c r="N569" s="59"/>
      <c r="O569" s="59"/>
      <c r="P569" s="59"/>
      <c r="Q569" s="59"/>
      <c r="R569" s="59"/>
      <c r="S569" s="59"/>
      <c r="T569" s="59"/>
      <c r="U569" s="59"/>
      <c r="V569" s="59"/>
      <c r="W569" s="59"/>
      <c r="X569" s="59"/>
      <c r="Y569" s="59"/>
      <c r="Z569" s="59"/>
      <c r="AA569" s="59"/>
      <c r="AB569" s="59"/>
    </row>
    <row r="570" spans="1:28" ht="81" customHeight="1" x14ac:dyDescent="0.25">
      <c r="A570" s="294"/>
      <c r="B570" s="88" t="s">
        <v>433</v>
      </c>
      <c r="C570" s="88" t="s">
        <v>429</v>
      </c>
      <c r="D570" s="197">
        <v>20</v>
      </c>
      <c r="E570" s="9">
        <v>12</v>
      </c>
      <c r="F570" s="683">
        <v>5</v>
      </c>
      <c r="G570" s="201">
        <f t="shared" si="52"/>
        <v>0.41666666666666669</v>
      </c>
      <c r="H570" s="713" t="s">
        <v>488</v>
      </c>
      <c r="I570" s="59"/>
      <c r="J570" s="59"/>
      <c r="K570" s="59"/>
      <c r="L570" s="59"/>
      <c r="M570" s="59"/>
      <c r="N570" s="59"/>
      <c r="O570" s="59"/>
      <c r="P570" s="59"/>
      <c r="Q570" s="59"/>
      <c r="R570" s="59"/>
      <c r="S570" s="59"/>
      <c r="T570" s="59"/>
      <c r="U570" s="59"/>
      <c r="V570" s="59"/>
      <c r="W570" s="59"/>
      <c r="X570" s="59"/>
      <c r="Y570" s="59"/>
      <c r="Z570" s="59"/>
      <c r="AA570" s="59"/>
      <c r="AB570" s="59"/>
    </row>
    <row r="571" spans="1:28" ht="94.5" customHeight="1" x14ac:dyDescent="0.25">
      <c r="A571" s="294"/>
      <c r="B571" s="88" t="s">
        <v>435</v>
      </c>
      <c r="C571" s="88" t="s">
        <v>73</v>
      </c>
      <c r="D571" s="197">
        <v>20</v>
      </c>
      <c r="E571" s="190">
        <v>30</v>
      </c>
      <c r="F571" s="683">
        <v>12.5</v>
      </c>
      <c r="G571" s="201">
        <f t="shared" si="52"/>
        <v>0.41666666666666669</v>
      </c>
      <c r="H571" s="713" t="s">
        <v>489</v>
      </c>
      <c r="I571" s="59"/>
      <c r="J571" s="59"/>
      <c r="K571" s="59"/>
      <c r="L571" s="59"/>
      <c r="M571" s="59"/>
      <c r="N571" s="59"/>
      <c r="O571" s="59"/>
      <c r="P571" s="59"/>
      <c r="Q571" s="59"/>
      <c r="R571" s="59"/>
      <c r="S571" s="59"/>
      <c r="T571" s="59"/>
      <c r="U571" s="59"/>
      <c r="V571" s="59"/>
      <c r="W571" s="59"/>
      <c r="X571" s="59"/>
      <c r="Y571" s="59"/>
      <c r="Z571" s="59"/>
      <c r="AA571" s="59"/>
      <c r="AB571" s="59"/>
    </row>
    <row r="572" spans="1:28" ht="79.5" customHeight="1" thickBot="1" x14ac:dyDescent="0.3">
      <c r="A572" s="296"/>
      <c r="B572" s="172" t="s">
        <v>437</v>
      </c>
      <c r="C572" s="172" t="s">
        <v>429</v>
      </c>
      <c r="D572" s="198">
        <v>20</v>
      </c>
      <c r="E572" s="173">
        <v>12</v>
      </c>
      <c r="F572" s="687">
        <v>5</v>
      </c>
      <c r="G572" s="199">
        <f t="shared" si="52"/>
        <v>0.41666666666666669</v>
      </c>
      <c r="H572" s="714" t="s">
        <v>514</v>
      </c>
      <c r="I572" s="59"/>
      <c r="J572" s="59"/>
      <c r="K572" s="59"/>
      <c r="L572" s="59"/>
      <c r="M572" s="59"/>
      <c r="N572" s="59"/>
      <c r="O572" s="59"/>
      <c r="P572" s="59"/>
      <c r="Q572" s="59"/>
      <c r="R572" s="59"/>
      <c r="S572" s="59"/>
      <c r="T572" s="59"/>
      <c r="U572" s="59"/>
      <c r="V572" s="59"/>
      <c r="W572" s="59"/>
      <c r="X572" s="59"/>
      <c r="Y572" s="59"/>
      <c r="Z572" s="59"/>
      <c r="AA572" s="59"/>
      <c r="AB572" s="59"/>
    </row>
    <row r="573" spans="1:28" ht="96" customHeight="1" x14ac:dyDescent="0.25">
      <c r="A573" s="293" t="s">
        <v>248</v>
      </c>
      <c r="B573" s="82" t="s">
        <v>428</v>
      </c>
      <c r="C573" s="82" t="s">
        <v>429</v>
      </c>
      <c r="D573" s="196">
        <v>20</v>
      </c>
      <c r="E573" s="171">
        <v>12</v>
      </c>
      <c r="F573" s="680">
        <v>6</v>
      </c>
      <c r="G573" s="200">
        <f t="shared" ref="G573:G582" si="53">F573/E573</f>
        <v>0.5</v>
      </c>
      <c r="H573" s="712" t="s">
        <v>494</v>
      </c>
      <c r="I573" s="59"/>
      <c r="J573" s="59"/>
      <c r="K573" s="59"/>
      <c r="L573" s="59"/>
      <c r="M573" s="59"/>
      <c r="N573" s="59"/>
      <c r="O573" s="59"/>
      <c r="P573" s="59"/>
      <c r="Q573" s="59"/>
      <c r="R573" s="59"/>
      <c r="S573" s="59"/>
      <c r="T573" s="59"/>
      <c r="U573" s="59"/>
      <c r="V573" s="59"/>
      <c r="W573" s="59"/>
      <c r="X573" s="59"/>
      <c r="Y573" s="59"/>
      <c r="Z573" s="59"/>
      <c r="AA573" s="59"/>
      <c r="AB573" s="59"/>
    </row>
    <row r="574" spans="1:28" ht="77.25" customHeight="1" x14ac:dyDescent="0.25">
      <c r="A574" s="294"/>
      <c r="B574" s="88" t="s">
        <v>431</v>
      </c>
      <c r="C574" s="88" t="s">
        <v>429</v>
      </c>
      <c r="D574" s="197">
        <v>20</v>
      </c>
      <c r="E574" s="9">
        <v>12</v>
      </c>
      <c r="F574" s="683">
        <v>6</v>
      </c>
      <c r="G574" s="200">
        <f t="shared" si="53"/>
        <v>0.5</v>
      </c>
      <c r="H574" s="713" t="s">
        <v>487</v>
      </c>
      <c r="I574" s="59"/>
      <c r="J574" s="59"/>
      <c r="K574" s="59"/>
      <c r="L574" s="59"/>
      <c r="M574" s="59"/>
      <c r="N574" s="59"/>
      <c r="O574" s="59"/>
      <c r="P574" s="59"/>
      <c r="Q574" s="59"/>
      <c r="R574" s="59"/>
      <c r="S574" s="59"/>
      <c r="T574" s="59"/>
      <c r="U574" s="59"/>
      <c r="V574" s="59"/>
      <c r="W574" s="59"/>
      <c r="X574" s="59"/>
      <c r="Y574" s="59"/>
      <c r="Z574" s="59"/>
      <c r="AA574" s="59"/>
      <c r="AB574" s="59"/>
    </row>
    <row r="575" spans="1:28" ht="87.75" customHeight="1" x14ac:dyDescent="0.25">
      <c r="A575" s="294"/>
      <c r="B575" s="88" t="s">
        <v>433</v>
      </c>
      <c r="C575" s="88" t="s">
        <v>429</v>
      </c>
      <c r="D575" s="197">
        <v>20</v>
      </c>
      <c r="E575" s="9">
        <v>12</v>
      </c>
      <c r="F575" s="683">
        <v>6</v>
      </c>
      <c r="G575" s="200">
        <f t="shared" si="53"/>
        <v>0.5</v>
      </c>
      <c r="H575" s="713" t="s">
        <v>488</v>
      </c>
      <c r="I575" s="59"/>
      <c r="J575" s="59"/>
      <c r="K575" s="59"/>
      <c r="L575" s="59"/>
      <c r="M575" s="59"/>
      <c r="N575" s="59"/>
      <c r="O575" s="59"/>
      <c r="P575" s="59"/>
      <c r="Q575" s="59"/>
      <c r="R575" s="59"/>
      <c r="S575" s="59"/>
      <c r="T575" s="59"/>
      <c r="U575" s="59"/>
      <c r="V575" s="59"/>
      <c r="W575" s="59"/>
      <c r="X575" s="59"/>
      <c r="Y575" s="59"/>
      <c r="Z575" s="59"/>
      <c r="AA575" s="59"/>
      <c r="AB575" s="59"/>
    </row>
    <row r="576" spans="1:28" ht="87" customHeight="1" x14ac:dyDescent="0.25">
      <c r="A576" s="294"/>
      <c r="B576" s="88" t="s">
        <v>435</v>
      </c>
      <c r="C576" s="88" t="s">
        <v>73</v>
      </c>
      <c r="D576" s="197">
        <v>20</v>
      </c>
      <c r="E576" s="190">
        <v>30</v>
      </c>
      <c r="F576" s="683">
        <v>14.55</v>
      </c>
      <c r="G576" s="200">
        <f t="shared" si="53"/>
        <v>0.48500000000000004</v>
      </c>
      <c r="H576" s="713" t="s">
        <v>489</v>
      </c>
      <c r="I576" s="59"/>
      <c r="J576" s="59"/>
      <c r="K576" s="59"/>
      <c r="L576" s="59"/>
      <c r="M576" s="59"/>
      <c r="N576" s="59"/>
      <c r="O576" s="59"/>
      <c r="P576" s="59"/>
      <c r="Q576" s="59"/>
      <c r="R576" s="59"/>
      <c r="S576" s="59"/>
      <c r="T576" s="59"/>
      <c r="U576" s="59"/>
      <c r="V576" s="59"/>
      <c r="W576" s="59"/>
      <c r="X576" s="59"/>
      <c r="Y576" s="59"/>
      <c r="Z576" s="59"/>
      <c r="AA576" s="59"/>
      <c r="AB576" s="59"/>
    </row>
    <row r="577" spans="1:28" ht="73.5" customHeight="1" thickBot="1" x14ac:dyDescent="0.3">
      <c r="A577" s="296"/>
      <c r="B577" s="172" t="s">
        <v>437</v>
      </c>
      <c r="C577" s="172" t="s">
        <v>429</v>
      </c>
      <c r="D577" s="198">
        <v>20</v>
      </c>
      <c r="E577" s="173">
        <v>12</v>
      </c>
      <c r="F577" s="687">
        <v>6</v>
      </c>
      <c r="G577" s="200">
        <f t="shared" si="53"/>
        <v>0.5</v>
      </c>
      <c r="H577" s="714" t="s">
        <v>514</v>
      </c>
      <c r="I577" s="59"/>
      <c r="J577" s="59"/>
      <c r="K577" s="59"/>
      <c r="L577" s="59"/>
      <c r="M577" s="59"/>
      <c r="N577" s="59"/>
      <c r="O577" s="59"/>
      <c r="P577" s="59"/>
      <c r="Q577" s="59"/>
      <c r="R577" s="59"/>
      <c r="S577" s="59"/>
      <c r="T577" s="59"/>
      <c r="U577" s="59"/>
      <c r="V577" s="59"/>
      <c r="W577" s="59"/>
      <c r="X577" s="59"/>
      <c r="Y577" s="59"/>
      <c r="Z577" s="59"/>
      <c r="AA577" s="59"/>
      <c r="AB577" s="59"/>
    </row>
    <row r="578" spans="1:28" ht="53.25" customHeight="1" x14ac:dyDescent="0.25">
      <c r="A578" s="293" t="s">
        <v>235</v>
      </c>
      <c r="B578" s="82" t="s">
        <v>428</v>
      </c>
      <c r="C578" s="82" t="s">
        <v>429</v>
      </c>
      <c r="D578" s="196">
        <v>20</v>
      </c>
      <c r="E578" s="171">
        <v>12</v>
      </c>
      <c r="F578" s="680">
        <v>7</v>
      </c>
      <c r="G578" s="200">
        <f t="shared" si="53"/>
        <v>0.58333333333333337</v>
      </c>
      <c r="H578" s="712" t="s">
        <v>494</v>
      </c>
      <c r="I578" s="59"/>
      <c r="J578" s="59"/>
      <c r="K578" s="59"/>
      <c r="L578" s="59"/>
      <c r="M578" s="59"/>
      <c r="N578" s="59"/>
      <c r="O578" s="59"/>
      <c r="P578" s="59"/>
      <c r="Q578" s="59"/>
      <c r="R578" s="59"/>
      <c r="S578" s="59"/>
      <c r="T578" s="59"/>
      <c r="U578" s="59"/>
      <c r="V578" s="59"/>
      <c r="W578" s="59"/>
      <c r="X578" s="59"/>
      <c r="Y578" s="59"/>
      <c r="Z578" s="59"/>
      <c r="AA578" s="59"/>
      <c r="AB578" s="59"/>
    </row>
    <row r="579" spans="1:28" ht="53.25" customHeight="1" x14ac:dyDescent="0.25">
      <c r="A579" s="294"/>
      <c r="B579" s="88" t="s">
        <v>431</v>
      </c>
      <c r="C579" s="88" t="s">
        <v>429</v>
      </c>
      <c r="D579" s="197">
        <v>20</v>
      </c>
      <c r="E579" s="9">
        <v>12</v>
      </c>
      <c r="F579" s="683">
        <v>7</v>
      </c>
      <c r="G579" s="200">
        <f t="shared" si="53"/>
        <v>0.58333333333333337</v>
      </c>
      <c r="H579" s="713" t="s">
        <v>487</v>
      </c>
      <c r="I579" s="59"/>
      <c r="J579" s="59"/>
      <c r="K579" s="59"/>
      <c r="L579" s="59"/>
      <c r="M579" s="59"/>
      <c r="N579" s="59"/>
      <c r="O579" s="59"/>
      <c r="P579" s="59"/>
      <c r="Q579" s="59"/>
      <c r="R579" s="59"/>
      <c r="S579" s="59"/>
      <c r="T579" s="59"/>
      <c r="U579" s="59"/>
      <c r="V579" s="59"/>
      <c r="W579" s="59"/>
      <c r="X579" s="59"/>
      <c r="Y579" s="59"/>
      <c r="Z579" s="59"/>
      <c r="AA579" s="59"/>
      <c r="AB579" s="59"/>
    </row>
    <row r="580" spans="1:28" ht="53.25" customHeight="1" x14ac:dyDescent="0.25">
      <c r="A580" s="294"/>
      <c r="B580" s="88" t="s">
        <v>433</v>
      </c>
      <c r="C580" s="88" t="s">
        <v>429</v>
      </c>
      <c r="D580" s="197">
        <v>20</v>
      </c>
      <c r="E580" s="9">
        <v>12</v>
      </c>
      <c r="F580" s="683">
        <v>7</v>
      </c>
      <c r="G580" s="200">
        <f t="shared" si="53"/>
        <v>0.58333333333333337</v>
      </c>
      <c r="H580" s="713" t="s">
        <v>488</v>
      </c>
      <c r="I580" s="59"/>
      <c r="J580" s="59"/>
      <c r="K580" s="59"/>
      <c r="L580" s="59"/>
      <c r="M580" s="59"/>
      <c r="N580" s="59"/>
      <c r="O580" s="59"/>
      <c r="P580" s="59"/>
      <c r="Q580" s="59"/>
      <c r="R580" s="59"/>
      <c r="S580" s="59"/>
      <c r="T580" s="59"/>
      <c r="U580" s="59"/>
      <c r="V580" s="59"/>
      <c r="W580" s="59"/>
      <c r="X580" s="59"/>
      <c r="Y580" s="59"/>
      <c r="Z580" s="59"/>
      <c r="AA580" s="59"/>
      <c r="AB580" s="59"/>
    </row>
    <row r="581" spans="1:28" ht="53.25" customHeight="1" x14ac:dyDescent="0.25">
      <c r="A581" s="294"/>
      <c r="B581" s="88" t="s">
        <v>435</v>
      </c>
      <c r="C581" s="88" t="s">
        <v>73</v>
      </c>
      <c r="D581" s="197">
        <v>20</v>
      </c>
      <c r="E581" s="190">
        <v>30</v>
      </c>
      <c r="F581" s="683">
        <v>16</v>
      </c>
      <c r="G581" s="200">
        <f t="shared" si="53"/>
        <v>0.53333333333333333</v>
      </c>
      <c r="H581" s="713" t="s">
        <v>489</v>
      </c>
      <c r="I581" s="59"/>
      <c r="J581" s="59"/>
      <c r="K581" s="59"/>
      <c r="L581" s="59"/>
      <c r="M581" s="59"/>
      <c r="N581" s="59"/>
      <c r="O581" s="59"/>
      <c r="P581" s="59"/>
      <c r="Q581" s="59"/>
      <c r="R581" s="59"/>
      <c r="S581" s="59"/>
      <c r="T581" s="59"/>
      <c r="U581" s="59"/>
      <c r="V581" s="59"/>
      <c r="W581" s="59"/>
      <c r="X581" s="59"/>
      <c r="Y581" s="59"/>
      <c r="Z581" s="59"/>
      <c r="AA581" s="59"/>
      <c r="AB581" s="59"/>
    </row>
    <row r="582" spans="1:28" ht="53.25" customHeight="1" thickBot="1" x14ac:dyDescent="0.3">
      <c r="A582" s="296"/>
      <c r="B582" s="172" t="s">
        <v>437</v>
      </c>
      <c r="C582" s="172" t="s">
        <v>429</v>
      </c>
      <c r="D582" s="198">
        <v>20</v>
      </c>
      <c r="E582" s="173">
        <v>12</v>
      </c>
      <c r="F582" s="687">
        <v>7</v>
      </c>
      <c r="G582" s="200">
        <f t="shared" si="53"/>
        <v>0.58333333333333337</v>
      </c>
      <c r="H582" s="714" t="s">
        <v>514</v>
      </c>
      <c r="I582" s="59"/>
      <c r="J582" s="59"/>
      <c r="K582" s="59"/>
      <c r="L582" s="59"/>
      <c r="M582" s="59"/>
      <c r="N582" s="59"/>
      <c r="O582" s="59"/>
      <c r="P582" s="59"/>
      <c r="Q582" s="59"/>
      <c r="R582" s="59"/>
      <c r="S582" s="59"/>
      <c r="T582" s="59"/>
      <c r="U582" s="59"/>
      <c r="V582" s="59"/>
      <c r="W582" s="59"/>
      <c r="X582" s="59"/>
      <c r="Y582" s="59"/>
      <c r="Z582" s="59"/>
      <c r="AA582" s="59"/>
      <c r="AB582" s="59"/>
    </row>
    <row r="583" spans="1:28" ht="53.25" customHeight="1" x14ac:dyDescent="0.25">
      <c r="A583" s="293" t="s">
        <v>236</v>
      </c>
      <c r="B583" s="82" t="s">
        <v>428</v>
      </c>
      <c r="C583" s="82" t="s">
        <v>429</v>
      </c>
      <c r="D583" s="196">
        <v>20</v>
      </c>
      <c r="E583" s="171">
        <v>12</v>
      </c>
      <c r="F583" s="680">
        <v>8</v>
      </c>
      <c r="G583" s="200">
        <f t="shared" ref="G583:G587" si="54">F583/E583</f>
        <v>0.66666666666666663</v>
      </c>
      <c r="H583" s="712" t="s">
        <v>494</v>
      </c>
      <c r="I583" s="59"/>
      <c r="J583" s="59"/>
      <c r="K583" s="59"/>
      <c r="L583" s="59"/>
      <c r="M583" s="59"/>
      <c r="N583" s="59"/>
      <c r="O583" s="59"/>
      <c r="P583" s="59"/>
      <c r="Q583" s="59"/>
      <c r="R583" s="59"/>
      <c r="S583" s="59"/>
      <c r="T583" s="59"/>
      <c r="U583" s="59"/>
      <c r="V583" s="59"/>
      <c r="W583" s="59"/>
      <c r="X583" s="59"/>
      <c r="Y583" s="59"/>
      <c r="Z583" s="59"/>
      <c r="AA583" s="59"/>
      <c r="AB583" s="59"/>
    </row>
    <row r="584" spans="1:28" ht="53.25" customHeight="1" x14ac:dyDescent="0.25">
      <c r="A584" s="294"/>
      <c r="B584" s="88" t="s">
        <v>431</v>
      </c>
      <c r="C584" s="88" t="s">
        <v>429</v>
      </c>
      <c r="D584" s="197">
        <v>20</v>
      </c>
      <c r="E584" s="9">
        <v>12</v>
      </c>
      <c r="F584" s="683">
        <v>8</v>
      </c>
      <c r="G584" s="200">
        <f t="shared" si="54"/>
        <v>0.66666666666666663</v>
      </c>
      <c r="H584" s="713" t="s">
        <v>487</v>
      </c>
      <c r="I584" s="59"/>
      <c r="J584" s="59"/>
      <c r="K584" s="59"/>
      <c r="L584" s="59"/>
      <c r="M584" s="59"/>
      <c r="N584" s="59"/>
      <c r="O584" s="59"/>
      <c r="P584" s="59"/>
      <c r="Q584" s="59"/>
      <c r="R584" s="59"/>
      <c r="S584" s="59"/>
      <c r="T584" s="59"/>
      <c r="U584" s="59"/>
      <c r="V584" s="59"/>
      <c r="W584" s="59"/>
      <c r="X584" s="59"/>
      <c r="Y584" s="59"/>
      <c r="Z584" s="59"/>
      <c r="AA584" s="59"/>
      <c r="AB584" s="59"/>
    </row>
    <row r="585" spans="1:28" ht="53.25" customHeight="1" x14ac:dyDescent="0.25">
      <c r="A585" s="294"/>
      <c r="B585" s="88" t="s">
        <v>433</v>
      </c>
      <c r="C585" s="88" t="s">
        <v>429</v>
      </c>
      <c r="D585" s="197">
        <v>20</v>
      </c>
      <c r="E585" s="9">
        <v>12</v>
      </c>
      <c r="F585" s="683">
        <v>8</v>
      </c>
      <c r="G585" s="200">
        <f t="shared" si="54"/>
        <v>0.66666666666666663</v>
      </c>
      <c r="H585" s="713" t="s">
        <v>488</v>
      </c>
      <c r="I585" s="59"/>
      <c r="J585" s="59"/>
      <c r="K585" s="59"/>
      <c r="L585" s="59"/>
      <c r="M585" s="59"/>
      <c r="N585" s="59"/>
      <c r="O585" s="59"/>
      <c r="P585" s="59"/>
      <c r="Q585" s="59"/>
      <c r="R585" s="59"/>
      <c r="S585" s="59"/>
      <c r="T585" s="59"/>
      <c r="U585" s="59"/>
      <c r="V585" s="59"/>
      <c r="W585" s="59"/>
      <c r="X585" s="59"/>
      <c r="Y585" s="59"/>
      <c r="Z585" s="59"/>
      <c r="AA585" s="59"/>
      <c r="AB585" s="59"/>
    </row>
    <row r="586" spans="1:28" ht="53.25" customHeight="1" x14ac:dyDescent="0.25">
      <c r="A586" s="294"/>
      <c r="B586" s="88" t="s">
        <v>435</v>
      </c>
      <c r="C586" s="88" t="s">
        <v>73</v>
      </c>
      <c r="D586" s="197">
        <v>20</v>
      </c>
      <c r="E586" s="190">
        <v>30</v>
      </c>
      <c r="F586" s="683">
        <v>20</v>
      </c>
      <c r="G586" s="200">
        <f t="shared" si="54"/>
        <v>0.66666666666666663</v>
      </c>
      <c r="H586" s="713" t="s">
        <v>489</v>
      </c>
      <c r="I586" s="59"/>
      <c r="J586" s="59"/>
      <c r="K586" s="59"/>
      <c r="L586" s="59"/>
      <c r="M586" s="59"/>
      <c r="N586" s="59"/>
      <c r="O586" s="59"/>
      <c r="P586" s="59"/>
      <c r="Q586" s="59"/>
      <c r="R586" s="59"/>
      <c r="S586" s="59"/>
      <c r="T586" s="59"/>
      <c r="U586" s="59"/>
      <c r="V586" s="59"/>
      <c r="W586" s="59"/>
      <c r="X586" s="59"/>
      <c r="Y586" s="59"/>
      <c r="Z586" s="59"/>
      <c r="AA586" s="59"/>
      <c r="AB586" s="59"/>
    </row>
    <row r="587" spans="1:28" ht="53.25" customHeight="1" thickBot="1" x14ac:dyDescent="0.3">
      <c r="A587" s="296"/>
      <c r="B587" s="172" t="s">
        <v>437</v>
      </c>
      <c r="C587" s="172" t="s">
        <v>429</v>
      </c>
      <c r="D587" s="198">
        <v>20</v>
      </c>
      <c r="E587" s="173">
        <v>12</v>
      </c>
      <c r="F587" s="687">
        <v>8</v>
      </c>
      <c r="G587" s="200">
        <f t="shared" si="54"/>
        <v>0.66666666666666663</v>
      </c>
      <c r="H587" s="714" t="s">
        <v>514</v>
      </c>
      <c r="I587" s="59"/>
      <c r="J587" s="59"/>
      <c r="K587" s="59"/>
      <c r="L587" s="59"/>
      <c r="M587" s="59"/>
      <c r="N587" s="59"/>
      <c r="O587" s="59"/>
      <c r="P587" s="59"/>
      <c r="Q587" s="59"/>
      <c r="R587" s="59"/>
      <c r="S587" s="59"/>
      <c r="T587" s="59"/>
      <c r="U587" s="59"/>
      <c r="V587" s="59"/>
      <c r="W587" s="59"/>
      <c r="X587" s="59"/>
      <c r="Y587" s="59"/>
      <c r="Z587" s="59"/>
      <c r="AA587" s="59"/>
      <c r="AB587" s="59"/>
    </row>
    <row r="588" spans="1:28" ht="73.5" customHeight="1" x14ac:dyDescent="0.25">
      <c r="A588" s="293" t="s">
        <v>237</v>
      </c>
      <c r="B588" s="82" t="s">
        <v>428</v>
      </c>
      <c r="C588" s="82" t="s">
        <v>429</v>
      </c>
      <c r="D588" s="196">
        <v>20</v>
      </c>
      <c r="E588" s="171">
        <v>12</v>
      </c>
      <c r="F588" s="680">
        <v>9</v>
      </c>
      <c r="G588" s="200">
        <f t="shared" ref="G588:G592" si="55">F588/E588</f>
        <v>0.75</v>
      </c>
      <c r="H588" s="712" t="s">
        <v>494</v>
      </c>
      <c r="I588" s="59"/>
      <c r="J588" s="59"/>
      <c r="K588" s="59"/>
      <c r="L588" s="59"/>
      <c r="M588" s="59"/>
      <c r="N588" s="59"/>
      <c r="O588" s="59"/>
      <c r="P588" s="59"/>
      <c r="Q588" s="59"/>
      <c r="R588" s="59"/>
      <c r="S588" s="59"/>
      <c r="T588" s="59"/>
      <c r="U588" s="59"/>
      <c r="V588" s="59"/>
      <c r="W588" s="59"/>
      <c r="X588" s="59"/>
      <c r="Y588" s="59"/>
      <c r="Z588" s="59"/>
      <c r="AA588" s="59"/>
      <c r="AB588" s="59"/>
    </row>
    <row r="589" spans="1:28" ht="72.75" customHeight="1" x14ac:dyDescent="0.25">
      <c r="A589" s="294"/>
      <c r="B589" s="88" t="s">
        <v>431</v>
      </c>
      <c r="C589" s="88" t="s">
        <v>429</v>
      </c>
      <c r="D589" s="197">
        <v>20</v>
      </c>
      <c r="E589" s="9">
        <v>12</v>
      </c>
      <c r="F589" s="683">
        <v>9</v>
      </c>
      <c r="G589" s="200">
        <f t="shared" si="55"/>
        <v>0.75</v>
      </c>
      <c r="H589" s="713" t="s">
        <v>487</v>
      </c>
      <c r="I589" s="59"/>
      <c r="J589" s="59"/>
      <c r="K589" s="59"/>
      <c r="L589" s="59"/>
      <c r="M589" s="59"/>
      <c r="N589" s="59"/>
      <c r="O589" s="59"/>
      <c r="P589" s="59"/>
      <c r="Q589" s="59"/>
      <c r="R589" s="59"/>
      <c r="S589" s="59"/>
      <c r="T589" s="59"/>
      <c r="U589" s="59"/>
      <c r="V589" s="59"/>
      <c r="W589" s="59"/>
      <c r="X589" s="59"/>
      <c r="Y589" s="59"/>
      <c r="Z589" s="59"/>
      <c r="AA589" s="59"/>
      <c r="AB589" s="59"/>
    </row>
    <row r="590" spans="1:28" ht="72" customHeight="1" x14ac:dyDescent="0.25">
      <c r="A590" s="294"/>
      <c r="B590" s="88" t="s">
        <v>433</v>
      </c>
      <c r="C590" s="88" t="s">
        <v>429</v>
      </c>
      <c r="D590" s="197">
        <v>20</v>
      </c>
      <c r="E590" s="9">
        <v>12</v>
      </c>
      <c r="F590" s="683">
        <v>9</v>
      </c>
      <c r="G590" s="200">
        <f t="shared" si="55"/>
        <v>0.75</v>
      </c>
      <c r="H590" s="713" t="s">
        <v>488</v>
      </c>
      <c r="I590" s="59"/>
      <c r="J590" s="59"/>
      <c r="K590" s="59"/>
      <c r="L590" s="59"/>
      <c r="M590" s="59"/>
      <c r="N590" s="59"/>
      <c r="O590" s="59"/>
      <c r="P590" s="59"/>
      <c r="Q590" s="59"/>
      <c r="R590" s="59"/>
      <c r="S590" s="59"/>
      <c r="T590" s="59"/>
      <c r="U590" s="59"/>
      <c r="V590" s="59"/>
      <c r="W590" s="59"/>
      <c r="X590" s="59"/>
      <c r="Y590" s="59"/>
      <c r="Z590" s="59"/>
      <c r="AA590" s="59"/>
      <c r="AB590" s="59"/>
    </row>
    <row r="591" spans="1:28" ht="78.75" customHeight="1" x14ac:dyDescent="0.25">
      <c r="A591" s="294"/>
      <c r="B591" s="88" t="s">
        <v>435</v>
      </c>
      <c r="C591" s="88" t="s">
        <v>73</v>
      </c>
      <c r="D591" s="197">
        <v>20</v>
      </c>
      <c r="E591" s="190">
        <v>30</v>
      </c>
      <c r="F591" s="683">
        <v>22.5</v>
      </c>
      <c r="G591" s="200">
        <f t="shared" si="55"/>
        <v>0.75</v>
      </c>
      <c r="H591" s="713" t="s">
        <v>489</v>
      </c>
      <c r="I591" s="59"/>
      <c r="J591" s="59"/>
      <c r="K591" s="59"/>
      <c r="L591" s="59"/>
      <c r="M591" s="59"/>
      <c r="N591" s="59"/>
      <c r="O591" s="59"/>
      <c r="P591" s="59"/>
      <c r="Q591" s="59"/>
      <c r="R591" s="59"/>
      <c r="S591" s="59"/>
      <c r="T591" s="59"/>
      <c r="U591" s="59"/>
      <c r="V591" s="59"/>
      <c r="W591" s="59"/>
      <c r="X591" s="59"/>
      <c r="Y591" s="59"/>
      <c r="Z591" s="59"/>
      <c r="AA591" s="59"/>
      <c r="AB591" s="59"/>
    </row>
    <row r="592" spans="1:28" ht="73.5" customHeight="1" thickBot="1" x14ac:dyDescent="0.3">
      <c r="A592" s="296"/>
      <c r="B592" s="172" t="s">
        <v>437</v>
      </c>
      <c r="C592" s="172" t="s">
        <v>429</v>
      </c>
      <c r="D592" s="198">
        <v>20</v>
      </c>
      <c r="E592" s="173">
        <v>12</v>
      </c>
      <c r="F592" s="687">
        <v>9</v>
      </c>
      <c r="G592" s="200">
        <f t="shared" si="55"/>
        <v>0.75</v>
      </c>
      <c r="H592" s="714" t="s">
        <v>514</v>
      </c>
      <c r="I592" s="59"/>
      <c r="J592" s="59"/>
      <c r="K592" s="59"/>
      <c r="L592" s="59"/>
      <c r="M592" s="59"/>
      <c r="N592" s="59"/>
      <c r="O592" s="59"/>
      <c r="P592" s="59"/>
      <c r="Q592" s="59"/>
      <c r="R592" s="59"/>
      <c r="S592" s="59"/>
      <c r="T592" s="59"/>
      <c r="U592" s="59"/>
      <c r="V592" s="59"/>
      <c r="W592" s="59"/>
      <c r="X592" s="59"/>
      <c r="Y592" s="59"/>
      <c r="Z592" s="59"/>
      <c r="AA592" s="59"/>
      <c r="AB592" s="59"/>
    </row>
    <row r="593" spans="1:28" ht="68.25" customHeight="1" x14ac:dyDescent="0.25">
      <c r="A593" s="293" t="s">
        <v>238</v>
      </c>
      <c r="B593" s="82" t="s">
        <v>428</v>
      </c>
      <c r="C593" s="82" t="s">
        <v>429</v>
      </c>
      <c r="D593" s="196">
        <v>20</v>
      </c>
      <c r="E593" s="171">
        <v>12</v>
      </c>
      <c r="F593" s="680">
        <v>10</v>
      </c>
      <c r="G593" s="200">
        <f t="shared" ref="G593:G597" si="56">F593/E593</f>
        <v>0.83333333333333337</v>
      </c>
      <c r="H593" s="712" t="s">
        <v>494</v>
      </c>
      <c r="I593" s="59"/>
      <c r="J593" s="59"/>
      <c r="K593" s="59"/>
      <c r="L593" s="59"/>
      <c r="M593" s="59"/>
      <c r="N593" s="59"/>
      <c r="O593" s="59"/>
      <c r="P593" s="59"/>
      <c r="Q593" s="59"/>
      <c r="R593" s="59"/>
      <c r="S593" s="59"/>
      <c r="T593" s="59"/>
      <c r="U593" s="59"/>
      <c r="V593" s="59"/>
      <c r="W593" s="59"/>
      <c r="X593" s="59"/>
      <c r="Y593" s="59"/>
      <c r="Z593" s="59"/>
      <c r="AA593" s="59"/>
      <c r="AB593" s="59"/>
    </row>
    <row r="594" spans="1:28" ht="54" customHeight="1" x14ac:dyDescent="0.25">
      <c r="A594" s="294"/>
      <c r="B594" s="88" t="s">
        <v>431</v>
      </c>
      <c r="C594" s="88" t="s">
        <v>429</v>
      </c>
      <c r="D594" s="197">
        <v>20</v>
      </c>
      <c r="E594" s="9">
        <v>12</v>
      </c>
      <c r="F594" s="683">
        <v>10</v>
      </c>
      <c r="G594" s="200">
        <f t="shared" si="56"/>
        <v>0.83333333333333337</v>
      </c>
      <c r="H594" s="713" t="s">
        <v>487</v>
      </c>
      <c r="I594" s="59"/>
      <c r="J594" s="59"/>
      <c r="K594" s="59"/>
      <c r="L594" s="59"/>
      <c r="M594" s="59"/>
      <c r="N594" s="59"/>
      <c r="O594" s="59"/>
      <c r="P594" s="59"/>
      <c r="Q594" s="59"/>
      <c r="R594" s="59"/>
      <c r="S594" s="59"/>
      <c r="T594" s="59"/>
      <c r="U594" s="59"/>
      <c r="V594" s="59"/>
      <c r="W594" s="59"/>
      <c r="X594" s="59"/>
      <c r="Y594" s="59"/>
      <c r="Z594" s="59"/>
      <c r="AA594" s="59"/>
      <c r="AB594" s="59"/>
    </row>
    <row r="595" spans="1:28" ht="54.75" customHeight="1" x14ac:dyDescent="0.25">
      <c r="A595" s="294"/>
      <c r="B595" s="88" t="s">
        <v>433</v>
      </c>
      <c r="C595" s="88" t="s">
        <v>429</v>
      </c>
      <c r="D595" s="197">
        <v>20</v>
      </c>
      <c r="E595" s="9">
        <v>12</v>
      </c>
      <c r="F595" s="683">
        <v>10</v>
      </c>
      <c r="G595" s="200">
        <f t="shared" si="56"/>
        <v>0.83333333333333337</v>
      </c>
      <c r="H595" s="713" t="s">
        <v>488</v>
      </c>
      <c r="I595" s="59"/>
      <c r="J595" s="59"/>
      <c r="K595" s="59"/>
      <c r="L595" s="59"/>
      <c r="M595" s="59"/>
      <c r="N595" s="59"/>
      <c r="O595" s="59"/>
      <c r="P595" s="59"/>
      <c r="Q595" s="59"/>
      <c r="R595" s="59"/>
      <c r="S595" s="59"/>
      <c r="T595" s="59"/>
      <c r="U595" s="59"/>
      <c r="V595" s="59"/>
      <c r="W595" s="59"/>
      <c r="X595" s="59"/>
      <c r="Y595" s="59"/>
      <c r="Z595" s="59"/>
      <c r="AA595" s="59"/>
      <c r="AB595" s="59"/>
    </row>
    <row r="596" spans="1:28" ht="60.75" customHeight="1" x14ac:dyDescent="0.25">
      <c r="A596" s="294"/>
      <c r="B596" s="88" t="s">
        <v>435</v>
      </c>
      <c r="C596" s="88" t="s">
        <v>73</v>
      </c>
      <c r="D596" s="197">
        <v>20</v>
      </c>
      <c r="E596" s="190">
        <v>30</v>
      </c>
      <c r="F596" s="683">
        <v>25</v>
      </c>
      <c r="G596" s="200">
        <f t="shared" si="56"/>
        <v>0.83333333333333337</v>
      </c>
      <c r="H596" s="713" t="s">
        <v>489</v>
      </c>
      <c r="I596" s="59"/>
      <c r="J596" s="59"/>
      <c r="K596" s="59"/>
      <c r="L596" s="59"/>
      <c r="M596" s="59"/>
      <c r="N596" s="59"/>
      <c r="O596" s="59"/>
      <c r="P596" s="59"/>
      <c r="Q596" s="59"/>
      <c r="R596" s="59"/>
      <c r="S596" s="59"/>
      <c r="T596" s="59"/>
      <c r="U596" s="59"/>
      <c r="V596" s="59"/>
      <c r="W596" s="59"/>
      <c r="X596" s="59"/>
      <c r="Y596" s="59"/>
      <c r="Z596" s="59"/>
      <c r="AA596" s="59"/>
      <c r="AB596" s="59"/>
    </row>
    <row r="597" spans="1:28" ht="58.5" customHeight="1" thickBot="1" x14ac:dyDescent="0.3">
      <c r="A597" s="296"/>
      <c r="B597" s="172" t="s">
        <v>437</v>
      </c>
      <c r="C597" s="172" t="s">
        <v>429</v>
      </c>
      <c r="D597" s="198">
        <v>20</v>
      </c>
      <c r="E597" s="173">
        <v>12</v>
      </c>
      <c r="F597" s="687">
        <v>10</v>
      </c>
      <c r="G597" s="200">
        <f t="shared" si="56"/>
        <v>0.83333333333333337</v>
      </c>
      <c r="H597" s="714" t="s">
        <v>514</v>
      </c>
      <c r="I597" s="59"/>
      <c r="J597" s="59"/>
      <c r="K597" s="59"/>
      <c r="L597" s="59"/>
      <c r="M597" s="59"/>
      <c r="N597" s="59"/>
      <c r="O597" s="59"/>
      <c r="P597" s="59"/>
      <c r="Q597" s="59"/>
      <c r="R597" s="59"/>
      <c r="S597" s="59"/>
      <c r="T597" s="59"/>
      <c r="U597" s="59"/>
      <c r="V597" s="59"/>
      <c r="W597" s="59"/>
      <c r="X597" s="59"/>
      <c r="Y597" s="59"/>
      <c r="Z597" s="59"/>
      <c r="AA597" s="59"/>
      <c r="AB597" s="59"/>
    </row>
    <row r="598" spans="1:28" ht="75" x14ac:dyDescent="0.25">
      <c r="A598" s="293" t="s">
        <v>239</v>
      </c>
      <c r="B598" s="82" t="s">
        <v>428</v>
      </c>
      <c r="C598" s="82" t="s">
        <v>429</v>
      </c>
      <c r="D598" s="196">
        <v>20</v>
      </c>
      <c r="E598" s="171">
        <v>12</v>
      </c>
      <c r="F598" s="680">
        <v>11</v>
      </c>
      <c r="G598" s="200">
        <f t="shared" ref="G598:G602" si="57">F598/E598</f>
        <v>0.91666666666666663</v>
      </c>
      <c r="H598" s="712" t="s">
        <v>494</v>
      </c>
      <c r="I598" s="59"/>
      <c r="J598" s="59"/>
      <c r="K598" s="59"/>
      <c r="L598" s="59"/>
      <c r="M598" s="59"/>
      <c r="N598" s="59"/>
      <c r="O598" s="59"/>
      <c r="P598" s="59"/>
      <c r="Q598" s="59"/>
      <c r="R598" s="59"/>
      <c r="S598" s="59"/>
      <c r="T598" s="59"/>
      <c r="U598" s="59"/>
      <c r="V598" s="59"/>
      <c r="W598" s="59"/>
      <c r="X598" s="59"/>
      <c r="Y598" s="59"/>
      <c r="Z598" s="59"/>
      <c r="AA598" s="59"/>
      <c r="AB598" s="59"/>
    </row>
    <row r="599" spans="1:28" ht="75" x14ac:dyDescent="0.25">
      <c r="A599" s="294"/>
      <c r="B599" s="88" t="s">
        <v>431</v>
      </c>
      <c r="C599" s="88" t="s">
        <v>429</v>
      </c>
      <c r="D599" s="197">
        <v>20</v>
      </c>
      <c r="E599" s="9">
        <v>12</v>
      </c>
      <c r="F599" s="683">
        <v>11</v>
      </c>
      <c r="G599" s="200">
        <f t="shared" si="57"/>
        <v>0.91666666666666663</v>
      </c>
      <c r="H599" s="713" t="s">
        <v>487</v>
      </c>
      <c r="I599" s="59"/>
      <c r="J599" s="59"/>
      <c r="K599" s="59"/>
      <c r="L599" s="59"/>
      <c r="M599" s="59"/>
      <c r="N599" s="59"/>
      <c r="O599" s="59"/>
      <c r="P599" s="59"/>
      <c r="Q599" s="59"/>
      <c r="R599" s="59"/>
      <c r="S599" s="59"/>
      <c r="T599" s="59"/>
      <c r="U599" s="59"/>
      <c r="V599" s="59"/>
      <c r="W599" s="59"/>
      <c r="X599" s="59"/>
      <c r="Y599" s="59"/>
      <c r="Z599" s="59"/>
      <c r="AA599" s="59"/>
      <c r="AB599" s="59"/>
    </row>
    <row r="600" spans="1:28" ht="75" x14ac:dyDescent="0.25">
      <c r="A600" s="294"/>
      <c r="B600" s="88" t="s">
        <v>433</v>
      </c>
      <c r="C600" s="88" t="s">
        <v>429</v>
      </c>
      <c r="D600" s="197">
        <v>20</v>
      </c>
      <c r="E600" s="9">
        <v>12</v>
      </c>
      <c r="F600" s="683">
        <v>11</v>
      </c>
      <c r="G600" s="200">
        <f t="shared" si="57"/>
        <v>0.91666666666666663</v>
      </c>
      <c r="H600" s="713" t="s">
        <v>488</v>
      </c>
      <c r="I600" s="59"/>
      <c r="J600" s="59"/>
      <c r="K600" s="59"/>
      <c r="L600" s="59"/>
      <c r="M600" s="59"/>
      <c r="N600" s="59"/>
      <c r="O600" s="59"/>
      <c r="P600" s="59"/>
      <c r="Q600" s="59"/>
      <c r="R600" s="59"/>
      <c r="S600" s="59"/>
      <c r="T600" s="59"/>
      <c r="U600" s="59"/>
      <c r="V600" s="59"/>
      <c r="W600" s="59"/>
      <c r="X600" s="59"/>
      <c r="Y600" s="59"/>
      <c r="Z600" s="59"/>
      <c r="AA600" s="59"/>
      <c r="AB600" s="59"/>
    </row>
    <row r="601" spans="1:28" ht="90" x14ac:dyDescent="0.25">
      <c r="A601" s="294"/>
      <c r="B601" s="88" t="s">
        <v>435</v>
      </c>
      <c r="C601" s="88" t="s">
        <v>73</v>
      </c>
      <c r="D601" s="197">
        <v>20</v>
      </c>
      <c r="E601" s="190">
        <v>30</v>
      </c>
      <c r="F601" s="683">
        <v>27.5</v>
      </c>
      <c r="G601" s="200">
        <f t="shared" si="57"/>
        <v>0.91666666666666663</v>
      </c>
      <c r="H601" s="713" t="s">
        <v>489</v>
      </c>
      <c r="I601" s="59"/>
      <c r="J601" s="59"/>
      <c r="K601" s="59"/>
      <c r="L601" s="59"/>
      <c r="M601" s="59"/>
      <c r="N601" s="59"/>
      <c r="O601" s="59"/>
      <c r="P601" s="59"/>
      <c r="Q601" s="59"/>
      <c r="R601" s="59"/>
      <c r="S601" s="59"/>
      <c r="T601" s="59"/>
      <c r="U601" s="59"/>
      <c r="V601" s="59"/>
      <c r="W601" s="59"/>
      <c r="X601" s="59"/>
      <c r="Y601" s="59"/>
      <c r="Z601" s="59"/>
      <c r="AA601" s="59"/>
      <c r="AB601" s="59"/>
    </row>
    <row r="602" spans="1:28" ht="75.75" thickBot="1" x14ac:dyDescent="0.3">
      <c r="A602" s="296"/>
      <c r="B602" s="172" t="s">
        <v>437</v>
      </c>
      <c r="C602" s="172" t="s">
        <v>429</v>
      </c>
      <c r="D602" s="198">
        <v>20</v>
      </c>
      <c r="E602" s="173">
        <v>12</v>
      </c>
      <c r="F602" s="687">
        <v>11</v>
      </c>
      <c r="G602" s="200">
        <f t="shared" si="57"/>
        <v>0.91666666666666663</v>
      </c>
      <c r="H602" s="714" t="s">
        <v>514</v>
      </c>
      <c r="I602" s="59"/>
      <c r="J602" s="59"/>
      <c r="K602" s="59"/>
      <c r="L602" s="59"/>
      <c r="M602" s="59"/>
      <c r="N602" s="59"/>
      <c r="O602" s="59"/>
      <c r="P602" s="59"/>
      <c r="Q602" s="59"/>
      <c r="R602" s="59"/>
      <c r="S602" s="59"/>
      <c r="T602" s="59"/>
      <c r="U602" s="59"/>
      <c r="V602" s="59"/>
      <c r="W602" s="59"/>
      <c r="X602" s="59"/>
      <c r="Y602" s="59"/>
      <c r="Z602" s="59"/>
      <c r="AA602" s="59"/>
      <c r="AB602" s="59"/>
    </row>
    <row r="603" spans="1:28" ht="75" x14ac:dyDescent="0.25">
      <c r="A603" s="293" t="s">
        <v>240</v>
      </c>
      <c r="B603" s="82" t="s">
        <v>428</v>
      </c>
      <c r="C603" s="82" t="s">
        <v>429</v>
      </c>
      <c r="D603" s="196">
        <v>20</v>
      </c>
      <c r="E603" s="171">
        <v>12</v>
      </c>
      <c r="F603" s="680">
        <v>12</v>
      </c>
      <c r="G603" s="200">
        <f t="shared" ref="G603:G607" si="58">F603/E603</f>
        <v>1</v>
      </c>
      <c r="H603" s="712" t="s">
        <v>494</v>
      </c>
      <c r="I603" s="59"/>
      <c r="J603" s="59"/>
      <c r="K603" s="59"/>
      <c r="L603" s="59"/>
      <c r="M603" s="59"/>
      <c r="N603" s="59"/>
      <c r="O603" s="59"/>
      <c r="P603" s="59"/>
      <c r="Q603" s="59"/>
      <c r="R603" s="59"/>
      <c r="S603" s="59"/>
      <c r="T603" s="59"/>
      <c r="U603" s="59"/>
      <c r="V603" s="59"/>
      <c r="W603" s="59"/>
      <c r="X603" s="59"/>
      <c r="Y603" s="59"/>
      <c r="Z603" s="59"/>
      <c r="AA603" s="59"/>
      <c r="AB603" s="59"/>
    </row>
    <row r="604" spans="1:28" ht="75" x14ac:dyDescent="0.25">
      <c r="A604" s="294"/>
      <c r="B604" s="88" t="s">
        <v>431</v>
      </c>
      <c r="C604" s="88" t="s">
        <v>429</v>
      </c>
      <c r="D604" s="197">
        <v>20</v>
      </c>
      <c r="E604" s="9">
        <v>12</v>
      </c>
      <c r="F604" s="683">
        <v>12</v>
      </c>
      <c r="G604" s="200">
        <f t="shared" si="58"/>
        <v>1</v>
      </c>
      <c r="H604" s="713" t="s">
        <v>487</v>
      </c>
      <c r="I604" s="59"/>
      <c r="J604" s="59"/>
      <c r="K604" s="59"/>
      <c r="L604" s="59"/>
      <c r="M604" s="59"/>
      <c r="N604" s="59"/>
      <c r="O604" s="59"/>
      <c r="P604" s="59"/>
      <c r="Q604" s="59"/>
      <c r="R604" s="59"/>
      <c r="S604" s="59"/>
      <c r="T604" s="59"/>
      <c r="U604" s="59"/>
      <c r="V604" s="59"/>
      <c r="W604" s="59"/>
      <c r="X604" s="59"/>
      <c r="Y604" s="59"/>
      <c r="Z604" s="59"/>
      <c r="AA604" s="59"/>
      <c r="AB604" s="59"/>
    </row>
    <row r="605" spans="1:28" ht="75" x14ac:dyDescent="0.25">
      <c r="A605" s="294"/>
      <c r="B605" s="88" t="s">
        <v>433</v>
      </c>
      <c r="C605" s="88" t="s">
        <v>429</v>
      </c>
      <c r="D605" s="197">
        <v>20</v>
      </c>
      <c r="E605" s="9">
        <v>12</v>
      </c>
      <c r="F605" s="683">
        <v>12</v>
      </c>
      <c r="G605" s="200">
        <f t="shared" si="58"/>
        <v>1</v>
      </c>
      <c r="H605" s="713" t="s">
        <v>488</v>
      </c>
      <c r="I605" s="59"/>
      <c r="J605" s="59"/>
      <c r="K605" s="59"/>
      <c r="L605" s="59"/>
      <c r="M605" s="59"/>
      <c r="N605" s="59"/>
      <c r="O605" s="59"/>
      <c r="P605" s="59"/>
      <c r="Q605" s="59"/>
      <c r="R605" s="59"/>
      <c r="S605" s="59"/>
      <c r="T605" s="59"/>
      <c r="U605" s="59"/>
      <c r="V605" s="59"/>
      <c r="W605" s="59"/>
      <c r="X605" s="59"/>
      <c r="Y605" s="59"/>
      <c r="Z605" s="59"/>
      <c r="AA605" s="59"/>
      <c r="AB605" s="59"/>
    </row>
    <row r="606" spans="1:28" ht="90" x14ac:dyDescent="0.25">
      <c r="A606" s="294"/>
      <c r="B606" s="88" t="s">
        <v>435</v>
      </c>
      <c r="C606" s="88" t="s">
        <v>73</v>
      </c>
      <c r="D606" s="197">
        <v>20</v>
      </c>
      <c r="E606" s="190">
        <v>30</v>
      </c>
      <c r="F606" s="683">
        <v>30</v>
      </c>
      <c r="G606" s="200">
        <f t="shared" si="58"/>
        <v>1</v>
      </c>
      <c r="H606" s="713" t="s">
        <v>489</v>
      </c>
      <c r="I606" s="59"/>
      <c r="J606" s="59"/>
      <c r="K606" s="59"/>
      <c r="L606" s="59"/>
      <c r="M606" s="59"/>
      <c r="N606" s="59"/>
      <c r="O606" s="59"/>
      <c r="P606" s="59"/>
      <c r="Q606" s="59"/>
      <c r="R606" s="59"/>
      <c r="S606" s="59"/>
      <c r="T606" s="59"/>
      <c r="U606" s="59"/>
      <c r="V606" s="59"/>
      <c r="W606" s="59"/>
      <c r="X606" s="59"/>
      <c r="Y606" s="59"/>
      <c r="Z606" s="59"/>
      <c r="AA606" s="59"/>
      <c r="AB606" s="59"/>
    </row>
    <row r="607" spans="1:28" ht="75.75" thickBot="1" x14ac:dyDescent="0.3">
      <c r="A607" s="296"/>
      <c r="B607" s="172" t="s">
        <v>437</v>
      </c>
      <c r="C607" s="172" t="s">
        <v>429</v>
      </c>
      <c r="D607" s="198">
        <v>20</v>
      </c>
      <c r="E607" s="173">
        <v>12</v>
      </c>
      <c r="F607" s="687">
        <v>12</v>
      </c>
      <c r="G607" s="200">
        <f t="shared" si="58"/>
        <v>1</v>
      </c>
      <c r="H607" s="714" t="s">
        <v>514</v>
      </c>
      <c r="I607" s="59"/>
      <c r="J607" s="59"/>
      <c r="K607" s="59"/>
      <c r="L607" s="59"/>
      <c r="M607" s="59"/>
      <c r="N607" s="59"/>
      <c r="O607" s="59"/>
      <c r="P607" s="59"/>
      <c r="Q607" s="59"/>
      <c r="R607" s="59"/>
      <c r="S607" s="59"/>
      <c r="T607" s="59"/>
      <c r="U607" s="59"/>
      <c r="V607" s="59"/>
      <c r="W607" s="59"/>
      <c r="X607" s="59"/>
      <c r="Y607" s="59"/>
      <c r="Z607" s="59"/>
      <c r="AA607" s="59"/>
      <c r="AB607" s="59"/>
    </row>
    <row r="608" spans="1:28" ht="15.75" customHeight="1" thickBot="1" x14ac:dyDescent="0.3">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row>
    <row r="609" spans="1:28" ht="15.75" customHeight="1" x14ac:dyDescent="0.3">
      <c r="A609" s="301" t="s">
        <v>499</v>
      </c>
      <c r="B609" s="218"/>
      <c r="C609" s="218"/>
      <c r="D609" s="218"/>
      <c r="E609" s="218"/>
      <c r="F609" s="218"/>
      <c r="G609" s="218"/>
      <c r="H609" s="219"/>
      <c r="I609" s="59"/>
      <c r="J609" s="59"/>
      <c r="K609" s="59"/>
      <c r="L609" s="59"/>
      <c r="M609" s="59"/>
      <c r="N609" s="59"/>
      <c r="O609" s="59"/>
      <c r="P609" s="59"/>
      <c r="Q609" s="59"/>
      <c r="R609" s="59"/>
      <c r="S609" s="59"/>
      <c r="T609" s="59"/>
      <c r="U609" s="59"/>
      <c r="V609" s="59"/>
      <c r="W609" s="59"/>
      <c r="X609" s="59"/>
      <c r="Y609" s="59"/>
      <c r="Z609" s="59"/>
      <c r="AA609" s="59"/>
      <c r="AB609" s="59"/>
    </row>
    <row r="610" spans="1:28" ht="48.75" customHeight="1" thickBot="1" x14ac:dyDescent="0.3">
      <c r="A610" s="60" t="s">
        <v>25</v>
      </c>
      <c r="B610" s="61" t="s">
        <v>424</v>
      </c>
      <c r="C610" s="156" t="s">
        <v>256</v>
      </c>
      <c r="D610" s="156" t="s">
        <v>376</v>
      </c>
      <c r="E610" s="156" t="s">
        <v>500</v>
      </c>
      <c r="F610" s="156" t="s">
        <v>501</v>
      </c>
      <c r="G610" s="156" t="s">
        <v>502</v>
      </c>
      <c r="H610" s="62" t="s">
        <v>389</v>
      </c>
      <c r="I610" s="59"/>
      <c r="J610" s="59"/>
      <c r="K610" s="59"/>
      <c r="L610" s="59"/>
      <c r="M610" s="59"/>
      <c r="N610" s="59"/>
      <c r="O610" s="59"/>
      <c r="P610" s="59"/>
      <c r="Q610" s="59"/>
      <c r="R610" s="59"/>
      <c r="S610" s="59"/>
      <c r="T610" s="59"/>
      <c r="U610" s="59"/>
      <c r="V610" s="59"/>
      <c r="W610" s="59"/>
      <c r="X610" s="59"/>
      <c r="Y610" s="59"/>
      <c r="Z610" s="59"/>
      <c r="AA610" s="59"/>
      <c r="AB610" s="59"/>
    </row>
    <row r="611" spans="1:28" ht="66.75" customHeight="1" x14ac:dyDescent="0.25">
      <c r="A611" s="293" t="s">
        <v>242</v>
      </c>
      <c r="B611" s="82" t="s">
        <v>428</v>
      </c>
      <c r="C611" s="82" t="s">
        <v>429</v>
      </c>
      <c r="D611" s="196">
        <v>20</v>
      </c>
      <c r="E611" s="171">
        <v>12</v>
      </c>
      <c r="F611" s="680">
        <v>1</v>
      </c>
      <c r="G611" s="200">
        <f t="shared" ref="G611:G615" si="59">F611/E611</f>
        <v>8.3333333333333329E-2</v>
      </c>
      <c r="H611" s="712" t="s">
        <v>494</v>
      </c>
      <c r="I611" s="59"/>
      <c r="J611" s="59"/>
      <c r="K611" s="59"/>
      <c r="L611" s="59"/>
      <c r="M611" s="59"/>
      <c r="N611" s="59"/>
      <c r="O611" s="59"/>
      <c r="P611" s="59"/>
      <c r="Q611" s="59"/>
      <c r="R611" s="59"/>
      <c r="S611" s="59"/>
      <c r="T611" s="59"/>
      <c r="U611" s="59"/>
      <c r="V611" s="59"/>
      <c r="W611" s="59"/>
      <c r="X611" s="59"/>
      <c r="Y611" s="59"/>
      <c r="Z611" s="59"/>
      <c r="AA611" s="59"/>
      <c r="AB611" s="59"/>
    </row>
    <row r="612" spans="1:28" ht="54" customHeight="1" x14ac:dyDescent="0.25">
      <c r="A612" s="294"/>
      <c r="B612" s="88" t="s">
        <v>431</v>
      </c>
      <c r="C612" s="88" t="s">
        <v>429</v>
      </c>
      <c r="D612" s="197">
        <v>20</v>
      </c>
      <c r="E612" s="9">
        <v>12</v>
      </c>
      <c r="F612" s="683">
        <v>1</v>
      </c>
      <c r="G612" s="200">
        <f t="shared" si="59"/>
        <v>8.3333333333333329E-2</v>
      </c>
      <c r="H612" s="713" t="s">
        <v>487</v>
      </c>
      <c r="I612" s="59"/>
      <c r="J612" s="59"/>
      <c r="K612" s="59"/>
      <c r="L612" s="59"/>
      <c r="M612" s="59"/>
      <c r="N612" s="59"/>
      <c r="O612" s="59"/>
      <c r="P612" s="59"/>
      <c r="Q612" s="59"/>
      <c r="R612" s="59"/>
      <c r="S612" s="59"/>
      <c r="T612" s="59"/>
      <c r="U612" s="59"/>
      <c r="V612" s="59"/>
      <c r="W612" s="59"/>
      <c r="X612" s="59"/>
      <c r="Y612" s="59"/>
      <c r="Z612" s="59"/>
      <c r="AA612" s="59"/>
      <c r="AB612" s="59"/>
    </row>
    <row r="613" spans="1:28" ht="51.75" customHeight="1" x14ac:dyDescent="0.25">
      <c r="A613" s="294"/>
      <c r="B613" s="88" t="s">
        <v>433</v>
      </c>
      <c r="C613" s="88" t="s">
        <v>429</v>
      </c>
      <c r="D613" s="197">
        <v>20</v>
      </c>
      <c r="E613" s="9">
        <v>12</v>
      </c>
      <c r="F613" s="683">
        <v>1</v>
      </c>
      <c r="G613" s="200">
        <f t="shared" si="59"/>
        <v>8.3333333333333329E-2</v>
      </c>
      <c r="H613" s="713" t="s">
        <v>488</v>
      </c>
      <c r="I613" s="59"/>
      <c r="J613" s="59"/>
      <c r="K613" s="59"/>
      <c r="L613" s="59"/>
      <c r="M613" s="59"/>
      <c r="N613" s="59"/>
      <c r="O613" s="59"/>
      <c r="P613" s="59"/>
      <c r="Q613" s="59"/>
      <c r="R613" s="59"/>
      <c r="S613" s="59"/>
      <c r="T613" s="59"/>
      <c r="U613" s="59"/>
      <c r="V613" s="59"/>
      <c r="W613" s="59"/>
      <c r="X613" s="59"/>
      <c r="Y613" s="59"/>
      <c r="Z613" s="59"/>
      <c r="AA613" s="59"/>
      <c r="AB613" s="59"/>
    </row>
    <row r="614" spans="1:28" ht="33.75" customHeight="1" x14ac:dyDescent="0.25">
      <c r="A614" s="294"/>
      <c r="B614" s="88" t="s">
        <v>435</v>
      </c>
      <c r="C614" s="88" t="s">
        <v>73</v>
      </c>
      <c r="D614" s="197">
        <v>20</v>
      </c>
      <c r="E614" s="190">
        <v>20</v>
      </c>
      <c r="F614" s="201">
        <v>1.67E-2</v>
      </c>
      <c r="G614" s="200">
        <f t="shared" si="59"/>
        <v>8.3500000000000002E-4</v>
      </c>
      <c r="H614" s="713" t="s">
        <v>489</v>
      </c>
      <c r="I614" s="59"/>
      <c r="J614" s="59"/>
      <c r="K614" s="59"/>
      <c r="L614" s="59"/>
      <c r="M614" s="59"/>
      <c r="N614" s="59"/>
      <c r="O614" s="59"/>
      <c r="P614" s="59"/>
      <c r="Q614" s="59"/>
      <c r="R614" s="59"/>
      <c r="S614" s="59"/>
      <c r="T614" s="59"/>
      <c r="U614" s="59"/>
      <c r="V614" s="59"/>
      <c r="W614" s="59"/>
      <c r="X614" s="59"/>
      <c r="Y614" s="59"/>
      <c r="Z614" s="59"/>
      <c r="AA614" s="59"/>
      <c r="AB614" s="59"/>
    </row>
    <row r="615" spans="1:28" ht="48" customHeight="1" thickBot="1" x14ac:dyDescent="0.3">
      <c r="A615" s="296"/>
      <c r="B615" s="172" t="s">
        <v>437</v>
      </c>
      <c r="C615" s="172" t="s">
        <v>429</v>
      </c>
      <c r="D615" s="198">
        <v>20</v>
      </c>
      <c r="E615" s="173">
        <v>12</v>
      </c>
      <c r="F615" s="687">
        <v>1</v>
      </c>
      <c r="G615" s="200">
        <f t="shared" si="59"/>
        <v>8.3333333333333329E-2</v>
      </c>
      <c r="H615" s="714" t="s">
        <v>514</v>
      </c>
      <c r="I615" s="59"/>
      <c r="J615" s="59"/>
      <c r="K615" s="59"/>
      <c r="L615" s="59"/>
      <c r="M615" s="59"/>
      <c r="N615" s="59"/>
      <c r="O615" s="59"/>
      <c r="P615" s="59"/>
      <c r="Q615" s="59"/>
      <c r="R615" s="59"/>
      <c r="S615" s="59"/>
      <c r="T615" s="59"/>
      <c r="U615" s="59"/>
      <c r="V615" s="59"/>
      <c r="W615" s="59"/>
      <c r="X615" s="59"/>
      <c r="Y615" s="59"/>
      <c r="Z615" s="59"/>
      <c r="AA615" s="59"/>
      <c r="AB615" s="59"/>
    </row>
    <row r="616" spans="1:28" ht="41.25" customHeight="1" x14ac:dyDescent="0.25">
      <c r="A616" s="293" t="s">
        <v>244</v>
      </c>
      <c r="B616" s="82" t="s">
        <v>428</v>
      </c>
      <c r="C616" s="82" t="s">
        <v>429</v>
      </c>
      <c r="D616" s="196">
        <v>20</v>
      </c>
      <c r="E616" s="171">
        <v>12</v>
      </c>
      <c r="F616" s="680">
        <v>2</v>
      </c>
      <c r="G616" s="200">
        <f>F616/E616</f>
        <v>0.16666666666666666</v>
      </c>
      <c r="H616" s="712" t="s">
        <v>494</v>
      </c>
      <c r="I616" s="59"/>
      <c r="J616" s="59"/>
      <c r="K616" s="59"/>
      <c r="L616" s="59"/>
      <c r="M616" s="59"/>
      <c r="N616" s="59"/>
      <c r="O616" s="59"/>
      <c r="P616" s="59"/>
      <c r="Q616" s="59"/>
      <c r="R616" s="59"/>
      <c r="S616" s="59"/>
      <c r="T616" s="59"/>
      <c r="U616" s="59"/>
      <c r="V616" s="59"/>
      <c r="W616" s="59"/>
      <c r="X616" s="59"/>
      <c r="Y616" s="59"/>
      <c r="Z616" s="59"/>
      <c r="AA616" s="59"/>
      <c r="AB616" s="59"/>
    </row>
    <row r="617" spans="1:28" ht="49.5" customHeight="1" x14ac:dyDescent="0.25">
      <c r="A617" s="294"/>
      <c r="B617" s="88" t="s">
        <v>431</v>
      </c>
      <c r="C617" s="88" t="s">
        <v>429</v>
      </c>
      <c r="D617" s="197">
        <v>20</v>
      </c>
      <c r="E617" s="9">
        <v>12</v>
      </c>
      <c r="F617" s="683">
        <v>2</v>
      </c>
      <c r="G617" s="200">
        <f t="shared" ref="G617:G620" si="60">F617/E617</f>
        <v>0.16666666666666666</v>
      </c>
      <c r="H617" s="713" t="s">
        <v>487</v>
      </c>
      <c r="I617" s="59"/>
      <c r="J617" s="59"/>
      <c r="K617" s="59"/>
      <c r="L617" s="59"/>
      <c r="M617" s="59"/>
      <c r="N617" s="59"/>
      <c r="O617" s="59"/>
      <c r="P617" s="59"/>
      <c r="Q617" s="59"/>
      <c r="R617" s="59"/>
      <c r="S617" s="59"/>
      <c r="T617" s="59"/>
      <c r="U617" s="59"/>
      <c r="V617" s="59"/>
      <c r="W617" s="59"/>
      <c r="X617" s="59"/>
      <c r="Y617" s="59"/>
      <c r="Z617" s="59"/>
      <c r="AA617" s="59"/>
      <c r="AB617" s="59"/>
    </row>
    <row r="618" spans="1:28" ht="49.5" customHeight="1" x14ac:dyDescent="0.25">
      <c r="A618" s="294"/>
      <c r="B618" s="88" t="s">
        <v>433</v>
      </c>
      <c r="C618" s="88" t="s">
        <v>429</v>
      </c>
      <c r="D618" s="197">
        <v>20</v>
      </c>
      <c r="E618" s="9">
        <v>12</v>
      </c>
      <c r="F618" s="683">
        <v>2</v>
      </c>
      <c r="G618" s="200">
        <f t="shared" si="60"/>
        <v>0.16666666666666666</v>
      </c>
      <c r="H618" s="713" t="s">
        <v>488</v>
      </c>
      <c r="I618" s="59"/>
      <c r="J618" s="59"/>
      <c r="K618" s="59"/>
      <c r="L618" s="59"/>
      <c r="M618" s="59"/>
      <c r="N618" s="59"/>
      <c r="O618" s="59"/>
      <c r="P618" s="59"/>
      <c r="Q618" s="59"/>
      <c r="R618" s="59"/>
      <c r="S618" s="59"/>
      <c r="T618" s="59"/>
      <c r="U618" s="59"/>
      <c r="V618" s="59"/>
      <c r="W618" s="59"/>
      <c r="X618" s="59"/>
      <c r="Y618" s="59"/>
      <c r="Z618" s="59"/>
      <c r="AA618" s="59"/>
      <c r="AB618" s="59"/>
    </row>
    <row r="619" spans="1:28" ht="46.5" customHeight="1" x14ac:dyDescent="0.25">
      <c r="A619" s="294"/>
      <c r="B619" s="88" t="s">
        <v>435</v>
      </c>
      <c r="C619" s="88" t="s">
        <v>73</v>
      </c>
      <c r="D619" s="197">
        <v>20</v>
      </c>
      <c r="E619" s="212">
        <v>0.2</v>
      </c>
      <c r="F619" s="201">
        <v>3.3399999999999999E-2</v>
      </c>
      <c r="G619" s="200">
        <f>F619/E619</f>
        <v>0.16699999999999998</v>
      </c>
      <c r="H619" s="713" t="s">
        <v>489</v>
      </c>
      <c r="I619" s="59"/>
      <c r="J619" s="59"/>
      <c r="K619" s="59"/>
      <c r="L619" s="59"/>
      <c r="M619" s="59"/>
      <c r="N619" s="59"/>
      <c r="O619" s="59"/>
      <c r="P619" s="59"/>
      <c r="Q619" s="59"/>
      <c r="R619" s="59"/>
      <c r="S619" s="59"/>
      <c r="T619" s="59"/>
      <c r="U619" s="59"/>
      <c r="V619" s="59"/>
      <c r="W619" s="59"/>
      <c r="X619" s="59"/>
      <c r="Y619" s="59"/>
      <c r="Z619" s="59"/>
      <c r="AA619" s="59"/>
      <c r="AB619" s="59"/>
    </row>
    <row r="620" spans="1:28" ht="63.75" customHeight="1" thickBot="1" x14ac:dyDescent="0.3">
      <c r="A620" s="296"/>
      <c r="B620" s="172" t="s">
        <v>437</v>
      </c>
      <c r="C620" s="172" t="s">
        <v>429</v>
      </c>
      <c r="D620" s="198">
        <v>20</v>
      </c>
      <c r="E620" s="173">
        <v>12</v>
      </c>
      <c r="F620" s="687">
        <v>2</v>
      </c>
      <c r="G620" s="200">
        <f t="shared" si="60"/>
        <v>0.16666666666666666</v>
      </c>
      <c r="H620" s="714" t="s">
        <v>514</v>
      </c>
      <c r="I620" s="59"/>
      <c r="J620" s="59"/>
      <c r="K620" s="59"/>
      <c r="L620" s="59"/>
      <c r="M620" s="59"/>
      <c r="N620" s="59"/>
      <c r="O620" s="59"/>
      <c r="P620" s="59"/>
      <c r="Q620" s="59"/>
      <c r="R620" s="59"/>
      <c r="S620" s="59"/>
      <c r="T620" s="59"/>
      <c r="U620" s="59"/>
      <c r="V620" s="59"/>
      <c r="W620" s="59"/>
      <c r="X620" s="59"/>
      <c r="Y620" s="59"/>
      <c r="Z620" s="59"/>
      <c r="AA620" s="59"/>
      <c r="AB620" s="59"/>
    </row>
    <row r="621" spans="1:28" ht="49.5" customHeight="1" x14ac:dyDescent="0.25">
      <c r="A621" s="293" t="s">
        <v>245</v>
      </c>
      <c r="B621" s="82" t="s">
        <v>428</v>
      </c>
      <c r="C621" s="82" t="s">
        <v>429</v>
      </c>
      <c r="D621" s="196">
        <v>20</v>
      </c>
      <c r="E621" s="171">
        <v>12</v>
      </c>
      <c r="F621" s="680">
        <v>3</v>
      </c>
      <c r="G621" s="200">
        <f>F621/E621</f>
        <v>0.25</v>
      </c>
      <c r="H621" s="712" t="s">
        <v>494</v>
      </c>
      <c r="I621" s="59"/>
      <c r="J621" s="59"/>
      <c r="K621" s="59"/>
      <c r="L621" s="59"/>
      <c r="M621" s="59"/>
      <c r="N621" s="59"/>
      <c r="O621" s="59"/>
      <c r="P621" s="59"/>
      <c r="Q621" s="59"/>
      <c r="R621" s="59"/>
      <c r="S621" s="59"/>
      <c r="T621" s="59"/>
      <c r="U621" s="59"/>
      <c r="V621" s="59"/>
      <c r="W621" s="59"/>
      <c r="X621" s="59"/>
      <c r="Y621" s="59"/>
      <c r="Z621" s="59"/>
      <c r="AA621" s="59"/>
      <c r="AB621" s="59"/>
    </row>
    <row r="622" spans="1:28" s="213" customFormat="1" ht="58.5" customHeight="1" x14ac:dyDescent="0.25">
      <c r="A622" s="294"/>
      <c r="B622" s="88" t="s">
        <v>431</v>
      </c>
      <c r="C622" s="88" t="s">
        <v>429</v>
      </c>
      <c r="D622" s="197">
        <v>20</v>
      </c>
      <c r="E622" s="9">
        <v>12</v>
      </c>
      <c r="F622" s="683">
        <v>3</v>
      </c>
      <c r="G622" s="200">
        <f t="shared" ref="G622:G623" si="61">F622/E622</f>
        <v>0.25</v>
      </c>
      <c r="H622" s="713" t="s">
        <v>487</v>
      </c>
      <c r="I622" s="59"/>
      <c r="J622" s="59"/>
      <c r="K622" s="59"/>
      <c r="L622" s="59"/>
      <c r="M622" s="59"/>
      <c r="N622" s="59"/>
      <c r="O622" s="59"/>
      <c r="P622" s="59"/>
      <c r="Q622" s="59"/>
      <c r="R622" s="59"/>
      <c r="S622" s="59"/>
      <c r="T622" s="59"/>
      <c r="U622" s="59"/>
      <c r="V622" s="59"/>
      <c r="W622" s="59"/>
      <c r="X622" s="59"/>
      <c r="Y622" s="59"/>
      <c r="Z622" s="59"/>
      <c r="AA622" s="59"/>
      <c r="AB622" s="59"/>
    </row>
    <row r="623" spans="1:28" s="213" customFormat="1" ht="52.5" customHeight="1" x14ac:dyDescent="0.25">
      <c r="A623" s="294"/>
      <c r="B623" s="88" t="s">
        <v>433</v>
      </c>
      <c r="C623" s="88" t="s">
        <v>429</v>
      </c>
      <c r="D623" s="197">
        <v>20</v>
      </c>
      <c r="E623" s="9">
        <v>12</v>
      </c>
      <c r="F623" s="683">
        <v>3</v>
      </c>
      <c r="G623" s="200">
        <f t="shared" si="61"/>
        <v>0.25</v>
      </c>
      <c r="H623" s="713" t="s">
        <v>488</v>
      </c>
      <c r="I623" s="59"/>
      <c r="J623" s="59"/>
      <c r="K623" s="59"/>
      <c r="L623" s="59"/>
      <c r="M623" s="59"/>
      <c r="N623" s="59"/>
      <c r="O623" s="59"/>
      <c r="P623" s="59"/>
      <c r="Q623" s="59"/>
      <c r="R623" s="59"/>
      <c r="S623" s="59"/>
      <c r="T623" s="59"/>
      <c r="U623" s="59"/>
      <c r="V623" s="59"/>
      <c r="W623" s="59"/>
      <c r="X623" s="59"/>
      <c r="Y623" s="59"/>
      <c r="Z623" s="59"/>
      <c r="AA623" s="59"/>
      <c r="AB623" s="59"/>
    </row>
    <row r="624" spans="1:28" s="213" customFormat="1" ht="43.5" customHeight="1" x14ac:dyDescent="0.25">
      <c r="A624" s="294"/>
      <c r="B624" s="88" t="s">
        <v>435</v>
      </c>
      <c r="C624" s="88" t="s">
        <v>73</v>
      </c>
      <c r="D624" s="197">
        <v>20</v>
      </c>
      <c r="E624" s="212">
        <v>0.2</v>
      </c>
      <c r="F624" s="201">
        <v>5.0099999999999999E-2</v>
      </c>
      <c r="G624" s="200">
        <f>F624/E624</f>
        <v>0.2505</v>
      </c>
      <c r="H624" s="713" t="s">
        <v>489</v>
      </c>
      <c r="I624" s="59"/>
      <c r="J624" s="59"/>
      <c r="K624" s="59"/>
      <c r="L624" s="59"/>
      <c r="M624" s="59"/>
      <c r="N624" s="59"/>
      <c r="O624" s="59"/>
      <c r="P624" s="59"/>
      <c r="Q624" s="59"/>
      <c r="R624" s="59"/>
      <c r="S624" s="59"/>
      <c r="T624" s="59"/>
      <c r="U624" s="59"/>
      <c r="V624" s="59"/>
      <c r="W624" s="59"/>
      <c r="X624" s="59"/>
      <c r="Y624" s="59"/>
      <c r="Z624" s="59"/>
      <c r="AA624" s="59"/>
      <c r="AB624" s="59"/>
    </row>
    <row r="625" spans="1:28" s="213" customFormat="1" ht="52.5" customHeight="1" thickBot="1" x14ac:dyDescent="0.3">
      <c r="A625" s="296"/>
      <c r="B625" s="172" t="s">
        <v>437</v>
      </c>
      <c r="C625" s="172" t="s">
        <v>429</v>
      </c>
      <c r="D625" s="198">
        <v>20</v>
      </c>
      <c r="E625" s="173">
        <v>12</v>
      </c>
      <c r="F625" s="687">
        <v>3</v>
      </c>
      <c r="G625" s="200">
        <f t="shared" ref="G625" si="62">F625/E625</f>
        <v>0.25</v>
      </c>
      <c r="H625" s="714" t="s">
        <v>514</v>
      </c>
      <c r="I625" s="59"/>
      <c r="J625" s="59"/>
      <c r="K625" s="59"/>
      <c r="L625" s="59"/>
      <c r="M625" s="59"/>
      <c r="N625" s="59"/>
      <c r="O625" s="59"/>
      <c r="P625" s="59"/>
      <c r="Q625" s="59"/>
      <c r="R625" s="59"/>
      <c r="S625" s="59"/>
      <c r="T625" s="59"/>
      <c r="U625" s="59"/>
      <c r="V625" s="59"/>
      <c r="W625" s="59"/>
      <c r="X625" s="59"/>
      <c r="Y625" s="59"/>
      <c r="Z625" s="59"/>
      <c r="AA625" s="59"/>
      <c r="AB625" s="59"/>
    </row>
    <row r="626" spans="1:28" ht="16.5" hidden="1" customHeight="1" x14ac:dyDescent="0.25">
      <c r="A626" s="72" t="s">
        <v>246</v>
      </c>
      <c r="B626" s="64"/>
      <c r="C626" s="64"/>
      <c r="D626" s="64"/>
      <c r="E626" s="64"/>
      <c r="F626" s="64"/>
      <c r="G626" s="64" t="e">
        <f t="shared" ref="G626:G634" si="63">F626/E626</f>
        <v>#DIV/0!</v>
      </c>
      <c r="H626" s="76"/>
      <c r="I626" s="59"/>
      <c r="J626" s="59"/>
      <c r="K626" s="59"/>
      <c r="L626" s="59"/>
      <c r="M626" s="59"/>
      <c r="N626" s="59"/>
      <c r="O626" s="59"/>
      <c r="P626" s="59"/>
      <c r="Q626" s="59"/>
      <c r="R626" s="59"/>
      <c r="S626" s="59"/>
      <c r="T626" s="59"/>
      <c r="U626" s="59"/>
      <c r="V626" s="59"/>
      <c r="W626" s="59"/>
      <c r="X626" s="59"/>
      <c r="Y626" s="59"/>
      <c r="Z626" s="59"/>
      <c r="AA626" s="59"/>
      <c r="AB626" s="59"/>
    </row>
    <row r="627" spans="1:28" ht="16.5" hidden="1" customHeight="1" x14ac:dyDescent="0.25">
      <c r="A627" s="72" t="s">
        <v>247</v>
      </c>
      <c r="B627" s="64"/>
      <c r="C627" s="64"/>
      <c r="D627" s="64"/>
      <c r="E627" s="64"/>
      <c r="F627" s="64"/>
      <c r="G627" s="64" t="e">
        <f t="shared" si="63"/>
        <v>#DIV/0!</v>
      </c>
      <c r="H627" s="76"/>
      <c r="I627" s="59"/>
      <c r="J627" s="59"/>
      <c r="K627" s="59"/>
      <c r="L627" s="59"/>
      <c r="M627" s="59"/>
      <c r="N627" s="59"/>
      <c r="O627" s="59"/>
      <c r="P627" s="59"/>
      <c r="Q627" s="59"/>
      <c r="R627" s="59"/>
      <c r="S627" s="59"/>
      <c r="T627" s="59"/>
      <c r="U627" s="59"/>
      <c r="V627" s="59"/>
      <c r="W627" s="59"/>
      <c r="X627" s="59"/>
      <c r="Y627" s="59"/>
      <c r="Z627" s="59"/>
      <c r="AA627" s="59"/>
      <c r="AB627" s="59"/>
    </row>
    <row r="628" spans="1:28" ht="16.5" hidden="1" customHeight="1" x14ac:dyDescent="0.25">
      <c r="A628" s="72" t="s">
        <v>248</v>
      </c>
      <c r="B628" s="64"/>
      <c r="C628" s="64"/>
      <c r="D628" s="64"/>
      <c r="E628" s="64"/>
      <c r="F628" s="64"/>
      <c r="G628" s="64" t="e">
        <f t="shared" si="63"/>
        <v>#DIV/0!</v>
      </c>
      <c r="H628" s="76"/>
      <c r="I628" s="59"/>
      <c r="J628" s="59"/>
      <c r="K628" s="59"/>
      <c r="L628" s="59"/>
      <c r="M628" s="59"/>
      <c r="N628" s="59"/>
      <c r="O628" s="59"/>
      <c r="P628" s="59"/>
      <c r="Q628" s="59"/>
      <c r="R628" s="59"/>
      <c r="S628" s="59"/>
      <c r="T628" s="59"/>
      <c r="U628" s="59"/>
      <c r="V628" s="59"/>
      <c r="W628" s="59"/>
      <c r="X628" s="59"/>
      <c r="Y628" s="59"/>
      <c r="Z628" s="59"/>
      <c r="AA628" s="59"/>
      <c r="AB628" s="59"/>
    </row>
    <row r="629" spans="1:28" ht="15.75" hidden="1" customHeight="1" x14ac:dyDescent="0.25">
      <c r="A629" s="72" t="s">
        <v>235</v>
      </c>
      <c r="B629" s="64"/>
      <c r="C629" s="64"/>
      <c r="D629" s="64"/>
      <c r="E629" s="64"/>
      <c r="F629" s="64"/>
      <c r="G629" s="64" t="e">
        <f t="shared" si="63"/>
        <v>#DIV/0!</v>
      </c>
      <c r="H629" s="76"/>
      <c r="I629" s="59"/>
      <c r="J629" s="59"/>
      <c r="K629" s="59"/>
      <c r="L629" s="59"/>
      <c r="M629" s="59"/>
      <c r="N629" s="59"/>
      <c r="O629" s="59"/>
      <c r="P629" s="59"/>
      <c r="Q629" s="59"/>
      <c r="R629" s="59"/>
      <c r="S629" s="59"/>
      <c r="T629" s="59"/>
      <c r="U629" s="59"/>
      <c r="V629" s="59"/>
      <c r="W629" s="59"/>
      <c r="X629" s="59"/>
      <c r="Y629" s="59"/>
      <c r="Z629" s="59"/>
      <c r="AA629" s="59"/>
      <c r="AB629" s="59"/>
    </row>
    <row r="630" spans="1:28" ht="15.75" hidden="1" customHeight="1" x14ac:dyDescent="0.25">
      <c r="A630" s="72" t="s">
        <v>236</v>
      </c>
      <c r="B630" s="64"/>
      <c r="C630" s="64"/>
      <c r="D630" s="64"/>
      <c r="E630" s="64"/>
      <c r="F630" s="64"/>
      <c r="G630" s="64" t="e">
        <f t="shared" si="63"/>
        <v>#DIV/0!</v>
      </c>
      <c r="H630" s="76"/>
      <c r="I630" s="59"/>
      <c r="J630" s="59"/>
      <c r="K630" s="59"/>
      <c r="L630" s="59"/>
      <c r="M630" s="59"/>
      <c r="N630" s="59"/>
      <c r="O630" s="59"/>
      <c r="P630" s="59"/>
      <c r="Q630" s="59"/>
      <c r="R630" s="59"/>
      <c r="S630" s="59"/>
      <c r="T630" s="59"/>
      <c r="U630" s="59"/>
      <c r="V630" s="59"/>
      <c r="W630" s="59"/>
      <c r="X630" s="59"/>
      <c r="Y630" s="59"/>
      <c r="Z630" s="59"/>
      <c r="AA630" s="59"/>
      <c r="AB630" s="59"/>
    </row>
    <row r="631" spans="1:28" ht="15.75" hidden="1" customHeight="1" x14ac:dyDescent="0.25">
      <c r="A631" s="72" t="s">
        <v>237</v>
      </c>
      <c r="B631" s="64"/>
      <c r="C631" s="64"/>
      <c r="D631" s="64"/>
      <c r="E631" s="64"/>
      <c r="F631" s="64"/>
      <c r="G631" s="64" t="e">
        <f t="shared" si="63"/>
        <v>#DIV/0!</v>
      </c>
      <c r="H631" s="76"/>
      <c r="I631" s="59"/>
      <c r="J631" s="59"/>
      <c r="K631" s="59"/>
      <c r="L631" s="59"/>
      <c r="M631" s="59"/>
      <c r="N631" s="59"/>
      <c r="O631" s="59"/>
      <c r="P631" s="59"/>
      <c r="Q631" s="59"/>
      <c r="R631" s="59"/>
      <c r="S631" s="59"/>
      <c r="T631" s="59"/>
      <c r="U631" s="59"/>
      <c r="V631" s="59"/>
      <c r="W631" s="59"/>
      <c r="X631" s="59"/>
      <c r="Y631" s="59"/>
      <c r="Z631" s="59"/>
      <c r="AA631" s="59"/>
      <c r="AB631" s="59"/>
    </row>
    <row r="632" spans="1:28" ht="15.75" hidden="1" customHeight="1" x14ac:dyDescent="0.25">
      <c r="A632" s="72" t="s">
        <v>238</v>
      </c>
      <c r="B632" s="64"/>
      <c r="C632" s="64"/>
      <c r="D632" s="64"/>
      <c r="E632" s="64"/>
      <c r="F632" s="64"/>
      <c r="G632" s="64" t="e">
        <f t="shared" si="63"/>
        <v>#DIV/0!</v>
      </c>
      <c r="H632" s="76"/>
      <c r="I632" s="59"/>
      <c r="J632" s="59"/>
      <c r="K632" s="59"/>
      <c r="L632" s="59"/>
      <c r="M632" s="59"/>
      <c r="N632" s="59"/>
      <c r="O632" s="59"/>
      <c r="P632" s="59"/>
      <c r="Q632" s="59"/>
      <c r="R632" s="59"/>
      <c r="S632" s="59"/>
      <c r="T632" s="59"/>
      <c r="U632" s="59"/>
      <c r="V632" s="59"/>
      <c r="W632" s="59"/>
      <c r="X632" s="59"/>
      <c r="Y632" s="59"/>
      <c r="Z632" s="59"/>
      <c r="AA632" s="59"/>
      <c r="AB632" s="59"/>
    </row>
    <row r="633" spans="1:28" ht="15.75" hidden="1" customHeight="1" x14ac:dyDescent="0.25">
      <c r="A633" s="72" t="s">
        <v>239</v>
      </c>
      <c r="B633" s="64"/>
      <c r="C633" s="64"/>
      <c r="D633" s="64"/>
      <c r="E633" s="64"/>
      <c r="F633" s="64"/>
      <c r="G633" s="64" t="e">
        <f t="shared" si="63"/>
        <v>#DIV/0!</v>
      </c>
      <c r="H633" s="76"/>
      <c r="I633" s="59"/>
      <c r="J633" s="59"/>
      <c r="K633" s="59"/>
      <c r="L633" s="59"/>
      <c r="M633" s="59"/>
      <c r="N633" s="59"/>
      <c r="O633" s="59"/>
      <c r="P633" s="59"/>
      <c r="Q633" s="59"/>
      <c r="R633" s="59"/>
      <c r="S633" s="59"/>
      <c r="T633" s="59"/>
      <c r="U633" s="59"/>
      <c r="V633" s="59"/>
      <c r="W633" s="59"/>
      <c r="X633" s="59"/>
      <c r="Y633" s="59"/>
      <c r="Z633" s="59"/>
      <c r="AA633" s="59"/>
      <c r="AB633" s="59"/>
    </row>
    <row r="634" spans="1:28" ht="15.75" hidden="1" customHeight="1" thickBot="1" x14ac:dyDescent="0.3">
      <c r="A634" s="75" t="s">
        <v>240</v>
      </c>
      <c r="B634" s="69"/>
      <c r="C634" s="69"/>
      <c r="D634" s="69"/>
      <c r="E634" s="69"/>
      <c r="F634" s="69"/>
      <c r="G634" s="69" t="e">
        <f t="shared" si="63"/>
        <v>#DIV/0!</v>
      </c>
      <c r="H634" s="119"/>
      <c r="I634" s="59"/>
      <c r="J634" s="59"/>
      <c r="K634" s="59"/>
      <c r="L634" s="59"/>
      <c r="M634" s="59"/>
      <c r="N634" s="59"/>
      <c r="O634" s="59"/>
      <c r="P634" s="59"/>
      <c r="Q634" s="59"/>
      <c r="R634" s="59"/>
      <c r="S634" s="59"/>
      <c r="T634" s="59"/>
      <c r="U634" s="59"/>
      <c r="V634" s="59"/>
      <c r="W634" s="59"/>
      <c r="X634" s="59"/>
      <c r="Y634" s="59"/>
      <c r="Z634" s="59"/>
      <c r="AA634" s="59"/>
      <c r="AB634" s="59"/>
    </row>
    <row r="635" spans="1:28" ht="15.75" customHeight="1" x14ac:dyDescent="0.2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row>
    <row r="636" spans="1:28" ht="15.75" hidden="1" customHeight="1" x14ac:dyDescent="0.3">
      <c r="A636" s="301" t="s">
        <v>503</v>
      </c>
      <c r="B636" s="218"/>
      <c r="C636" s="218"/>
      <c r="D636" s="218"/>
      <c r="E636" s="218"/>
      <c r="F636" s="218"/>
      <c r="G636" s="218"/>
      <c r="H636" s="219"/>
      <c r="I636" s="59"/>
      <c r="J636" s="59"/>
      <c r="K636" s="59"/>
      <c r="L636" s="59"/>
      <c r="M636" s="59"/>
      <c r="N636" s="59"/>
      <c r="O636" s="59"/>
      <c r="P636" s="59"/>
      <c r="Q636" s="59"/>
      <c r="R636" s="59"/>
      <c r="S636" s="59"/>
      <c r="T636" s="59"/>
      <c r="U636" s="59"/>
      <c r="V636" s="59"/>
      <c r="W636" s="59"/>
      <c r="X636" s="59"/>
      <c r="Y636" s="59"/>
      <c r="Z636" s="59"/>
      <c r="AA636" s="59"/>
      <c r="AB636" s="59"/>
    </row>
    <row r="637" spans="1:28" ht="63.75" hidden="1" customHeight="1" x14ac:dyDescent="0.25">
      <c r="A637" s="60" t="s">
        <v>26</v>
      </c>
      <c r="B637" s="61" t="s">
        <v>424</v>
      </c>
      <c r="C637" s="156" t="s">
        <v>256</v>
      </c>
      <c r="D637" s="156" t="s">
        <v>381</v>
      </c>
      <c r="E637" s="156" t="s">
        <v>504</v>
      </c>
      <c r="F637" s="156" t="s">
        <v>505</v>
      </c>
      <c r="G637" s="156" t="s">
        <v>506</v>
      </c>
      <c r="H637" s="62" t="s">
        <v>389</v>
      </c>
      <c r="I637" s="59"/>
      <c r="J637" s="59"/>
      <c r="K637" s="59"/>
      <c r="L637" s="59"/>
      <c r="M637" s="59"/>
      <c r="N637" s="59"/>
      <c r="O637" s="59"/>
      <c r="P637" s="59"/>
      <c r="Q637" s="59"/>
      <c r="R637" s="59"/>
      <c r="S637" s="59"/>
      <c r="T637" s="59"/>
      <c r="U637" s="59"/>
      <c r="V637" s="59"/>
      <c r="W637" s="59"/>
      <c r="X637" s="59"/>
      <c r="Y637" s="59"/>
      <c r="Z637" s="59"/>
      <c r="AA637" s="59"/>
      <c r="AB637" s="59"/>
    </row>
    <row r="638" spans="1:28" ht="15.75" hidden="1" customHeight="1" x14ac:dyDescent="0.25">
      <c r="A638" s="72" t="s">
        <v>242</v>
      </c>
      <c r="B638" s="64"/>
      <c r="C638" s="64"/>
      <c r="D638" s="64"/>
      <c r="E638" s="64"/>
      <c r="F638" s="64"/>
      <c r="G638" s="64" t="e">
        <f t="shared" ref="G638:G649" si="64">F638/E638</f>
        <v>#DIV/0!</v>
      </c>
      <c r="H638" s="76"/>
      <c r="I638" s="59"/>
      <c r="J638" s="59"/>
      <c r="K638" s="59"/>
      <c r="L638" s="59"/>
      <c r="M638" s="59"/>
      <c r="N638" s="59"/>
      <c r="O638" s="59"/>
      <c r="P638" s="59"/>
      <c r="Q638" s="59"/>
      <c r="R638" s="59"/>
      <c r="S638" s="59"/>
      <c r="T638" s="59"/>
      <c r="U638" s="59"/>
      <c r="V638" s="59"/>
      <c r="W638" s="59"/>
      <c r="X638" s="59"/>
      <c r="Y638" s="59"/>
      <c r="Z638" s="59"/>
      <c r="AA638" s="59"/>
      <c r="AB638" s="59"/>
    </row>
    <row r="639" spans="1:28" ht="15.75" hidden="1" customHeight="1" x14ac:dyDescent="0.25">
      <c r="A639" s="72" t="s">
        <v>244</v>
      </c>
      <c r="B639" s="64"/>
      <c r="C639" s="64"/>
      <c r="D639" s="64"/>
      <c r="E639" s="64"/>
      <c r="F639" s="64"/>
      <c r="G639" s="64" t="e">
        <f t="shared" si="64"/>
        <v>#DIV/0!</v>
      </c>
      <c r="H639" s="76"/>
      <c r="I639" s="59"/>
      <c r="J639" s="59"/>
      <c r="K639" s="59"/>
      <c r="L639" s="59"/>
      <c r="M639" s="59"/>
      <c r="N639" s="59"/>
      <c r="O639" s="59"/>
      <c r="P639" s="59"/>
      <c r="Q639" s="59"/>
      <c r="R639" s="59"/>
      <c r="S639" s="59"/>
      <c r="T639" s="59"/>
      <c r="U639" s="59"/>
      <c r="V639" s="59"/>
      <c r="W639" s="59"/>
      <c r="X639" s="59"/>
      <c r="Y639" s="59"/>
      <c r="Z639" s="59"/>
      <c r="AA639" s="59"/>
      <c r="AB639" s="59"/>
    </row>
    <row r="640" spans="1:28" ht="15.75" hidden="1" customHeight="1" x14ac:dyDescent="0.25">
      <c r="A640" s="72" t="s">
        <v>245</v>
      </c>
      <c r="B640" s="64"/>
      <c r="C640" s="64"/>
      <c r="D640" s="64"/>
      <c r="E640" s="64"/>
      <c r="F640" s="64"/>
      <c r="G640" s="64" t="e">
        <f t="shared" si="64"/>
        <v>#DIV/0!</v>
      </c>
      <c r="H640" s="76"/>
      <c r="I640" s="59"/>
      <c r="J640" s="59"/>
      <c r="K640" s="59"/>
      <c r="L640" s="59"/>
      <c r="M640" s="59"/>
      <c r="N640" s="59"/>
      <c r="O640" s="59"/>
      <c r="P640" s="59"/>
      <c r="Q640" s="59"/>
      <c r="R640" s="59"/>
      <c r="S640" s="59"/>
      <c r="T640" s="59"/>
      <c r="U640" s="59"/>
      <c r="V640" s="59"/>
      <c r="W640" s="59"/>
      <c r="X640" s="59"/>
      <c r="Y640" s="59"/>
      <c r="Z640" s="59"/>
      <c r="AA640" s="59"/>
      <c r="AB640" s="59"/>
    </row>
    <row r="641" spans="1:28" ht="15.75" hidden="1" customHeight="1" x14ac:dyDescent="0.25">
      <c r="A641" s="72" t="s">
        <v>246</v>
      </c>
      <c r="B641" s="64"/>
      <c r="C641" s="64"/>
      <c r="D641" s="64"/>
      <c r="E641" s="64"/>
      <c r="F641" s="64"/>
      <c r="G641" s="64" t="e">
        <f t="shared" si="64"/>
        <v>#DIV/0!</v>
      </c>
      <c r="H641" s="76"/>
      <c r="I641" s="59"/>
      <c r="J641" s="59"/>
      <c r="K641" s="59"/>
      <c r="L641" s="59"/>
      <c r="M641" s="59"/>
      <c r="N641" s="59"/>
      <c r="O641" s="59"/>
      <c r="P641" s="59"/>
      <c r="Q641" s="59"/>
      <c r="R641" s="59"/>
      <c r="S641" s="59"/>
      <c r="T641" s="59"/>
      <c r="U641" s="59"/>
      <c r="V641" s="59"/>
      <c r="W641" s="59"/>
      <c r="X641" s="59"/>
      <c r="Y641" s="59"/>
      <c r="Z641" s="59"/>
      <c r="AA641" s="59"/>
      <c r="AB641" s="59"/>
    </row>
    <row r="642" spans="1:28" ht="15.75" hidden="1" customHeight="1" x14ac:dyDescent="0.25">
      <c r="A642" s="72" t="s">
        <v>247</v>
      </c>
      <c r="B642" s="64"/>
      <c r="C642" s="64"/>
      <c r="D642" s="64"/>
      <c r="E642" s="64"/>
      <c r="F642" s="64"/>
      <c r="G642" s="64" t="e">
        <f t="shared" si="64"/>
        <v>#DIV/0!</v>
      </c>
      <c r="H642" s="76"/>
      <c r="I642" s="59"/>
      <c r="J642" s="59"/>
      <c r="K642" s="59"/>
      <c r="L642" s="59"/>
      <c r="M642" s="59"/>
      <c r="N642" s="59"/>
      <c r="O642" s="59"/>
      <c r="P642" s="59"/>
      <c r="Q642" s="59"/>
      <c r="R642" s="59"/>
      <c r="S642" s="59"/>
      <c r="T642" s="59"/>
      <c r="U642" s="59"/>
      <c r="V642" s="59"/>
      <c r="W642" s="59"/>
      <c r="X642" s="59"/>
      <c r="Y642" s="59"/>
      <c r="Z642" s="59"/>
      <c r="AA642" s="59"/>
      <c r="AB642" s="59"/>
    </row>
    <row r="643" spans="1:28" ht="15.75" hidden="1" customHeight="1" x14ac:dyDescent="0.25">
      <c r="A643" s="72" t="s">
        <v>248</v>
      </c>
      <c r="B643" s="64"/>
      <c r="C643" s="64"/>
      <c r="D643" s="64"/>
      <c r="E643" s="64"/>
      <c r="F643" s="64"/>
      <c r="G643" s="64" t="e">
        <f t="shared" si="64"/>
        <v>#DIV/0!</v>
      </c>
      <c r="H643" s="76"/>
      <c r="I643" s="59"/>
      <c r="J643" s="59"/>
      <c r="K643" s="59"/>
      <c r="L643" s="59"/>
      <c r="M643" s="59"/>
      <c r="N643" s="59"/>
      <c r="O643" s="59"/>
      <c r="P643" s="59"/>
      <c r="Q643" s="59"/>
      <c r="R643" s="59"/>
      <c r="S643" s="59"/>
      <c r="T643" s="59"/>
      <c r="U643" s="59"/>
      <c r="V643" s="59"/>
      <c r="W643" s="59"/>
      <c r="X643" s="59"/>
      <c r="Y643" s="59"/>
      <c r="Z643" s="59"/>
      <c r="AA643" s="59"/>
      <c r="AB643" s="59"/>
    </row>
    <row r="644" spans="1:28" ht="15.75" hidden="1" customHeight="1" x14ac:dyDescent="0.25">
      <c r="A644" s="72" t="s">
        <v>235</v>
      </c>
      <c r="B644" s="64"/>
      <c r="C644" s="64"/>
      <c r="D644" s="64"/>
      <c r="E644" s="64"/>
      <c r="F644" s="64"/>
      <c r="G644" s="64" t="e">
        <f t="shared" si="64"/>
        <v>#DIV/0!</v>
      </c>
      <c r="H644" s="76"/>
      <c r="I644" s="59"/>
      <c r="J644" s="59"/>
      <c r="K644" s="59"/>
      <c r="L644" s="59"/>
      <c r="M644" s="59"/>
      <c r="N644" s="59"/>
      <c r="O644" s="59"/>
      <c r="P644" s="59"/>
      <c r="Q644" s="59"/>
      <c r="R644" s="59"/>
      <c r="S644" s="59"/>
      <c r="T644" s="59"/>
      <c r="U644" s="59"/>
      <c r="V644" s="59"/>
      <c r="W644" s="59"/>
      <c r="X644" s="59"/>
      <c r="Y644" s="59"/>
      <c r="Z644" s="59"/>
      <c r="AA644" s="59"/>
      <c r="AB644" s="59"/>
    </row>
    <row r="645" spans="1:28" ht="15.75" hidden="1" customHeight="1" x14ac:dyDescent="0.25">
      <c r="A645" s="72" t="s">
        <v>236</v>
      </c>
      <c r="B645" s="64"/>
      <c r="C645" s="64"/>
      <c r="D645" s="64"/>
      <c r="E645" s="64"/>
      <c r="F645" s="64"/>
      <c r="G645" s="64" t="e">
        <f t="shared" si="64"/>
        <v>#DIV/0!</v>
      </c>
      <c r="H645" s="76"/>
      <c r="I645" s="59"/>
      <c r="J645" s="59"/>
      <c r="K645" s="59"/>
      <c r="L645" s="59"/>
      <c r="M645" s="59"/>
      <c r="N645" s="59"/>
      <c r="O645" s="59"/>
      <c r="P645" s="59"/>
      <c r="Q645" s="59"/>
      <c r="R645" s="59"/>
      <c r="S645" s="59"/>
      <c r="T645" s="59"/>
      <c r="U645" s="59"/>
      <c r="V645" s="59"/>
      <c r="W645" s="59"/>
      <c r="X645" s="59"/>
      <c r="Y645" s="59"/>
      <c r="Z645" s="59"/>
      <c r="AA645" s="59"/>
      <c r="AB645" s="59"/>
    </row>
    <row r="646" spans="1:28" ht="15.75" hidden="1" customHeight="1" x14ac:dyDescent="0.25">
      <c r="A646" s="72" t="s">
        <v>237</v>
      </c>
      <c r="B646" s="64"/>
      <c r="C646" s="64"/>
      <c r="D646" s="64"/>
      <c r="E646" s="64"/>
      <c r="F646" s="64"/>
      <c r="G646" s="64" t="e">
        <f t="shared" si="64"/>
        <v>#DIV/0!</v>
      </c>
      <c r="H646" s="76"/>
      <c r="I646" s="59"/>
      <c r="J646" s="59"/>
      <c r="K646" s="59"/>
      <c r="L646" s="59"/>
      <c r="M646" s="59"/>
      <c r="N646" s="59"/>
      <c r="O646" s="59"/>
      <c r="P646" s="59"/>
      <c r="Q646" s="59"/>
      <c r="R646" s="59"/>
      <c r="S646" s="59"/>
      <c r="T646" s="59"/>
      <c r="U646" s="59"/>
      <c r="V646" s="59"/>
      <c r="W646" s="59"/>
      <c r="X646" s="59"/>
      <c r="Y646" s="59"/>
      <c r="Z646" s="59"/>
      <c r="AA646" s="59"/>
      <c r="AB646" s="59"/>
    </row>
    <row r="647" spans="1:28" ht="15.75" hidden="1" customHeight="1" x14ac:dyDescent="0.25">
      <c r="A647" s="72" t="s">
        <v>238</v>
      </c>
      <c r="B647" s="64"/>
      <c r="C647" s="64"/>
      <c r="D647" s="64"/>
      <c r="E647" s="64"/>
      <c r="F647" s="64"/>
      <c r="G647" s="64" t="e">
        <f t="shared" si="64"/>
        <v>#DIV/0!</v>
      </c>
      <c r="H647" s="76"/>
      <c r="I647" s="59"/>
      <c r="J647" s="59"/>
      <c r="K647" s="59"/>
      <c r="L647" s="59"/>
      <c r="M647" s="59"/>
      <c r="N647" s="59"/>
      <c r="O647" s="59"/>
      <c r="P647" s="59"/>
      <c r="Q647" s="59"/>
      <c r="R647" s="59"/>
      <c r="S647" s="59"/>
      <c r="T647" s="59"/>
      <c r="U647" s="59"/>
      <c r="V647" s="59"/>
      <c r="W647" s="59"/>
      <c r="X647" s="59"/>
      <c r="Y647" s="59"/>
      <c r="Z647" s="59"/>
      <c r="AA647" s="59"/>
      <c r="AB647" s="59"/>
    </row>
    <row r="648" spans="1:28" ht="15.75" hidden="1" customHeight="1" x14ac:dyDescent="0.25">
      <c r="A648" s="72" t="s">
        <v>239</v>
      </c>
      <c r="B648" s="64"/>
      <c r="C648" s="64"/>
      <c r="D648" s="64"/>
      <c r="E648" s="64"/>
      <c r="F648" s="64"/>
      <c r="G648" s="64" t="e">
        <f t="shared" si="64"/>
        <v>#DIV/0!</v>
      </c>
      <c r="H648" s="76"/>
      <c r="I648" s="59"/>
      <c r="J648" s="59"/>
      <c r="K648" s="59"/>
      <c r="L648" s="59"/>
      <c r="M648" s="59"/>
      <c r="N648" s="59"/>
      <c r="O648" s="59"/>
      <c r="P648" s="59"/>
      <c r="Q648" s="59"/>
      <c r="R648" s="59"/>
      <c r="S648" s="59"/>
      <c r="T648" s="59"/>
      <c r="U648" s="59"/>
      <c r="V648" s="59"/>
      <c r="W648" s="59"/>
      <c r="X648" s="59"/>
      <c r="Y648" s="59"/>
      <c r="Z648" s="59"/>
      <c r="AA648" s="59"/>
      <c r="AB648" s="59"/>
    </row>
    <row r="649" spans="1:28" ht="15.75" hidden="1" customHeight="1" thickBot="1" x14ac:dyDescent="0.3">
      <c r="A649" s="75" t="s">
        <v>240</v>
      </c>
      <c r="B649" s="69"/>
      <c r="C649" s="69"/>
      <c r="D649" s="69"/>
      <c r="E649" s="69"/>
      <c r="F649" s="69"/>
      <c r="G649" s="69" t="e">
        <f t="shared" si="64"/>
        <v>#DIV/0!</v>
      </c>
      <c r="H649" s="119"/>
      <c r="I649" s="59"/>
      <c r="J649" s="59"/>
      <c r="K649" s="59"/>
      <c r="L649" s="59"/>
      <c r="M649" s="59"/>
      <c r="N649" s="59"/>
      <c r="O649" s="59"/>
      <c r="P649" s="59"/>
      <c r="Q649" s="59"/>
      <c r="R649" s="59"/>
      <c r="S649" s="59"/>
      <c r="T649" s="59"/>
      <c r="U649" s="59"/>
      <c r="V649" s="59"/>
      <c r="W649" s="59"/>
      <c r="X649" s="59"/>
      <c r="Y649" s="59"/>
      <c r="Z649" s="59"/>
      <c r="AA649" s="59"/>
      <c r="AB649" s="59"/>
    </row>
    <row r="650" spans="1:28" ht="26.25" customHeight="1" x14ac:dyDescent="0.25">
      <c r="A650" s="56" t="s">
        <v>75</v>
      </c>
      <c r="B650" s="54"/>
      <c r="C650" s="54"/>
      <c r="D650" s="54"/>
      <c r="E650" s="55"/>
      <c r="F650" s="55"/>
      <c r="G650" s="55"/>
      <c r="H650" s="55"/>
      <c r="I650" s="55"/>
      <c r="J650" s="55"/>
      <c r="K650" s="55"/>
      <c r="L650" s="55"/>
      <c r="M650" s="55"/>
      <c r="N650" s="55"/>
      <c r="O650" s="55"/>
      <c r="P650" s="55"/>
      <c r="Q650" s="55"/>
      <c r="R650" s="55"/>
      <c r="S650" s="55"/>
      <c r="T650" s="55"/>
      <c r="U650" s="55"/>
      <c r="V650" s="55"/>
      <c r="W650" s="55"/>
      <c r="X650" s="54"/>
      <c r="Y650" s="54"/>
      <c r="Z650" s="54"/>
      <c r="AA650" s="54"/>
      <c r="AB650" s="54"/>
    </row>
    <row r="651" spans="1:28" s="214" customFormat="1" ht="12.75" customHeight="1" x14ac:dyDescent="0.25">
      <c r="A651" s="537" t="s">
        <v>76</v>
      </c>
      <c r="B651" s="538" t="s">
        <v>77</v>
      </c>
      <c r="C651" s="538"/>
      <c r="D651" s="538"/>
      <c r="E651" s="538"/>
      <c r="F651" s="538"/>
      <c r="G651" s="538"/>
      <c r="H651" s="538"/>
      <c r="I651" s="539" t="s">
        <v>78</v>
      </c>
      <c r="J651" s="539"/>
      <c r="K651" s="539"/>
      <c r="L651" s="539"/>
      <c r="M651" s="539"/>
      <c r="N651" s="539"/>
      <c r="O651" s="539"/>
      <c r="P651" s="24"/>
      <c r="Q651" s="24"/>
      <c r="R651" s="24"/>
      <c r="S651" s="24"/>
      <c r="T651" s="24"/>
      <c r="U651" s="24"/>
      <c r="V651" s="24"/>
    </row>
    <row r="652" spans="1:28" s="214" customFormat="1" ht="12.75" customHeight="1" x14ac:dyDescent="0.25">
      <c r="A652" s="540">
        <v>13</v>
      </c>
      <c r="B652" s="541" t="s">
        <v>507</v>
      </c>
      <c r="C652" s="541"/>
      <c r="D652" s="541"/>
      <c r="E652" s="541"/>
      <c r="F652" s="541"/>
      <c r="G652" s="541"/>
      <c r="H652" s="541"/>
      <c r="I652" s="542" t="s">
        <v>508</v>
      </c>
      <c r="J652" s="542"/>
      <c r="K652" s="542"/>
      <c r="L652" s="542"/>
      <c r="M652" s="542"/>
      <c r="N652" s="542"/>
      <c r="O652" s="542"/>
      <c r="P652" s="24"/>
      <c r="Q652" s="24"/>
      <c r="R652" s="24"/>
      <c r="S652" s="24"/>
      <c r="T652" s="24"/>
      <c r="U652" s="24"/>
      <c r="V652" s="24"/>
    </row>
    <row r="653" spans="1:28" s="214" customFormat="1" ht="12.75" customHeight="1" x14ac:dyDescent="0.25">
      <c r="A653" s="540">
        <v>14</v>
      </c>
      <c r="B653" s="541" t="s">
        <v>674</v>
      </c>
      <c r="C653" s="541"/>
      <c r="D653" s="541"/>
      <c r="E653" s="541"/>
      <c r="F653" s="541"/>
      <c r="G653" s="541"/>
      <c r="H653" s="541"/>
      <c r="I653" s="542" t="s">
        <v>675</v>
      </c>
      <c r="J653" s="542"/>
      <c r="K653" s="542"/>
      <c r="L653" s="542"/>
      <c r="M653" s="542"/>
      <c r="N653" s="542"/>
      <c r="O653" s="542"/>
      <c r="P653" s="24"/>
      <c r="Q653" s="24"/>
      <c r="R653" s="24"/>
      <c r="S653" s="24"/>
      <c r="T653" s="24"/>
      <c r="U653" s="24"/>
      <c r="V653" s="24"/>
    </row>
    <row r="654" spans="1:28" ht="15.75" customHeight="1" x14ac:dyDescent="0.25">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row>
    <row r="655" spans="1:28" ht="15.75" customHeight="1" x14ac:dyDescent="0.2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row>
    <row r="656" spans="1:28" ht="15.75" customHeight="1" x14ac:dyDescent="0.25">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row>
    <row r="657" spans="1:28" ht="15.75" customHeight="1" x14ac:dyDescent="0.25">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row>
    <row r="658" spans="1:28" ht="15.75" customHeight="1" x14ac:dyDescent="0.25">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row>
    <row r="659" spans="1:28" ht="15.75" customHeight="1" x14ac:dyDescent="0.25">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row>
    <row r="660" spans="1:28" ht="15.75" customHeight="1" x14ac:dyDescent="0.25">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row>
    <row r="661" spans="1:28" ht="15.75" customHeight="1" x14ac:dyDescent="0.25">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row>
    <row r="662" spans="1:28" ht="15.75" customHeight="1" x14ac:dyDescent="0.25">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row>
    <row r="663" spans="1:28" ht="15.75" customHeight="1" x14ac:dyDescent="0.25">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row>
    <row r="664" spans="1:28" ht="15.75" customHeight="1" x14ac:dyDescent="0.25">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row>
    <row r="665" spans="1:28" ht="15.75" customHeight="1" x14ac:dyDescent="0.2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row>
    <row r="666" spans="1:28" ht="15.75" customHeight="1" x14ac:dyDescent="0.25">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row>
    <row r="667" spans="1:28" ht="15.75" customHeight="1" x14ac:dyDescent="0.25">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row>
    <row r="668" spans="1:28" ht="15.75" customHeight="1" x14ac:dyDescent="0.25">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row>
    <row r="669" spans="1:28" ht="15.75" customHeight="1" x14ac:dyDescent="0.25">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row>
    <row r="670" spans="1:28" ht="15.75" customHeight="1" x14ac:dyDescent="0.25">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row>
    <row r="671" spans="1:28" ht="15.75" customHeight="1" x14ac:dyDescent="0.25">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row>
    <row r="672" spans="1:28" ht="15.75" customHeight="1" x14ac:dyDescent="0.25">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row>
    <row r="673" spans="1:28" ht="15.75" customHeight="1" x14ac:dyDescent="0.25">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row>
    <row r="674" spans="1:28" ht="15.75" customHeight="1" x14ac:dyDescent="0.25">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row>
    <row r="675" spans="1:28" ht="15.75" customHeight="1" x14ac:dyDescent="0.2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row>
    <row r="676" spans="1:28" ht="15.75" customHeight="1" x14ac:dyDescent="0.25">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row>
    <row r="677" spans="1:28" ht="15.75" customHeight="1" x14ac:dyDescent="0.25">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row>
    <row r="678" spans="1:28" ht="15.75" customHeight="1" x14ac:dyDescent="0.25">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row>
    <row r="679" spans="1:28" ht="15.75" customHeight="1" x14ac:dyDescent="0.25">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row>
    <row r="680" spans="1:28" ht="15.75" customHeight="1" x14ac:dyDescent="0.25">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row>
    <row r="681" spans="1:28" ht="15.75" customHeight="1" x14ac:dyDescent="0.25">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row>
    <row r="682" spans="1:28" ht="15.75" customHeight="1" x14ac:dyDescent="0.25">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row>
    <row r="683" spans="1:28" ht="15.75" customHeight="1" x14ac:dyDescent="0.25">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row>
    <row r="684" spans="1:28" ht="15.75" customHeight="1" x14ac:dyDescent="0.25">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row>
    <row r="685" spans="1:28" ht="15.75" customHeight="1" x14ac:dyDescent="0.2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row>
    <row r="686" spans="1:28" ht="15.75" customHeight="1" x14ac:dyDescent="0.25">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row>
    <row r="687" spans="1:28" ht="15.75" customHeight="1" x14ac:dyDescent="0.25">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row>
    <row r="688" spans="1:28" ht="15.75" customHeight="1" x14ac:dyDescent="0.25">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row>
    <row r="689" spans="1:28" ht="15.75" customHeight="1" x14ac:dyDescent="0.25">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row>
    <row r="690" spans="1:28" ht="15.75" customHeight="1" x14ac:dyDescent="0.25">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row>
    <row r="691" spans="1:28" ht="15.75" customHeight="1" x14ac:dyDescent="0.25">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row>
    <row r="692" spans="1:28" ht="15.75" customHeight="1" x14ac:dyDescent="0.25">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row>
    <row r="693" spans="1:28" ht="15.75" customHeight="1" x14ac:dyDescent="0.25">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row>
    <row r="694" spans="1:28" ht="15.75" customHeight="1" x14ac:dyDescent="0.25">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row>
    <row r="695" spans="1:28" ht="15.75" customHeight="1" x14ac:dyDescent="0.2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row>
    <row r="696" spans="1:28" ht="15.75" customHeight="1" x14ac:dyDescent="0.25">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row>
    <row r="697" spans="1:28" ht="15.75" customHeight="1" x14ac:dyDescent="0.25">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row>
    <row r="698" spans="1:28" ht="15.75" customHeight="1" x14ac:dyDescent="0.25">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row>
    <row r="699" spans="1:28" ht="15.75" customHeight="1" x14ac:dyDescent="0.25">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row>
    <row r="700" spans="1:28" ht="15.75" customHeight="1" x14ac:dyDescent="0.25">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row>
    <row r="701" spans="1:28" ht="15.75" customHeight="1" x14ac:dyDescent="0.25">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row>
    <row r="702" spans="1:28" ht="15.75" customHeight="1" x14ac:dyDescent="0.25">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row>
    <row r="703" spans="1:28" ht="15.75" customHeight="1" x14ac:dyDescent="0.25">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row>
    <row r="704" spans="1:28" ht="15.75" customHeight="1" x14ac:dyDescent="0.25">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row>
    <row r="705" spans="1:28" ht="15.75" customHeight="1" x14ac:dyDescent="0.2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row>
    <row r="706" spans="1:28" ht="15.75" customHeight="1" x14ac:dyDescent="0.25">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row>
    <row r="707" spans="1:28" ht="15.75" customHeight="1" x14ac:dyDescent="0.25">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row>
    <row r="708" spans="1:28" ht="15.75" customHeight="1" x14ac:dyDescent="0.25">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row>
    <row r="709" spans="1:28" ht="15.75" customHeight="1" x14ac:dyDescent="0.25">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row>
    <row r="710" spans="1:28" ht="15.75" customHeight="1" x14ac:dyDescent="0.25">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row>
    <row r="711" spans="1:28" ht="15.75" customHeight="1" x14ac:dyDescent="0.25">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row>
    <row r="712" spans="1:28" ht="15.75" customHeight="1" x14ac:dyDescent="0.25">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row>
    <row r="713" spans="1:28" ht="15.75" customHeight="1" x14ac:dyDescent="0.25">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row>
    <row r="714" spans="1:28" ht="15.75" customHeight="1" x14ac:dyDescent="0.25">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row>
    <row r="715" spans="1:28" ht="15.75" customHeight="1" x14ac:dyDescent="0.2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row>
    <row r="716" spans="1:28" ht="15.75" customHeight="1" x14ac:dyDescent="0.25">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row>
    <row r="717" spans="1:28" ht="15.75" customHeight="1" x14ac:dyDescent="0.25">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row>
    <row r="718" spans="1:28" ht="15.75" customHeight="1" x14ac:dyDescent="0.25">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row>
    <row r="719" spans="1:28" ht="15.75" customHeight="1" x14ac:dyDescent="0.25">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row>
    <row r="720" spans="1:28" ht="15.75" customHeight="1" x14ac:dyDescent="0.25">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row>
    <row r="721" spans="1:28" ht="15.75" customHeight="1" x14ac:dyDescent="0.25">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row>
    <row r="722" spans="1:28" ht="15.75" customHeight="1" x14ac:dyDescent="0.25">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row>
    <row r="723" spans="1:28" ht="15.75" customHeight="1" x14ac:dyDescent="0.25">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row>
    <row r="724" spans="1:28" ht="15.75" customHeight="1" x14ac:dyDescent="0.25">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row>
    <row r="725" spans="1:28" ht="15.75" customHeight="1" x14ac:dyDescent="0.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row>
    <row r="726" spans="1:28" ht="15.75" customHeight="1" x14ac:dyDescent="0.25">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row>
    <row r="727" spans="1:28" ht="15.75" customHeight="1" x14ac:dyDescent="0.25">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row>
    <row r="728" spans="1:28" ht="15.75" customHeight="1" x14ac:dyDescent="0.25">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row>
    <row r="729" spans="1:28" ht="15.75" customHeight="1" x14ac:dyDescent="0.25">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row>
    <row r="730" spans="1:28" ht="15.75" customHeight="1" x14ac:dyDescent="0.25">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row>
    <row r="731" spans="1:28" ht="15.75" customHeight="1" x14ac:dyDescent="0.25">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row>
    <row r="732" spans="1:28" ht="15.75" customHeight="1" x14ac:dyDescent="0.25">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row>
    <row r="733" spans="1:28" ht="15.75" customHeight="1" x14ac:dyDescent="0.25">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row>
    <row r="734" spans="1:28" ht="15.75" customHeight="1" x14ac:dyDescent="0.25">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row>
    <row r="735" spans="1:28" ht="15.75" customHeight="1" x14ac:dyDescent="0.2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row>
    <row r="736" spans="1:28" ht="15.75" customHeight="1" x14ac:dyDescent="0.25">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row>
    <row r="737" spans="1:28" ht="15.75" customHeight="1" x14ac:dyDescent="0.25">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row>
    <row r="738" spans="1:28" ht="15.75" customHeight="1" x14ac:dyDescent="0.25">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row>
    <row r="739" spans="1:28" ht="15.75" customHeight="1" x14ac:dyDescent="0.25">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row>
    <row r="740" spans="1:28" ht="15.75" customHeight="1" x14ac:dyDescent="0.25">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row>
    <row r="741" spans="1:28" ht="15.75" customHeight="1" x14ac:dyDescent="0.25">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row>
    <row r="742" spans="1:28" ht="15.75" customHeight="1" x14ac:dyDescent="0.25">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row>
    <row r="743" spans="1:28" ht="15.75" customHeight="1" x14ac:dyDescent="0.25">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row>
    <row r="744" spans="1:28" ht="15.75" customHeight="1" x14ac:dyDescent="0.25">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row>
    <row r="745" spans="1:28" ht="15.75" customHeight="1" x14ac:dyDescent="0.2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row>
    <row r="746" spans="1:28" ht="15.75" customHeight="1" x14ac:dyDescent="0.25">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row>
    <row r="747" spans="1:28" ht="15.75" customHeight="1" x14ac:dyDescent="0.25">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row>
    <row r="748" spans="1:28" ht="15.75" customHeight="1" x14ac:dyDescent="0.25">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row>
    <row r="749" spans="1:28" ht="15.75" customHeight="1" x14ac:dyDescent="0.25">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row>
    <row r="750" spans="1:28" ht="15.75" customHeight="1" x14ac:dyDescent="0.25">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row>
    <row r="751" spans="1:28" ht="15.75" customHeight="1" x14ac:dyDescent="0.25">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row>
    <row r="752" spans="1:28" ht="15.75" customHeight="1" x14ac:dyDescent="0.25">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row>
    <row r="753" spans="1:28" ht="15.75" customHeight="1" x14ac:dyDescent="0.25">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row>
    <row r="754" spans="1:28" ht="15.75" customHeight="1" x14ac:dyDescent="0.25">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row>
    <row r="755" spans="1:28" ht="15.75" customHeight="1" x14ac:dyDescent="0.2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row>
    <row r="756" spans="1:28" ht="15.75" customHeight="1" x14ac:dyDescent="0.25">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row>
    <row r="757" spans="1:28" ht="15.75" customHeight="1" x14ac:dyDescent="0.25">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row>
    <row r="758" spans="1:28" ht="15.75" customHeight="1" x14ac:dyDescent="0.25">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row>
    <row r="759" spans="1:28" ht="15.75" customHeight="1" x14ac:dyDescent="0.25">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row>
    <row r="760" spans="1:28" ht="15.75" customHeight="1" x14ac:dyDescent="0.25">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row>
    <row r="761" spans="1:28" ht="15.75" customHeight="1" x14ac:dyDescent="0.25">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row>
    <row r="762" spans="1:28" ht="15.75" customHeight="1" x14ac:dyDescent="0.25">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row>
    <row r="763" spans="1:28" ht="15.75" customHeight="1" x14ac:dyDescent="0.25">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row>
    <row r="764" spans="1:28" ht="15.75" customHeight="1" x14ac:dyDescent="0.25">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row>
    <row r="765" spans="1:28" ht="15.75" customHeight="1" x14ac:dyDescent="0.2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row>
    <row r="766" spans="1:28" ht="15.75" customHeight="1" x14ac:dyDescent="0.25">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row>
    <row r="767" spans="1:28" ht="15.75" customHeight="1" x14ac:dyDescent="0.25">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row>
    <row r="768" spans="1:28" ht="15.75" customHeight="1" x14ac:dyDescent="0.25">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row>
    <row r="769" spans="1:28" ht="15.75" customHeight="1" x14ac:dyDescent="0.25">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row>
    <row r="770" spans="1:28" ht="15.75" customHeight="1" x14ac:dyDescent="0.25">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row>
    <row r="771" spans="1:28" ht="15.75" customHeight="1" x14ac:dyDescent="0.25">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row>
    <row r="772" spans="1:28" ht="15.75" customHeight="1" x14ac:dyDescent="0.25">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row>
    <row r="773" spans="1:28" ht="15.75" customHeight="1" x14ac:dyDescent="0.25">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row>
    <row r="774" spans="1:28" ht="15.75" customHeight="1" x14ac:dyDescent="0.25">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row>
    <row r="775" spans="1:28" ht="15.75" customHeight="1" x14ac:dyDescent="0.2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row>
    <row r="776" spans="1:28" ht="15.75" customHeight="1" x14ac:dyDescent="0.25">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row>
    <row r="777" spans="1:28" ht="15.75" customHeight="1" x14ac:dyDescent="0.25">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row>
    <row r="778" spans="1:28" ht="15.75" customHeight="1" x14ac:dyDescent="0.25">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row>
    <row r="779" spans="1:28" ht="15.75" customHeight="1" x14ac:dyDescent="0.25">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row>
    <row r="780" spans="1:28" ht="15.75" customHeight="1" x14ac:dyDescent="0.25">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row>
    <row r="781" spans="1:28" ht="15.75" customHeight="1" x14ac:dyDescent="0.25">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row>
    <row r="782" spans="1:28" ht="15.75" customHeight="1" x14ac:dyDescent="0.25">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row>
    <row r="783" spans="1:28" ht="15.75" customHeight="1" x14ac:dyDescent="0.25">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row>
    <row r="784" spans="1:28" ht="15.75" customHeight="1" x14ac:dyDescent="0.25">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row>
    <row r="785" spans="1:28" ht="15.75" customHeight="1" x14ac:dyDescent="0.2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row>
    <row r="786" spans="1:28" ht="15.75" customHeight="1" x14ac:dyDescent="0.25">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row>
    <row r="787" spans="1:28" ht="15.75" customHeight="1" x14ac:dyDescent="0.25">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row>
    <row r="788" spans="1:28" ht="15.75" customHeight="1" x14ac:dyDescent="0.25">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row>
    <row r="789" spans="1:28" ht="15.75" customHeight="1" x14ac:dyDescent="0.25">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row>
    <row r="790" spans="1:28" ht="15.75" customHeight="1" x14ac:dyDescent="0.25">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row>
    <row r="791" spans="1:28" ht="15.75" customHeight="1" x14ac:dyDescent="0.25">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row>
    <row r="792" spans="1:28" ht="15.75" customHeight="1" x14ac:dyDescent="0.25">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row>
    <row r="793" spans="1:28" ht="15.75" customHeight="1" x14ac:dyDescent="0.25">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row>
    <row r="794" spans="1:28" ht="15.75" customHeight="1" x14ac:dyDescent="0.25">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row>
    <row r="795" spans="1:28" ht="15.75" customHeight="1" x14ac:dyDescent="0.2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row>
    <row r="796" spans="1:28" ht="15.75" customHeight="1" x14ac:dyDescent="0.25">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row>
    <row r="797" spans="1:28" ht="15.75" customHeight="1" x14ac:dyDescent="0.25">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row>
    <row r="798" spans="1:28" ht="15.75" customHeight="1" x14ac:dyDescent="0.25">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row>
    <row r="799" spans="1:28" ht="15.75" customHeight="1" x14ac:dyDescent="0.25">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row>
    <row r="800" spans="1:28" ht="15.75" customHeight="1" x14ac:dyDescent="0.25">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row>
    <row r="801" spans="1:28" ht="15.75" customHeight="1" x14ac:dyDescent="0.25">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row>
    <row r="802" spans="1:28" ht="15.75" customHeight="1" x14ac:dyDescent="0.25">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row>
    <row r="803" spans="1:28" ht="15.75" customHeight="1" x14ac:dyDescent="0.25">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row>
    <row r="804" spans="1:28" ht="15.75" customHeight="1" x14ac:dyDescent="0.25">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row>
    <row r="805" spans="1:28" ht="15.75" customHeight="1" x14ac:dyDescent="0.2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row>
    <row r="806" spans="1:28" ht="15.75" customHeight="1" x14ac:dyDescent="0.25">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row>
    <row r="807" spans="1:28" ht="15.75" customHeight="1" x14ac:dyDescent="0.25">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row>
    <row r="808" spans="1:28" ht="15.75" customHeight="1" x14ac:dyDescent="0.25">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row>
    <row r="809" spans="1:28" ht="15.75" customHeight="1" x14ac:dyDescent="0.25">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row>
    <row r="810" spans="1:28" ht="15.75" customHeight="1" x14ac:dyDescent="0.25">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row>
    <row r="811" spans="1:28" ht="15.75" customHeight="1" x14ac:dyDescent="0.25">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row>
    <row r="812" spans="1:28" ht="15.75" customHeight="1" x14ac:dyDescent="0.25">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row>
    <row r="813" spans="1:28" ht="15.75" customHeight="1" x14ac:dyDescent="0.25">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row>
    <row r="814" spans="1:28" ht="15.75" customHeight="1" x14ac:dyDescent="0.25">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row>
    <row r="815" spans="1:28" ht="15.75" customHeight="1" x14ac:dyDescent="0.2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row>
    <row r="816" spans="1:28" ht="15.75" customHeight="1" x14ac:dyDescent="0.25">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row>
    <row r="817" spans="1:28" ht="15.75" customHeight="1" x14ac:dyDescent="0.25">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row>
    <row r="818" spans="1:28" ht="15.75" customHeight="1" x14ac:dyDescent="0.25">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row>
    <row r="819" spans="1:28" ht="15.75" customHeight="1" x14ac:dyDescent="0.25">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row>
    <row r="820" spans="1:28" ht="15.75" customHeight="1" x14ac:dyDescent="0.25">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row>
    <row r="821" spans="1:28" ht="15.75" customHeight="1" x14ac:dyDescent="0.25">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row>
    <row r="822" spans="1:28" ht="15.75" customHeight="1" x14ac:dyDescent="0.25">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row>
    <row r="823" spans="1:28" ht="15.75" customHeight="1" x14ac:dyDescent="0.25">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row>
    <row r="824" spans="1:28" ht="15.75" customHeight="1" x14ac:dyDescent="0.25">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row>
    <row r="825" spans="1:28" ht="15.75" customHeight="1" x14ac:dyDescent="0.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row>
    <row r="826" spans="1:28" ht="15.75" customHeight="1" x14ac:dyDescent="0.25">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row>
    <row r="827" spans="1:28" ht="15.75" customHeight="1" x14ac:dyDescent="0.25">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row>
    <row r="828" spans="1:28" ht="15.75" customHeight="1" x14ac:dyDescent="0.25">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row>
    <row r="829" spans="1:28" ht="15.75" customHeight="1" x14ac:dyDescent="0.25">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row>
    <row r="830" spans="1:28" ht="15.75" customHeight="1" x14ac:dyDescent="0.25">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row>
    <row r="831" spans="1:28" ht="15.75" customHeight="1" x14ac:dyDescent="0.25">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row>
    <row r="832" spans="1:28" ht="15.75" customHeight="1" x14ac:dyDescent="0.25">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row>
    <row r="833" spans="1:28" ht="15.75" customHeight="1" x14ac:dyDescent="0.25">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row>
    <row r="834" spans="1:28" ht="15.75" customHeight="1" x14ac:dyDescent="0.25">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row>
    <row r="835" spans="1:28" ht="15.75" customHeight="1" x14ac:dyDescent="0.2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row>
    <row r="836" spans="1:28" ht="15.75" customHeight="1" x14ac:dyDescent="0.25">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row>
    <row r="837" spans="1:28" ht="15.75" customHeight="1" x14ac:dyDescent="0.25">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row>
    <row r="838" spans="1:28" ht="15.75" customHeight="1" x14ac:dyDescent="0.25">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row>
    <row r="839" spans="1:28" ht="15.75" customHeight="1" x14ac:dyDescent="0.25">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row>
    <row r="840" spans="1:28" ht="15.75" customHeight="1" x14ac:dyDescent="0.25">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row>
    <row r="841" spans="1:28" ht="15.75" customHeight="1" x14ac:dyDescent="0.25">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row>
    <row r="842" spans="1:28" ht="15.75" customHeight="1" x14ac:dyDescent="0.25">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row>
    <row r="843" spans="1:28" ht="15.75" customHeight="1" x14ac:dyDescent="0.25">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row>
    <row r="844" spans="1:28" ht="15.75" customHeight="1" x14ac:dyDescent="0.25">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row>
    <row r="845" spans="1:28" ht="15.75" customHeight="1" x14ac:dyDescent="0.2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row>
    <row r="846" spans="1:28" ht="15.75" customHeight="1" x14ac:dyDescent="0.25">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row>
    <row r="847" spans="1:28" ht="15.75" customHeight="1" x14ac:dyDescent="0.25">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row>
    <row r="848" spans="1:28" ht="15.75" customHeight="1" x14ac:dyDescent="0.25">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row>
    <row r="849" spans="1:28" ht="15.75" customHeight="1" x14ac:dyDescent="0.25">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row>
    <row r="850" spans="1:28" ht="15.75" customHeight="1" x14ac:dyDescent="0.25">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row>
    <row r="851" spans="1:28" ht="15.75" customHeight="1" x14ac:dyDescent="0.25">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row>
    <row r="852" spans="1:28" ht="15.75" customHeight="1" x14ac:dyDescent="0.25">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row>
    <row r="853" spans="1:28" ht="15.75" customHeight="1" x14ac:dyDescent="0.25">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row>
    <row r="854" spans="1:28" ht="15.75" customHeight="1" x14ac:dyDescent="0.25">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row>
    <row r="855" spans="1:28" ht="15.75" customHeight="1" x14ac:dyDescent="0.2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row>
    <row r="856" spans="1:28" ht="15.75" customHeight="1" x14ac:dyDescent="0.25">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row>
    <row r="857" spans="1:28" ht="15.75" customHeight="1" x14ac:dyDescent="0.25">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row>
    <row r="858" spans="1:28" ht="15.75" customHeight="1" x14ac:dyDescent="0.25">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row>
    <row r="859" spans="1:28" ht="15.75" customHeight="1" x14ac:dyDescent="0.25">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row>
    <row r="860" spans="1:28" ht="15.75" customHeight="1" x14ac:dyDescent="0.25">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row>
    <row r="861" spans="1:28" ht="15.75" customHeight="1" x14ac:dyDescent="0.25">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row>
    <row r="862" spans="1:28" ht="15.75" customHeight="1" x14ac:dyDescent="0.25">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row>
    <row r="863" spans="1:28" ht="15.75" customHeight="1" x14ac:dyDescent="0.25">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row>
    <row r="864" spans="1:28" ht="15.75" customHeight="1" x14ac:dyDescent="0.25">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row>
    <row r="865" spans="1:28" ht="15.75" customHeight="1" x14ac:dyDescent="0.2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row>
    <row r="866" spans="1:28" ht="15.75" customHeight="1" x14ac:dyDescent="0.25">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row>
    <row r="867" spans="1:28" ht="15.75" customHeight="1" x14ac:dyDescent="0.25">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row>
    <row r="868" spans="1:28" ht="15.75" customHeight="1" x14ac:dyDescent="0.25">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row>
    <row r="869" spans="1:28" ht="15.75" customHeight="1" x14ac:dyDescent="0.25">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row>
    <row r="870" spans="1:28" ht="15.75" customHeight="1" x14ac:dyDescent="0.25">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row>
    <row r="871" spans="1:28" ht="15.75" customHeight="1" x14ac:dyDescent="0.25">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row>
    <row r="872" spans="1:28" ht="15.75" customHeight="1" x14ac:dyDescent="0.25">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row>
    <row r="873" spans="1:28" ht="15.75" customHeight="1" x14ac:dyDescent="0.25">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row>
    <row r="874" spans="1:28" ht="15.75" customHeight="1" x14ac:dyDescent="0.25">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row>
    <row r="875" spans="1:28" ht="15.75" customHeight="1" x14ac:dyDescent="0.2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row>
    <row r="876" spans="1:28" ht="15.75" customHeight="1" x14ac:dyDescent="0.25">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row>
    <row r="877" spans="1:28" ht="15.75" customHeight="1" x14ac:dyDescent="0.25">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row>
    <row r="878" spans="1:28" ht="15.75" customHeight="1" x14ac:dyDescent="0.25">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row>
    <row r="879" spans="1:28" ht="15.75" customHeight="1" x14ac:dyDescent="0.25">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row>
    <row r="880" spans="1:28" ht="15.75" customHeight="1" x14ac:dyDescent="0.25">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row>
    <row r="881" spans="1:28" ht="15.75" customHeight="1" x14ac:dyDescent="0.25">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row>
    <row r="882" spans="1:28" ht="15.75" customHeight="1" x14ac:dyDescent="0.25">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row>
    <row r="883" spans="1:28" ht="15.75" customHeight="1" x14ac:dyDescent="0.25">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row>
    <row r="884" spans="1:28" ht="15.75" customHeight="1" x14ac:dyDescent="0.25">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row>
    <row r="885" spans="1:28" ht="15.75" customHeight="1" x14ac:dyDescent="0.2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row>
    <row r="886" spans="1:28" ht="15.75" customHeight="1" x14ac:dyDescent="0.25">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row>
    <row r="887" spans="1:28" ht="15.75" customHeight="1" x14ac:dyDescent="0.25">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row>
    <row r="888" spans="1:28" ht="15.75" customHeight="1" x14ac:dyDescent="0.25">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row>
    <row r="889" spans="1:28" ht="15.75" customHeight="1" x14ac:dyDescent="0.25">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row>
    <row r="890" spans="1:28" ht="15.75" customHeight="1" x14ac:dyDescent="0.25">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row>
    <row r="891" spans="1:28" ht="15.75" customHeight="1" x14ac:dyDescent="0.25">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row>
    <row r="892" spans="1:28" ht="15.75" customHeight="1" x14ac:dyDescent="0.25">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row>
    <row r="893" spans="1:28" ht="15.75" customHeight="1" x14ac:dyDescent="0.25">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row>
    <row r="894" spans="1:28" ht="15.75" customHeight="1" x14ac:dyDescent="0.25">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row>
    <row r="895" spans="1:28" ht="15.75" customHeight="1" x14ac:dyDescent="0.2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row>
    <row r="896" spans="1:28" ht="15.75" customHeight="1" x14ac:dyDescent="0.25">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row>
    <row r="897" spans="1:28" ht="15.75" customHeight="1" x14ac:dyDescent="0.25">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row>
    <row r="898" spans="1:28" ht="15.75" customHeight="1" x14ac:dyDescent="0.25">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row>
    <row r="899" spans="1:28" ht="15.75" customHeight="1" x14ac:dyDescent="0.25">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row>
    <row r="900" spans="1:28" ht="15.75" customHeight="1" x14ac:dyDescent="0.25">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row>
    <row r="901" spans="1:28" ht="15.75" customHeight="1" x14ac:dyDescent="0.25">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row>
    <row r="902" spans="1:28" ht="15.75" customHeight="1" x14ac:dyDescent="0.25">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row>
    <row r="903" spans="1:28" ht="15.75" customHeight="1" x14ac:dyDescent="0.25">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row>
    <row r="904" spans="1:28" ht="15.75" customHeight="1" x14ac:dyDescent="0.25">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row>
    <row r="905" spans="1:28" ht="15.75" customHeight="1" x14ac:dyDescent="0.2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row>
    <row r="906" spans="1:28" ht="15.75" customHeight="1" x14ac:dyDescent="0.25">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row>
    <row r="907" spans="1:28" ht="15.75" customHeight="1" x14ac:dyDescent="0.25">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row>
    <row r="908" spans="1:28" ht="15.75" customHeight="1" x14ac:dyDescent="0.25">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row>
    <row r="909" spans="1:28" ht="15.75" customHeight="1" x14ac:dyDescent="0.25">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row>
    <row r="910" spans="1:28" ht="15.75" customHeight="1" x14ac:dyDescent="0.25">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row>
    <row r="911" spans="1:28" ht="15.75" customHeight="1" x14ac:dyDescent="0.25">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row>
    <row r="912" spans="1:28" ht="15.75" customHeight="1" x14ac:dyDescent="0.25">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row>
    <row r="913" spans="1:28" ht="15.75" customHeight="1" x14ac:dyDescent="0.25">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row>
    <row r="914" spans="1:28" ht="15.75" customHeight="1" x14ac:dyDescent="0.25">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row>
    <row r="915" spans="1:28" ht="15.75" customHeight="1" x14ac:dyDescent="0.2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row>
    <row r="916" spans="1:28" ht="15.75" customHeight="1" x14ac:dyDescent="0.25">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row>
    <row r="917" spans="1:28" ht="15.75" customHeight="1" x14ac:dyDescent="0.25">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row>
    <row r="918" spans="1:28" ht="15.75" customHeight="1" x14ac:dyDescent="0.25">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row>
    <row r="919" spans="1:28" ht="15.75" customHeight="1" x14ac:dyDescent="0.25">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row>
    <row r="920" spans="1:28" ht="15.75" customHeight="1" x14ac:dyDescent="0.25">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row>
    <row r="921" spans="1:28" ht="15.75" customHeight="1" x14ac:dyDescent="0.25">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row>
    <row r="922" spans="1:28" ht="15.75" customHeight="1" x14ac:dyDescent="0.25">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row>
    <row r="923" spans="1:28" ht="15.75" customHeight="1" x14ac:dyDescent="0.25">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row>
    <row r="924" spans="1:28" ht="15.75" customHeight="1" x14ac:dyDescent="0.25">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row>
    <row r="925" spans="1:28" ht="15.75" customHeight="1" x14ac:dyDescent="0.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row>
    <row r="926" spans="1:28" ht="15.75" customHeight="1" x14ac:dyDescent="0.25">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row>
    <row r="927" spans="1:28" ht="15.75" customHeight="1" x14ac:dyDescent="0.25">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row>
    <row r="928" spans="1:28" ht="15.75" customHeight="1" x14ac:dyDescent="0.25">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row>
    <row r="929" spans="1:28" ht="15.75" customHeight="1" x14ac:dyDescent="0.25">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row>
    <row r="930" spans="1:28" ht="15.75" customHeight="1" x14ac:dyDescent="0.25">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row>
    <row r="931" spans="1:28" ht="15.75" customHeight="1" x14ac:dyDescent="0.25">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row>
    <row r="932" spans="1:28" ht="15.75" customHeight="1" x14ac:dyDescent="0.25">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row>
    <row r="933" spans="1:28" ht="15.75" customHeight="1" x14ac:dyDescent="0.25">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row>
    <row r="934" spans="1:28" ht="15.75" customHeight="1" x14ac:dyDescent="0.25">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row>
    <row r="935" spans="1:28" ht="15.75" customHeight="1" x14ac:dyDescent="0.2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row>
    <row r="936" spans="1:28" ht="15.75" customHeight="1" x14ac:dyDescent="0.25">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row>
    <row r="937" spans="1:28" ht="15.75" customHeight="1" x14ac:dyDescent="0.25">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row>
    <row r="938" spans="1:28" ht="15.75" customHeight="1" x14ac:dyDescent="0.25">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row>
    <row r="939" spans="1:28" ht="15.75" customHeight="1" x14ac:dyDescent="0.25">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row>
    <row r="940" spans="1:28" ht="15.75" customHeight="1" x14ac:dyDescent="0.25">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row>
    <row r="941" spans="1:28" ht="15.75" customHeight="1" x14ac:dyDescent="0.25">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row>
    <row r="942" spans="1:28" ht="15.75" customHeight="1" x14ac:dyDescent="0.25">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row>
    <row r="943" spans="1:28" ht="15.75" customHeight="1" x14ac:dyDescent="0.25">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row>
    <row r="944" spans="1:28" ht="15.75" customHeight="1" x14ac:dyDescent="0.25">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row>
    <row r="945" spans="1:28" ht="15.75" customHeight="1" x14ac:dyDescent="0.2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row>
    <row r="946" spans="1:28" ht="15.75" customHeight="1" x14ac:dyDescent="0.25">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row>
    <row r="947" spans="1:28" ht="15.75" customHeight="1" x14ac:dyDescent="0.25">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row>
    <row r="948" spans="1:28" ht="15.75" customHeight="1" x14ac:dyDescent="0.25">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row>
    <row r="949" spans="1:28" ht="15.75" customHeight="1" x14ac:dyDescent="0.25">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row>
    <row r="950" spans="1:28" ht="15.75" customHeight="1" x14ac:dyDescent="0.25">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row>
    <row r="951" spans="1:28" ht="15.75" customHeight="1" x14ac:dyDescent="0.25">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row>
    <row r="952" spans="1:28" ht="15.75" customHeight="1" x14ac:dyDescent="0.25">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row>
    <row r="953" spans="1:28" ht="15.75" customHeight="1" x14ac:dyDescent="0.25">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row>
    <row r="954" spans="1:28" ht="15.75" customHeight="1" x14ac:dyDescent="0.25">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row>
    <row r="955" spans="1:28" ht="15.75" customHeight="1" x14ac:dyDescent="0.2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row>
    <row r="956" spans="1:28" ht="15.75" customHeight="1" x14ac:dyDescent="0.25">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row>
    <row r="957" spans="1:28" ht="15.75" customHeight="1" x14ac:dyDescent="0.25">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row>
    <row r="958" spans="1:28" ht="15.75" customHeight="1" x14ac:dyDescent="0.25">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row>
    <row r="959" spans="1:28" ht="15.75" customHeight="1" x14ac:dyDescent="0.25">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row>
    <row r="960" spans="1:28" ht="15.75" customHeight="1" x14ac:dyDescent="0.25">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c r="AA960" s="59"/>
      <c r="AB960" s="59"/>
    </row>
    <row r="961" spans="1:28" ht="15.75" customHeight="1" x14ac:dyDescent="0.25">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c r="AA961" s="59"/>
      <c r="AB961" s="59"/>
    </row>
    <row r="962" spans="1:28" ht="15.75" customHeight="1" x14ac:dyDescent="0.25">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c r="AA962" s="59"/>
      <c r="AB962" s="59"/>
    </row>
    <row r="963" spans="1:28" ht="15.75" customHeight="1" x14ac:dyDescent="0.25">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row>
    <row r="964" spans="1:28" ht="15.75" customHeight="1" x14ac:dyDescent="0.25">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c r="AA964" s="59"/>
      <c r="AB964" s="59"/>
    </row>
    <row r="965" spans="1:28" ht="15.75" customHeight="1" x14ac:dyDescent="0.2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c r="AA965" s="59"/>
      <c r="AB965" s="59"/>
    </row>
    <row r="966" spans="1:28" ht="15.75" customHeight="1" x14ac:dyDescent="0.25">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c r="AA966" s="59"/>
      <c r="AB966" s="59"/>
    </row>
    <row r="967" spans="1:28" ht="15.75" customHeight="1" x14ac:dyDescent="0.25">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c r="AB967" s="59"/>
    </row>
    <row r="968" spans="1:28" ht="15.75" customHeight="1" x14ac:dyDescent="0.25">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row>
    <row r="969" spans="1:28" ht="15.75" customHeight="1" x14ac:dyDescent="0.25">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row>
    <row r="970" spans="1:28" ht="15.75" customHeight="1" x14ac:dyDescent="0.25">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row>
    <row r="971" spans="1:28" ht="15.75" customHeight="1" x14ac:dyDescent="0.25">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row>
    <row r="972" spans="1:28" ht="15.75" customHeight="1" x14ac:dyDescent="0.25">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row>
    <row r="973" spans="1:28" ht="15.75" customHeight="1" x14ac:dyDescent="0.25">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row>
    <row r="974" spans="1:28" ht="15.75" customHeight="1" x14ac:dyDescent="0.25">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row>
    <row r="975" spans="1:28" ht="15.75" customHeight="1" x14ac:dyDescent="0.2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row>
    <row r="976" spans="1:28" ht="15.75" customHeight="1" x14ac:dyDescent="0.25">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row>
    <row r="977" spans="1:28" ht="15.75" customHeight="1" x14ac:dyDescent="0.25">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row>
    <row r="978" spans="1:28" ht="15.75" customHeight="1" x14ac:dyDescent="0.25">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row>
    <row r="979" spans="1:28" ht="15.75" customHeight="1" x14ac:dyDescent="0.25">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row>
    <row r="980" spans="1:28" ht="15.75" customHeight="1" x14ac:dyDescent="0.25">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row>
    <row r="981" spans="1:28" ht="15.75" customHeight="1" x14ac:dyDescent="0.25">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row>
    <row r="982" spans="1:28" ht="15.75" customHeight="1" x14ac:dyDescent="0.25">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row>
    <row r="983" spans="1:28" ht="15.75" customHeight="1" x14ac:dyDescent="0.25">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row>
    <row r="984" spans="1:28" ht="15.75" customHeight="1" x14ac:dyDescent="0.25">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row>
    <row r="985" spans="1:28" ht="15.75" customHeight="1" x14ac:dyDescent="0.2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row>
    <row r="986" spans="1:28" ht="15.75" customHeight="1" x14ac:dyDescent="0.25">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row>
    <row r="987" spans="1:28" ht="15.75" customHeight="1" x14ac:dyDescent="0.25">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row>
    <row r="988" spans="1:28" ht="15.75" customHeight="1" x14ac:dyDescent="0.25">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row>
    <row r="989" spans="1:28" ht="15.75" customHeight="1" x14ac:dyDescent="0.25">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row>
    <row r="990" spans="1:28" ht="15.75" customHeight="1" x14ac:dyDescent="0.25">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row>
    <row r="991" spans="1:28" ht="15.75" customHeight="1" x14ac:dyDescent="0.25">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row>
    <row r="992" spans="1:28" ht="15.75" customHeight="1" x14ac:dyDescent="0.25">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row>
    <row r="993" spans="1:28" ht="15.75" customHeight="1" x14ac:dyDescent="0.25">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row>
    <row r="994" spans="1:28" ht="15.75" customHeight="1" x14ac:dyDescent="0.25">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row>
    <row r="995" spans="1:28" ht="15.75" customHeight="1" x14ac:dyDescent="0.2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row>
    <row r="996" spans="1:28" ht="15.75" customHeight="1" x14ac:dyDescent="0.25">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row>
    <row r="997" spans="1:28" ht="15.75" customHeight="1" x14ac:dyDescent="0.25">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row>
    <row r="998" spans="1:28" ht="15.75" customHeight="1" x14ac:dyDescent="0.25">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row>
    <row r="999" spans="1:28" ht="15.75" customHeight="1" x14ac:dyDescent="0.25">
      <c r="A999" s="59"/>
      <c r="B999" s="59"/>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row>
    <row r="1000" spans="1:28" ht="15.75" customHeight="1" x14ac:dyDescent="0.25">
      <c r="A1000" s="59"/>
      <c r="B1000" s="59"/>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row>
    <row r="1001" spans="1:28" ht="15.75" customHeight="1" x14ac:dyDescent="0.25">
      <c r="A1001" s="59"/>
      <c r="B1001" s="59"/>
      <c r="C1001" s="59"/>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row>
    <row r="1002" spans="1:28" ht="15.75" customHeight="1" x14ac:dyDescent="0.25">
      <c r="A1002" s="59"/>
      <c r="B1002" s="59"/>
      <c r="C1002" s="59"/>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row>
    <row r="1003" spans="1:28" ht="15.75" customHeight="1" x14ac:dyDescent="0.25">
      <c r="A1003" s="59"/>
      <c r="B1003" s="59"/>
      <c r="C1003" s="59"/>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row>
    <row r="1004" spans="1:28" ht="15.75" customHeight="1" x14ac:dyDescent="0.25">
      <c r="A1004" s="59"/>
      <c r="B1004" s="59"/>
      <c r="C1004" s="59"/>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row>
    <row r="1005" spans="1:28" ht="15.75" customHeight="1" x14ac:dyDescent="0.25">
      <c r="A1005" s="59"/>
      <c r="B1005" s="59"/>
      <c r="C1005" s="59"/>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row>
    <row r="1006" spans="1:28" ht="15.75" customHeight="1" x14ac:dyDescent="0.25">
      <c r="A1006" s="59"/>
      <c r="B1006" s="59"/>
      <c r="C1006" s="59"/>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row>
    <row r="1007" spans="1:28" ht="15.75" customHeight="1" x14ac:dyDescent="0.25">
      <c r="A1007" s="59"/>
      <c r="B1007" s="59"/>
      <c r="C1007" s="59"/>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row>
    <row r="1008" spans="1:28" ht="15.75" customHeight="1" x14ac:dyDescent="0.25">
      <c r="A1008" s="59"/>
      <c r="B1008" s="59"/>
      <c r="C1008" s="59"/>
      <c r="D1008" s="59"/>
      <c r="E1008" s="59"/>
      <c r="F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row>
    <row r="1009" spans="1:28" ht="15.75" customHeight="1" x14ac:dyDescent="0.25">
      <c r="A1009" s="59"/>
      <c r="B1009" s="59"/>
      <c r="C1009" s="59"/>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row>
    <row r="1010" spans="1:28" ht="15.75" customHeight="1" x14ac:dyDescent="0.25">
      <c r="A1010" s="59"/>
      <c r="B1010" s="59"/>
      <c r="C1010" s="59"/>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row>
    <row r="1011" spans="1:28" ht="15.75" customHeight="1" x14ac:dyDescent="0.25">
      <c r="A1011" s="59"/>
      <c r="B1011" s="59"/>
      <c r="C1011" s="59"/>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row>
    <row r="1012" spans="1:28" ht="15.75" customHeight="1" x14ac:dyDescent="0.25">
      <c r="A1012" s="59"/>
      <c r="B1012" s="59"/>
      <c r="C1012" s="59"/>
      <c r="D1012" s="59"/>
      <c r="E1012" s="59"/>
      <c r="F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row>
    <row r="1013" spans="1:28" ht="15.75" customHeight="1" x14ac:dyDescent="0.25">
      <c r="A1013" s="59"/>
      <c r="B1013" s="59"/>
      <c r="C1013" s="59"/>
      <c r="D1013" s="59"/>
      <c r="E1013" s="59"/>
      <c r="F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row>
    <row r="1014" spans="1:28" ht="15.75" customHeight="1" x14ac:dyDescent="0.25">
      <c r="A1014" s="59"/>
      <c r="B1014" s="59"/>
      <c r="C1014" s="59"/>
      <c r="D1014" s="59"/>
      <c r="E1014" s="59"/>
      <c r="F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row>
    <row r="1015" spans="1:28" ht="15.75" customHeight="1" x14ac:dyDescent="0.25">
      <c r="A1015" s="59"/>
      <c r="B1015" s="59"/>
      <c r="C1015" s="59"/>
      <c r="D1015" s="59"/>
      <c r="E1015" s="59"/>
      <c r="F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row>
    <row r="1016" spans="1:28" ht="15.75" customHeight="1" x14ac:dyDescent="0.25">
      <c r="A1016" s="59"/>
      <c r="B1016" s="59"/>
      <c r="C1016" s="59"/>
      <c r="D1016" s="59"/>
      <c r="E1016" s="59"/>
      <c r="F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row>
    <row r="1017" spans="1:28" ht="15.75" customHeight="1" x14ac:dyDescent="0.25">
      <c r="A1017" s="59"/>
      <c r="B1017" s="59"/>
      <c r="C1017" s="59"/>
      <c r="D1017" s="59"/>
      <c r="E1017" s="59"/>
      <c r="F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row>
    <row r="1018" spans="1:28" ht="15.75" customHeight="1" x14ac:dyDescent="0.25">
      <c r="A1018" s="59"/>
      <c r="B1018" s="59"/>
      <c r="C1018" s="59"/>
      <c r="D1018" s="59"/>
      <c r="E1018" s="59"/>
      <c r="F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row>
    <row r="1019" spans="1:28" ht="15.75" customHeight="1" x14ac:dyDescent="0.25">
      <c r="A1019" s="59"/>
      <c r="B1019" s="59"/>
      <c r="C1019" s="59"/>
      <c r="D1019" s="59"/>
      <c r="E1019" s="59"/>
      <c r="F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row>
    <row r="1020" spans="1:28" ht="15.75" customHeight="1" x14ac:dyDescent="0.25">
      <c r="A1020" s="59"/>
      <c r="B1020" s="59"/>
      <c r="C1020" s="59"/>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row>
    <row r="1021" spans="1:28" ht="15.75" customHeight="1" x14ac:dyDescent="0.25">
      <c r="A1021" s="59"/>
      <c r="B1021" s="59"/>
      <c r="C1021" s="59"/>
      <c r="D1021" s="59"/>
      <c r="E1021" s="59"/>
      <c r="F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row>
    <row r="1022" spans="1:28" ht="15.75" customHeight="1" x14ac:dyDescent="0.25">
      <c r="A1022" s="59"/>
      <c r="B1022" s="59"/>
      <c r="C1022" s="59"/>
      <c r="D1022" s="59"/>
      <c r="E1022" s="59"/>
      <c r="F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row>
    <row r="1023" spans="1:28" ht="15.75" customHeight="1" x14ac:dyDescent="0.25">
      <c r="A1023" s="59"/>
      <c r="B1023" s="59"/>
      <c r="C1023" s="59"/>
      <c r="D1023" s="59"/>
      <c r="E1023" s="59"/>
      <c r="F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row>
    <row r="1024" spans="1:28" ht="15.75" customHeight="1" x14ac:dyDescent="0.25">
      <c r="A1024" s="59"/>
      <c r="B1024" s="59"/>
      <c r="C1024" s="59"/>
      <c r="D1024" s="59"/>
      <c r="E1024" s="59"/>
      <c r="F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row>
    <row r="1025" spans="1:28" ht="15.75" customHeight="1" x14ac:dyDescent="0.25">
      <c r="A1025" s="59"/>
      <c r="B1025" s="59"/>
      <c r="C1025" s="59"/>
      <c r="D1025" s="59"/>
      <c r="E1025" s="59"/>
      <c r="F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row>
    <row r="1026" spans="1:28" ht="15.75" customHeight="1" x14ac:dyDescent="0.25">
      <c r="A1026" s="59"/>
      <c r="B1026" s="59"/>
      <c r="C1026" s="59"/>
      <c r="D1026" s="59"/>
      <c r="E1026" s="59"/>
      <c r="F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row>
    <row r="1027" spans="1:28" ht="15.75" customHeight="1" x14ac:dyDescent="0.25">
      <c r="A1027" s="59"/>
      <c r="B1027" s="59"/>
      <c r="C1027" s="59"/>
      <c r="D1027" s="59"/>
      <c r="E1027" s="59"/>
      <c r="F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row>
    <row r="1028" spans="1:28" ht="15.75" customHeight="1" x14ac:dyDescent="0.25">
      <c r="A1028" s="59"/>
      <c r="B1028" s="59"/>
      <c r="C1028" s="59"/>
      <c r="D1028" s="59"/>
      <c r="E1028" s="59"/>
      <c r="F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row>
    <row r="1029" spans="1:28" ht="15.75" customHeight="1" x14ac:dyDescent="0.25">
      <c r="A1029" s="59"/>
      <c r="B1029" s="59"/>
      <c r="C1029" s="59"/>
      <c r="D1029" s="59"/>
      <c r="E1029" s="59"/>
      <c r="F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row>
    <row r="1030" spans="1:28" ht="15.75" customHeight="1" x14ac:dyDescent="0.25">
      <c r="A1030" s="59"/>
      <c r="B1030" s="59"/>
      <c r="C1030" s="59"/>
      <c r="D1030" s="59"/>
      <c r="E1030" s="59"/>
      <c r="F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row>
    <row r="1031" spans="1:28" ht="15.75" customHeight="1" x14ac:dyDescent="0.25">
      <c r="A1031" s="59"/>
      <c r="B1031" s="59"/>
      <c r="C1031" s="59"/>
      <c r="D1031" s="59"/>
      <c r="E1031" s="59"/>
      <c r="F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row>
    <row r="1032" spans="1:28" ht="15.75" customHeight="1" x14ac:dyDescent="0.25">
      <c r="A1032" s="59"/>
      <c r="B1032" s="59"/>
      <c r="C1032" s="59"/>
      <c r="D1032" s="59"/>
      <c r="E1032" s="59"/>
      <c r="F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row>
    <row r="1033" spans="1:28" ht="15.75" customHeight="1" x14ac:dyDescent="0.25">
      <c r="A1033" s="59"/>
      <c r="B1033" s="59"/>
      <c r="C1033" s="59"/>
      <c r="D1033" s="59"/>
      <c r="E1033" s="59"/>
      <c r="F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row>
    <row r="1034" spans="1:28" ht="15.75" customHeight="1" x14ac:dyDescent="0.25">
      <c r="A1034" s="59"/>
      <c r="B1034" s="59"/>
      <c r="C1034" s="59"/>
      <c r="D1034" s="59"/>
      <c r="E1034" s="59"/>
      <c r="F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row>
    <row r="1035" spans="1:28" ht="15.75" customHeight="1" x14ac:dyDescent="0.25">
      <c r="A1035" s="59"/>
      <c r="B1035" s="59"/>
      <c r="C1035" s="59"/>
      <c r="D1035" s="59"/>
      <c r="E1035" s="59"/>
      <c r="F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row>
    <row r="1036" spans="1:28" ht="15.75" customHeight="1" x14ac:dyDescent="0.25">
      <c r="A1036" s="59"/>
      <c r="B1036" s="59"/>
      <c r="C1036" s="59"/>
      <c r="D1036" s="59"/>
      <c r="E1036" s="59"/>
      <c r="F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row>
    <row r="1037" spans="1:28" ht="15.75" customHeight="1" x14ac:dyDescent="0.25">
      <c r="A1037" s="59"/>
      <c r="B1037" s="59"/>
      <c r="C1037" s="59"/>
      <c r="D1037" s="59"/>
      <c r="E1037" s="59"/>
      <c r="F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row>
    <row r="1038" spans="1:28" ht="15.75" customHeight="1" x14ac:dyDescent="0.25">
      <c r="A1038" s="59"/>
      <c r="B1038" s="59"/>
      <c r="C1038" s="59"/>
      <c r="D1038" s="59"/>
      <c r="E1038" s="59"/>
      <c r="F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row>
    <row r="1039" spans="1:28" ht="15.75" customHeight="1" x14ac:dyDescent="0.25">
      <c r="A1039" s="59"/>
      <c r="B1039" s="59"/>
      <c r="C1039" s="59"/>
      <c r="D1039" s="59"/>
      <c r="E1039" s="59"/>
      <c r="F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row>
    <row r="1040" spans="1:28" ht="15.75" customHeight="1" x14ac:dyDescent="0.25">
      <c r="A1040" s="59"/>
      <c r="B1040" s="59"/>
      <c r="C1040" s="59"/>
      <c r="D1040" s="59"/>
      <c r="E1040" s="59"/>
      <c r="F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row>
    <row r="1041" spans="1:28" ht="15.75" customHeight="1" x14ac:dyDescent="0.25">
      <c r="A1041" s="59"/>
      <c r="B1041" s="59"/>
      <c r="C1041" s="59"/>
      <c r="D1041" s="59"/>
      <c r="E1041" s="59"/>
      <c r="F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row>
    <row r="1042" spans="1:28" ht="15.75" customHeight="1" x14ac:dyDescent="0.25">
      <c r="A1042" s="59"/>
      <c r="B1042" s="59"/>
      <c r="C1042" s="59"/>
      <c r="D1042" s="59"/>
      <c r="E1042" s="59"/>
      <c r="F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row>
    <row r="1043" spans="1:28" ht="15.75" customHeight="1" x14ac:dyDescent="0.25">
      <c r="A1043" s="59"/>
      <c r="B1043" s="59"/>
      <c r="C1043" s="59"/>
      <c r="D1043" s="59"/>
      <c r="E1043" s="59"/>
      <c r="F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row>
    <row r="1044" spans="1:28" ht="15.75" customHeight="1" x14ac:dyDescent="0.25">
      <c r="A1044" s="59"/>
      <c r="B1044" s="59"/>
      <c r="C1044" s="59"/>
      <c r="D1044" s="59"/>
      <c r="E1044" s="59"/>
      <c r="F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row>
    <row r="1045" spans="1:28" ht="15.75" customHeight="1" x14ac:dyDescent="0.25">
      <c r="A1045" s="59"/>
      <c r="B1045" s="59"/>
      <c r="C1045" s="59"/>
      <c r="D1045" s="59"/>
      <c r="E1045" s="59"/>
      <c r="F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row>
    <row r="1046" spans="1:28" ht="15.75" customHeight="1" x14ac:dyDescent="0.25">
      <c r="A1046" s="59"/>
      <c r="B1046" s="59"/>
      <c r="C1046" s="59"/>
      <c r="D1046" s="59"/>
      <c r="E1046" s="59"/>
      <c r="F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row>
    <row r="1047" spans="1:28" ht="15.75" customHeight="1" x14ac:dyDescent="0.25">
      <c r="A1047" s="59"/>
      <c r="B1047" s="59"/>
      <c r="C1047" s="59"/>
      <c r="D1047" s="59"/>
      <c r="E1047" s="59"/>
      <c r="F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row>
    <row r="1048" spans="1:28" ht="15.75" customHeight="1" x14ac:dyDescent="0.25">
      <c r="A1048" s="59"/>
      <c r="B1048" s="59"/>
      <c r="C1048" s="59"/>
      <c r="D1048" s="59"/>
      <c r="E1048" s="59"/>
      <c r="F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row>
    <row r="1049" spans="1:28" ht="15.75" customHeight="1" x14ac:dyDescent="0.25">
      <c r="A1049" s="59"/>
      <c r="B1049" s="59"/>
      <c r="C1049" s="59"/>
      <c r="D1049" s="59"/>
      <c r="E1049" s="59"/>
      <c r="F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row>
    <row r="1050" spans="1:28" ht="15.75" customHeight="1" x14ac:dyDescent="0.25">
      <c r="A1050" s="59"/>
      <c r="B1050" s="59"/>
      <c r="C1050" s="59"/>
      <c r="D1050" s="59"/>
      <c r="E1050" s="59"/>
      <c r="F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row>
    <row r="1051" spans="1:28" ht="15.75" customHeight="1" x14ac:dyDescent="0.25">
      <c r="A1051" s="59"/>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row>
    <row r="1052" spans="1:28" ht="15.75" customHeight="1" x14ac:dyDescent="0.25">
      <c r="A1052" s="59"/>
      <c r="B1052" s="59"/>
      <c r="C1052" s="59"/>
      <c r="D1052" s="59"/>
      <c r="E1052" s="59"/>
      <c r="F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row>
    <row r="1053" spans="1:28" ht="15.75" customHeight="1" x14ac:dyDescent="0.25">
      <c r="A1053" s="59"/>
      <c r="B1053" s="59"/>
      <c r="C1053" s="59"/>
      <c r="D1053" s="59"/>
      <c r="E1053" s="59"/>
      <c r="F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row>
    <row r="1054" spans="1:28" ht="15.75" customHeight="1" x14ac:dyDescent="0.25">
      <c r="A1054" s="59"/>
      <c r="B1054" s="59"/>
      <c r="C1054" s="59"/>
      <c r="D1054" s="59"/>
      <c r="E1054" s="59"/>
      <c r="F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row>
    <row r="1055" spans="1:28" ht="15.75" customHeight="1" x14ac:dyDescent="0.25">
      <c r="A1055" s="59"/>
      <c r="B1055" s="59"/>
      <c r="C1055" s="59"/>
      <c r="D1055" s="59"/>
      <c r="E1055" s="59"/>
      <c r="F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row>
    <row r="1056" spans="1:28" ht="15.75" customHeight="1" x14ac:dyDescent="0.25">
      <c r="A1056" s="59"/>
      <c r="B1056" s="59"/>
      <c r="C1056" s="59"/>
      <c r="D1056" s="59"/>
      <c r="E1056" s="59"/>
      <c r="F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row>
    <row r="1057" spans="1:28" ht="15.75" customHeight="1" x14ac:dyDescent="0.25">
      <c r="A1057" s="59"/>
      <c r="B1057" s="59"/>
      <c r="C1057" s="59"/>
      <c r="D1057" s="59"/>
      <c r="E1057" s="59"/>
      <c r="F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row>
    <row r="1058" spans="1:28" ht="15.75" customHeight="1" x14ac:dyDescent="0.25">
      <c r="A1058" s="59"/>
      <c r="B1058" s="59"/>
      <c r="C1058" s="59"/>
      <c r="D1058" s="59"/>
      <c r="E1058" s="59"/>
      <c r="F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row>
    <row r="1059" spans="1:28" ht="15.75" customHeight="1" x14ac:dyDescent="0.25">
      <c r="A1059" s="59"/>
      <c r="B1059" s="59"/>
      <c r="C1059" s="59"/>
      <c r="D1059" s="59"/>
      <c r="E1059" s="59"/>
      <c r="F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row>
    <row r="1060" spans="1:28" ht="15.75" customHeight="1" x14ac:dyDescent="0.25">
      <c r="A1060" s="59"/>
      <c r="B1060" s="59"/>
      <c r="C1060" s="59"/>
      <c r="D1060" s="59"/>
      <c r="E1060" s="59"/>
      <c r="F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row>
    <row r="1061" spans="1:28" ht="15.75" customHeight="1" x14ac:dyDescent="0.25">
      <c r="A1061" s="59"/>
      <c r="B1061" s="59"/>
      <c r="C1061" s="59"/>
      <c r="D1061" s="59"/>
      <c r="E1061" s="59"/>
      <c r="F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row>
    <row r="1062" spans="1:28" ht="15.75" customHeight="1" x14ac:dyDescent="0.25">
      <c r="A1062" s="59"/>
      <c r="B1062" s="59"/>
      <c r="C1062" s="59"/>
      <c r="D1062" s="59"/>
      <c r="E1062" s="59"/>
      <c r="F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row>
    <row r="1063" spans="1:28" ht="15.75" customHeight="1" x14ac:dyDescent="0.25">
      <c r="A1063" s="59"/>
      <c r="B1063" s="59"/>
      <c r="C1063" s="59"/>
      <c r="D1063" s="59"/>
      <c r="E1063" s="59"/>
      <c r="F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row>
    <row r="1064" spans="1:28" ht="15.75" customHeight="1" x14ac:dyDescent="0.25">
      <c r="A1064" s="59"/>
      <c r="B1064" s="59"/>
      <c r="C1064" s="59"/>
      <c r="D1064" s="59"/>
      <c r="E1064" s="59"/>
      <c r="F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row>
    <row r="1065" spans="1:28" ht="15.75" customHeight="1" x14ac:dyDescent="0.25">
      <c r="A1065" s="59"/>
      <c r="B1065" s="59"/>
      <c r="C1065" s="59"/>
      <c r="D1065" s="59"/>
      <c r="E1065" s="59"/>
      <c r="F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row>
    <row r="1066" spans="1:28" ht="15.75" customHeight="1" x14ac:dyDescent="0.25">
      <c r="A1066" s="59"/>
      <c r="B1066" s="59"/>
      <c r="C1066" s="59"/>
      <c r="D1066" s="59"/>
      <c r="E1066" s="59"/>
      <c r="F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row>
    <row r="1067" spans="1:28" ht="15.75" customHeight="1" x14ac:dyDescent="0.25">
      <c r="A1067" s="59"/>
      <c r="B1067" s="59"/>
      <c r="C1067" s="59"/>
      <c r="D1067" s="59"/>
      <c r="E1067" s="59"/>
      <c r="F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row>
    <row r="1068" spans="1:28" ht="15.75" customHeight="1" x14ac:dyDescent="0.25">
      <c r="A1068" s="59"/>
      <c r="B1068" s="59"/>
      <c r="C1068" s="59"/>
      <c r="D1068" s="59"/>
      <c r="E1068" s="59"/>
      <c r="F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row>
    <row r="1069" spans="1:28" ht="15.75" customHeight="1" x14ac:dyDescent="0.25">
      <c r="A1069" s="59"/>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c r="AB1069" s="59"/>
    </row>
    <row r="1070" spans="1:28" ht="15.75" customHeight="1" x14ac:dyDescent="0.25">
      <c r="A1070" s="59"/>
      <c r="B1070" s="59"/>
      <c r="C1070" s="59"/>
      <c r="D1070" s="59"/>
      <c r="E1070" s="59"/>
      <c r="F1070" s="59"/>
      <c r="G1070" s="59"/>
      <c r="H1070" s="59"/>
      <c r="I1070" s="59"/>
      <c r="J1070" s="59"/>
      <c r="K1070" s="59"/>
      <c r="L1070" s="59"/>
      <c r="M1070" s="59"/>
      <c r="N1070" s="59"/>
      <c r="O1070" s="59"/>
      <c r="P1070" s="59"/>
      <c r="Q1070" s="59"/>
      <c r="R1070" s="59"/>
      <c r="S1070" s="59"/>
      <c r="T1070" s="59"/>
      <c r="U1070" s="59"/>
      <c r="V1070" s="59"/>
      <c r="W1070" s="59"/>
      <c r="X1070" s="59"/>
      <c r="Y1070" s="59"/>
      <c r="Z1070" s="59"/>
      <c r="AA1070" s="59"/>
      <c r="AB1070" s="59"/>
    </row>
    <row r="1071" spans="1:28" ht="15.75" customHeight="1" x14ac:dyDescent="0.25">
      <c r="A1071" s="59"/>
      <c r="B1071" s="59"/>
      <c r="C1071" s="59"/>
      <c r="D1071" s="59"/>
      <c r="E1071" s="59"/>
      <c r="F1071" s="59"/>
      <c r="G1071" s="59"/>
      <c r="H1071" s="59"/>
      <c r="I1071" s="59"/>
      <c r="J1071" s="59"/>
      <c r="K1071" s="59"/>
      <c r="L1071" s="59"/>
      <c r="M1071" s="59"/>
      <c r="N1071" s="59"/>
      <c r="O1071" s="59"/>
      <c r="P1071" s="59"/>
      <c r="Q1071" s="59"/>
      <c r="R1071" s="59"/>
      <c r="S1071" s="59"/>
      <c r="T1071" s="59"/>
      <c r="U1071" s="59"/>
      <c r="V1071" s="59"/>
      <c r="W1071" s="59"/>
      <c r="X1071" s="59"/>
      <c r="Y1071" s="59"/>
      <c r="Z1071" s="59"/>
      <c r="AA1071" s="59"/>
      <c r="AB1071" s="59"/>
    </row>
    <row r="1072" spans="1:28" ht="15.75" customHeight="1" x14ac:dyDescent="0.25">
      <c r="A1072" s="59"/>
      <c r="B1072" s="59"/>
      <c r="C1072" s="59"/>
      <c r="D1072" s="59"/>
      <c r="E1072" s="59"/>
      <c r="F1072" s="59"/>
      <c r="G1072" s="59"/>
      <c r="H1072" s="59"/>
      <c r="I1072" s="59"/>
      <c r="J1072" s="59"/>
      <c r="K1072" s="59"/>
      <c r="L1072" s="59"/>
      <c r="M1072" s="59"/>
      <c r="N1072" s="59"/>
      <c r="O1072" s="59"/>
      <c r="P1072" s="59"/>
      <c r="Q1072" s="59"/>
      <c r="R1072" s="59"/>
      <c r="S1072" s="59"/>
      <c r="T1072" s="59"/>
      <c r="U1072" s="59"/>
      <c r="V1072" s="59"/>
      <c r="W1072" s="59"/>
      <c r="X1072" s="59"/>
      <c r="Y1072" s="59"/>
      <c r="Z1072" s="59"/>
      <c r="AA1072" s="59"/>
      <c r="AB1072" s="59"/>
    </row>
    <row r="1073" spans="1:28" ht="15.75" customHeight="1" x14ac:dyDescent="0.25">
      <c r="A1073" s="59"/>
      <c r="B1073" s="59"/>
      <c r="C1073" s="59"/>
      <c r="D1073" s="59"/>
      <c r="E1073" s="59"/>
      <c r="F1073" s="59"/>
      <c r="G1073" s="59"/>
      <c r="H1073" s="59"/>
      <c r="I1073" s="59"/>
      <c r="J1073" s="59"/>
      <c r="K1073" s="59"/>
      <c r="L1073" s="59"/>
      <c r="M1073" s="59"/>
      <c r="N1073" s="59"/>
      <c r="O1073" s="59"/>
      <c r="P1073" s="59"/>
      <c r="Q1073" s="59"/>
      <c r="R1073" s="59"/>
      <c r="S1073" s="59"/>
      <c r="T1073" s="59"/>
      <c r="U1073" s="59"/>
      <c r="V1073" s="59"/>
      <c r="W1073" s="59"/>
      <c r="X1073" s="59"/>
      <c r="Y1073" s="59"/>
      <c r="Z1073" s="59"/>
      <c r="AA1073" s="59"/>
      <c r="AB1073" s="59"/>
    </row>
    <row r="1074" spans="1:28" ht="15.75" customHeight="1" x14ac:dyDescent="0.25">
      <c r="A1074" s="59"/>
      <c r="B1074" s="59"/>
      <c r="C1074" s="59"/>
      <c r="D1074" s="59"/>
      <c r="E1074" s="59"/>
      <c r="F1074" s="59"/>
      <c r="G1074" s="59"/>
      <c r="H1074" s="59"/>
      <c r="I1074" s="59"/>
      <c r="J1074" s="59"/>
      <c r="K1074" s="59"/>
      <c r="L1074" s="59"/>
      <c r="M1074" s="59"/>
      <c r="N1074" s="59"/>
      <c r="O1074" s="59"/>
      <c r="P1074" s="59"/>
      <c r="Q1074" s="59"/>
      <c r="R1074" s="59"/>
      <c r="S1074" s="59"/>
      <c r="T1074" s="59"/>
      <c r="U1074" s="59"/>
      <c r="V1074" s="59"/>
      <c r="W1074" s="59"/>
      <c r="X1074" s="59"/>
      <c r="Y1074" s="59"/>
      <c r="Z1074" s="59"/>
      <c r="AA1074" s="59"/>
      <c r="AB1074" s="59"/>
    </row>
    <row r="1075" spans="1:28" ht="15.75" customHeight="1" x14ac:dyDescent="0.25">
      <c r="A1075" s="59"/>
      <c r="B1075" s="59"/>
      <c r="C1075" s="59"/>
      <c r="D1075" s="59"/>
      <c r="E1075" s="59"/>
      <c r="F1075" s="59"/>
      <c r="G1075" s="59"/>
      <c r="H1075" s="59"/>
      <c r="I1075" s="59"/>
      <c r="J1075" s="59"/>
      <c r="K1075" s="59"/>
      <c r="L1075" s="59"/>
      <c r="M1075" s="59"/>
      <c r="N1075" s="59"/>
      <c r="O1075" s="59"/>
      <c r="P1075" s="59"/>
      <c r="Q1075" s="59"/>
      <c r="R1075" s="59"/>
      <c r="S1075" s="59"/>
      <c r="T1075" s="59"/>
      <c r="U1075" s="59"/>
      <c r="V1075" s="59"/>
      <c r="W1075" s="59"/>
      <c r="X1075" s="59"/>
      <c r="Y1075" s="59"/>
      <c r="Z1075" s="59"/>
      <c r="AA1075" s="59"/>
      <c r="AB1075" s="59"/>
    </row>
    <row r="1076" spans="1:28" ht="15.75" customHeight="1" x14ac:dyDescent="0.25">
      <c r="A1076" s="59"/>
      <c r="B1076" s="59"/>
      <c r="C1076" s="59"/>
      <c r="D1076" s="59"/>
      <c r="E1076" s="59"/>
      <c r="F1076" s="59"/>
      <c r="G1076" s="59"/>
      <c r="H1076" s="59"/>
      <c r="I1076" s="59"/>
      <c r="J1076" s="59"/>
      <c r="K1076" s="59"/>
      <c r="L1076" s="59"/>
      <c r="M1076" s="59"/>
      <c r="N1076" s="59"/>
      <c r="O1076" s="59"/>
      <c r="P1076" s="59"/>
      <c r="Q1076" s="59"/>
      <c r="R1076" s="59"/>
      <c r="S1076" s="59"/>
      <c r="T1076" s="59"/>
      <c r="U1076" s="59"/>
      <c r="V1076" s="59"/>
      <c r="W1076" s="59"/>
      <c r="X1076" s="59"/>
      <c r="Y1076" s="59"/>
      <c r="Z1076" s="59"/>
      <c r="AA1076" s="59"/>
      <c r="AB1076" s="59"/>
    </row>
    <row r="1077" spans="1:28" ht="15.75" customHeight="1" x14ac:dyDescent="0.25">
      <c r="A1077" s="59"/>
      <c r="B1077" s="59"/>
      <c r="C1077" s="59"/>
      <c r="D1077" s="59"/>
      <c r="E1077" s="59"/>
      <c r="F1077" s="59"/>
      <c r="G1077" s="59"/>
      <c r="H1077" s="59"/>
      <c r="I1077" s="59"/>
      <c r="J1077" s="59"/>
      <c r="K1077" s="59"/>
      <c r="L1077" s="59"/>
      <c r="M1077" s="59"/>
      <c r="N1077" s="59"/>
      <c r="O1077" s="59"/>
      <c r="P1077" s="59"/>
      <c r="Q1077" s="59"/>
      <c r="R1077" s="59"/>
      <c r="S1077" s="59"/>
      <c r="T1077" s="59"/>
      <c r="U1077" s="59"/>
      <c r="V1077" s="59"/>
      <c r="W1077" s="59"/>
      <c r="X1077" s="59"/>
      <c r="Y1077" s="59"/>
      <c r="Z1077" s="59"/>
      <c r="AA1077" s="59"/>
      <c r="AB1077" s="59"/>
    </row>
    <row r="1078" spans="1:28" ht="15.75" customHeight="1" x14ac:dyDescent="0.25">
      <c r="A1078" s="59"/>
      <c r="B1078" s="59"/>
      <c r="C1078" s="59"/>
      <c r="D1078" s="59"/>
      <c r="E1078" s="59"/>
      <c r="F1078" s="59"/>
      <c r="G1078" s="59"/>
      <c r="H1078" s="59"/>
      <c r="I1078" s="59"/>
      <c r="J1078" s="59"/>
      <c r="K1078" s="59"/>
      <c r="L1078" s="59"/>
      <c r="M1078" s="59"/>
      <c r="N1078" s="59"/>
      <c r="O1078" s="59"/>
      <c r="P1078" s="59"/>
      <c r="Q1078" s="59"/>
      <c r="R1078" s="59"/>
      <c r="S1078" s="59"/>
      <c r="T1078" s="59"/>
      <c r="U1078" s="59"/>
      <c r="V1078" s="59"/>
      <c r="W1078" s="59"/>
      <c r="X1078" s="59"/>
      <c r="Y1078" s="59"/>
      <c r="Z1078" s="59"/>
      <c r="AA1078" s="59"/>
      <c r="AB1078" s="59"/>
    </row>
    <row r="1079" spans="1:28" ht="15.75" customHeight="1" x14ac:dyDescent="0.25">
      <c r="A1079" s="59"/>
      <c r="B1079" s="59"/>
      <c r="C1079" s="59"/>
      <c r="D1079" s="59"/>
      <c r="E1079" s="59"/>
      <c r="F1079" s="59"/>
      <c r="G1079" s="59"/>
      <c r="H1079" s="59"/>
      <c r="I1079" s="59"/>
      <c r="J1079" s="59"/>
      <c r="K1079" s="59"/>
      <c r="L1079" s="59"/>
      <c r="M1079" s="59"/>
      <c r="N1079" s="59"/>
      <c r="O1079" s="59"/>
      <c r="P1079" s="59"/>
      <c r="Q1079" s="59"/>
      <c r="R1079" s="59"/>
      <c r="S1079" s="59"/>
      <c r="T1079" s="59"/>
      <c r="U1079" s="59"/>
      <c r="V1079" s="59"/>
      <c r="W1079" s="59"/>
      <c r="X1079" s="59"/>
      <c r="Y1079" s="59"/>
      <c r="Z1079" s="59"/>
      <c r="AA1079" s="59"/>
      <c r="AB1079" s="59"/>
    </row>
    <row r="1080" spans="1:28" ht="15.75" customHeight="1" x14ac:dyDescent="0.25">
      <c r="A1080" s="59"/>
      <c r="B1080" s="59"/>
      <c r="C1080" s="59"/>
      <c r="D1080" s="59"/>
      <c r="E1080" s="59"/>
      <c r="F1080" s="59"/>
      <c r="G1080" s="59"/>
      <c r="H1080" s="59"/>
      <c r="I1080" s="59"/>
      <c r="J1080" s="59"/>
      <c r="K1080" s="59"/>
      <c r="L1080" s="59"/>
      <c r="M1080" s="59"/>
      <c r="N1080" s="59"/>
      <c r="O1080" s="59"/>
      <c r="P1080" s="59"/>
      <c r="Q1080" s="59"/>
      <c r="R1080" s="59"/>
      <c r="S1080" s="59"/>
      <c r="T1080" s="59"/>
      <c r="U1080" s="59"/>
      <c r="V1080" s="59"/>
      <c r="W1080" s="59"/>
      <c r="X1080" s="59"/>
      <c r="Y1080" s="59"/>
      <c r="Z1080" s="59"/>
      <c r="AA1080" s="59"/>
      <c r="AB1080" s="59"/>
    </row>
    <row r="1081" spans="1:28" ht="15.75" customHeight="1" x14ac:dyDescent="0.25">
      <c r="A1081" s="59"/>
      <c r="B1081" s="59"/>
      <c r="C1081" s="59"/>
      <c r="D1081" s="59"/>
      <c r="E1081" s="59"/>
      <c r="F1081" s="59"/>
      <c r="G1081" s="59"/>
      <c r="H1081" s="59"/>
      <c r="I1081" s="59"/>
      <c r="J1081" s="59"/>
      <c r="K1081" s="59"/>
      <c r="L1081" s="59"/>
      <c r="M1081" s="59"/>
      <c r="N1081" s="59"/>
      <c r="O1081" s="59"/>
      <c r="P1081" s="59"/>
      <c r="Q1081" s="59"/>
      <c r="R1081" s="59"/>
      <c r="S1081" s="59"/>
      <c r="T1081" s="59"/>
      <c r="U1081" s="59"/>
      <c r="V1081" s="59"/>
      <c r="W1081" s="59"/>
      <c r="X1081" s="59"/>
      <c r="Y1081" s="59"/>
      <c r="Z1081" s="59"/>
      <c r="AA1081" s="59"/>
      <c r="AB1081" s="59"/>
    </row>
    <row r="1082" spans="1:28" ht="15.75" customHeight="1" x14ac:dyDescent="0.25">
      <c r="A1082" s="59"/>
      <c r="B1082" s="59"/>
      <c r="C1082" s="59"/>
      <c r="D1082" s="59"/>
      <c r="E1082" s="59"/>
      <c r="F1082" s="59"/>
      <c r="G1082" s="59"/>
      <c r="H1082" s="59"/>
      <c r="I1082" s="59"/>
      <c r="J1082" s="59"/>
      <c r="K1082" s="59"/>
      <c r="L1082" s="59"/>
      <c r="M1082" s="59"/>
      <c r="N1082" s="59"/>
      <c r="O1082" s="59"/>
      <c r="P1082" s="59"/>
      <c r="Q1082" s="59"/>
      <c r="R1082" s="59"/>
      <c r="S1082" s="59"/>
      <c r="T1082" s="59"/>
      <c r="U1082" s="59"/>
      <c r="V1082" s="59"/>
      <c r="W1082" s="59"/>
      <c r="X1082" s="59"/>
      <c r="Y1082" s="59"/>
      <c r="Z1082" s="59"/>
      <c r="AA1082" s="59"/>
      <c r="AB1082" s="59"/>
    </row>
    <row r="1083" spans="1:28" ht="15.75" customHeight="1" x14ac:dyDescent="0.25">
      <c r="A1083" s="59"/>
      <c r="B1083" s="59"/>
      <c r="C1083" s="59"/>
      <c r="D1083" s="59"/>
      <c r="E1083" s="59"/>
      <c r="F1083" s="59"/>
      <c r="G1083" s="59"/>
      <c r="H1083" s="59"/>
      <c r="I1083" s="59"/>
      <c r="J1083" s="59"/>
      <c r="K1083" s="59"/>
      <c r="L1083" s="59"/>
      <c r="M1083" s="59"/>
      <c r="N1083" s="59"/>
      <c r="O1083" s="59"/>
      <c r="P1083" s="59"/>
      <c r="Q1083" s="59"/>
      <c r="R1083" s="59"/>
      <c r="S1083" s="59"/>
      <c r="T1083" s="59"/>
      <c r="U1083" s="59"/>
      <c r="V1083" s="59"/>
      <c r="W1083" s="59"/>
      <c r="X1083" s="59"/>
      <c r="Y1083" s="59"/>
      <c r="Z1083" s="59"/>
      <c r="AA1083" s="59"/>
      <c r="AB1083" s="59"/>
    </row>
    <row r="1084" spans="1:28" ht="15.75" customHeight="1" x14ac:dyDescent="0.25">
      <c r="A1084" s="59"/>
      <c r="B1084" s="59"/>
      <c r="C1084" s="59"/>
      <c r="D1084" s="59"/>
      <c r="E1084" s="59"/>
      <c r="F1084" s="59"/>
      <c r="G1084" s="59"/>
      <c r="H1084" s="59"/>
      <c r="I1084" s="59"/>
      <c r="J1084" s="59"/>
      <c r="K1084" s="59"/>
      <c r="L1084" s="59"/>
      <c r="M1084" s="59"/>
      <c r="N1084" s="59"/>
      <c r="O1084" s="59"/>
      <c r="P1084" s="59"/>
      <c r="Q1084" s="59"/>
      <c r="R1084" s="59"/>
      <c r="S1084" s="59"/>
      <c r="T1084" s="59"/>
      <c r="U1084" s="59"/>
      <c r="V1084" s="59"/>
      <c r="W1084" s="59"/>
      <c r="X1084" s="59"/>
      <c r="Y1084" s="59"/>
      <c r="Z1084" s="59"/>
      <c r="AA1084" s="59"/>
      <c r="AB1084" s="59"/>
    </row>
    <row r="1085" spans="1:28" ht="15.75" customHeight="1" x14ac:dyDescent="0.25">
      <c r="A1085" s="59"/>
      <c r="B1085" s="59"/>
      <c r="C1085" s="59"/>
      <c r="D1085" s="59"/>
      <c r="E1085" s="59"/>
      <c r="F1085" s="59"/>
      <c r="G1085" s="59"/>
      <c r="H1085" s="59"/>
      <c r="I1085" s="59"/>
      <c r="J1085" s="59"/>
      <c r="K1085" s="59"/>
      <c r="L1085" s="59"/>
      <c r="M1085" s="59"/>
      <c r="N1085" s="59"/>
      <c r="O1085" s="59"/>
      <c r="P1085" s="59"/>
      <c r="Q1085" s="59"/>
      <c r="R1085" s="59"/>
      <c r="S1085" s="59"/>
      <c r="T1085" s="59"/>
      <c r="U1085" s="59"/>
      <c r="V1085" s="59"/>
      <c r="W1085" s="59"/>
      <c r="X1085" s="59"/>
      <c r="Y1085" s="59"/>
      <c r="Z1085" s="59"/>
      <c r="AA1085" s="59"/>
      <c r="AB1085" s="59"/>
    </row>
    <row r="1086" spans="1:28" ht="15.75" customHeight="1" x14ac:dyDescent="0.25">
      <c r="A1086" s="59"/>
      <c r="B1086" s="59"/>
      <c r="C1086" s="59"/>
      <c r="D1086" s="59"/>
      <c r="E1086" s="59"/>
      <c r="F1086" s="59"/>
      <c r="G1086" s="59"/>
      <c r="H1086" s="59"/>
      <c r="I1086" s="59"/>
      <c r="J1086" s="59"/>
      <c r="K1086" s="59"/>
      <c r="L1086" s="59"/>
      <c r="M1086" s="59"/>
      <c r="N1086" s="59"/>
      <c r="O1086" s="59"/>
      <c r="P1086" s="59"/>
      <c r="Q1086" s="59"/>
      <c r="R1086" s="59"/>
      <c r="S1086" s="59"/>
      <c r="T1086" s="59"/>
      <c r="U1086" s="59"/>
      <c r="V1086" s="59"/>
      <c r="W1086" s="59"/>
      <c r="X1086" s="59"/>
      <c r="Y1086" s="59"/>
      <c r="Z1086" s="59"/>
      <c r="AA1086" s="59"/>
      <c r="AB1086" s="59"/>
    </row>
    <row r="1087" spans="1:28" ht="15.75" customHeight="1" x14ac:dyDescent="0.25">
      <c r="A1087" s="59"/>
      <c r="B1087" s="59"/>
      <c r="C1087" s="59"/>
      <c r="D1087" s="59"/>
      <c r="E1087" s="59"/>
      <c r="F1087" s="59"/>
      <c r="G1087" s="59"/>
      <c r="H1087" s="59"/>
      <c r="I1087" s="59"/>
      <c r="J1087" s="59"/>
      <c r="K1087" s="59"/>
      <c r="L1087" s="59"/>
      <c r="M1087" s="59"/>
      <c r="N1087" s="59"/>
      <c r="O1087" s="59"/>
      <c r="P1087" s="59"/>
      <c r="Q1087" s="59"/>
      <c r="R1087" s="59"/>
      <c r="S1087" s="59"/>
      <c r="T1087" s="59"/>
      <c r="U1087" s="59"/>
      <c r="V1087" s="59"/>
      <c r="W1087" s="59"/>
      <c r="X1087" s="59"/>
      <c r="Y1087" s="59"/>
      <c r="Z1087" s="59"/>
      <c r="AA1087" s="59"/>
      <c r="AB1087" s="59"/>
    </row>
    <row r="1088" spans="1:28" ht="15.75" customHeight="1" x14ac:dyDescent="0.25">
      <c r="A1088" s="59"/>
      <c r="B1088" s="59"/>
      <c r="C1088" s="59"/>
      <c r="D1088" s="59"/>
      <c r="E1088" s="59"/>
      <c r="F1088" s="59"/>
      <c r="G1088" s="59"/>
      <c r="H1088" s="59"/>
      <c r="I1088" s="59"/>
      <c r="J1088" s="59"/>
      <c r="K1088" s="59"/>
      <c r="L1088" s="59"/>
      <c r="M1088" s="59"/>
      <c r="N1088" s="59"/>
      <c r="O1088" s="59"/>
      <c r="P1088" s="59"/>
      <c r="Q1088" s="59"/>
      <c r="R1088" s="59"/>
      <c r="S1088" s="59"/>
      <c r="T1088" s="59"/>
      <c r="U1088" s="59"/>
      <c r="V1088" s="59"/>
      <c r="W1088" s="59"/>
      <c r="X1088" s="59"/>
      <c r="Y1088" s="59"/>
      <c r="Z1088" s="59"/>
      <c r="AA1088" s="59"/>
      <c r="AB1088" s="59"/>
    </row>
    <row r="1089" spans="1:28" ht="15.75" customHeight="1" x14ac:dyDescent="0.25">
      <c r="A1089" s="59"/>
      <c r="B1089" s="59"/>
      <c r="C1089" s="59"/>
      <c r="D1089" s="59"/>
      <c r="E1089" s="59"/>
      <c r="F1089" s="59"/>
      <c r="G1089" s="59"/>
      <c r="H1089" s="59"/>
      <c r="I1089" s="59"/>
      <c r="J1089" s="59"/>
      <c r="K1089" s="59"/>
      <c r="L1089" s="59"/>
      <c r="M1089" s="59"/>
      <c r="N1089" s="59"/>
      <c r="O1089" s="59"/>
      <c r="P1089" s="59"/>
      <c r="Q1089" s="59"/>
      <c r="R1089" s="59"/>
      <c r="S1089" s="59"/>
      <c r="T1089" s="59"/>
      <c r="U1089" s="59"/>
      <c r="V1089" s="59"/>
      <c r="W1089" s="59"/>
      <c r="X1089" s="59"/>
      <c r="Y1089" s="59"/>
      <c r="Z1089" s="59"/>
      <c r="AA1089" s="59"/>
      <c r="AB1089" s="59"/>
    </row>
    <row r="1090" spans="1:28" ht="15.75" customHeight="1" x14ac:dyDescent="0.25">
      <c r="A1090" s="59"/>
      <c r="B1090" s="59"/>
      <c r="C1090" s="59"/>
      <c r="D1090" s="59"/>
      <c r="E1090" s="59"/>
      <c r="F1090" s="59"/>
      <c r="G1090" s="59"/>
      <c r="H1090" s="59"/>
      <c r="I1090" s="59"/>
      <c r="J1090" s="59"/>
      <c r="K1090" s="59"/>
      <c r="L1090" s="59"/>
      <c r="M1090" s="59"/>
      <c r="N1090" s="59"/>
      <c r="O1090" s="59"/>
      <c r="P1090" s="59"/>
      <c r="Q1090" s="59"/>
      <c r="R1090" s="59"/>
      <c r="S1090" s="59"/>
      <c r="T1090" s="59"/>
      <c r="U1090" s="59"/>
      <c r="V1090" s="59"/>
      <c r="W1090" s="59"/>
      <c r="X1090" s="59"/>
      <c r="Y1090" s="59"/>
      <c r="Z1090" s="59"/>
      <c r="AA1090" s="59"/>
      <c r="AB1090" s="59"/>
    </row>
    <row r="1091" spans="1:28" ht="15.75" customHeight="1" x14ac:dyDescent="0.25">
      <c r="A1091" s="59"/>
      <c r="B1091" s="59"/>
      <c r="C1091" s="59"/>
      <c r="D1091" s="59"/>
      <c r="E1091" s="59"/>
      <c r="F1091" s="59"/>
      <c r="G1091" s="59"/>
      <c r="H1091" s="59"/>
      <c r="I1091" s="59"/>
      <c r="J1091" s="59"/>
      <c r="K1091" s="59"/>
      <c r="L1091" s="59"/>
      <c r="M1091" s="59"/>
      <c r="N1091" s="59"/>
      <c r="O1091" s="59"/>
      <c r="P1091" s="59"/>
      <c r="Q1091" s="59"/>
      <c r="R1091" s="59"/>
      <c r="S1091" s="59"/>
      <c r="T1091" s="59"/>
      <c r="U1091" s="59"/>
      <c r="V1091" s="59"/>
      <c r="W1091" s="59"/>
      <c r="X1091" s="59"/>
      <c r="Y1091" s="59"/>
      <c r="Z1091" s="59"/>
      <c r="AA1091" s="59"/>
      <c r="AB1091" s="59"/>
    </row>
    <row r="1092" spans="1:28" ht="15.75" customHeight="1" x14ac:dyDescent="0.25">
      <c r="A1092" s="59"/>
      <c r="B1092" s="59"/>
      <c r="C1092" s="59"/>
      <c r="D1092" s="59"/>
      <c r="E1092" s="59"/>
      <c r="F1092" s="59"/>
      <c r="G1092" s="59"/>
      <c r="H1092" s="59"/>
      <c r="I1092" s="59"/>
      <c r="J1092" s="59"/>
      <c r="K1092" s="59"/>
      <c r="L1092" s="59"/>
      <c r="M1092" s="59"/>
      <c r="N1092" s="59"/>
      <c r="O1092" s="59"/>
      <c r="P1092" s="59"/>
      <c r="Q1092" s="59"/>
      <c r="R1092" s="59"/>
      <c r="S1092" s="59"/>
      <c r="T1092" s="59"/>
      <c r="U1092" s="59"/>
      <c r="V1092" s="59"/>
      <c r="W1092" s="59"/>
      <c r="X1092" s="59"/>
      <c r="Y1092" s="59"/>
      <c r="Z1092" s="59"/>
      <c r="AA1092" s="59"/>
      <c r="AB1092" s="59"/>
    </row>
    <row r="1093" spans="1:28" ht="15.75" customHeight="1" x14ac:dyDescent="0.25">
      <c r="A1093" s="59"/>
      <c r="B1093" s="59"/>
      <c r="C1093" s="59"/>
      <c r="D1093" s="59"/>
      <c r="E1093" s="59"/>
      <c r="F1093" s="59"/>
      <c r="G1093" s="59"/>
      <c r="H1093" s="59"/>
      <c r="I1093" s="59"/>
      <c r="J1093" s="59"/>
      <c r="K1093" s="59"/>
      <c r="L1093" s="59"/>
      <c r="M1093" s="59"/>
      <c r="N1093" s="59"/>
      <c r="O1093" s="59"/>
      <c r="P1093" s="59"/>
      <c r="Q1093" s="59"/>
      <c r="R1093" s="59"/>
      <c r="S1093" s="59"/>
      <c r="T1093" s="59"/>
      <c r="U1093" s="59"/>
      <c r="V1093" s="59"/>
      <c r="W1093" s="59"/>
      <c r="X1093" s="59"/>
      <c r="Y1093" s="59"/>
      <c r="Z1093" s="59"/>
      <c r="AA1093" s="59"/>
      <c r="AB1093" s="59"/>
    </row>
    <row r="1094" spans="1:28" ht="15.75" customHeight="1" x14ac:dyDescent="0.25">
      <c r="A1094" s="59"/>
      <c r="B1094" s="59"/>
      <c r="C1094" s="59"/>
      <c r="D1094" s="59"/>
      <c r="E1094" s="59"/>
      <c r="F1094" s="59"/>
      <c r="G1094" s="59"/>
      <c r="H1094" s="59"/>
      <c r="I1094" s="59"/>
      <c r="J1094" s="59"/>
      <c r="K1094" s="59"/>
      <c r="L1094" s="59"/>
      <c r="M1094" s="59"/>
      <c r="N1094" s="59"/>
      <c r="O1094" s="59"/>
      <c r="P1094" s="59"/>
      <c r="Q1094" s="59"/>
      <c r="R1094" s="59"/>
      <c r="S1094" s="59"/>
      <c r="T1094" s="59"/>
      <c r="U1094" s="59"/>
      <c r="V1094" s="59"/>
      <c r="W1094" s="59"/>
      <c r="X1094" s="59"/>
      <c r="Y1094" s="59"/>
      <c r="Z1094" s="59"/>
      <c r="AA1094" s="59"/>
      <c r="AB1094" s="59"/>
    </row>
    <row r="1095" spans="1:28" ht="15.75" customHeight="1" x14ac:dyDescent="0.25">
      <c r="A1095" s="59"/>
      <c r="B1095" s="59"/>
      <c r="C1095" s="59"/>
      <c r="D1095" s="59"/>
      <c r="E1095" s="59"/>
      <c r="F1095" s="59"/>
      <c r="G1095" s="59"/>
      <c r="H1095" s="59"/>
      <c r="I1095" s="59"/>
      <c r="J1095" s="59"/>
      <c r="K1095" s="59"/>
      <c r="L1095" s="59"/>
      <c r="M1095" s="59"/>
      <c r="N1095" s="59"/>
      <c r="O1095" s="59"/>
      <c r="P1095" s="59"/>
      <c r="Q1095" s="59"/>
      <c r="R1095" s="59"/>
      <c r="S1095" s="59"/>
      <c r="T1095" s="59"/>
      <c r="U1095" s="59"/>
      <c r="V1095" s="59"/>
      <c r="W1095" s="59"/>
      <c r="X1095" s="59"/>
      <c r="Y1095" s="59"/>
      <c r="Z1095" s="59"/>
      <c r="AA1095" s="59"/>
      <c r="AB1095" s="59"/>
    </row>
    <row r="1096" spans="1:28" ht="15.75" customHeight="1" x14ac:dyDescent="0.25">
      <c r="A1096" s="59"/>
      <c r="B1096" s="59"/>
      <c r="C1096" s="59"/>
      <c r="D1096" s="59"/>
      <c r="E1096" s="59"/>
      <c r="F1096" s="59"/>
      <c r="G1096" s="59"/>
      <c r="H1096" s="59"/>
      <c r="I1096" s="59"/>
      <c r="J1096" s="59"/>
      <c r="K1096" s="59"/>
      <c r="L1096" s="59"/>
      <c r="M1096" s="59"/>
      <c r="N1096" s="59"/>
      <c r="O1096" s="59"/>
      <c r="P1096" s="59"/>
      <c r="Q1096" s="59"/>
      <c r="R1096" s="59"/>
      <c r="S1096" s="59"/>
      <c r="T1096" s="59"/>
      <c r="U1096" s="59"/>
      <c r="V1096" s="59"/>
      <c r="W1096" s="59"/>
      <c r="X1096" s="59"/>
      <c r="Y1096" s="59"/>
      <c r="Z1096" s="59"/>
      <c r="AA1096" s="59"/>
      <c r="AB1096" s="59"/>
    </row>
    <row r="1097" spans="1:28" ht="15.75" customHeight="1" x14ac:dyDescent="0.25">
      <c r="A1097" s="59"/>
      <c r="B1097" s="59"/>
      <c r="C1097" s="59"/>
      <c r="D1097" s="59"/>
      <c r="E1097" s="59"/>
      <c r="F1097" s="59"/>
      <c r="G1097" s="59"/>
      <c r="H1097" s="59"/>
      <c r="I1097" s="59"/>
      <c r="J1097" s="59"/>
      <c r="K1097" s="59"/>
      <c r="L1097" s="59"/>
      <c r="M1097" s="59"/>
      <c r="N1097" s="59"/>
      <c r="O1097" s="59"/>
      <c r="P1097" s="59"/>
      <c r="Q1097" s="59"/>
      <c r="R1097" s="59"/>
      <c r="S1097" s="59"/>
      <c r="T1097" s="59"/>
      <c r="U1097" s="59"/>
      <c r="V1097" s="59"/>
      <c r="W1097" s="59"/>
      <c r="X1097" s="59"/>
      <c r="Y1097" s="59"/>
      <c r="Z1097" s="59"/>
      <c r="AA1097" s="59"/>
      <c r="AB1097" s="59"/>
    </row>
    <row r="1098" spans="1:28" ht="15.75" customHeight="1" x14ac:dyDescent="0.25">
      <c r="A1098" s="59"/>
      <c r="B1098" s="59"/>
      <c r="C1098" s="59"/>
      <c r="D1098" s="59"/>
      <c r="E1098" s="59"/>
      <c r="F1098" s="59"/>
      <c r="G1098" s="59"/>
      <c r="H1098" s="59"/>
      <c r="I1098" s="59"/>
      <c r="J1098" s="59"/>
      <c r="K1098" s="59"/>
      <c r="L1098" s="59"/>
      <c r="M1098" s="59"/>
      <c r="N1098" s="59"/>
      <c r="O1098" s="59"/>
      <c r="P1098" s="59"/>
      <c r="Q1098" s="59"/>
      <c r="R1098" s="59"/>
      <c r="S1098" s="59"/>
      <c r="T1098" s="59"/>
      <c r="U1098" s="59"/>
      <c r="V1098" s="59"/>
      <c r="W1098" s="59"/>
      <c r="X1098" s="59"/>
      <c r="Y1098" s="59"/>
      <c r="Z1098" s="59"/>
      <c r="AA1098" s="59"/>
      <c r="AB1098" s="59"/>
    </row>
    <row r="1099" spans="1:28" ht="15.75" customHeight="1" x14ac:dyDescent="0.25">
      <c r="A1099" s="59"/>
      <c r="B1099" s="59"/>
      <c r="C1099" s="59"/>
      <c r="D1099" s="59"/>
      <c r="E1099" s="59"/>
      <c r="F1099" s="59"/>
      <c r="G1099" s="59"/>
      <c r="H1099" s="59"/>
      <c r="I1099" s="59"/>
      <c r="J1099" s="59"/>
      <c r="K1099" s="59"/>
      <c r="L1099" s="59"/>
      <c r="M1099" s="59"/>
      <c r="N1099" s="59"/>
      <c r="O1099" s="59"/>
      <c r="P1099" s="59"/>
      <c r="Q1099" s="59"/>
      <c r="R1099" s="59"/>
      <c r="S1099" s="59"/>
      <c r="T1099" s="59"/>
      <c r="U1099" s="59"/>
      <c r="V1099" s="59"/>
      <c r="W1099" s="59"/>
      <c r="X1099" s="59"/>
      <c r="Y1099" s="59"/>
      <c r="Z1099" s="59"/>
      <c r="AA1099" s="59"/>
      <c r="AB1099" s="59"/>
    </row>
    <row r="1100" spans="1:28" ht="15.75" customHeight="1" x14ac:dyDescent="0.25">
      <c r="A1100" s="59"/>
      <c r="B1100" s="59"/>
      <c r="C1100" s="59"/>
      <c r="D1100" s="59"/>
      <c r="E1100" s="59"/>
      <c r="F1100" s="59"/>
      <c r="G1100" s="59"/>
      <c r="H1100" s="59"/>
      <c r="I1100" s="59"/>
      <c r="J1100" s="59"/>
      <c r="K1100" s="59"/>
      <c r="L1100" s="59"/>
      <c r="M1100" s="59"/>
      <c r="N1100" s="59"/>
      <c r="O1100" s="59"/>
      <c r="P1100" s="59"/>
      <c r="Q1100" s="59"/>
      <c r="R1100" s="59"/>
      <c r="S1100" s="59"/>
      <c r="T1100" s="59"/>
      <c r="U1100" s="59"/>
      <c r="V1100" s="59"/>
      <c r="W1100" s="59"/>
      <c r="X1100" s="59"/>
      <c r="Y1100" s="59"/>
      <c r="Z1100" s="59"/>
      <c r="AA1100" s="59"/>
      <c r="AB1100" s="59"/>
    </row>
    <row r="1101" spans="1:28" ht="15.75" customHeight="1" x14ac:dyDescent="0.25">
      <c r="A1101" s="59"/>
      <c r="B1101" s="59"/>
      <c r="C1101" s="59"/>
      <c r="D1101" s="59"/>
      <c r="E1101" s="59"/>
      <c r="F1101" s="59"/>
      <c r="G1101" s="59"/>
      <c r="H1101" s="59"/>
      <c r="I1101" s="59"/>
      <c r="J1101" s="59"/>
      <c r="K1101" s="59"/>
      <c r="L1101" s="59"/>
      <c r="M1101" s="59"/>
      <c r="N1101" s="59"/>
      <c r="O1101" s="59"/>
      <c r="P1101" s="59"/>
      <c r="Q1101" s="59"/>
      <c r="R1101" s="59"/>
      <c r="S1101" s="59"/>
      <c r="T1101" s="59"/>
      <c r="U1101" s="59"/>
      <c r="V1101" s="59"/>
      <c r="W1101" s="59"/>
      <c r="X1101" s="59"/>
      <c r="Y1101" s="59"/>
      <c r="Z1101" s="59"/>
      <c r="AA1101" s="59"/>
      <c r="AB1101" s="59"/>
    </row>
    <row r="1102" spans="1:28" ht="15.75" customHeight="1" x14ac:dyDescent="0.25">
      <c r="A1102" s="59"/>
      <c r="B1102" s="59"/>
      <c r="C1102" s="59"/>
      <c r="D1102" s="59"/>
      <c r="E1102" s="59"/>
      <c r="F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c r="AB1102" s="59"/>
    </row>
    <row r="1103" spans="1:28" ht="15.75" customHeight="1" x14ac:dyDescent="0.25">
      <c r="A1103" s="59"/>
      <c r="B1103" s="59"/>
      <c r="C1103" s="59"/>
      <c r="D1103" s="59"/>
      <c r="E1103" s="59"/>
      <c r="F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c r="AB1103" s="59"/>
    </row>
    <row r="1104" spans="1:28" ht="15.75" customHeight="1" x14ac:dyDescent="0.25">
      <c r="A1104" s="59"/>
      <c r="B1104" s="59"/>
      <c r="C1104" s="59"/>
      <c r="D1104" s="59"/>
      <c r="E1104" s="59"/>
      <c r="F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c r="AB1104" s="59"/>
    </row>
    <row r="1105" spans="1:28" ht="15.75" customHeight="1" x14ac:dyDescent="0.25">
      <c r="A1105" s="59"/>
      <c r="B1105" s="59"/>
      <c r="C1105" s="59"/>
      <c r="D1105" s="59"/>
      <c r="E1105" s="59"/>
      <c r="F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c r="AB1105" s="59"/>
    </row>
    <row r="1106" spans="1:28" ht="15.75" customHeight="1" x14ac:dyDescent="0.25">
      <c r="A1106" s="59"/>
      <c r="B1106" s="59"/>
      <c r="C1106" s="59"/>
      <c r="D1106" s="59"/>
      <c r="E1106" s="59"/>
      <c r="F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c r="AB1106" s="59"/>
    </row>
    <row r="1107" spans="1:28" ht="15.75" customHeight="1" x14ac:dyDescent="0.25">
      <c r="A1107" s="59"/>
      <c r="B1107" s="59"/>
      <c r="C1107" s="59"/>
      <c r="D1107" s="59"/>
      <c r="E1107" s="59"/>
      <c r="F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c r="AB1107" s="59"/>
    </row>
    <row r="1108" spans="1:28" ht="15.75" customHeight="1" x14ac:dyDescent="0.25">
      <c r="A1108" s="59"/>
      <c r="B1108" s="59"/>
      <c r="C1108" s="59"/>
      <c r="D1108" s="59"/>
      <c r="E1108" s="59"/>
      <c r="F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c r="AB1108" s="59"/>
    </row>
    <row r="1109" spans="1:28" ht="15.75" customHeight="1" x14ac:dyDescent="0.25">
      <c r="A1109" s="59"/>
      <c r="B1109" s="59"/>
      <c r="C1109" s="59"/>
      <c r="D1109" s="59"/>
      <c r="E1109" s="59"/>
      <c r="F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c r="AB1109" s="59"/>
    </row>
    <row r="1110" spans="1:28" ht="15.75" customHeight="1" x14ac:dyDescent="0.25">
      <c r="A1110" s="59"/>
      <c r="B1110" s="59"/>
      <c r="C1110" s="59"/>
      <c r="D1110" s="59"/>
      <c r="E1110" s="59"/>
      <c r="F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row>
    <row r="1111" spans="1:28" ht="15.75" customHeight="1" x14ac:dyDescent="0.25">
      <c r="A1111" s="59"/>
      <c r="B1111" s="59"/>
      <c r="C1111" s="59"/>
      <c r="D1111" s="59"/>
      <c r="E1111" s="59"/>
      <c r="F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row>
    <row r="1112" spans="1:28" ht="15.75" customHeight="1" x14ac:dyDescent="0.25">
      <c r="A1112" s="59"/>
      <c r="B1112" s="59"/>
      <c r="C1112" s="59"/>
      <c r="D1112" s="59"/>
      <c r="E1112" s="59"/>
      <c r="F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c r="AB1112" s="59"/>
    </row>
    <row r="1113" spans="1:28" ht="15.75" customHeight="1" x14ac:dyDescent="0.25">
      <c r="A1113" s="59"/>
      <c r="B1113" s="59"/>
      <c r="C1113" s="59"/>
      <c r="D1113" s="59"/>
      <c r="E1113" s="59"/>
      <c r="F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c r="AB1113" s="59"/>
    </row>
    <row r="1114" spans="1:28" ht="15.75" customHeight="1" x14ac:dyDescent="0.25">
      <c r="A1114" s="59"/>
      <c r="B1114" s="59"/>
      <c r="C1114" s="59"/>
      <c r="D1114" s="59"/>
      <c r="E1114" s="59"/>
      <c r="F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c r="AB1114" s="59"/>
    </row>
    <row r="1115" spans="1:28" ht="15.75" customHeight="1" x14ac:dyDescent="0.25">
      <c r="A1115" s="59"/>
      <c r="B1115" s="59"/>
      <c r="C1115" s="59"/>
      <c r="D1115" s="59"/>
      <c r="E1115" s="59"/>
      <c r="F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c r="AB1115" s="59"/>
    </row>
    <row r="1116" spans="1:28" ht="15.75" customHeight="1" x14ac:dyDescent="0.25">
      <c r="A1116" s="59"/>
      <c r="B1116" s="59"/>
      <c r="C1116" s="59"/>
      <c r="D1116" s="59"/>
      <c r="E1116" s="59"/>
      <c r="F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c r="AB1116" s="59"/>
    </row>
    <row r="1117" spans="1:28" ht="15.75" customHeight="1" x14ac:dyDescent="0.25">
      <c r="A1117" s="59"/>
      <c r="B1117" s="59"/>
      <c r="C1117" s="59"/>
      <c r="D1117" s="59"/>
      <c r="E1117" s="59"/>
      <c r="F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c r="AB1117" s="59"/>
    </row>
    <row r="1118" spans="1:28" ht="15.75" customHeight="1" x14ac:dyDescent="0.25">
      <c r="A1118" s="59"/>
      <c r="B1118" s="59"/>
      <c r="C1118" s="59"/>
      <c r="D1118" s="59"/>
      <c r="E1118" s="59"/>
      <c r="F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c r="AB1118" s="59"/>
    </row>
    <row r="1119" spans="1:28" ht="15.75" customHeight="1" x14ac:dyDescent="0.25">
      <c r="A1119" s="59"/>
      <c r="B1119" s="59"/>
      <c r="C1119" s="59"/>
      <c r="D1119" s="59"/>
      <c r="E1119" s="59"/>
      <c r="F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c r="AB1119" s="59"/>
    </row>
    <row r="1120" spans="1:28" ht="15.75" customHeight="1" x14ac:dyDescent="0.25">
      <c r="A1120" s="59"/>
      <c r="B1120" s="59"/>
      <c r="C1120" s="59"/>
      <c r="D1120" s="59"/>
      <c r="E1120" s="59"/>
      <c r="F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c r="AB1120" s="59"/>
    </row>
    <row r="1121" spans="1:28" ht="15.75" customHeight="1" x14ac:dyDescent="0.25">
      <c r="A1121" s="59"/>
      <c r="B1121" s="59"/>
      <c r="C1121" s="59"/>
      <c r="D1121" s="59"/>
      <c r="E1121" s="59"/>
      <c r="F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c r="AB1121" s="59"/>
    </row>
    <row r="1122" spans="1:28" ht="15.75" customHeight="1" x14ac:dyDescent="0.25">
      <c r="A1122" s="59"/>
      <c r="B1122" s="59"/>
      <c r="C1122" s="59"/>
      <c r="D1122" s="59"/>
      <c r="E1122" s="59"/>
      <c r="F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c r="AB1122" s="59"/>
    </row>
    <row r="1123" spans="1:28" ht="15.75" customHeight="1" x14ac:dyDescent="0.25">
      <c r="A1123" s="59"/>
      <c r="B1123" s="59"/>
      <c r="C1123" s="59"/>
      <c r="D1123" s="59"/>
      <c r="E1123" s="59"/>
      <c r="F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c r="AB1123" s="59"/>
    </row>
    <row r="1124" spans="1:28" ht="15.75" customHeight="1" x14ac:dyDescent="0.25">
      <c r="A1124" s="59"/>
      <c r="B1124" s="59"/>
      <c r="C1124" s="59"/>
      <c r="D1124" s="59"/>
      <c r="E1124" s="59"/>
      <c r="F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c r="AB1124" s="59"/>
    </row>
    <row r="1125" spans="1:28" ht="15.75" customHeight="1" x14ac:dyDescent="0.25">
      <c r="A1125" s="59"/>
      <c r="B1125" s="59"/>
      <c r="C1125" s="59"/>
      <c r="D1125" s="59"/>
      <c r="E1125" s="59"/>
      <c r="F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c r="AB1125" s="59"/>
    </row>
    <row r="1126" spans="1:28" ht="15.75" customHeight="1" x14ac:dyDescent="0.25">
      <c r="A1126" s="59"/>
      <c r="B1126" s="59"/>
      <c r="C1126" s="59"/>
      <c r="D1126" s="59"/>
      <c r="E1126" s="59"/>
      <c r="F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c r="AB1126" s="59"/>
    </row>
    <row r="1127" spans="1:28" ht="15.75" customHeight="1" x14ac:dyDescent="0.25">
      <c r="A1127" s="59"/>
      <c r="B1127" s="59"/>
      <c r="C1127" s="59"/>
      <c r="D1127" s="59"/>
      <c r="E1127" s="59"/>
      <c r="F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row>
    <row r="1128" spans="1:28" ht="15.75" customHeight="1" x14ac:dyDescent="0.25">
      <c r="A1128" s="59"/>
      <c r="B1128" s="59"/>
      <c r="C1128" s="59"/>
      <c r="D1128" s="59"/>
      <c r="E1128" s="59"/>
      <c r="F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row>
    <row r="1129" spans="1:28" ht="15.75" customHeight="1" x14ac:dyDescent="0.25">
      <c r="A1129" s="59"/>
      <c r="B1129" s="59"/>
      <c r="C1129" s="59"/>
      <c r="D1129" s="59"/>
      <c r="E1129" s="59"/>
      <c r="F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row>
    <row r="1130" spans="1:28" ht="15.75" customHeight="1" x14ac:dyDescent="0.25">
      <c r="A1130" s="59"/>
      <c r="B1130" s="59"/>
      <c r="C1130" s="59"/>
      <c r="D1130" s="59"/>
      <c r="E1130" s="59"/>
      <c r="F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row>
    <row r="1131" spans="1:28" ht="15.75" customHeight="1" x14ac:dyDescent="0.25">
      <c r="A1131" s="59"/>
      <c r="B1131" s="59"/>
      <c r="C1131" s="59"/>
      <c r="D1131" s="59"/>
      <c r="E1131" s="59"/>
      <c r="F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row>
    <row r="1132" spans="1:28" ht="15.75" customHeight="1" x14ac:dyDescent="0.25">
      <c r="A1132" s="59"/>
      <c r="B1132" s="59"/>
      <c r="C1132" s="59"/>
      <c r="D1132" s="59"/>
      <c r="E1132" s="59"/>
      <c r="F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row>
    <row r="1133" spans="1:28" ht="15.75" customHeight="1" x14ac:dyDescent="0.25">
      <c r="A1133" s="59"/>
      <c r="B1133" s="59"/>
      <c r="C1133" s="59"/>
      <c r="D1133" s="59"/>
      <c r="E1133" s="59"/>
      <c r="F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row>
    <row r="1134" spans="1:28" ht="15.75" customHeight="1" x14ac:dyDescent="0.25">
      <c r="A1134" s="59"/>
      <c r="B1134" s="59"/>
      <c r="C1134" s="59"/>
      <c r="D1134" s="59"/>
      <c r="E1134" s="59"/>
      <c r="F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row>
    <row r="1135" spans="1:28" ht="15.75" customHeight="1" x14ac:dyDescent="0.25">
      <c r="A1135" s="59"/>
      <c r="B1135" s="59"/>
      <c r="C1135" s="59"/>
      <c r="D1135" s="59"/>
      <c r="E1135" s="59"/>
      <c r="F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row>
    <row r="1136" spans="1:28" ht="15.75" customHeight="1" x14ac:dyDescent="0.25">
      <c r="A1136" s="59"/>
      <c r="B1136" s="59"/>
      <c r="C1136" s="59"/>
      <c r="D1136" s="59"/>
      <c r="E1136" s="59"/>
      <c r="F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row>
    <row r="1137" spans="1:28" ht="15.75" customHeight="1" x14ac:dyDescent="0.25">
      <c r="A1137" s="59"/>
      <c r="B1137" s="59"/>
      <c r="C1137" s="59"/>
      <c r="D1137" s="59"/>
      <c r="E1137" s="59"/>
      <c r="F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row>
    <row r="1138" spans="1:28" ht="15.75" customHeight="1" x14ac:dyDescent="0.25">
      <c r="A1138" s="59"/>
      <c r="B1138" s="59"/>
      <c r="C1138" s="59"/>
      <c r="D1138" s="59"/>
      <c r="E1138" s="59"/>
      <c r="F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row>
    <row r="1139" spans="1:28" ht="15.75" customHeight="1" x14ac:dyDescent="0.25">
      <c r="A1139" s="59"/>
      <c r="B1139" s="59"/>
      <c r="C1139" s="59"/>
      <c r="D1139" s="59"/>
      <c r="E1139" s="59"/>
      <c r="F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row>
    <row r="1140" spans="1:28" ht="15.75" customHeight="1" x14ac:dyDescent="0.25">
      <c r="A1140" s="59"/>
      <c r="B1140" s="59"/>
      <c r="C1140" s="59"/>
      <c r="D1140" s="59"/>
      <c r="E1140" s="59"/>
      <c r="F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row>
    <row r="1141" spans="1:28" ht="15.75" customHeight="1" x14ac:dyDescent="0.25">
      <c r="A1141" s="59"/>
      <c r="B1141" s="59"/>
      <c r="C1141" s="59"/>
      <c r="D1141" s="59"/>
      <c r="E1141" s="59"/>
      <c r="F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row>
    <row r="1142" spans="1:28" ht="15.75" customHeight="1" x14ac:dyDescent="0.25">
      <c r="A1142" s="59"/>
      <c r="B1142" s="59"/>
      <c r="C1142" s="59"/>
      <c r="D1142" s="59"/>
      <c r="E1142" s="59"/>
      <c r="F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row>
    <row r="1143" spans="1:28" ht="15.75" customHeight="1" x14ac:dyDescent="0.25">
      <c r="A1143" s="59"/>
      <c r="B1143" s="59"/>
      <c r="C1143" s="59"/>
      <c r="D1143" s="59"/>
      <c r="E1143" s="59"/>
      <c r="F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row>
    <row r="1144" spans="1:28" ht="15.75" customHeight="1" x14ac:dyDescent="0.25">
      <c r="A1144" s="59"/>
      <c r="B1144" s="59"/>
      <c r="C1144" s="59"/>
      <c r="D1144" s="59"/>
      <c r="E1144" s="59"/>
      <c r="F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row>
    <row r="1145" spans="1:28" ht="15.75" customHeight="1" x14ac:dyDescent="0.25">
      <c r="A1145" s="59"/>
      <c r="B1145" s="59"/>
      <c r="C1145" s="59"/>
      <c r="D1145" s="59"/>
      <c r="E1145" s="59"/>
      <c r="F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row>
    <row r="1146" spans="1:28" ht="15.75" customHeight="1" x14ac:dyDescent="0.25">
      <c r="A1146" s="59"/>
      <c r="B1146" s="59"/>
      <c r="C1146" s="59"/>
      <c r="D1146" s="59"/>
      <c r="E1146" s="59"/>
      <c r="F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row>
    <row r="1147" spans="1:28" ht="15.75" customHeight="1" x14ac:dyDescent="0.25">
      <c r="A1147" s="59"/>
      <c r="B1147" s="59"/>
      <c r="C1147" s="59"/>
      <c r="D1147" s="59"/>
      <c r="E1147" s="59"/>
      <c r="F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row>
    <row r="1148" spans="1:28" ht="15.75" customHeight="1" x14ac:dyDescent="0.25">
      <c r="A1148" s="59"/>
      <c r="B1148" s="59"/>
      <c r="C1148" s="59"/>
      <c r="D1148" s="59"/>
      <c r="E1148" s="59"/>
      <c r="F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row>
    <row r="1149" spans="1:28" ht="15.75" customHeight="1" x14ac:dyDescent="0.25">
      <c r="A1149" s="59"/>
      <c r="B1149" s="59"/>
      <c r="C1149" s="59"/>
      <c r="D1149" s="59"/>
      <c r="E1149" s="59"/>
      <c r="F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row>
    <row r="1150" spans="1:28" ht="15.75" customHeight="1" x14ac:dyDescent="0.25">
      <c r="A1150" s="59"/>
      <c r="B1150" s="59"/>
      <c r="C1150" s="59"/>
      <c r="D1150" s="59"/>
      <c r="E1150" s="59"/>
      <c r="F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row>
    <row r="1151" spans="1:28" ht="15.75" customHeight="1" x14ac:dyDescent="0.25">
      <c r="A1151" s="59"/>
      <c r="B1151" s="59"/>
      <c r="C1151" s="59"/>
      <c r="D1151" s="59"/>
      <c r="E1151" s="59"/>
      <c r="F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row>
    <row r="1152" spans="1:28" ht="15.75" customHeight="1" x14ac:dyDescent="0.25">
      <c r="A1152" s="59"/>
      <c r="B1152" s="59"/>
      <c r="C1152" s="59"/>
      <c r="D1152" s="59"/>
      <c r="E1152" s="59"/>
      <c r="F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row>
    <row r="1153" spans="1:28" ht="15.75" customHeight="1" x14ac:dyDescent="0.25">
      <c r="A1153" s="59"/>
      <c r="B1153" s="59"/>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row>
    <row r="1154" spans="1:28" ht="15.75" customHeight="1" x14ac:dyDescent="0.25">
      <c r="A1154" s="59"/>
      <c r="B1154" s="59"/>
      <c r="C1154" s="59"/>
      <c r="D1154" s="59"/>
      <c r="E1154" s="59"/>
      <c r="F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row>
    <row r="1155" spans="1:28" ht="15.75" customHeight="1" x14ac:dyDescent="0.25">
      <c r="A1155" s="59"/>
      <c r="B1155" s="59"/>
      <c r="C1155" s="59"/>
      <c r="D1155" s="59"/>
      <c r="E1155" s="59"/>
      <c r="F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row>
    <row r="1156" spans="1:28" ht="15.75" customHeight="1" x14ac:dyDescent="0.25">
      <c r="A1156" s="59"/>
      <c r="B1156" s="59"/>
      <c r="C1156" s="59"/>
      <c r="D1156" s="59"/>
      <c r="E1156" s="59"/>
      <c r="F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row>
    <row r="1157" spans="1:28" ht="15.75" customHeight="1" x14ac:dyDescent="0.25">
      <c r="A1157" s="59"/>
      <c r="B1157" s="59"/>
      <c r="C1157" s="59"/>
      <c r="D1157" s="59"/>
      <c r="E1157" s="59"/>
      <c r="F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row>
    <row r="1158" spans="1:28" ht="15.75" customHeight="1" x14ac:dyDescent="0.25">
      <c r="A1158" s="59"/>
      <c r="B1158" s="59"/>
      <c r="C1158" s="59"/>
      <c r="D1158" s="59"/>
      <c r="E1158" s="59"/>
      <c r="F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row>
    <row r="1159" spans="1:28" ht="15.75" customHeight="1" x14ac:dyDescent="0.25">
      <c r="A1159" s="59"/>
      <c r="B1159" s="59"/>
      <c r="C1159" s="59"/>
      <c r="D1159" s="59"/>
      <c r="E1159" s="59"/>
      <c r="F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row>
    <row r="1160" spans="1:28" ht="15.75" customHeight="1" x14ac:dyDescent="0.25">
      <c r="A1160" s="59"/>
      <c r="B1160" s="59"/>
      <c r="C1160" s="59"/>
      <c r="D1160" s="59"/>
      <c r="E1160" s="59"/>
      <c r="F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row>
    <row r="1161" spans="1:28" ht="15.75" customHeight="1" x14ac:dyDescent="0.25">
      <c r="A1161" s="59"/>
      <c r="B1161" s="59"/>
      <c r="C1161" s="59"/>
      <c r="D1161" s="59"/>
      <c r="E1161" s="59"/>
      <c r="F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row>
    <row r="1162" spans="1:28" ht="15.75" customHeight="1" x14ac:dyDescent="0.25">
      <c r="A1162" s="59"/>
      <c r="B1162" s="59"/>
      <c r="C1162" s="59"/>
      <c r="D1162" s="59"/>
      <c r="E1162" s="59"/>
      <c r="F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row>
    <row r="1163" spans="1:28" ht="15.75" customHeight="1" x14ac:dyDescent="0.25">
      <c r="A1163" s="59"/>
      <c r="B1163" s="59"/>
      <c r="C1163" s="59"/>
      <c r="D1163" s="59"/>
      <c r="E1163" s="59"/>
      <c r="F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row>
    <row r="1164" spans="1:28" ht="15.75" customHeight="1" x14ac:dyDescent="0.25">
      <c r="A1164" s="59"/>
      <c r="B1164" s="59"/>
      <c r="C1164" s="59"/>
      <c r="D1164" s="59"/>
      <c r="E1164" s="59"/>
      <c r="F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row>
    <row r="1165" spans="1:28" ht="15.75" customHeight="1" x14ac:dyDescent="0.25">
      <c r="A1165" s="59"/>
      <c r="B1165" s="59"/>
      <c r="C1165" s="59"/>
      <c r="D1165" s="59"/>
      <c r="E1165" s="59"/>
      <c r="F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row>
    <row r="1166" spans="1:28" ht="15.75" customHeight="1" x14ac:dyDescent="0.25">
      <c r="A1166" s="59"/>
      <c r="B1166" s="59"/>
      <c r="C1166" s="59"/>
      <c r="D1166" s="59"/>
      <c r="E1166" s="59"/>
      <c r="F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row>
    <row r="1167" spans="1:28" ht="15.75" customHeight="1" x14ac:dyDescent="0.25">
      <c r="A1167" s="59"/>
      <c r="B1167" s="59"/>
      <c r="C1167" s="59"/>
      <c r="D1167" s="59"/>
      <c r="E1167" s="59"/>
      <c r="F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row>
    <row r="1168" spans="1:28" ht="15.75" customHeight="1" x14ac:dyDescent="0.25">
      <c r="A1168" s="59"/>
      <c r="B1168" s="59"/>
      <c r="C1168" s="59"/>
      <c r="D1168" s="59"/>
      <c r="E1168" s="59"/>
      <c r="F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row>
    <row r="1169" spans="1:28" ht="15.75" customHeight="1" x14ac:dyDescent="0.25">
      <c r="A1169" s="59"/>
      <c r="B1169" s="59"/>
      <c r="C1169" s="59"/>
      <c r="D1169" s="59"/>
      <c r="E1169" s="59"/>
      <c r="F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row>
    <row r="1170" spans="1:28" ht="15.75" customHeight="1" x14ac:dyDescent="0.25">
      <c r="A1170" s="59"/>
      <c r="B1170" s="59"/>
      <c r="C1170" s="59"/>
      <c r="D1170" s="59"/>
      <c r="E1170" s="59"/>
      <c r="F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row>
    <row r="1171" spans="1:28" ht="15.75" customHeight="1" x14ac:dyDescent="0.25">
      <c r="A1171" s="59"/>
      <c r="B1171" s="59"/>
      <c r="C1171" s="59"/>
      <c r="D1171" s="59"/>
      <c r="E1171" s="59"/>
      <c r="F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row>
    <row r="1172" spans="1:28" ht="15.75" customHeight="1" x14ac:dyDescent="0.25">
      <c r="A1172" s="59"/>
      <c r="B1172" s="59"/>
      <c r="C1172" s="59"/>
      <c r="D1172" s="59"/>
      <c r="E1172" s="59"/>
      <c r="F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row>
    <row r="1173" spans="1:28" ht="15.75" customHeight="1" x14ac:dyDescent="0.25">
      <c r="A1173" s="59"/>
      <c r="B1173" s="59"/>
      <c r="C1173" s="59"/>
      <c r="D1173" s="59"/>
      <c r="E1173" s="59"/>
      <c r="F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row>
    <row r="1174" spans="1:28" ht="15.75" customHeight="1" x14ac:dyDescent="0.25">
      <c r="A1174" s="59"/>
      <c r="B1174" s="59"/>
      <c r="C1174" s="59"/>
      <c r="D1174" s="59"/>
      <c r="E1174" s="59"/>
      <c r="F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row>
    <row r="1175" spans="1:28" ht="15.75" customHeight="1" x14ac:dyDescent="0.25">
      <c r="A1175" s="59"/>
      <c r="B1175" s="59"/>
      <c r="C1175" s="59"/>
      <c r="D1175" s="59"/>
      <c r="E1175" s="59"/>
      <c r="F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row>
  </sheetData>
  <mergeCells count="127">
    <mergeCell ref="B651:H651"/>
    <mergeCell ref="I651:O651"/>
    <mergeCell ref="B652:H652"/>
    <mergeCell ref="I652:O652"/>
    <mergeCell ref="B653:H653"/>
    <mergeCell ref="I653:O653"/>
    <mergeCell ref="A190:A194"/>
    <mergeCell ref="A323:A327"/>
    <mergeCell ref="A328:A332"/>
    <mergeCell ref="A333:A337"/>
    <mergeCell ref="A205:A209"/>
    <mergeCell ref="A376:A380"/>
    <mergeCell ref="A200:A204"/>
    <mergeCell ref="A371:A375"/>
    <mergeCell ref="A195:A199"/>
    <mergeCell ref="A366:A370"/>
    <mergeCell ref="A361:A365"/>
    <mergeCell ref="A293:A297"/>
    <mergeCell ref="A298:A302"/>
    <mergeCell ref="A303:A307"/>
    <mergeCell ref="A351:A355"/>
    <mergeCell ref="A308:A312"/>
    <mergeCell ref="A313:A317"/>
    <mergeCell ref="A220:A224"/>
    <mergeCell ref="A230:A234"/>
    <mergeCell ref="A243:A247"/>
    <mergeCell ref="A238:A242"/>
    <mergeCell ref="A248:A252"/>
    <mergeCell ref="A530:A534"/>
    <mergeCell ref="A535:A539"/>
    <mergeCell ref="A540:A544"/>
    <mergeCell ref="A546:H546"/>
    <mergeCell ref="A609:H609"/>
    <mergeCell ref="A636:H636"/>
    <mergeCell ref="A548:A552"/>
    <mergeCell ref="A553:A557"/>
    <mergeCell ref="A558:A562"/>
    <mergeCell ref="A578:A582"/>
    <mergeCell ref="A573:A577"/>
    <mergeCell ref="A568:A572"/>
    <mergeCell ref="A563:A567"/>
    <mergeCell ref="A583:A587"/>
    <mergeCell ref="A588:A592"/>
    <mergeCell ref="A616:A620"/>
    <mergeCell ref="A621:A625"/>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A83:A87"/>
    <mergeCell ref="A88:A92"/>
    <mergeCell ref="A93:A97"/>
    <mergeCell ref="A98:A102"/>
    <mergeCell ref="A110:N110"/>
    <mergeCell ref="A103:A107"/>
    <mergeCell ref="A283:A287"/>
    <mergeCell ref="A112:A116"/>
    <mergeCell ref="A117:A121"/>
    <mergeCell ref="A122:A126"/>
    <mergeCell ref="A127:A131"/>
    <mergeCell ref="A132:A136"/>
    <mergeCell ref="A236:N236"/>
    <mergeCell ref="A263:N263"/>
    <mergeCell ref="A281:G281"/>
    <mergeCell ref="A137:A141"/>
    <mergeCell ref="A142:A146"/>
    <mergeCell ref="A147:A151"/>
    <mergeCell ref="A152:A156"/>
    <mergeCell ref="A157:A161"/>
    <mergeCell ref="A162:A166"/>
    <mergeCell ref="A167:A171"/>
    <mergeCell ref="A173:N173"/>
    <mergeCell ref="A175:A179"/>
    <mergeCell ref="A210:A214"/>
    <mergeCell ref="A215:A219"/>
    <mergeCell ref="A180:A184"/>
    <mergeCell ref="A515:A519"/>
    <mergeCell ref="A520:A524"/>
    <mergeCell ref="A525:A529"/>
    <mergeCell ref="A490:A494"/>
    <mergeCell ref="A495:A499"/>
    <mergeCell ref="A510:A514"/>
    <mergeCell ref="A466:A470"/>
    <mergeCell ref="A471:A475"/>
    <mergeCell ref="A476:A480"/>
    <mergeCell ref="A483:H483"/>
    <mergeCell ref="A485:A489"/>
    <mergeCell ref="A451:A455"/>
    <mergeCell ref="A456:A460"/>
    <mergeCell ref="A461:A465"/>
    <mergeCell ref="A185:A189"/>
    <mergeCell ref="A356:A360"/>
    <mergeCell ref="A346:A350"/>
    <mergeCell ref="A338:A342"/>
    <mergeCell ref="A344:G344"/>
    <mergeCell ref="A407:G407"/>
    <mergeCell ref="A381:A385"/>
    <mergeCell ref="A288:A292"/>
    <mergeCell ref="A318:A322"/>
    <mergeCell ref="A409:A413"/>
    <mergeCell ref="A611:A615"/>
    <mergeCell ref="A225:A229"/>
    <mergeCell ref="A396:A400"/>
    <mergeCell ref="A593:A597"/>
    <mergeCell ref="A598:A602"/>
    <mergeCell ref="A386:A390"/>
    <mergeCell ref="A401:A405"/>
    <mergeCell ref="A603:A607"/>
    <mergeCell ref="A500:A504"/>
    <mergeCell ref="A505:A509"/>
    <mergeCell ref="A434:G434"/>
    <mergeCell ref="A449:H449"/>
    <mergeCell ref="A391:A395"/>
    <mergeCell ref="A414:A418"/>
    <mergeCell ref="A419:A423"/>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dcterms:created xsi:type="dcterms:W3CDTF">2010-03-25T16:40:43Z</dcterms:created>
  <dcterms:modified xsi:type="dcterms:W3CDTF">2023-06-09T21:46:25Z</dcterms:modified>
</cp:coreProperties>
</file>