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DA4BB3C2-0DCB-4220-A88E-5AECB7A2AF61}" xr6:coauthVersionLast="47" xr6:coauthVersionMax="47" xr10:uidLastSave="{00000000-0000-0000-0000-000000000000}"/>
  <bookViews>
    <workbookView xWindow="-120" yWindow="-120" windowWidth="20730" windowHeight="11160" tabRatio="493" xr2:uid="{00000000-000D-0000-FFFF-FFFF00000000}"/>
  </bookViews>
  <sheets>
    <sheet name="GESTIÓN" sheetId="17" r:id="rId1"/>
    <sheet name="INVERSIÓN" sheetId="6" r:id="rId2"/>
    <sheet name="ACTIVIDADES" sheetId="7" r:id="rId3"/>
    <sheet name="TERRITORIALIZACIÓN" sheetId="18" r:id="rId4"/>
    <sheet name="SPI" sheetId="14" r:id="rId5"/>
  </sheets>
  <externalReferences>
    <externalReference r:id="rId6"/>
    <externalReference r:id="rId7"/>
  </externalReferences>
  <definedNames>
    <definedName name="_xlnm._FilterDatabase" localSheetId="2" hidden="1">ACTIVIDADES!$A$8:$V$8</definedName>
    <definedName name="_xlnm.Print_Area" localSheetId="2">ACTIVIDADES!#REF!</definedName>
    <definedName name="_xlnm.Print_Area" localSheetId="1">INVERSIÓN!$A$1:$FA$50</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3" i="17" l="1"/>
  <c r="EW13" i="17"/>
  <c r="EV14" i="17"/>
  <c r="EV13" i="17"/>
  <c r="EU14" i="17"/>
  <c r="EU13" i="17"/>
  <c r="ET14" i="17"/>
  <c r="ET13" i="17"/>
  <c r="EX14" i="17"/>
  <c r="EW14" i="17"/>
  <c r="DO14" i="17"/>
  <c r="DN14" i="17"/>
  <c r="DM14" i="17"/>
  <c r="DL14" i="17"/>
  <c r="DK14" i="17"/>
  <c r="CK14" i="17"/>
  <c r="CJ14" i="17"/>
  <c r="CI14" i="17"/>
  <c r="CH14" i="17"/>
  <c r="CG14" i="17"/>
  <c r="BG14" i="17"/>
  <c r="BF14" i="17"/>
  <c r="BE14" i="17"/>
  <c r="BD14" i="17"/>
  <c r="BC14" i="17"/>
  <c r="AD14" i="17"/>
  <c r="DO13" i="17"/>
  <c r="DN13" i="17"/>
  <c r="DM13" i="17"/>
  <c r="DL13" i="17"/>
  <c r="DK13" i="17"/>
  <c r="CL13" i="17"/>
  <c r="CK13" i="17"/>
  <c r="CJ13" i="17"/>
  <c r="CI13" i="17"/>
  <c r="CH13" i="17"/>
  <c r="CG13" i="17"/>
  <c r="BG13" i="17"/>
  <c r="BF13" i="17"/>
  <c r="BE13" i="17"/>
  <c r="BD13" i="17"/>
  <c r="BC13" i="17"/>
  <c r="AD13" i="17"/>
  <c r="G11" i="6"/>
  <c r="EV44" i="6"/>
  <c r="EV41" i="6"/>
  <c r="EV40" i="6"/>
  <c r="EV33" i="6"/>
  <c r="EV27" i="6"/>
  <c r="EV26" i="6"/>
  <c r="EV20" i="6"/>
  <c r="EV19" i="6"/>
  <c r="EV18" i="6"/>
  <c r="EV21" i="6"/>
  <c r="EV22" i="6"/>
  <c r="EV23" i="6"/>
  <c r="EV24" i="6"/>
  <c r="EV25" i="6"/>
  <c r="EV28" i="6"/>
  <c r="EV29" i="6"/>
  <c r="EV30" i="6"/>
  <c r="EV31" i="6"/>
  <c r="EV32" i="6"/>
  <c r="EV34" i="6"/>
  <c r="EV35" i="6"/>
  <c r="EV36" i="6"/>
  <c r="EV37" i="6"/>
  <c r="EV38" i="6"/>
  <c r="EV39" i="6"/>
  <c r="EV42" i="6"/>
  <c r="EV43" i="6"/>
  <c r="EV17" i="6"/>
  <c r="EU41" i="6"/>
  <c r="EU34" i="6"/>
  <c r="EU27" i="6"/>
  <c r="EU20" i="6"/>
  <c r="EU11" i="6"/>
  <c r="EU12" i="6"/>
  <c r="EU13" i="6"/>
  <c r="EU14" i="6"/>
  <c r="EU15" i="6"/>
  <c r="EU16" i="6"/>
  <c r="EU17" i="6"/>
  <c r="EU18" i="6"/>
  <c r="EU19" i="6"/>
  <c r="EU21" i="6"/>
  <c r="EU22" i="6"/>
  <c r="EU23" i="6"/>
  <c r="EU24" i="6"/>
  <c r="EU25" i="6"/>
  <c r="EU26" i="6"/>
  <c r="EU28" i="6"/>
  <c r="EU29" i="6"/>
  <c r="EU30" i="6"/>
  <c r="EU31" i="6"/>
  <c r="EU32" i="6"/>
  <c r="EU33" i="6"/>
  <c r="EU35" i="6"/>
  <c r="EU36" i="6"/>
  <c r="EU37" i="6"/>
  <c r="EU38" i="6"/>
  <c r="EU39" i="6"/>
  <c r="EU40" i="6"/>
  <c r="EU42" i="6"/>
  <c r="EU43" i="6"/>
  <c r="EU44" i="6"/>
  <c r="EU10" i="6"/>
  <c r="DM44" i="6"/>
  <c r="ET41" i="6"/>
  <c r="ET34" i="6"/>
  <c r="ET27" i="6"/>
  <c r="ET20" i="6"/>
  <c r="ET10" i="6"/>
  <c r="ET11" i="6"/>
  <c r="ET12" i="6"/>
  <c r="ET13" i="6"/>
  <c r="ET14" i="6"/>
  <c r="ET15" i="6"/>
  <c r="ET16" i="6"/>
  <c r="ET17" i="6"/>
  <c r="ET18" i="6"/>
  <c r="ET19" i="6"/>
  <c r="ET21" i="6"/>
  <c r="ET22" i="6"/>
  <c r="ET23" i="6"/>
  <c r="ET24" i="6"/>
  <c r="ET25" i="6"/>
  <c r="ET26" i="6"/>
  <c r="ET28" i="6"/>
  <c r="ET29" i="6"/>
  <c r="ET30" i="6"/>
  <c r="ET31" i="6"/>
  <c r="ET32" i="6"/>
  <c r="ET33" i="6"/>
  <c r="ET35" i="6"/>
  <c r="ET36" i="6"/>
  <c r="ET37" i="6"/>
  <c r="ET38" i="6"/>
  <c r="ET39" i="6"/>
  <c r="ET40" i="6"/>
  <c r="ET42" i="6"/>
  <c r="ET43" i="6"/>
  <c r="ET44" i="6"/>
  <c r="ES41" i="6"/>
  <c r="ES34" i="6"/>
  <c r="ES27" i="6"/>
  <c r="ES20" i="6"/>
  <c r="ES11" i="6"/>
  <c r="ES12" i="6"/>
  <c r="ES13" i="6"/>
  <c r="ES14" i="6"/>
  <c r="ES15" i="6"/>
  <c r="ES16" i="6"/>
  <c r="ES17" i="6"/>
  <c r="ES18" i="6"/>
  <c r="ES19" i="6"/>
  <c r="ES21" i="6"/>
  <c r="ES22" i="6"/>
  <c r="ES23" i="6"/>
  <c r="ES24" i="6"/>
  <c r="ES25" i="6"/>
  <c r="ES26" i="6"/>
  <c r="ES28" i="6"/>
  <c r="ES29" i="6"/>
  <c r="ES30" i="6"/>
  <c r="ES31" i="6"/>
  <c r="ES32" i="6"/>
  <c r="ES33" i="6"/>
  <c r="ES35" i="6"/>
  <c r="ES36" i="6"/>
  <c r="ES37" i="6"/>
  <c r="ES38" i="6"/>
  <c r="ES39" i="6"/>
  <c r="ES40" i="6"/>
  <c r="ES42" i="6"/>
  <c r="ES43" i="6"/>
  <c r="ES44" i="6"/>
  <c r="ES10" i="6"/>
  <c r="ER44" i="6"/>
  <c r="ER42" i="6"/>
  <c r="ER41" i="6"/>
  <c r="ER39" i="6"/>
  <c r="ER34" i="6"/>
  <c r="ER28" i="6"/>
  <c r="ER27" i="6"/>
  <c r="ER23" i="6"/>
  <c r="ER21" i="6"/>
  <c r="ER20" i="6"/>
  <c r="ER18" i="6"/>
  <c r="ER14" i="6"/>
  <c r="ER13" i="6"/>
  <c r="ER11" i="6"/>
  <c r="ER12" i="6"/>
  <c r="ER15" i="6"/>
  <c r="ER16" i="6"/>
  <c r="ER17" i="6"/>
  <c r="ER19" i="6"/>
  <c r="ER22" i="6"/>
  <c r="ER24" i="6"/>
  <c r="ER25" i="6"/>
  <c r="ER26" i="6"/>
  <c r="ER29" i="6"/>
  <c r="ER30" i="6"/>
  <c r="ER31" i="6"/>
  <c r="ER32" i="6"/>
  <c r="ER33" i="6"/>
  <c r="ER35" i="6"/>
  <c r="ER36" i="6"/>
  <c r="ER37" i="6"/>
  <c r="ER38" i="6"/>
  <c r="ER40" i="6"/>
  <c r="ER43" i="6"/>
  <c r="ER10" i="6"/>
  <c r="G44" i="6"/>
  <c r="G42" i="6"/>
  <c r="G39" i="6"/>
  <c r="G731" i="14"/>
  <c r="G730" i="14"/>
  <c r="G729" i="14"/>
  <c r="G728" i="14"/>
  <c r="G727" i="14"/>
  <c r="G726" i="14"/>
  <c r="I262" i="14"/>
  <c r="J262" i="14" s="1"/>
  <c r="J266" i="14"/>
  <c r="M262" i="14"/>
  <c r="DJ41" i="6" l="1"/>
  <c r="DJ42" i="6"/>
  <c r="DJ39" i="6"/>
  <c r="DJ40" i="6"/>
  <c r="DJ38" i="6"/>
  <c r="DJ34" i="6"/>
  <c r="DJ35" i="6"/>
  <c r="DJ32" i="6"/>
  <c r="DJ33" i="6"/>
  <c r="DJ31" i="6"/>
  <c r="DJ25" i="6"/>
  <c r="DJ26" i="6"/>
  <c r="DJ27" i="6"/>
  <c r="DJ28" i="6"/>
  <c r="DJ24" i="6"/>
  <c r="DJ21" i="6"/>
  <c r="DJ18" i="6"/>
  <c r="DJ19" i="6"/>
  <c r="DJ20" i="6"/>
  <c r="DJ17" i="6"/>
  <c r="DJ14" i="6"/>
  <c r="DJ13" i="6"/>
  <c r="DJ12" i="6"/>
  <c r="DJ11" i="6"/>
  <c r="DJ10" i="6"/>
  <c r="G725" i="14" l="1"/>
  <c r="G724" i="14"/>
  <c r="G723" i="14"/>
  <c r="G722" i="14"/>
  <c r="G721" i="14"/>
  <c r="G720" i="14"/>
  <c r="I257" i="14"/>
  <c r="J257" i="14" s="1"/>
  <c r="J261" i="14"/>
  <c r="M257" i="14"/>
  <c r="DJ44" i="6" l="1"/>
  <c r="DJ37" i="6"/>
  <c r="DJ30" i="6"/>
  <c r="DJ23" i="6"/>
  <c r="DJ16" i="6"/>
  <c r="H44" i="6"/>
  <c r="I44" i="6"/>
  <c r="J44" i="6"/>
  <c r="K44" i="6"/>
  <c r="L44" i="6"/>
  <c r="M44" i="6"/>
  <c r="N44" i="6"/>
  <c r="O44" i="6"/>
  <c r="P44" i="6"/>
  <c r="Q44" i="6"/>
  <c r="R44" i="6"/>
  <c r="S44" i="6"/>
  <c r="T44" i="6"/>
  <c r="U44" i="6"/>
  <c r="V44" i="6"/>
  <c r="AB44" i="6"/>
  <c r="AC44" i="6"/>
  <c r="AD44" i="6"/>
  <c r="AE44" i="6"/>
  <c r="AF44" i="6"/>
  <c r="AG44" i="6"/>
  <c r="AH44" i="6"/>
  <c r="AI44" i="6"/>
  <c r="AJ44" i="6"/>
  <c r="AK44" i="6"/>
  <c r="AM44" i="6"/>
  <c r="AN44" i="6"/>
  <c r="AO44" i="6"/>
  <c r="AP44" i="6"/>
  <c r="AQ44" i="6"/>
  <c r="AR44" i="6"/>
  <c r="AS44" i="6"/>
  <c r="AT44" i="6"/>
  <c r="AU44" i="6"/>
  <c r="AV44" i="6"/>
  <c r="AW44" i="6"/>
  <c r="AX44" i="6"/>
  <c r="AY44" i="6"/>
  <c r="AZ44" i="6"/>
  <c r="BF44" i="6"/>
  <c r="BG44" i="6"/>
  <c r="BH44" i="6"/>
  <c r="BI44" i="6"/>
  <c r="BJ44" i="6"/>
  <c r="BK44" i="6"/>
  <c r="BL44" i="6"/>
  <c r="BM44" i="6"/>
  <c r="BN44" i="6"/>
  <c r="BO44" i="6"/>
  <c r="BP44" i="6"/>
  <c r="BQ44" i="6"/>
  <c r="BR44" i="6"/>
  <c r="BS44" i="6"/>
  <c r="BT44" i="6"/>
  <c r="BU44" i="6"/>
  <c r="BV44" i="6"/>
  <c r="BW44" i="6"/>
  <c r="BX44" i="6"/>
  <c r="BY44" i="6"/>
  <c r="BZ44" i="6"/>
  <c r="CA44" i="6"/>
  <c r="CB44" i="6"/>
  <c r="CC44" i="6"/>
  <c r="CD44" i="6"/>
  <c r="CJ44" i="6"/>
  <c r="CK44" i="6"/>
  <c r="CL44" i="6"/>
  <c r="CM44" i="6"/>
  <c r="CN44" i="6"/>
  <c r="CO44" i="6"/>
  <c r="CP44" i="6"/>
  <c r="CQ44" i="6"/>
  <c r="CR44" i="6"/>
  <c r="CS44" i="6"/>
  <c r="CT44" i="6"/>
  <c r="CU44" i="6"/>
  <c r="CV44" i="6"/>
  <c r="CW44" i="6"/>
  <c r="CX44" i="6"/>
  <c r="CY44" i="6"/>
  <c r="CZ44" i="6"/>
  <c r="DA44" i="6"/>
  <c r="DB44" i="6"/>
  <c r="DC44" i="6"/>
  <c r="DD44" i="6"/>
  <c r="DE44" i="6"/>
  <c r="DF44" i="6"/>
  <c r="DG44" i="6"/>
  <c r="DH44" i="6"/>
  <c r="DN44" i="6"/>
  <c r="H37" i="6"/>
  <c r="I37" i="6"/>
  <c r="J37" i="6"/>
  <c r="K37" i="6"/>
  <c r="L37" i="6"/>
  <c r="M37" i="6"/>
  <c r="N37" i="6"/>
  <c r="O37" i="6"/>
  <c r="P37" i="6"/>
  <c r="Q37" i="6"/>
  <c r="R37" i="6"/>
  <c r="S37" i="6"/>
  <c r="T37" i="6"/>
  <c r="U37" i="6"/>
  <c r="V37" i="6"/>
  <c r="AC37" i="6"/>
  <c r="AD37" i="6"/>
  <c r="AE37" i="6"/>
  <c r="AF37" i="6"/>
  <c r="AG37" i="6"/>
  <c r="AH37" i="6"/>
  <c r="AI37" i="6"/>
  <c r="AJ37" i="6"/>
  <c r="AK37" i="6"/>
  <c r="AL37" i="6"/>
  <c r="AM37" i="6"/>
  <c r="AN37" i="6"/>
  <c r="AO37" i="6"/>
  <c r="AP37" i="6"/>
  <c r="AQ37" i="6"/>
  <c r="AR37" i="6"/>
  <c r="AS37" i="6"/>
  <c r="AT37" i="6"/>
  <c r="AU37" i="6"/>
  <c r="AV37" i="6"/>
  <c r="AW37" i="6"/>
  <c r="AX37" i="6"/>
  <c r="AY37" i="6"/>
  <c r="AZ37" i="6"/>
  <c r="BG37" i="6"/>
  <c r="BH37" i="6"/>
  <c r="BI37" i="6"/>
  <c r="BJ37" i="6"/>
  <c r="BK37" i="6"/>
  <c r="BL37" i="6"/>
  <c r="BM37" i="6"/>
  <c r="BN37" i="6"/>
  <c r="BO37" i="6"/>
  <c r="BP37" i="6"/>
  <c r="BQ37" i="6"/>
  <c r="BR37" i="6"/>
  <c r="BS37" i="6"/>
  <c r="BT37" i="6"/>
  <c r="BU37" i="6"/>
  <c r="BV37" i="6"/>
  <c r="BW37" i="6"/>
  <c r="BX37" i="6"/>
  <c r="BY37" i="6"/>
  <c r="BZ37" i="6"/>
  <c r="CA37" i="6"/>
  <c r="CB37" i="6"/>
  <c r="CC37" i="6"/>
  <c r="CD37" i="6"/>
  <c r="CJ37" i="6"/>
  <c r="CK37" i="6"/>
  <c r="CL37" i="6"/>
  <c r="CM37" i="6"/>
  <c r="CN37" i="6"/>
  <c r="CO37" i="6"/>
  <c r="CP37" i="6"/>
  <c r="CQ37" i="6"/>
  <c r="CR37" i="6"/>
  <c r="CS37" i="6"/>
  <c r="CT37" i="6"/>
  <c r="CU37" i="6"/>
  <c r="CV37" i="6"/>
  <c r="CW37" i="6"/>
  <c r="CX37" i="6"/>
  <c r="CY37" i="6"/>
  <c r="CZ37" i="6"/>
  <c r="DA37" i="6"/>
  <c r="DB37" i="6"/>
  <c r="DC37" i="6"/>
  <c r="DD37" i="6"/>
  <c r="DE37" i="6"/>
  <c r="DF37" i="6"/>
  <c r="DG37" i="6"/>
  <c r="DH37" i="6"/>
  <c r="DN37" i="6"/>
  <c r="H30" i="6"/>
  <c r="I30" i="6"/>
  <c r="J30" i="6"/>
  <c r="K30" i="6"/>
  <c r="L30" i="6"/>
  <c r="M30" i="6"/>
  <c r="N30" i="6"/>
  <c r="O30" i="6"/>
  <c r="P30" i="6"/>
  <c r="Q30" i="6"/>
  <c r="R30" i="6"/>
  <c r="S30" i="6"/>
  <c r="T30" i="6"/>
  <c r="U30" i="6"/>
  <c r="V30" i="6"/>
  <c r="W30" i="6"/>
  <c r="X30" i="6"/>
  <c r="Y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B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N30" i="6"/>
  <c r="H23" i="6"/>
  <c r="I23" i="6"/>
  <c r="J23" i="6"/>
  <c r="K23" i="6"/>
  <c r="L23" i="6"/>
  <c r="M23" i="6"/>
  <c r="N23" i="6"/>
  <c r="O23" i="6"/>
  <c r="P23" i="6"/>
  <c r="Q23" i="6"/>
  <c r="R23" i="6"/>
  <c r="S23" i="6"/>
  <c r="T23" i="6"/>
  <c r="U23" i="6"/>
  <c r="V23" i="6"/>
  <c r="AC23" i="6"/>
  <c r="AD23" i="6"/>
  <c r="AE23" i="6"/>
  <c r="AF23" i="6"/>
  <c r="AG23" i="6"/>
  <c r="AH23" i="6"/>
  <c r="AI23" i="6"/>
  <c r="AJ23" i="6"/>
  <c r="AK23" i="6"/>
  <c r="AL23" i="6"/>
  <c r="AM23" i="6"/>
  <c r="AN23" i="6"/>
  <c r="AO23" i="6"/>
  <c r="AP23" i="6"/>
  <c r="AQ23" i="6"/>
  <c r="AR23" i="6"/>
  <c r="AS23" i="6"/>
  <c r="AT23" i="6"/>
  <c r="AU23" i="6"/>
  <c r="AV23" i="6"/>
  <c r="AW23" i="6"/>
  <c r="AX23" i="6"/>
  <c r="AY23" i="6"/>
  <c r="AZ23" i="6"/>
  <c r="BG23" i="6"/>
  <c r="BH23" i="6"/>
  <c r="BI23" i="6"/>
  <c r="BJ23" i="6"/>
  <c r="BK23" i="6"/>
  <c r="BL23" i="6"/>
  <c r="BM23" i="6"/>
  <c r="BN23" i="6"/>
  <c r="BO23" i="6"/>
  <c r="BP23" i="6"/>
  <c r="BQ23" i="6"/>
  <c r="BR23" i="6"/>
  <c r="BS23" i="6"/>
  <c r="BT23" i="6"/>
  <c r="BU23" i="6"/>
  <c r="BV23" i="6"/>
  <c r="BW23" i="6"/>
  <c r="BX23" i="6"/>
  <c r="BY23" i="6"/>
  <c r="BZ23" i="6"/>
  <c r="CA23" i="6"/>
  <c r="CB23" i="6"/>
  <c r="CC23" i="6"/>
  <c r="CD23" i="6"/>
  <c r="CJ23" i="6"/>
  <c r="CK23" i="6"/>
  <c r="CL23" i="6"/>
  <c r="CM23" i="6"/>
  <c r="CN23" i="6"/>
  <c r="CO23" i="6"/>
  <c r="CP23" i="6"/>
  <c r="CQ23" i="6"/>
  <c r="CR23" i="6"/>
  <c r="CS23" i="6"/>
  <c r="CT23" i="6"/>
  <c r="CU23" i="6"/>
  <c r="CV23" i="6"/>
  <c r="CW23" i="6"/>
  <c r="CX23" i="6"/>
  <c r="CY23" i="6"/>
  <c r="CZ23" i="6"/>
  <c r="DA23" i="6"/>
  <c r="DB23" i="6"/>
  <c r="DC23" i="6"/>
  <c r="DD23" i="6"/>
  <c r="DE23" i="6"/>
  <c r="DF23" i="6"/>
  <c r="DG23" i="6"/>
  <c r="DH23" i="6"/>
  <c r="DN23" i="6"/>
  <c r="H16" i="6"/>
  <c r="I16" i="6"/>
  <c r="J16" i="6"/>
  <c r="K16" i="6"/>
  <c r="L16" i="6"/>
  <c r="M16" i="6"/>
  <c r="N16" i="6"/>
  <c r="O16" i="6"/>
  <c r="P16" i="6"/>
  <c r="Q16" i="6"/>
  <c r="R16" i="6"/>
  <c r="S16" i="6"/>
  <c r="T16" i="6"/>
  <c r="U16" i="6"/>
  <c r="V16" i="6"/>
  <c r="AC16" i="6"/>
  <c r="AD16" i="6"/>
  <c r="AE16" i="6"/>
  <c r="AF16" i="6"/>
  <c r="AG16" i="6"/>
  <c r="AH16" i="6"/>
  <c r="AI16" i="6"/>
  <c r="AJ16" i="6"/>
  <c r="AK16" i="6"/>
  <c r="AL16" i="6"/>
  <c r="AM16" i="6"/>
  <c r="AN16" i="6"/>
  <c r="AO16" i="6"/>
  <c r="AP16" i="6"/>
  <c r="AQ16" i="6"/>
  <c r="AR16" i="6"/>
  <c r="AS16" i="6"/>
  <c r="AT16" i="6"/>
  <c r="AU16" i="6"/>
  <c r="AV16" i="6"/>
  <c r="AW16" i="6"/>
  <c r="AX16" i="6"/>
  <c r="AY16" i="6"/>
  <c r="AZ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N16" i="6"/>
  <c r="H45" i="6"/>
  <c r="I45" i="6"/>
  <c r="J45" i="6"/>
  <c r="K45" i="6"/>
  <c r="L45" i="6"/>
  <c r="M45" i="6"/>
  <c r="N45" i="6"/>
  <c r="O45" i="6"/>
  <c r="P45" i="6"/>
  <c r="Q45" i="6"/>
  <c r="R45" i="6"/>
  <c r="S45" i="6"/>
  <c r="T45" i="6"/>
  <c r="U45" i="6"/>
  <c r="V45" i="6"/>
  <c r="AB45" i="6"/>
  <c r="AC45" i="6"/>
  <c r="AD45" i="6"/>
  <c r="AE45" i="6"/>
  <c r="AF45" i="6"/>
  <c r="AG45" i="6"/>
  <c r="AH45" i="6"/>
  <c r="AI45" i="6"/>
  <c r="AJ45" i="6"/>
  <c r="AK45" i="6"/>
  <c r="AM45" i="6"/>
  <c r="AN45" i="6"/>
  <c r="AO45" i="6"/>
  <c r="AP45" i="6"/>
  <c r="AQ45" i="6"/>
  <c r="AR45" i="6"/>
  <c r="AS45" i="6"/>
  <c r="AT45" i="6"/>
  <c r="AU45" i="6"/>
  <c r="AV45" i="6"/>
  <c r="AW45" i="6"/>
  <c r="AX45" i="6"/>
  <c r="AY45" i="6"/>
  <c r="AZ45" i="6"/>
  <c r="BF45" i="6"/>
  <c r="BG45" i="6"/>
  <c r="BH45" i="6"/>
  <c r="BI45" i="6"/>
  <c r="BJ45" i="6"/>
  <c r="BK45" i="6"/>
  <c r="BL45" i="6"/>
  <c r="BM45" i="6"/>
  <c r="BN45" i="6"/>
  <c r="BO45" i="6"/>
  <c r="BP45" i="6"/>
  <c r="BQ45" i="6"/>
  <c r="BR45" i="6"/>
  <c r="BS45" i="6"/>
  <c r="BT45" i="6"/>
  <c r="BU45" i="6"/>
  <c r="BV45" i="6"/>
  <c r="BW45" i="6"/>
  <c r="BX45" i="6"/>
  <c r="BY45" i="6"/>
  <c r="BZ45" i="6"/>
  <c r="CA45" i="6"/>
  <c r="CB45" i="6"/>
  <c r="CC45" i="6"/>
  <c r="CD45" i="6"/>
  <c r="CJ45" i="6"/>
  <c r="CK45" i="6"/>
  <c r="CL45" i="6"/>
  <c r="CM45" i="6"/>
  <c r="CN45" i="6"/>
  <c r="CO45" i="6"/>
  <c r="CP45" i="6"/>
  <c r="CQ45" i="6"/>
  <c r="CR45" i="6"/>
  <c r="CS45" i="6"/>
  <c r="CT45" i="6"/>
  <c r="CU45" i="6"/>
  <c r="CV45" i="6"/>
  <c r="CW45" i="6"/>
  <c r="CX45" i="6"/>
  <c r="CY45" i="6"/>
  <c r="CZ45" i="6"/>
  <c r="DA45" i="6"/>
  <c r="DB45" i="6"/>
  <c r="DC45" i="6"/>
  <c r="DD45" i="6"/>
  <c r="DE45" i="6"/>
  <c r="DF45" i="6"/>
  <c r="DG45" i="6"/>
  <c r="DH45" i="6"/>
  <c r="DN45" i="6"/>
  <c r="H46" i="6"/>
  <c r="I46" i="6"/>
  <c r="J46" i="6"/>
  <c r="K46" i="6"/>
  <c r="L46" i="6"/>
  <c r="M46" i="6"/>
  <c r="N46" i="6"/>
  <c r="O46" i="6"/>
  <c r="P46" i="6"/>
  <c r="Q46" i="6"/>
  <c r="R46" i="6"/>
  <c r="S46" i="6"/>
  <c r="T46" i="6"/>
  <c r="U46" i="6"/>
  <c r="V46" i="6"/>
  <c r="W46" i="6"/>
  <c r="X46" i="6"/>
  <c r="Y46" i="6"/>
  <c r="Z46" i="6"/>
  <c r="AA46" i="6"/>
  <c r="AC46" i="6"/>
  <c r="AD46" i="6"/>
  <c r="AE46" i="6"/>
  <c r="AF46" i="6"/>
  <c r="AG46" i="6"/>
  <c r="AG47" i="6" s="1"/>
  <c r="AH46" i="6"/>
  <c r="AI46" i="6"/>
  <c r="AJ46" i="6"/>
  <c r="AK46" i="6"/>
  <c r="AL46" i="6"/>
  <c r="AM46" i="6"/>
  <c r="AN46" i="6"/>
  <c r="AO46" i="6"/>
  <c r="AP46" i="6"/>
  <c r="AQ46" i="6"/>
  <c r="AR46" i="6"/>
  <c r="AS46" i="6"/>
  <c r="AT46" i="6"/>
  <c r="AU46" i="6"/>
  <c r="AV46" i="6"/>
  <c r="AW46" i="6"/>
  <c r="AX46" i="6"/>
  <c r="AY46" i="6"/>
  <c r="AZ46" i="6"/>
  <c r="BG46" i="6"/>
  <c r="BH46" i="6"/>
  <c r="BI46" i="6"/>
  <c r="BJ46" i="6"/>
  <c r="BK46" i="6"/>
  <c r="BL46" i="6"/>
  <c r="BM46" i="6"/>
  <c r="BN46" i="6"/>
  <c r="BO46" i="6"/>
  <c r="BP46" i="6"/>
  <c r="BQ46" i="6"/>
  <c r="BR46" i="6"/>
  <c r="BS46" i="6"/>
  <c r="BT46" i="6"/>
  <c r="BU46" i="6"/>
  <c r="BV46" i="6"/>
  <c r="BW46" i="6"/>
  <c r="BW47" i="6" s="1"/>
  <c r="BX46" i="6"/>
  <c r="BY46" i="6"/>
  <c r="BZ46" i="6"/>
  <c r="CA46" i="6"/>
  <c r="CB46" i="6"/>
  <c r="CC46" i="6"/>
  <c r="CD46" i="6"/>
  <c r="CJ46" i="6"/>
  <c r="CJ47" i="6" s="1"/>
  <c r="CK46" i="6"/>
  <c r="CK47" i="6" s="1"/>
  <c r="CL46" i="6"/>
  <c r="CM46" i="6"/>
  <c r="CN46" i="6"/>
  <c r="CN47" i="6" s="1"/>
  <c r="CO46" i="6"/>
  <c r="CP46" i="6"/>
  <c r="CQ46" i="6"/>
  <c r="CR46" i="6"/>
  <c r="CR47" i="6" s="1"/>
  <c r="CS46" i="6"/>
  <c r="CT46" i="6"/>
  <c r="CU46" i="6"/>
  <c r="CV46" i="6"/>
  <c r="CW46" i="6"/>
  <c r="CX46" i="6"/>
  <c r="CY46" i="6"/>
  <c r="CZ46" i="6"/>
  <c r="CZ47" i="6" s="1"/>
  <c r="DA46" i="6"/>
  <c r="DB46" i="6"/>
  <c r="DC46" i="6"/>
  <c r="DD46" i="6"/>
  <c r="DE46" i="6"/>
  <c r="DF46" i="6"/>
  <c r="DG46" i="6"/>
  <c r="DH46" i="6"/>
  <c r="DH47" i="6" s="1"/>
  <c r="DN46" i="6"/>
  <c r="BR47" i="6" l="1"/>
  <c r="CM47" i="6"/>
  <c r="AW47" i="6"/>
  <c r="AD47" i="6"/>
  <c r="CP47" i="6"/>
  <c r="BU47" i="6"/>
  <c r="AY47" i="6"/>
  <c r="DE47" i="6"/>
  <c r="R47" i="6"/>
  <c r="AT47" i="6"/>
  <c r="M47" i="6"/>
  <c r="CU47" i="6"/>
  <c r="DA47" i="6"/>
  <c r="BX47" i="6"/>
  <c r="DF47" i="6"/>
  <c r="CX47" i="6"/>
  <c r="CO47" i="6"/>
  <c r="AQ47" i="6"/>
  <c r="AI47" i="6"/>
  <c r="DC47" i="6"/>
  <c r="BZ47" i="6"/>
  <c r="BJ47" i="6"/>
  <c r="AO47" i="6"/>
  <c r="DN47" i="6"/>
  <c r="CS47" i="6"/>
  <c r="BP47" i="6"/>
  <c r="BH47" i="6"/>
  <c r="T47" i="6"/>
  <c r="L47" i="6"/>
  <c r="AZ47" i="6"/>
  <c r="AR47" i="6"/>
  <c r="AJ47" i="6"/>
  <c r="CC47" i="6"/>
  <c r="BM47" i="6"/>
  <c r="J47" i="6"/>
  <c r="DG47" i="6"/>
  <c r="CY47" i="6"/>
  <c r="CQ47" i="6"/>
  <c r="BV47" i="6"/>
  <c r="BN47" i="6"/>
  <c r="AK47" i="6"/>
  <c r="AC47" i="6"/>
  <c r="V47" i="6"/>
  <c r="N47" i="6"/>
  <c r="DB47" i="6"/>
  <c r="CL47" i="6"/>
  <c r="BY47" i="6"/>
  <c r="BI47" i="6"/>
  <c r="S47" i="6"/>
  <c r="K47" i="6"/>
  <c r="CT47" i="6"/>
  <c r="BQ47" i="6"/>
  <c r="CW47" i="6"/>
  <c r="CB47" i="6"/>
  <c r="BT47" i="6"/>
  <c r="BL47" i="6"/>
  <c r="AV47" i="6"/>
  <c r="AN47" i="6"/>
  <c r="AF47" i="6"/>
  <c r="O47" i="6"/>
  <c r="CA47" i="6"/>
  <c r="BS47" i="6"/>
  <c r="BK47" i="6"/>
  <c r="U47" i="6"/>
  <c r="BO47" i="6"/>
  <c r="BG47" i="6"/>
  <c r="Q47" i="6"/>
  <c r="CD47" i="6"/>
  <c r="AS47" i="6"/>
  <c r="DD47" i="6"/>
  <c r="CV47" i="6"/>
  <c r="AX47" i="6"/>
  <c r="AP47" i="6"/>
  <c r="AH47" i="6"/>
  <c r="I47" i="6"/>
  <c r="P47" i="6"/>
  <c r="H47" i="6"/>
  <c r="AU47" i="6"/>
  <c r="AM47" i="6"/>
  <c r="AE47" i="6"/>
  <c r="DK10" i="6" l="1"/>
  <c r="I252" i="14" l="1"/>
  <c r="G719" i="14" l="1"/>
  <c r="G718" i="14"/>
  <c r="G717" i="14"/>
  <c r="G716" i="14"/>
  <c r="G715" i="14"/>
  <c r="G714" i="14"/>
  <c r="J256" i="14"/>
  <c r="J252" i="14"/>
  <c r="M252" i="14"/>
  <c r="DJ43" i="6"/>
  <c r="DJ45" i="6" l="1"/>
  <c r="DJ46" i="6"/>
  <c r="DJ29" i="6"/>
  <c r="DJ36" i="6"/>
  <c r="DJ15" i="6"/>
  <c r="DJ22" i="6"/>
  <c r="I247" i="14"/>
  <c r="J247" i="14" s="1"/>
  <c r="DJ47" i="6" l="1"/>
  <c r="DK13" i="6"/>
  <c r="DN15" i="6"/>
  <c r="DM13" i="6"/>
  <c r="DM42" i="6" l="1"/>
  <c r="DI11" i="6" l="1"/>
  <c r="G713" i="14"/>
  <c r="G712" i="14"/>
  <c r="G711" i="14"/>
  <c r="G710" i="14"/>
  <c r="G709" i="14"/>
  <c r="G708" i="14"/>
  <c r="M247" i="14"/>
  <c r="J251" i="14"/>
  <c r="DM11" i="6" l="1"/>
  <c r="DM10" i="6"/>
  <c r="DL14" i="6"/>
  <c r="DL13" i="6"/>
  <c r="DL12" i="6"/>
  <c r="DL11" i="6"/>
  <c r="DL10" i="6"/>
  <c r="DK12" i="6"/>
  <c r="DK40" i="6"/>
  <c r="DL16" i="6" l="1"/>
  <c r="DM15" i="6"/>
  <c r="DL15" i="6"/>
  <c r="I242" i="14"/>
  <c r="J242" i="14" s="1"/>
  <c r="M242" i="14"/>
  <c r="J237" i="14"/>
  <c r="DM31" i="6" l="1"/>
  <c r="DL42" i="6" l="1"/>
  <c r="DL41" i="6"/>
  <c r="DL40" i="6"/>
  <c r="DL39" i="6"/>
  <c r="DL44" i="6" s="1"/>
  <c r="DL38" i="6"/>
  <c r="DL35" i="6"/>
  <c r="DL34" i="6"/>
  <c r="DL33" i="6"/>
  <c r="DL32" i="6"/>
  <c r="DL37" i="6" s="1"/>
  <c r="DL31" i="6"/>
  <c r="DL28" i="6"/>
  <c r="DL27" i="6"/>
  <c r="DL26" i="6"/>
  <c r="DL25" i="6"/>
  <c r="DL30" i="6" s="1"/>
  <c r="DL24" i="6"/>
  <c r="DL21" i="6"/>
  <c r="DL20" i="6"/>
  <c r="DL19" i="6"/>
  <c r="DL18" i="6"/>
  <c r="DL17" i="6"/>
  <c r="DL23" i="6" l="1"/>
  <c r="DL46" i="6"/>
  <c r="DL45" i="6"/>
  <c r="DL29" i="6"/>
  <c r="DL43" i="6"/>
  <c r="DL22" i="6"/>
  <c r="DL36" i="6"/>
  <c r="DL47" i="6" l="1"/>
  <c r="G707" i="14"/>
  <c r="G706" i="14"/>
  <c r="G705" i="14"/>
  <c r="G704" i="14"/>
  <c r="G703" i="14"/>
  <c r="G702" i="14"/>
  <c r="J246" i="14"/>
  <c r="DI34" i="6"/>
  <c r="DM35" i="6"/>
  <c r="DK35" i="6"/>
  <c r="DM34" i="6"/>
  <c r="DK34" i="6"/>
  <c r="DI27" i="6"/>
  <c r="T13" i="7" l="1"/>
  <c r="J241" i="14" l="1"/>
  <c r="M237" i="14" l="1"/>
  <c r="DM38" i="6" l="1"/>
  <c r="DK38" i="6"/>
  <c r="CL43" i="6"/>
  <c r="DK28" i="6"/>
  <c r="DK25" i="6"/>
  <c r="DM24" i="6"/>
  <c r="DK24" i="6"/>
  <c r="CL29" i="6"/>
  <c r="CK43" i="6"/>
  <c r="CL36" i="6"/>
  <c r="CM29" i="6"/>
  <c r="CN29" i="6"/>
  <c r="CO29" i="6"/>
  <c r="CP29" i="6"/>
  <c r="CQ29" i="6"/>
  <c r="CR29" i="6"/>
  <c r="CS29" i="6"/>
  <c r="CT29" i="6"/>
  <c r="CU29" i="6"/>
  <c r="CV29" i="6"/>
  <c r="CW29" i="6"/>
  <c r="CX29" i="6"/>
  <c r="CY29" i="6"/>
  <c r="CZ29" i="6"/>
  <c r="DA29" i="6"/>
  <c r="DB29" i="6"/>
  <c r="DC29" i="6"/>
  <c r="DD29" i="6"/>
  <c r="DE29" i="6"/>
  <c r="DF29" i="6"/>
  <c r="DG29" i="6"/>
  <c r="DH29" i="6"/>
  <c r="CK29" i="6"/>
  <c r="DK30" i="6" l="1"/>
  <c r="CL22" i="6"/>
  <c r="CM22" i="6"/>
  <c r="CN22" i="6"/>
  <c r="CO22" i="6"/>
  <c r="CP22" i="6"/>
  <c r="CQ22" i="6"/>
  <c r="CR22" i="6"/>
  <c r="CS22" i="6"/>
  <c r="CT22" i="6"/>
  <c r="CU22" i="6"/>
  <c r="CV22" i="6"/>
  <c r="CW22" i="6"/>
  <c r="CX22" i="6"/>
  <c r="CY22" i="6"/>
  <c r="CZ22" i="6"/>
  <c r="DA22" i="6"/>
  <c r="DB22" i="6"/>
  <c r="DC22" i="6"/>
  <c r="DD22" i="6"/>
  <c r="DE22" i="6"/>
  <c r="DF22" i="6"/>
  <c r="DG22" i="6"/>
  <c r="DH22" i="6"/>
  <c r="CK22" i="6"/>
  <c r="CM43" i="6"/>
  <c r="CN43" i="6"/>
  <c r="CO43" i="6"/>
  <c r="CP43" i="6"/>
  <c r="CQ43" i="6"/>
  <c r="CR43" i="6"/>
  <c r="CS43" i="6"/>
  <c r="CT43" i="6"/>
  <c r="CU43" i="6"/>
  <c r="CV43" i="6"/>
  <c r="CW43" i="6"/>
  <c r="CX43" i="6"/>
  <c r="CY43" i="6"/>
  <c r="CZ43" i="6"/>
  <c r="DA43" i="6"/>
  <c r="DB43" i="6"/>
  <c r="DC43" i="6"/>
  <c r="DD43" i="6"/>
  <c r="DE43" i="6"/>
  <c r="DF43" i="6"/>
  <c r="DG43" i="6"/>
  <c r="DH43" i="6"/>
  <c r="DN43" i="6"/>
  <c r="DI39" i="6"/>
  <c r="DI35" i="6"/>
  <c r="CK36" i="6"/>
  <c r="CM36" i="6"/>
  <c r="CN36" i="6"/>
  <c r="CO36" i="6"/>
  <c r="CP36" i="6"/>
  <c r="CQ36" i="6"/>
  <c r="CR36" i="6"/>
  <c r="CS36" i="6"/>
  <c r="CT36" i="6"/>
  <c r="CU36" i="6"/>
  <c r="CV36" i="6"/>
  <c r="CW36" i="6"/>
  <c r="CX36" i="6"/>
  <c r="CY36" i="6"/>
  <c r="CZ36" i="6"/>
  <c r="DA36" i="6"/>
  <c r="DB36" i="6"/>
  <c r="DC36" i="6"/>
  <c r="DD36" i="6"/>
  <c r="DE36" i="6"/>
  <c r="DF36" i="6"/>
  <c r="DG36" i="6"/>
  <c r="DH36" i="6"/>
  <c r="DM28" i="6"/>
  <c r="DK21" i="6"/>
  <c r="CK15" i="6"/>
  <c r="DK19" i="6"/>
  <c r="DI44" i="6" l="1"/>
  <c r="DI22" i="6"/>
  <c r="DI14" i="6" l="1"/>
  <c r="DI16" i="6" l="1"/>
  <c r="DK11" i="6"/>
  <c r="DG15" i="6" l="1"/>
  <c r="DK14" i="6"/>
  <c r="DK16" i="6" l="1"/>
  <c r="G701" i="14"/>
  <c r="G700" i="14"/>
  <c r="G699" i="14"/>
  <c r="G698" i="14"/>
  <c r="G697" i="14"/>
  <c r="G696" i="14"/>
  <c r="J229" i="14" l="1"/>
  <c r="H42" i="14"/>
  <c r="DM14" i="6" l="1"/>
  <c r="S29" i="7"/>
  <c r="S30" i="7"/>
  <c r="S31" i="7"/>
  <c r="S32" i="7"/>
  <c r="S28" i="7"/>
  <c r="DN29" i="6"/>
  <c r="DM21" i="6"/>
  <c r="DM20" i="6"/>
  <c r="DM26" i="6"/>
  <c r="DM27" i="6"/>
  <c r="DM19" i="6"/>
  <c r="DM17" i="6"/>
  <c r="DN22" i="6"/>
  <c r="DM33" i="6"/>
  <c r="DM32" i="6"/>
  <c r="DI38" i="6"/>
  <c r="DI33" i="6"/>
  <c r="DI32" i="6"/>
  <c r="DI31" i="6"/>
  <c r="DI29" i="6"/>
  <c r="DI28" i="6"/>
  <c r="DI26" i="6"/>
  <c r="DI25" i="6"/>
  <c r="DI24" i="6"/>
  <c r="DI21" i="6"/>
  <c r="DK42" i="6"/>
  <c r="DI42" i="6"/>
  <c r="DM41" i="6"/>
  <c r="DK41" i="6"/>
  <c r="DI41" i="6"/>
  <c r="DM40" i="6"/>
  <c r="DI40" i="6"/>
  <c r="DM39" i="6"/>
  <c r="DK39" i="6"/>
  <c r="DK33" i="6"/>
  <c r="DK32" i="6"/>
  <c r="DK31" i="6"/>
  <c r="DK27" i="6"/>
  <c r="DK26" i="6"/>
  <c r="DM25" i="6"/>
  <c r="DK20" i="6"/>
  <c r="DI20" i="6"/>
  <c r="DI19" i="6"/>
  <c r="DM18" i="6"/>
  <c r="DK18" i="6"/>
  <c r="DI18" i="6"/>
  <c r="DK17" i="6"/>
  <c r="DI17" i="6"/>
  <c r="DI13" i="6"/>
  <c r="DM12" i="6"/>
  <c r="DI12" i="6"/>
  <c r="DI10" i="6"/>
  <c r="CL15" i="6"/>
  <c r="CI14" i="6"/>
  <c r="CQ15" i="6"/>
  <c r="CP15" i="6"/>
  <c r="CO15" i="6"/>
  <c r="CN15" i="6"/>
  <c r="CM15" i="6"/>
  <c r="CR15" i="6"/>
  <c r="CS15" i="6"/>
  <c r="CT15" i="6"/>
  <c r="CU15" i="6"/>
  <c r="CV15" i="6"/>
  <c r="CW15" i="6"/>
  <c r="CX15" i="6"/>
  <c r="CY15" i="6"/>
  <c r="CZ15" i="6"/>
  <c r="DA15" i="6"/>
  <c r="DB15" i="6"/>
  <c r="DC15" i="6"/>
  <c r="DD15" i="6"/>
  <c r="DE15" i="6"/>
  <c r="DF15" i="6"/>
  <c r="DH15" i="6"/>
  <c r="BG15" i="6"/>
  <c r="CJ10" i="6"/>
  <c r="DI37" i="6" l="1"/>
  <c r="DI30" i="6"/>
  <c r="DI23" i="6"/>
  <c r="DK46" i="6"/>
  <c r="DK43" i="6"/>
  <c r="DK44" i="6"/>
  <c r="DK36" i="6"/>
  <c r="DM30" i="6"/>
  <c r="DM37" i="6"/>
  <c r="DK37" i="6"/>
  <c r="DM16" i="6"/>
  <c r="DK45" i="6"/>
  <c r="E53" i="14" s="1"/>
  <c r="DK23" i="6"/>
  <c r="DM23" i="6"/>
  <c r="DI46" i="6"/>
  <c r="DI45" i="6"/>
  <c r="DM45" i="6"/>
  <c r="DM46" i="6"/>
  <c r="DK15" i="6"/>
  <c r="DI36" i="6"/>
  <c r="H49" i="14"/>
  <c r="DK29" i="6"/>
  <c r="DK22" i="6"/>
  <c r="CJ15" i="6"/>
  <c r="DI43" i="6"/>
  <c r="DM22" i="6"/>
  <c r="DI15" i="6"/>
  <c r="DM36" i="6"/>
  <c r="DM43" i="6"/>
  <c r="DM29" i="6"/>
  <c r="DI47" i="6" l="1"/>
  <c r="DK47" i="6"/>
  <c r="DM47" i="6"/>
  <c r="H48" i="14"/>
  <c r="BF36" i="6"/>
  <c r="BF29" i="6"/>
  <c r="BG22" i="6"/>
  <c r="CI31" i="6" l="1"/>
  <c r="CH31" i="6"/>
  <c r="CG31" i="6"/>
  <c r="CF31" i="6"/>
  <c r="CE31" i="6"/>
  <c r="CI17" i="6"/>
  <c r="CG17" i="6"/>
  <c r="CH42" i="6" l="1"/>
  <c r="CF42" i="6"/>
  <c r="CG12" i="6" l="1"/>
  <c r="CF12" i="6"/>
  <c r="CF19" i="6"/>
  <c r="G687" i="14" l="1"/>
  <c r="G692" i="14"/>
  <c r="G691" i="14"/>
  <c r="G690" i="14"/>
  <c r="G689" i="14"/>
  <c r="G688" i="14"/>
  <c r="J233" i="14"/>
  <c r="CI10" i="6"/>
  <c r="CI35" i="6"/>
  <c r="CI34" i="6"/>
  <c r="CI36" i="6" s="1"/>
  <c r="CI33" i="6"/>
  <c r="CI32" i="6"/>
  <c r="CI28" i="6"/>
  <c r="CI27" i="6"/>
  <c r="CI26" i="6"/>
  <c r="CI25" i="6"/>
  <c r="CI24" i="6"/>
  <c r="CI21" i="6"/>
  <c r="CI20" i="6"/>
  <c r="CI19" i="6"/>
  <c r="CI18" i="6"/>
  <c r="CI23" i="6" s="1"/>
  <c r="CI12" i="6"/>
  <c r="CI11" i="6"/>
  <c r="CI16" i="6" s="1"/>
  <c r="CH41" i="6"/>
  <c r="CH40" i="6"/>
  <c r="CH39" i="6"/>
  <c r="CH44" i="6" s="1"/>
  <c r="CH38" i="6"/>
  <c r="CH35" i="6"/>
  <c r="CH34" i="6"/>
  <c r="CH36" i="6" s="1"/>
  <c r="CH33" i="6"/>
  <c r="CH32" i="6"/>
  <c r="CH37" i="6" s="1"/>
  <c r="CH28" i="6"/>
  <c r="CH27" i="6"/>
  <c r="CH26" i="6"/>
  <c r="CH25" i="6"/>
  <c r="CH24" i="6"/>
  <c r="CH17" i="6"/>
  <c r="CH14" i="6"/>
  <c r="CH13" i="6"/>
  <c r="CH12" i="6"/>
  <c r="CH11" i="6"/>
  <c r="CG19" i="6"/>
  <c r="CG14" i="6"/>
  <c r="CG13" i="6"/>
  <c r="CG11" i="6"/>
  <c r="CG10" i="6"/>
  <c r="CF41" i="6"/>
  <c r="CF40" i="6"/>
  <c r="CF39" i="6"/>
  <c r="CF44" i="6" s="1"/>
  <c r="CF38" i="6"/>
  <c r="CF35" i="6"/>
  <c r="CF34" i="6"/>
  <c r="CF36" i="6" s="1"/>
  <c r="CF33" i="6"/>
  <c r="CF32" i="6"/>
  <c r="CF28" i="6"/>
  <c r="CF27" i="6"/>
  <c r="CF26" i="6"/>
  <c r="CF25" i="6"/>
  <c r="CF24" i="6"/>
  <c r="CF21" i="6"/>
  <c r="CF20" i="6"/>
  <c r="CF18" i="6"/>
  <c r="CF23" i="6" s="1"/>
  <c r="CF17" i="6"/>
  <c r="CF14" i="6"/>
  <c r="CF13" i="6"/>
  <c r="CF11" i="6"/>
  <c r="CE11" i="6"/>
  <c r="CF10" i="6"/>
  <c r="CE10" i="6"/>
  <c r="CH21" i="6"/>
  <c r="CG21" i="6"/>
  <c r="CE21" i="6"/>
  <c r="CE20" i="6"/>
  <c r="CH19" i="6"/>
  <c r="CE19" i="6"/>
  <c r="CH18" i="6"/>
  <c r="CH23" i="6" s="1"/>
  <c r="CG18" i="6"/>
  <c r="CE18" i="6"/>
  <c r="CI39" i="6"/>
  <c r="CI44" i="6" s="1"/>
  <c r="CG39" i="6"/>
  <c r="CG44" i="6" s="1"/>
  <c r="BH15" i="6"/>
  <c r="CF37" i="6" l="1"/>
  <c r="CI37" i="6"/>
  <c r="CG16" i="6"/>
  <c r="CF16" i="6"/>
  <c r="CE23" i="6"/>
  <c r="CG23" i="6"/>
  <c r="CH16" i="6"/>
  <c r="CH46" i="6"/>
  <c r="CH47" i="6" s="1"/>
  <c r="CF46" i="6"/>
  <c r="CF45" i="6"/>
  <c r="CH45" i="6"/>
  <c r="CI45" i="6"/>
  <c r="CH29" i="6"/>
  <c r="CF22" i="6"/>
  <c r="CF29" i="6"/>
  <c r="CI15" i="6"/>
  <c r="CF43" i="6"/>
  <c r="CI29" i="6"/>
  <c r="CF15" i="6"/>
  <c r="CG15" i="6"/>
  <c r="CH43" i="6"/>
  <c r="CI22" i="6"/>
  <c r="G686" i="14"/>
  <c r="G685" i="14"/>
  <c r="G684" i="14"/>
  <c r="G683" i="14"/>
  <c r="G682" i="14"/>
  <c r="G681" i="14"/>
  <c r="J228" i="14"/>
  <c r="J224" i="14"/>
  <c r="CF47" i="6" l="1"/>
  <c r="G680" i="14"/>
  <c r="G679" i="14"/>
  <c r="G678" i="14"/>
  <c r="G677" i="14"/>
  <c r="G676" i="14"/>
  <c r="G675" i="14"/>
  <c r="J219" i="14"/>
  <c r="J223" i="14"/>
  <c r="CH10" i="6"/>
  <c r="CG42" i="6"/>
  <c r="CG41" i="6"/>
  <c r="CG40" i="6"/>
  <c r="CG38" i="6"/>
  <c r="CG35" i="6"/>
  <c r="CG34" i="6"/>
  <c r="CG36" i="6" s="1"/>
  <c r="CG33" i="6"/>
  <c r="CG32" i="6"/>
  <c r="CG28" i="6"/>
  <c r="CG27" i="6"/>
  <c r="CG26" i="6"/>
  <c r="CG25" i="6"/>
  <c r="CG45" i="6" s="1"/>
  <c r="CG24" i="6"/>
  <c r="CG20" i="6"/>
  <c r="CG22" i="6" s="1"/>
  <c r="CG37" i="6" l="1"/>
  <c r="CG46" i="6"/>
  <c r="CG47" i="6" s="1"/>
  <c r="CG43" i="6"/>
  <c r="CH15" i="6"/>
  <c r="CG29" i="6"/>
  <c r="E43" i="14"/>
  <c r="G674" i="14"/>
  <c r="G673" i="14"/>
  <c r="G672" i="14"/>
  <c r="G671" i="14"/>
  <c r="G670" i="14"/>
  <c r="G669" i="14"/>
  <c r="J214" i="14"/>
  <c r="J218" i="14"/>
  <c r="E44" i="14" l="1"/>
  <c r="H44" i="14" s="1"/>
  <c r="BF21" i="6"/>
  <c r="BF23" i="6" s="1"/>
  <c r="CE14" i="6"/>
  <c r="CE16" i="6" s="1"/>
  <c r="G666" i="14"/>
  <c r="CI38" i="6" l="1"/>
  <c r="CE33" i="6" l="1"/>
  <c r="G668" i="14"/>
  <c r="G667" i="14"/>
  <c r="G665" i="14"/>
  <c r="G664" i="14"/>
  <c r="G663" i="14"/>
  <c r="J213" i="14"/>
  <c r="J209" i="14"/>
  <c r="CE32" i="6"/>
  <c r="BT43" i="6" l="1"/>
  <c r="CE40" i="6"/>
  <c r="G658" i="14" l="1"/>
  <c r="G657" i="14"/>
  <c r="G662" i="14"/>
  <c r="G661" i="14"/>
  <c r="G660" i="14"/>
  <c r="G659" i="14"/>
  <c r="J208" i="14"/>
  <c r="J204" i="14"/>
  <c r="BT29" i="6"/>
  <c r="BT22" i="6"/>
  <c r="CE28" i="6" l="1"/>
  <c r="CE25" i="6" l="1"/>
  <c r="G651" i="14" l="1"/>
  <c r="G656" i="14"/>
  <c r="G655" i="14"/>
  <c r="G654" i="14"/>
  <c r="G653" i="14"/>
  <c r="G652" i="14"/>
  <c r="J203" i="14"/>
  <c r="J199" i="14"/>
  <c r="CE17" i="6"/>
  <c r="G650" i="14" l="1"/>
  <c r="G649" i="14"/>
  <c r="G648" i="14"/>
  <c r="G647" i="14"/>
  <c r="G646" i="14"/>
  <c r="G645" i="14"/>
  <c r="J198" i="14"/>
  <c r="J194" i="14"/>
  <c r="G639" i="14" l="1"/>
  <c r="CI40" i="6"/>
  <c r="G640" i="14" l="1"/>
  <c r="G641" i="14"/>
  <c r="G642" i="14"/>
  <c r="G643" i="14"/>
  <c r="G644" i="14"/>
  <c r="J193" i="14"/>
  <c r="J184" i="14"/>
  <c r="CI42" i="6"/>
  <c r="CI46" i="6" s="1"/>
  <c r="CI47" i="6" s="1"/>
  <c r="CI41" i="6"/>
  <c r="CI43" i="6" l="1"/>
  <c r="E36" i="14" l="1"/>
  <c r="H36" i="14" s="1"/>
  <c r="E33" i="14"/>
  <c r="G633" i="14"/>
  <c r="G634" i="14"/>
  <c r="G635" i="14"/>
  <c r="G636" i="14"/>
  <c r="G637" i="14"/>
  <c r="G638" i="14"/>
  <c r="J188" i="14"/>
  <c r="J179" i="14"/>
  <c r="E35" i="14" l="1"/>
  <c r="BL15" i="6"/>
  <c r="BK15" i="6" l="1"/>
  <c r="BK22" i="6" l="1"/>
  <c r="G630" i="14" l="1"/>
  <c r="G632" i="14"/>
  <c r="G631" i="14"/>
  <c r="CE41" i="6" l="1"/>
  <c r="G629" i="14" l="1"/>
  <c r="G628" i="14"/>
  <c r="G627" i="14"/>
  <c r="G622" i="14"/>
  <c r="J174" i="14" l="1"/>
  <c r="J183" i="14"/>
  <c r="J178" i="14"/>
  <c r="H20" i="14"/>
  <c r="CE34" i="6" l="1"/>
  <c r="CE42" i="6" l="1"/>
  <c r="BG43" i="6"/>
  <c r="BH43" i="6"/>
  <c r="BI43" i="6"/>
  <c r="BJ43" i="6"/>
  <c r="BK43" i="6"/>
  <c r="BL43" i="6"/>
  <c r="BM43" i="6"/>
  <c r="BN43" i="6"/>
  <c r="BO43" i="6"/>
  <c r="BP43" i="6"/>
  <c r="BQ43" i="6"/>
  <c r="BR43" i="6"/>
  <c r="BS43" i="6"/>
  <c r="BU43" i="6"/>
  <c r="BV43" i="6"/>
  <c r="BW43" i="6"/>
  <c r="BX43" i="6"/>
  <c r="BY43" i="6"/>
  <c r="BZ43" i="6"/>
  <c r="CA43" i="6"/>
  <c r="CB43" i="6"/>
  <c r="CC43" i="6"/>
  <c r="CD43" i="6"/>
  <c r="BF43" i="6"/>
  <c r="BG36" i="6"/>
  <c r="CE38" i="6"/>
  <c r="CE43" i="6" l="1"/>
  <c r="S18" i="7" l="1"/>
  <c r="G621" i="14" l="1"/>
  <c r="CE24" i="6" l="1"/>
  <c r="S17" i="7" l="1"/>
  <c r="G623" i="14" l="1"/>
  <c r="G624" i="14"/>
  <c r="G625" i="14"/>
  <c r="G626" i="14"/>
  <c r="E394" i="14"/>
  <c r="E393" i="14"/>
  <c r="E392" i="14"/>
  <c r="E391" i="14"/>
  <c r="E390" i="14"/>
  <c r="M166" i="14" l="1"/>
  <c r="J170" i="14"/>
  <c r="S39" i="7" l="1"/>
  <c r="S40" i="7"/>
  <c r="S21" i="7" l="1"/>
  <c r="S22" i="7"/>
  <c r="G546" i="14" l="1"/>
  <c r="J165" i="14"/>
  <c r="CD36" i="6" l="1"/>
  <c r="CC36" i="6"/>
  <c r="CB36" i="6"/>
  <c r="CA36" i="6"/>
  <c r="BZ36" i="6"/>
  <c r="BY36" i="6"/>
  <c r="BX36" i="6"/>
  <c r="BW36" i="6"/>
  <c r="BV36" i="6"/>
  <c r="BU36" i="6"/>
  <c r="BT36" i="6"/>
  <c r="BS36" i="6"/>
  <c r="BR36" i="6"/>
  <c r="BQ36" i="6"/>
  <c r="BP36" i="6"/>
  <c r="BO36" i="6"/>
  <c r="BN36" i="6"/>
  <c r="BM36" i="6"/>
  <c r="BL36" i="6"/>
  <c r="BK36" i="6"/>
  <c r="BJ36" i="6"/>
  <c r="BI36" i="6"/>
  <c r="BH36" i="6"/>
  <c r="CD29" i="6"/>
  <c r="CB29" i="6"/>
  <c r="CA29" i="6"/>
  <c r="BZ29" i="6"/>
  <c r="BY29" i="6"/>
  <c r="BX29" i="6"/>
  <c r="BW29" i="6"/>
  <c r="BV29" i="6"/>
  <c r="BU29" i="6"/>
  <c r="BS29" i="6"/>
  <c r="BR29" i="6"/>
  <c r="BQ29" i="6"/>
  <c r="BP29" i="6"/>
  <c r="BO29" i="6"/>
  <c r="BN29" i="6"/>
  <c r="BM29" i="6"/>
  <c r="BL29" i="6"/>
  <c r="BK29" i="6"/>
  <c r="BJ29" i="6"/>
  <c r="BI29" i="6"/>
  <c r="BH29" i="6"/>
  <c r="BG29" i="6"/>
  <c r="CD22" i="6"/>
  <c r="CC22" i="6"/>
  <c r="CB22" i="6"/>
  <c r="CA22" i="6"/>
  <c r="BZ22" i="6"/>
  <c r="BY22" i="6"/>
  <c r="BX22" i="6"/>
  <c r="BW22" i="6"/>
  <c r="BV22" i="6"/>
  <c r="BU22" i="6"/>
  <c r="BS22" i="6"/>
  <c r="BR22" i="6"/>
  <c r="BQ22" i="6"/>
  <c r="BP22" i="6"/>
  <c r="BO22" i="6"/>
  <c r="BN22" i="6"/>
  <c r="BM22" i="6"/>
  <c r="BL22" i="6"/>
  <c r="BJ22" i="6"/>
  <c r="BI22" i="6"/>
  <c r="BH22" i="6"/>
  <c r="BI15" i="6"/>
  <c r="BJ15" i="6"/>
  <c r="BM15" i="6"/>
  <c r="BN15" i="6"/>
  <c r="BO15" i="6"/>
  <c r="BP15" i="6"/>
  <c r="BQ15" i="6"/>
  <c r="BR15" i="6"/>
  <c r="BS15" i="6"/>
  <c r="BT15" i="6"/>
  <c r="BU15" i="6"/>
  <c r="BV15" i="6"/>
  <c r="BW15" i="6"/>
  <c r="BX15" i="6"/>
  <c r="BY15" i="6"/>
  <c r="BZ15" i="6"/>
  <c r="CA15" i="6"/>
  <c r="CB15" i="6"/>
  <c r="CC15" i="6"/>
  <c r="CD15" i="6"/>
  <c r="BF35" i="6"/>
  <c r="BF37" i="6" s="1"/>
  <c r="BF46" i="6" l="1"/>
  <c r="BF47" i="6" s="1"/>
  <c r="CE15" i="6"/>
  <c r="CE22" i="6"/>
  <c r="CE36" i="6"/>
  <c r="CE39" i="6" l="1"/>
  <c r="CE35" i="6"/>
  <c r="CE26" i="6"/>
  <c r="CH20" i="6"/>
  <c r="CE13" i="6"/>
  <c r="CE12" i="6"/>
  <c r="CE45" i="6" l="1"/>
  <c r="CE44" i="6"/>
  <c r="CE46" i="6"/>
  <c r="CE37" i="6"/>
  <c r="CE47" i="6"/>
  <c r="CH22" i="6"/>
  <c r="CC29" i="6"/>
  <c r="CE27" i="6"/>
  <c r="CE29" i="6" l="1"/>
  <c r="BB17" i="6"/>
  <c r="G617" i="14" l="1"/>
  <c r="G616" i="14"/>
  <c r="G615" i="14"/>
  <c r="G614" i="14"/>
  <c r="G613" i="14"/>
  <c r="G612" i="14"/>
  <c r="BC25" i="6" l="1"/>
  <c r="BA39" i="6"/>
  <c r="BB39" i="6"/>
  <c r="BB44" i="6" s="1"/>
  <c r="AZ36" i="6"/>
  <c r="BB42" i="6"/>
  <c r="BB40" i="6"/>
  <c r="BB38" i="6"/>
  <c r="BB35" i="6"/>
  <c r="BB34" i="6"/>
  <c r="BB32" i="6"/>
  <c r="BB31" i="6"/>
  <c r="BB28" i="6"/>
  <c r="BB27" i="6"/>
  <c r="BB26" i="6"/>
  <c r="BB25" i="6"/>
  <c r="BB24" i="6"/>
  <c r="BB21" i="6"/>
  <c r="BB20" i="6"/>
  <c r="BB18" i="6"/>
  <c r="BB23" i="6" s="1"/>
  <c r="BB14" i="6"/>
  <c r="BB13" i="6"/>
  <c r="BB12" i="6"/>
  <c r="BB11" i="6"/>
  <c r="BB16" i="6" s="1"/>
  <c r="BB10" i="6"/>
  <c r="BC11" i="6"/>
  <c r="BB37" i="6" l="1"/>
  <c r="BB46" i="6"/>
  <c r="BB45" i="6"/>
  <c r="BB47" i="6" s="1"/>
  <c r="F607" i="14"/>
  <c r="I161" i="14"/>
  <c r="I166" i="14" l="1"/>
  <c r="J166" i="14" s="1"/>
  <c r="G611" i="14"/>
  <c r="G610" i="14"/>
  <c r="G609" i="14"/>
  <c r="G608" i="14"/>
  <c r="G607" i="14"/>
  <c r="G606" i="14"/>
  <c r="BE28" i="6" l="1"/>
  <c r="BD28" i="6"/>
  <c r="BC28" i="6"/>
  <c r="BC30" i="6" s="1"/>
  <c r="BA28" i="6"/>
  <c r="BE27" i="6"/>
  <c r="BD27" i="6"/>
  <c r="BC27" i="6"/>
  <c r="BA27" i="6"/>
  <c r="BD26" i="6"/>
  <c r="BA26" i="6"/>
  <c r="BE25" i="6"/>
  <c r="BD25" i="6"/>
  <c r="BD30" i="6" s="1"/>
  <c r="BA25" i="6"/>
  <c r="BA30" i="6" s="1"/>
  <c r="BE24" i="6"/>
  <c r="BD24" i="6"/>
  <c r="BC24" i="6"/>
  <c r="BB29" i="6"/>
  <c r="BA24" i="6"/>
  <c r="BE21" i="6"/>
  <c r="BD21" i="6"/>
  <c r="BC21" i="6"/>
  <c r="BA21" i="6"/>
  <c r="BE20" i="6"/>
  <c r="BD20" i="6"/>
  <c r="BC20" i="6"/>
  <c r="BA20" i="6"/>
  <c r="BE18" i="6"/>
  <c r="BE23" i="6" s="1"/>
  <c r="BD18" i="6"/>
  <c r="BD23" i="6" s="1"/>
  <c r="BC18" i="6"/>
  <c r="BC23" i="6" s="1"/>
  <c r="BA18" i="6"/>
  <c r="BA23" i="6" s="1"/>
  <c r="BE17" i="6"/>
  <c r="BD17" i="6"/>
  <c r="BC17" i="6"/>
  <c r="BB22" i="6"/>
  <c r="BA17" i="6"/>
  <c r="BE14" i="6"/>
  <c r="BD14" i="6"/>
  <c r="BC14" i="6"/>
  <c r="BA14" i="6"/>
  <c r="BE13" i="6"/>
  <c r="BD13" i="6"/>
  <c r="BC13" i="6"/>
  <c r="BA13" i="6"/>
  <c r="BE12" i="6"/>
  <c r="BD12" i="6"/>
  <c r="BC12" i="6"/>
  <c r="BA12" i="6"/>
  <c r="BE11" i="6"/>
  <c r="BE16" i="6" s="1"/>
  <c r="BD11" i="6"/>
  <c r="BA11" i="6"/>
  <c r="BE10" i="6"/>
  <c r="BD10" i="6"/>
  <c r="BD15" i="6" s="1"/>
  <c r="BC10" i="6"/>
  <c r="BB15" i="6"/>
  <c r="BA10" i="6"/>
  <c r="BE42" i="6"/>
  <c r="BD42" i="6"/>
  <c r="BC42" i="6"/>
  <c r="BA42" i="6"/>
  <c r="BA44" i="6" s="1"/>
  <c r="BE41" i="6"/>
  <c r="BD41" i="6"/>
  <c r="BC41" i="6"/>
  <c r="BA41" i="6"/>
  <c r="BE40" i="6"/>
  <c r="BD40" i="6"/>
  <c r="BC40" i="6"/>
  <c r="BA40" i="6"/>
  <c r="BD39" i="6"/>
  <c r="BD44" i="6" s="1"/>
  <c r="BE38" i="6"/>
  <c r="BD38" i="6"/>
  <c r="BC38" i="6"/>
  <c r="BB43" i="6"/>
  <c r="BA38" i="6"/>
  <c r="BE35" i="6"/>
  <c r="BD35" i="6"/>
  <c r="BC35" i="6"/>
  <c r="BA35" i="6"/>
  <c r="BD34" i="6"/>
  <c r="BA34" i="6"/>
  <c r="BE32" i="6"/>
  <c r="BE37" i="6" s="1"/>
  <c r="BD32" i="6"/>
  <c r="BC32" i="6"/>
  <c r="BA32" i="6"/>
  <c r="BE31" i="6"/>
  <c r="BD31" i="6"/>
  <c r="BC31" i="6"/>
  <c r="BB36" i="6"/>
  <c r="BA31" i="6"/>
  <c r="G41" i="6" l="1"/>
  <c r="BC37" i="6"/>
  <c r="G35" i="6"/>
  <c r="BA37" i="6"/>
  <c r="BD37" i="6"/>
  <c r="G13" i="6"/>
  <c r="EV13" i="6" s="1"/>
  <c r="G27" i="6"/>
  <c r="G20" i="6"/>
  <c r="G21" i="6"/>
  <c r="BE30" i="6"/>
  <c r="EV14" i="6"/>
  <c r="BA16" i="6"/>
  <c r="BC46" i="6"/>
  <c r="BC16" i="6"/>
  <c r="EV12" i="6"/>
  <c r="BD16" i="6"/>
  <c r="G28" i="6"/>
  <c r="BD46" i="6"/>
  <c r="BA46" i="6"/>
  <c r="BA45" i="6"/>
  <c r="BD45" i="6"/>
  <c r="BE46" i="6"/>
  <c r="G14" i="6"/>
  <c r="BD36" i="6"/>
  <c r="BE43" i="6"/>
  <c r="BD22" i="6"/>
  <c r="BE29" i="6"/>
  <c r="BE15" i="6"/>
  <c r="BC15" i="6"/>
  <c r="BE22" i="6"/>
  <c r="BC29" i="6"/>
  <c r="BC22" i="6"/>
  <c r="BC43" i="6"/>
  <c r="BD29" i="6"/>
  <c r="BD43" i="6"/>
  <c r="BD47" i="6" l="1"/>
  <c r="BA47" i="6"/>
  <c r="G605" i="14"/>
  <c r="G604" i="14"/>
  <c r="G603" i="14"/>
  <c r="G602" i="14"/>
  <c r="G601" i="14"/>
  <c r="G600" i="14"/>
  <c r="M161" i="14"/>
  <c r="J161" i="14"/>
  <c r="J160" i="14"/>
  <c r="M156" i="14"/>
  <c r="J156" i="14"/>
  <c r="J151" i="14" l="1"/>
  <c r="J155" i="14"/>
  <c r="M151" i="14"/>
  <c r="G599" i="14" l="1"/>
  <c r="G598" i="14"/>
  <c r="G597" i="14"/>
  <c r="G596" i="14"/>
  <c r="G595" i="14"/>
  <c r="G594" i="14"/>
  <c r="G593" i="14" l="1"/>
  <c r="G592" i="14"/>
  <c r="G591" i="14"/>
  <c r="G590" i="14"/>
  <c r="G589" i="14"/>
  <c r="G588" i="14"/>
  <c r="J150" i="14" l="1"/>
  <c r="M146" i="14"/>
  <c r="J146" i="14"/>
  <c r="G587" i="14" l="1"/>
  <c r="G586" i="14"/>
  <c r="G585" i="14"/>
  <c r="G584" i="14"/>
  <c r="G583" i="14"/>
  <c r="G582" i="14"/>
  <c r="I141" i="14"/>
  <c r="J141" i="14" s="1"/>
  <c r="J145" i="14"/>
  <c r="M141" i="14"/>
  <c r="AB21" i="6" l="1"/>
  <c r="AB23" i="6" s="1"/>
  <c r="AB38" i="6" l="1"/>
  <c r="AB31" i="6"/>
  <c r="AB24" i="6"/>
  <c r="AB17" i="6"/>
  <c r="AB10" i="6"/>
  <c r="G581" i="14" l="1"/>
  <c r="G580" i="14"/>
  <c r="G579" i="14"/>
  <c r="G578" i="14"/>
  <c r="G577" i="14"/>
  <c r="G576" i="14"/>
  <c r="J140" i="14"/>
  <c r="M136" i="14"/>
  <c r="J136" i="14"/>
  <c r="E34" i="14" l="1"/>
  <c r="H33" i="14"/>
  <c r="G575" i="14"/>
  <c r="G574" i="14"/>
  <c r="G573" i="14"/>
  <c r="G572" i="14"/>
  <c r="G571" i="14"/>
  <c r="G570" i="14"/>
  <c r="J135" i="14"/>
  <c r="M131" i="14"/>
  <c r="J131" i="14"/>
  <c r="AK33" i="6" l="1"/>
  <c r="AL33" i="6"/>
  <c r="AK19" i="6"/>
  <c r="AL19" i="6"/>
  <c r="AB40" i="6"/>
  <c r="AL39" i="6"/>
  <c r="AL26" i="6"/>
  <c r="AL45" i="6" l="1"/>
  <c r="AL47" i="6" s="1"/>
  <c r="AL44" i="6"/>
  <c r="BB19" i="6"/>
  <c r="BD19" i="6"/>
  <c r="BA19" i="6"/>
  <c r="BB33" i="6"/>
  <c r="BD33" i="6"/>
  <c r="BA33" i="6"/>
  <c r="BE33" i="6"/>
  <c r="BC33" i="6"/>
  <c r="BE26" i="6"/>
  <c r="BC26" i="6"/>
  <c r="BE39" i="6"/>
  <c r="BC39" i="6"/>
  <c r="BE19" i="6"/>
  <c r="BC19" i="6"/>
  <c r="BE34" i="6"/>
  <c r="BC34" i="6"/>
  <c r="BC36" i="6" s="1"/>
  <c r="AK15" i="6"/>
  <c r="AM15" i="6"/>
  <c r="AO15" i="6"/>
  <c r="BC45" i="6" l="1"/>
  <c r="BC47" i="6" s="1"/>
  <c r="BC44" i="6"/>
  <c r="BE45" i="6"/>
  <c r="BE47" i="6" s="1"/>
  <c r="BE44" i="6"/>
  <c r="G34" i="6"/>
  <c r="BE36" i="6"/>
  <c r="AZ29" i="6"/>
  <c r="AY29" i="6"/>
  <c r="AX29" i="6"/>
  <c r="AW29" i="6"/>
  <c r="AV29" i="6"/>
  <c r="AU29" i="6"/>
  <c r="AT29" i="6"/>
  <c r="AS29" i="6"/>
  <c r="AR29" i="6"/>
  <c r="AQ29" i="6"/>
  <c r="AP29" i="6"/>
  <c r="AO29" i="6"/>
  <c r="AN29" i="6"/>
  <c r="AM29" i="6"/>
  <c r="AL29" i="6"/>
  <c r="AK29" i="6"/>
  <c r="AJ29" i="6"/>
  <c r="AI29" i="6"/>
  <c r="AH29" i="6"/>
  <c r="AG29" i="6"/>
  <c r="AF29" i="6"/>
  <c r="AE29" i="6"/>
  <c r="AD29" i="6"/>
  <c r="AC29" i="6"/>
  <c r="BA29" i="6" l="1"/>
  <c r="AB34" i="6"/>
  <c r="AB36" i="6" s="1"/>
  <c r="AB42" i="6"/>
  <c r="AB41" i="6"/>
  <c r="AB35" i="6"/>
  <c r="AB37" i="6" s="1"/>
  <c r="AB28" i="6"/>
  <c r="AB27" i="6"/>
  <c r="AB20" i="6"/>
  <c r="AB22" i="6" s="1"/>
  <c r="AB14" i="6"/>
  <c r="AB16" i="6" s="1"/>
  <c r="AB13" i="6"/>
  <c r="AA43" i="6"/>
  <c r="Z43" i="6"/>
  <c r="Y43" i="6"/>
  <c r="X43" i="6"/>
  <c r="W43" i="6"/>
  <c r="AA39" i="6"/>
  <c r="Z39" i="6"/>
  <c r="Z44" i="6" s="1"/>
  <c r="Y39" i="6"/>
  <c r="Y44" i="6" s="1"/>
  <c r="X39" i="6"/>
  <c r="X44" i="6" s="1"/>
  <c r="W39" i="6"/>
  <c r="W44" i="6" s="1"/>
  <c r="AA38" i="6"/>
  <c r="Z38" i="6"/>
  <c r="Y38" i="6"/>
  <c r="X38" i="6"/>
  <c r="W38" i="6"/>
  <c r="AA36" i="6"/>
  <c r="Z36" i="6"/>
  <c r="Y36" i="6"/>
  <c r="X36" i="6"/>
  <c r="W36" i="6"/>
  <c r="AA32" i="6"/>
  <c r="Z32" i="6"/>
  <c r="Z37" i="6" s="1"/>
  <c r="Y32" i="6"/>
  <c r="Y37" i="6" s="1"/>
  <c r="X32" i="6"/>
  <c r="X37" i="6" s="1"/>
  <c r="W32" i="6"/>
  <c r="W37" i="6" s="1"/>
  <c r="AA31" i="6"/>
  <c r="Z31" i="6"/>
  <c r="Y31" i="6"/>
  <c r="X31" i="6"/>
  <c r="W31" i="6"/>
  <c r="AA29" i="6"/>
  <c r="Z29" i="6"/>
  <c r="Y29" i="6"/>
  <c r="X29" i="6"/>
  <c r="W29" i="6"/>
  <c r="AA25" i="6"/>
  <c r="Z25" i="6"/>
  <c r="Z30" i="6" s="1"/>
  <c r="Y25" i="6"/>
  <c r="X25" i="6"/>
  <c r="W25" i="6"/>
  <c r="AA24" i="6"/>
  <c r="Z24" i="6"/>
  <c r="Y24" i="6"/>
  <c r="X24" i="6"/>
  <c r="W24" i="6"/>
  <c r="AA22" i="6"/>
  <c r="Z22" i="6"/>
  <c r="Y22" i="6"/>
  <c r="X22" i="6"/>
  <c r="W22" i="6"/>
  <c r="AA18" i="6"/>
  <c r="Z18" i="6"/>
  <c r="Z23" i="6" s="1"/>
  <c r="Y18" i="6"/>
  <c r="Y23" i="6" s="1"/>
  <c r="X18" i="6"/>
  <c r="X23" i="6" s="1"/>
  <c r="W18" i="6"/>
  <c r="W23" i="6" s="1"/>
  <c r="AA17" i="6"/>
  <c r="Z17" i="6"/>
  <c r="Y17" i="6"/>
  <c r="X17" i="6"/>
  <c r="W17" i="6"/>
  <c r="AA15" i="6"/>
  <c r="Z15" i="6"/>
  <c r="Y15" i="6"/>
  <c r="X15" i="6"/>
  <c r="W15" i="6"/>
  <c r="AA11" i="6"/>
  <c r="Z11" i="6"/>
  <c r="Z16" i="6" s="1"/>
  <c r="Y11" i="6"/>
  <c r="Y16" i="6" s="1"/>
  <c r="X11" i="6"/>
  <c r="X16" i="6" s="1"/>
  <c r="W11" i="6"/>
  <c r="W16" i="6" s="1"/>
  <c r="AA10" i="6"/>
  <c r="Z10" i="6"/>
  <c r="Y10" i="6"/>
  <c r="X10" i="6"/>
  <c r="W10" i="6"/>
  <c r="G38" i="6" l="1"/>
  <c r="G43" i="6" s="1"/>
  <c r="G31" i="6"/>
  <c r="G36" i="6" s="1"/>
  <c r="AA44" i="6"/>
  <c r="G25" i="6"/>
  <c r="AA30" i="6"/>
  <c r="G24" i="6"/>
  <c r="G29" i="6" s="1"/>
  <c r="G32" i="6"/>
  <c r="AA37" i="6"/>
  <c r="G18" i="6"/>
  <c r="AA23" i="6"/>
  <c r="AA16" i="6"/>
  <c r="G17" i="6"/>
  <c r="G22" i="6" s="1"/>
  <c r="G10" i="6"/>
  <c r="G15" i="6" s="1"/>
  <c r="EV15" i="6" s="1"/>
  <c r="G30" i="6"/>
  <c r="G23" i="6"/>
  <c r="AB46" i="6"/>
  <c r="AB47" i="6" s="1"/>
  <c r="W45" i="6"/>
  <c r="W47" i="6" s="1"/>
  <c r="X45" i="6"/>
  <c r="X47" i="6" s="1"/>
  <c r="Y45" i="6"/>
  <c r="Y47" i="6" s="1"/>
  <c r="Z45" i="6"/>
  <c r="Z47" i="6" s="1"/>
  <c r="AA45" i="6"/>
  <c r="AA47" i="6" s="1"/>
  <c r="EV11" i="6"/>
  <c r="AB29" i="6"/>
  <c r="AB43" i="6"/>
  <c r="G37" i="6" l="1"/>
  <c r="EV10" i="6"/>
  <c r="G45" i="6"/>
  <c r="G16" i="6"/>
  <c r="EV16" i="6" s="1"/>
  <c r="AJ36" i="6"/>
  <c r="AK36" i="6"/>
  <c r="AL36" i="6"/>
  <c r="AM36" i="6"/>
  <c r="AN36" i="6"/>
  <c r="AO36" i="6"/>
  <c r="AP36" i="6"/>
  <c r="AQ36" i="6"/>
  <c r="AR36" i="6"/>
  <c r="AS36" i="6"/>
  <c r="AT36" i="6"/>
  <c r="AU36" i="6"/>
  <c r="AV36" i="6"/>
  <c r="AW36" i="6"/>
  <c r="AX36" i="6"/>
  <c r="AY36" i="6"/>
  <c r="AZ43" i="6" l="1"/>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J43" i="6" l="1"/>
  <c r="AE36" i="6" l="1"/>
  <c r="AI43" i="6"/>
  <c r="AH43" i="6"/>
  <c r="AG43" i="6"/>
  <c r="AF43" i="6"/>
  <c r="AE43" i="6"/>
  <c r="AD43" i="6"/>
  <c r="AC43" i="6"/>
  <c r="AI36" i="6"/>
  <c r="AH36" i="6"/>
  <c r="AG36" i="6"/>
  <c r="AF36" i="6"/>
  <c r="AD36" i="6"/>
  <c r="AC36" i="6"/>
  <c r="BA43" i="6" l="1"/>
  <c r="BA36" i="6"/>
  <c r="AZ22" i="6"/>
  <c r="AY22" i="6"/>
  <c r="AX22" i="6"/>
  <c r="AW22" i="6"/>
  <c r="AV22" i="6"/>
  <c r="AU22" i="6"/>
  <c r="AT22" i="6"/>
  <c r="AS22" i="6"/>
  <c r="AR22" i="6"/>
  <c r="AQ22" i="6"/>
  <c r="AP22" i="6"/>
  <c r="AO22" i="6"/>
  <c r="AN22" i="6"/>
  <c r="AM22" i="6"/>
  <c r="AL22" i="6"/>
  <c r="AK22" i="6"/>
  <c r="AJ22" i="6"/>
  <c r="AI22" i="6"/>
  <c r="AH22" i="6"/>
  <c r="AG22" i="6"/>
  <c r="AF22" i="6"/>
  <c r="AE22" i="6"/>
  <c r="AI15" i="6"/>
  <c r="AH15" i="6"/>
  <c r="AG15" i="6"/>
  <c r="AF15" i="6"/>
  <c r="AE15" i="6"/>
  <c r="AD15" i="6"/>
  <c r="AC15" i="6"/>
  <c r="AJ15" i="6"/>
  <c r="BA22" i="6" l="1"/>
  <c r="BA15" i="6"/>
  <c r="G569" i="14" l="1"/>
  <c r="G568" i="14"/>
  <c r="G567" i="14"/>
  <c r="G566" i="14"/>
  <c r="G565" i="14"/>
  <c r="G564" i="14"/>
  <c r="L126" i="14" l="1"/>
  <c r="I126" i="14" s="1"/>
  <c r="J126" i="14" s="1"/>
  <c r="J130" i="14"/>
  <c r="M126" i="14" l="1"/>
  <c r="S24" i="7" l="1"/>
  <c r="S23" i="7"/>
  <c r="G559" i="14" l="1"/>
  <c r="G563" i="14"/>
  <c r="G562" i="14"/>
  <c r="G561" i="14"/>
  <c r="G560" i="14"/>
  <c r="G558" i="14"/>
  <c r="L121" i="14"/>
  <c r="I121" i="14" s="1"/>
  <c r="J125" i="14" l="1"/>
  <c r="M121" i="14"/>
  <c r="J121" i="14"/>
  <c r="G557" i="14" l="1"/>
  <c r="G556" i="14"/>
  <c r="G554" i="14"/>
  <c r="G555" i="14"/>
  <c r="F553" i="14"/>
  <c r="G553" i="14" s="1"/>
  <c r="L116" i="14"/>
  <c r="M116" i="14" s="1"/>
  <c r="J120" i="14"/>
  <c r="F552" i="14"/>
  <c r="G552" i="14" s="1"/>
  <c r="I116" i="14" l="1"/>
  <c r="J116" i="14" s="1"/>
  <c r="L111" i="14" l="1"/>
  <c r="M111" i="14" s="1"/>
  <c r="AD22" i="6"/>
  <c r="E331" i="14"/>
  <c r="E330" i="14"/>
  <c r="E329" i="14"/>
  <c r="E328" i="14"/>
  <c r="E327" i="14"/>
  <c r="G551" i="14"/>
  <c r="G550" i="14"/>
  <c r="G549" i="14"/>
  <c r="G548" i="14"/>
  <c r="G547" i="14"/>
  <c r="J115" i="14"/>
  <c r="J111" i="14"/>
  <c r="G752" i="14"/>
  <c r="G751" i="14"/>
  <c r="G750" i="14"/>
  <c r="G749" i="14"/>
  <c r="G748" i="14"/>
  <c r="G747" i="14"/>
  <c r="G746" i="14"/>
  <c r="G745" i="14"/>
  <c r="G744" i="14"/>
  <c r="G743" i="14"/>
  <c r="G742" i="14"/>
  <c r="G741" i="14"/>
  <c r="G737" i="14"/>
  <c r="G736" i="14"/>
  <c r="G735" i="14"/>
  <c r="G734" i="14"/>
  <c r="G733" i="14"/>
  <c r="G732" i="14"/>
  <c r="G542" i="14"/>
  <c r="G541" i="14"/>
  <c r="G540" i="14"/>
  <c r="G539" i="14"/>
  <c r="G538" i="14"/>
  <c r="G537" i="14"/>
  <c r="G536" i="14"/>
  <c r="G535" i="14"/>
  <c r="G534" i="14"/>
  <c r="G533" i="14"/>
  <c r="G532" i="14"/>
  <c r="G531" i="14"/>
  <c r="G530" i="14"/>
  <c r="G529" i="14"/>
  <c r="G528" i="14"/>
  <c r="G527" i="14"/>
  <c r="F526" i="14"/>
  <c r="G526" i="14" s="1"/>
  <c r="F525" i="14"/>
  <c r="G525" i="14" s="1"/>
  <c r="G524" i="14"/>
  <c r="G523" i="14"/>
  <c r="G522" i="14"/>
  <c r="G521" i="14"/>
  <c r="F520" i="14"/>
  <c r="G520" i="14" s="1"/>
  <c r="F519" i="14"/>
  <c r="G519" i="14" s="1"/>
  <c r="G518" i="14"/>
  <c r="G517" i="14"/>
  <c r="G516" i="14"/>
  <c r="G515" i="14"/>
  <c r="F514" i="14"/>
  <c r="G514" i="14" s="1"/>
  <c r="F513" i="14"/>
  <c r="G513" i="14" s="1"/>
  <c r="G512" i="14"/>
  <c r="G511" i="14"/>
  <c r="G510" i="14"/>
  <c r="G509" i="14"/>
  <c r="G508" i="14"/>
  <c r="G507" i="14"/>
  <c r="M289" i="14"/>
  <c r="J289" i="14"/>
  <c r="M288" i="14"/>
  <c r="J288" i="14"/>
  <c r="M287" i="14"/>
  <c r="J287" i="14"/>
  <c r="M286" i="14"/>
  <c r="J286" i="14"/>
  <c r="M285" i="14"/>
  <c r="J285" i="14"/>
  <c r="M284" i="14"/>
  <c r="J284" i="14"/>
  <c r="M283" i="14"/>
  <c r="J283" i="14"/>
  <c r="M282" i="14"/>
  <c r="J282" i="14"/>
  <c r="M281" i="14"/>
  <c r="J281" i="14"/>
  <c r="M280" i="14"/>
  <c r="J280" i="14"/>
  <c r="M279" i="14"/>
  <c r="J279" i="14"/>
  <c r="M278" i="14"/>
  <c r="J278" i="14"/>
  <c r="M272" i="14"/>
  <c r="J272" i="14"/>
  <c r="M271" i="14"/>
  <c r="J271" i="14"/>
  <c r="M270" i="14"/>
  <c r="J270" i="14"/>
  <c r="M269" i="14"/>
  <c r="J269" i="14"/>
  <c r="M268" i="14"/>
  <c r="J268" i="14"/>
  <c r="M267" i="14"/>
  <c r="J267" i="14"/>
  <c r="J189" i="14"/>
  <c r="J107" i="14"/>
  <c r="J103" i="14"/>
  <c r="J102" i="14"/>
  <c r="J98" i="14"/>
  <c r="J97" i="14"/>
  <c r="J93" i="14"/>
  <c r="J92" i="14"/>
  <c r="J88" i="14"/>
  <c r="J87" i="14"/>
  <c r="J83" i="14"/>
  <c r="J82" i="14"/>
  <c r="J78" i="14"/>
  <c r="H74" i="14"/>
  <c r="H73" i="14"/>
  <c r="H72" i="14"/>
  <c r="H71" i="14"/>
  <c r="H70" i="14"/>
  <c r="H69" i="14"/>
  <c r="H68" i="14"/>
  <c r="H67" i="14"/>
  <c r="H66" i="14"/>
  <c r="H65" i="14"/>
  <c r="H64" i="14"/>
  <c r="H63" i="14"/>
  <c r="H59" i="14"/>
  <c r="H58" i="14"/>
  <c r="H57" i="14"/>
  <c r="H56" i="14"/>
  <c r="H55" i="14"/>
  <c r="H54" i="14"/>
  <c r="H53" i="14"/>
  <c r="H52" i="14"/>
  <c r="H51" i="14"/>
  <c r="H50" i="14"/>
  <c r="H43" i="14"/>
  <c r="H41" i="14"/>
  <c r="H40" i="14"/>
  <c r="H39" i="14"/>
  <c r="H38" i="14"/>
  <c r="H37" i="14"/>
  <c r="H35" i="14"/>
  <c r="H34" i="14"/>
  <c r="H29" i="14"/>
  <c r="H28" i="14"/>
  <c r="H27" i="14"/>
  <c r="H26" i="14"/>
  <c r="H25" i="14"/>
  <c r="H24" i="14"/>
  <c r="H23" i="14"/>
  <c r="H22" i="14"/>
  <c r="H21" i="14"/>
  <c r="G14" i="14"/>
  <c r="E14" i="14"/>
  <c r="C14" i="14"/>
  <c r="G13" i="14"/>
  <c r="E13" i="14"/>
  <c r="C13" i="14"/>
  <c r="G12" i="14"/>
  <c r="E12" i="14"/>
  <c r="C12" i="14"/>
  <c r="G11" i="14"/>
  <c r="E11" i="14"/>
  <c r="C11" i="14"/>
  <c r="G10" i="14"/>
  <c r="E10" i="14"/>
  <c r="C10" i="14"/>
  <c r="G9" i="14"/>
  <c r="E9" i="14"/>
  <c r="C9" i="14"/>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G46" i="6"/>
  <c r="G47" i="6" s="1"/>
  <c r="T41" i="7"/>
  <c r="S26" i="7"/>
  <c r="H19" i="14"/>
  <c r="CJ43" i="6"/>
  <c r="DN36" i="6"/>
  <c r="CJ36" i="6"/>
  <c r="CJ29" i="6"/>
  <c r="CJ22" i="6"/>
  <c r="AB15" i="6"/>
  <c r="S19" i="7"/>
  <c r="S20" i="7"/>
  <c r="S25" i="7"/>
  <c r="S27" i="7"/>
  <c r="S33" i="7"/>
  <c r="S34" i="7"/>
  <c r="S35" i="7"/>
  <c r="S36" i="7"/>
  <c r="S37" i="7"/>
  <c r="S38" i="7"/>
  <c r="S16" i="7"/>
  <c r="S15" i="7"/>
  <c r="S14" i="7"/>
  <c r="S13" i="7"/>
  <c r="S12" i="7"/>
  <c r="S11" i="7"/>
  <c r="S9" i="7"/>
  <c r="S10" i="7"/>
  <c r="U41" i="7"/>
  <c r="EF47" i="6" l="1"/>
  <c r="DT47" i="6"/>
  <c r="DS47" i="6"/>
  <c r="EB47" i="6"/>
  <c r="EA47" i="6"/>
  <c r="DP47" i="6"/>
  <c r="EJ47" i="6"/>
  <c r="EI47" i="6"/>
  <c r="DX47" i="6"/>
  <c r="H12" i="14"/>
  <c r="EL47" i="6"/>
  <c r="EK47" i="6"/>
  <c r="ED47" i="6"/>
  <c r="EC47" i="6"/>
  <c r="DV47" i="6"/>
  <c r="DU47" i="6"/>
  <c r="H13" i="14"/>
  <c r="EE47" i="6"/>
  <c r="DW47" i="6"/>
  <c r="DO47" i="6"/>
  <c r="EH47" i="6"/>
  <c r="EG47" i="6"/>
  <c r="DZ47" i="6"/>
  <c r="DY47" i="6"/>
  <c r="DR47" i="6"/>
  <c r="DQ47" i="6"/>
  <c r="H9" i="14"/>
  <c r="H10" i="14"/>
  <c r="H11" i="14"/>
  <c r="H1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6D0E6642-67EB-4169-86A5-08A59C488BF8}">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431C8FE5-9930-4111-A171-6A195C79B08C}">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5874CC55-2835-40CD-8D23-05AB2A128711}">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Y10" authorId="0" shapeId="0" xr:uid="{6F8DA9C9-FF7A-4212-A7D2-B23CF856BE7D}">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BE9C1F50-C72B-40C8-8CCE-6AEF5DAC54D6}">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C426152D-FA4D-401D-9DC0-DA1D45ACB9B4}">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A11B2D75-CCB8-4F43-91C8-3C25BEB5BF44}">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65F72F2-C3E3-4E46-A511-5747AEE75E4A}">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9640DAB5-3AC8-4F45-9ECC-E8AE460C54C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34339709-E380-4E9C-80DC-304D1E722CA9}">
      <text>
        <r>
          <rPr>
            <b/>
            <sz val="9"/>
            <color indexed="81"/>
            <rFont val="Tahoma"/>
            <family val="2"/>
          </rPr>
          <t>YULIED.PENARANDA:</t>
        </r>
        <r>
          <rPr>
            <sz val="9"/>
            <color indexed="81"/>
            <rFont val="Tahoma"/>
            <family val="2"/>
          </rPr>
          <t xml:space="preserve">
Año 1</t>
        </r>
      </text>
    </comment>
    <comment ref="BH11" authorId="0" shapeId="0" xr:uid="{CCC42CDC-372C-4805-A3EB-F177D4AD660E}">
      <text>
        <r>
          <rPr>
            <b/>
            <sz val="9"/>
            <color indexed="81"/>
            <rFont val="Tahoma"/>
            <family val="2"/>
          </rPr>
          <t>YULIED.PENARANDA:</t>
        </r>
        <r>
          <rPr>
            <sz val="9"/>
            <color indexed="81"/>
            <rFont val="Tahoma"/>
            <family val="2"/>
          </rPr>
          <t xml:space="preserve">
Año 3</t>
        </r>
      </text>
    </comment>
    <comment ref="CL11" authorId="0" shapeId="0" xr:uid="{FF94BD3F-9EFC-4FEA-90CE-44A4860442A4}">
      <text>
        <r>
          <rPr>
            <b/>
            <sz val="9"/>
            <color indexed="81"/>
            <rFont val="Tahoma"/>
            <family val="2"/>
          </rPr>
          <t>YULIED.PENARANDA:</t>
        </r>
        <r>
          <rPr>
            <sz val="9"/>
            <color indexed="81"/>
            <rFont val="Tahoma"/>
            <family val="2"/>
          </rPr>
          <t xml:space="preserve">
Año 4</t>
        </r>
      </text>
    </comment>
    <comment ref="DP11" authorId="0" shapeId="0" xr:uid="{F9A60AE9-BB67-4A2B-AE9E-4A342B9C7B9C}">
      <text>
        <r>
          <rPr>
            <b/>
            <sz val="9"/>
            <color indexed="81"/>
            <rFont val="Tahoma"/>
            <family val="2"/>
          </rPr>
          <t>YULIED.PENARANDA:</t>
        </r>
        <r>
          <rPr>
            <sz val="9"/>
            <color indexed="81"/>
            <rFont val="Tahoma"/>
            <family val="2"/>
          </rPr>
          <t xml:space="preserve">
Año 5</t>
        </r>
      </text>
    </comment>
    <comment ref="A12" authorId="0" shapeId="0" xr:uid="{3223552D-8AB2-4D1A-B142-9498E6FC7328}">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5270B375-96F7-46E7-87F0-A13E28AFBC41}">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94B07020-15D4-4F6E-BDEF-A3643EC63A4D}">
      <text>
        <r>
          <rPr>
            <b/>
            <sz val="9"/>
            <color indexed="81"/>
            <rFont val="Tahoma"/>
            <family val="2"/>
          </rPr>
          <t>YULIED.PENARANDA:</t>
        </r>
        <r>
          <rPr>
            <sz val="9"/>
            <color indexed="81"/>
            <rFont val="Tahoma"/>
            <family val="2"/>
          </rPr>
          <t xml:space="preserve">
Número de Meta Plan de Desarrollo.</t>
        </r>
      </text>
    </comment>
    <comment ref="D12" authorId="0" shapeId="0" xr:uid="{B3A73E61-18F6-43C3-B6BC-493B10ACF576}">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5366A973-73B5-4E42-837F-126107D48E87}">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B1E17678-AAFE-42C2-983D-09F716485E43}">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525EEF06-BD21-441F-886D-9FCBC423F72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C09CFE4F-4188-493C-924A-311F54F15C96}">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589F07EA-A2F0-454F-A0B5-47A3B7B9CDF7}">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D287EA52-8088-451F-B717-881AB329F03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B61FACFC-45D4-4572-B4A6-9A3A2D9F4449}">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5C1C6132-6E81-42F3-BF14-02DA4153EE7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5965375-E845-4EA2-9A4F-45AADA1B1EAD}">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4D1BA20E-0A6B-421F-A457-4491BB26000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57A4A507-D41B-4DEC-A2C4-D1AB14AFB41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00000000-0006-0000-0100-000043000000}">
      <text>
        <r>
          <rPr>
            <b/>
            <sz val="9"/>
            <color indexed="81"/>
            <rFont val="Tahoma"/>
            <family val="2"/>
          </rPr>
          <t>YULIED.PENARANDA:</t>
        </r>
        <r>
          <rPr>
            <sz val="9"/>
            <color indexed="81"/>
            <rFont val="Tahoma"/>
            <family val="2"/>
          </rPr>
          <t xml:space="preserve">
Año 3</t>
        </r>
      </text>
    </comment>
    <comment ref="CJ8" authorId="0" shapeId="0" xr:uid="{00000000-0006-0000-0100-000044000000}">
      <text>
        <r>
          <rPr>
            <b/>
            <sz val="9"/>
            <color indexed="81"/>
            <rFont val="Tahoma"/>
            <family val="2"/>
          </rPr>
          <t>YULIED.PENARANDA:</t>
        </r>
        <r>
          <rPr>
            <sz val="9"/>
            <color indexed="81"/>
            <rFont val="Tahoma"/>
            <family val="2"/>
          </rPr>
          <t xml:space="preserve">
Año 4
</t>
        </r>
      </text>
    </comment>
    <comment ref="DN8" authorId="0" shapeId="0" xr:uid="{00000000-0006-0000-0100-000045000000}">
      <text>
        <r>
          <rPr>
            <b/>
            <sz val="9"/>
            <color indexed="81"/>
            <rFont val="Tahoma"/>
            <family val="2"/>
          </rPr>
          <t>YULIED.PENARANDA:</t>
        </r>
        <r>
          <rPr>
            <sz val="9"/>
            <color indexed="81"/>
            <rFont val="Tahoma"/>
            <family val="2"/>
          </rPr>
          <t xml:space="preserve">
Año 5</t>
        </r>
      </text>
    </comment>
    <comment ref="A9" authorId="0" shapeId="0" xr:uid="{00000000-0006-0000-0100-000046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47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48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49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4A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4B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4C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4D000000}">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5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5E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6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6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6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67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6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6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6E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7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7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7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74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7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7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7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7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8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8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82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8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8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8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9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9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9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94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9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9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9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A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A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A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A5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A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A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A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5E4E921E-A125-4CD6-98D0-52CB3651968F}">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15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16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17000000}">
      <text>
        <r>
          <rPr>
            <b/>
            <sz val="9"/>
            <color indexed="81"/>
            <rFont val="Tahoma"/>
            <family val="2"/>
          </rPr>
          <t>YULIED.PENARANDA:</t>
        </r>
        <r>
          <rPr>
            <sz val="9"/>
            <color indexed="81"/>
            <rFont val="Tahoma"/>
            <family val="2"/>
          </rPr>
          <t xml:space="preserve">
Máximo dos decimales</t>
        </r>
      </text>
    </comment>
    <comment ref="H8" authorId="0" shapeId="0" xr:uid="{00000000-0006-0000-0200-000018000000}">
      <text>
        <r>
          <rPr>
            <b/>
            <sz val="9"/>
            <color indexed="81"/>
            <rFont val="Tahoma"/>
            <family val="2"/>
          </rPr>
          <t>YULIED.PENARANDA:</t>
        </r>
        <r>
          <rPr>
            <sz val="9"/>
            <color indexed="81"/>
            <rFont val="Tahoma"/>
            <family val="2"/>
          </rPr>
          <t xml:space="preserve">
Máximo dos decimales</t>
        </r>
      </text>
    </comment>
    <comment ref="I8" authorId="0" shapeId="0" xr:uid="{00000000-0006-0000-0200-000019000000}">
      <text>
        <r>
          <rPr>
            <b/>
            <sz val="9"/>
            <color indexed="81"/>
            <rFont val="Tahoma"/>
            <family val="2"/>
          </rPr>
          <t>YULIED.PENARANDA:</t>
        </r>
        <r>
          <rPr>
            <sz val="9"/>
            <color indexed="81"/>
            <rFont val="Tahoma"/>
            <family val="2"/>
          </rPr>
          <t xml:space="preserve">
Máximo dos decimales</t>
        </r>
      </text>
    </comment>
    <comment ref="J8" authorId="0" shapeId="0" xr:uid="{00000000-0006-0000-0200-00001A000000}">
      <text>
        <r>
          <rPr>
            <b/>
            <sz val="9"/>
            <color indexed="81"/>
            <rFont val="Tahoma"/>
            <family val="2"/>
          </rPr>
          <t>YULIED.PENARANDA:</t>
        </r>
        <r>
          <rPr>
            <sz val="9"/>
            <color indexed="81"/>
            <rFont val="Tahoma"/>
            <family val="2"/>
          </rPr>
          <t xml:space="preserve">
Máximo dos decimales</t>
        </r>
      </text>
    </comment>
    <comment ref="K8" authorId="0" shapeId="0" xr:uid="{00000000-0006-0000-0200-00001B000000}">
      <text>
        <r>
          <rPr>
            <b/>
            <sz val="9"/>
            <color indexed="81"/>
            <rFont val="Tahoma"/>
            <family val="2"/>
          </rPr>
          <t>YULIED.PENARANDA:</t>
        </r>
        <r>
          <rPr>
            <sz val="9"/>
            <color indexed="81"/>
            <rFont val="Tahoma"/>
            <family val="2"/>
          </rPr>
          <t xml:space="preserve">
Máximo dos decimales</t>
        </r>
      </text>
    </comment>
    <comment ref="L8" authorId="0" shapeId="0" xr:uid="{00000000-0006-0000-0200-00001C000000}">
      <text>
        <r>
          <rPr>
            <b/>
            <sz val="9"/>
            <color indexed="81"/>
            <rFont val="Tahoma"/>
            <family val="2"/>
          </rPr>
          <t>YULIED.PENARANDA:</t>
        </r>
        <r>
          <rPr>
            <sz val="9"/>
            <color indexed="81"/>
            <rFont val="Tahoma"/>
            <family val="2"/>
          </rPr>
          <t xml:space="preserve">
Máximo dos decimales</t>
        </r>
      </text>
    </comment>
    <comment ref="M8" authorId="0" shapeId="0" xr:uid="{00000000-0006-0000-0200-00001D000000}">
      <text>
        <r>
          <rPr>
            <b/>
            <sz val="9"/>
            <color indexed="81"/>
            <rFont val="Tahoma"/>
            <family val="2"/>
          </rPr>
          <t>YULIED.PENARANDA:</t>
        </r>
        <r>
          <rPr>
            <sz val="9"/>
            <color indexed="81"/>
            <rFont val="Tahoma"/>
            <family val="2"/>
          </rPr>
          <t xml:space="preserve">
Máximo dos decimales</t>
        </r>
      </text>
    </comment>
    <comment ref="N8" authorId="0" shapeId="0" xr:uid="{00000000-0006-0000-0200-00001E000000}">
      <text>
        <r>
          <rPr>
            <b/>
            <sz val="9"/>
            <color indexed="81"/>
            <rFont val="Tahoma"/>
            <family val="2"/>
          </rPr>
          <t>YULIED.PENARANDA:</t>
        </r>
        <r>
          <rPr>
            <sz val="9"/>
            <color indexed="81"/>
            <rFont val="Tahoma"/>
            <family val="2"/>
          </rPr>
          <t xml:space="preserve">
Máximo dos decimales</t>
        </r>
      </text>
    </comment>
    <comment ref="O8" authorId="0" shapeId="0" xr:uid="{00000000-0006-0000-0200-00001F000000}">
      <text>
        <r>
          <rPr>
            <b/>
            <sz val="9"/>
            <color indexed="81"/>
            <rFont val="Tahoma"/>
            <family val="2"/>
          </rPr>
          <t>YULIED.PENARANDA:</t>
        </r>
        <r>
          <rPr>
            <sz val="9"/>
            <color indexed="81"/>
            <rFont val="Tahoma"/>
            <family val="2"/>
          </rPr>
          <t xml:space="preserve">
Máximo dos decimales</t>
        </r>
      </text>
    </comment>
    <comment ref="P8" authorId="0" shapeId="0" xr:uid="{00000000-0006-0000-0200-000020000000}">
      <text>
        <r>
          <rPr>
            <b/>
            <sz val="9"/>
            <color indexed="81"/>
            <rFont val="Tahoma"/>
            <family val="2"/>
          </rPr>
          <t>YULIED.PENARANDA:</t>
        </r>
        <r>
          <rPr>
            <sz val="9"/>
            <color indexed="81"/>
            <rFont val="Tahoma"/>
            <family val="2"/>
          </rPr>
          <t xml:space="preserve">
Máximo dos decimales</t>
        </r>
      </text>
    </comment>
    <comment ref="Q8" authorId="0" shapeId="0" xr:uid="{00000000-0006-0000-0200-000021000000}">
      <text>
        <r>
          <rPr>
            <b/>
            <sz val="9"/>
            <color indexed="81"/>
            <rFont val="Tahoma"/>
            <family val="2"/>
          </rPr>
          <t>YULIED.PENARANDA:</t>
        </r>
        <r>
          <rPr>
            <sz val="9"/>
            <color indexed="81"/>
            <rFont val="Tahoma"/>
            <family val="2"/>
          </rPr>
          <t xml:space="preserve">
Máximo dos decimales</t>
        </r>
      </text>
    </comment>
    <comment ref="R8" authorId="0" shapeId="0" xr:uid="{00000000-0006-0000-0200-000022000000}">
      <text>
        <r>
          <rPr>
            <b/>
            <sz val="9"/>
            <color indexed="81"/>
            <rFont val="Tahoma"/>
            <family val="2"/>
          </rPr>
          <t>YULIED.PENARANDA:</t>
        </r>
        <r>
          <rPr>
            <sz val="9"/>
            <color indexed="81"/>
            <rFont val="Tahoma"/>
            <family val="2"/>
          </rPr>
          <t xml:space="preserve">
Máximo dos decimales</t>
        </r>
      </text>
    </comment>
    <comment ref="S8" authorId="0" shapeId="0" xr:uid="{00000000-0006-0000-0200-000023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24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25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28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36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4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48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5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55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5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57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5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200-00005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6" authorId="0" shapeId="0" xr:uid="{00000000-0006-0000-0200-00005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5C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5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5F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6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69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6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0" authorId="0" shapeId="0" xr:uid="{00000000-0006-0000-0200-00006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1" authorId="0" shapeId="0" xr:uid="{00000000-0006-0000-0200-00006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2" authorId="0" shapeId="0" xr:uid="{00000000-0006-0000-0200-00006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33" authorId="0" shapeId="0" xr:uid="{00000000-0006-0000-0200-00006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70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7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74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200-00007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77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7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79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00000000-0006-0000-0200-00007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7" authorId="0" shapeId="0" xr:uid="{00000000-0006-0000-0200-00007B000000}">
      <text>
        <r>
          <rPr>
            <b/>
            <sz val="9"/>
            <color indexed="81"/>
            <rFont val="Tahoma"/>
            <family val="2"/>
          </rPr>
          <t>YULIED.PENARANDA:</t>
        </r>
        <r>
          <rPr>
            <sz val="9"/>
            <color indexed="81"/>
            <rFont val="Tahoma"/>
            <family val="2"/>
          </rPr>
          <t xml:space="preserve">
Verificar las sumas, que no sea inferior ni superior al 100%</t>
        </r>
      </text>
    </comment>
    <comment ref="F38" authorId="0" shapeId="0" xr:uid="{00000000-0006-0000-0200-00007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8" authorId="0" shapeId="0" xr:uid="{00000000-0006-0000-0200-00007F000000}">
      <text>
        <r>
          <rPr>
            <b/>
            <sz val="9"/>
            <color indexed="81"/>
            <rFont val="Tahoma"/>
            <family val="2"/>
          </rPr>
          <t>YULIED.PENARANDA:</t>
        </r>
        <r>
          <rPr>
            <sz val="9"/>
            <color indexed="81"/>
            <rFont val="Tahoma"/>
            <family val="2"/>
          </rPr>
          <t xml:space="preserve">
Verificar las sumas, que no sea inferior ni superior al 100%</t>
        </r>
      </text>
    </comment>
    <comment ref="F39" authorId="0" shapeId="0" xr:uid="{FFDDF2FB-E00B-4E19-B25E-35A87CD8255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40" authorId="0" shapeId="0" xr:uid="{83C2111A-21C2-404C-BAD3-59397659B7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41" authorId="0" shapeId="0" xr:uid="{00000000-0006-0000-0200-000081000000}">
      <text>
        <r>
          <rPr>
            <b/>
            <sz val="9"/>
            <color indexed="81"/>
            <rFont val="Tahoma"/>
            <family val="2"/>
          </rPr>
          <t>YULIED.PENARANDA:</t>
        </r>
        <r>
          <rPr>
            <sz val="9"/>
            <color indexed="81"/>
            <rFont val="Tahoma"/>
            <family val="2"/>
          </rPr>
          <t xml:space="preserve">
Nos debe dar 100%</t>
        </r>
      </text>
    </comment>
    <comment ref="U41" authorId="0" shapeId="0" xr:uid="{00000000-0006-0000-0200-000082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9"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0" authorId="0" shapeId="0" xr:uid="{00000000-0006-0000-0400-000030000000}">
      <text>
        <r>
          <rPr>
            <b/>
            <sz val="9"/>
            <color indexed="81"/>
            <rFont val="Tahoma"/>
            <family val="2"/>
          </rPr>
          <t>YULIED.PENARANDA:</t>
        </r>
        <r>
          <rPr>
            <sz val="9"/>
            <color indexed="81"/>
            <rFont val="Tahoma"/>
            <family val="2"/>
          </rPr>
          <t xml:space="preserve">
Vigencia a reportar</t>
        </r>
      </text>
    </comment>
    <comment ref="B110"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0"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0"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0"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0"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0"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0"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235"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6" authorId="0" shapeId="0" xr:uid="{00000000-0006-0000-0400-000042000000}">
      <text>
        <r>
          <rPr>
            <b/>
            <sz val="9"/>
            <color indexed="81"/>
            <rFont val="Tahoma"/>
            <family val="2"/>
          </rPr>
          <t>YULIED.PENARANDA:</t>
        </r>
        <r>
          <rPr>
            <sz val="9"/>
            <color indexed="81"/>
            <rFont val="Tahoma"/>
            <family val="2"/>
          </rPr>
          <t xml:space="preserve">
Vigencia a reportar</t>
        </r>
      </text>
    </comment>
    <comment ref="B236"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6"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6"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6"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6"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6"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6"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77" authorId="0" shapeId="0" xr:uid="{00000000-0006-0000-0400-00004B000000}">
      <text>
        <r>
          <rPr>
            <b/>
            <sz val="9"/>
            <color indexed="81"/>
            <rFont val="Tahoma"/>
            <family val="2"/>
          </rPr>
          <t>YULIED.PENARANDA:</t>
        </r>
        <r>
          <rPr>
            <sz val="9"/>
            <color indexed="81"/>
            <rFont val="Tahoma"/>
            <family val="2"/>
          </rPr>
          <t xml:space="preserve">
Vigencia a reportar</t>
        </r>
      </text>
    </comment>
    <comment ref="B277"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7"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77"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77"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77"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77"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77"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92"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3" authorId="0" shapeId="0" xr:uid="{00000000-0006-0000-0400-000054000000}">
      <text>
        <r>
          <rPr>
            <b/>
            <sz val="9"/>
            <color indexed="81"/>
            <rFont val="Tahoma"/>
            <family val="2"/>
          </rPr>
          <t>YULIED.PENARANDA:</t>
        </r>
        <r>
          <rPr>
            <sz val="9"/>
            <color indexed="81"/>
            <rFont val="Tahoma"/>
            <family val="2"/>
          </rPr>
          <t xml:space="preserve">
Vigencia a reportar</t>
        </r>
      </text>
    </comment>
    <comment ref="B293"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3"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3"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3"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325"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6" authorId="0" shapeId="0" xr:uid="{00000000-0006-0000-0400-00005A000000}">
      <text>
        <r>
          <rPr>
            <b/>
            <sz val="9"/>
            <color indexed="81"/>
            <rFont val="Tahoma"/>
            <family val="2"/>
          </rPr>
          <t>YULIED.PENARANDA:</t>
        </r>
        <r>
          <rPr>
            <sz val="9"/>
            <color indexed="81"/>
            <rFont val="Tahoma"/>
            <family val="2"/>
          </rPr>
          <t xml:space="preserve">
Vigencia a reportar</t>
        </r>
      </text>
    </comment>
    <comment ref="B326"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6"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6"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6"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88"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89" authorId="0" shapeId="0" xr:uid="{00000000-0006-0000-0400-000060000000}">
      <text>
        <r>
          <rPr>
            <b/>
            <sz val="9"/>
            <color indexed="81"/>
            <rFont val="Tahoma"/>
            <family val="2"/>
          </rPr>
          <t>YULIED.PENARANDA:</t>
        </r>
        <r>
          <rPr>
            <sz val="9"/>
            <color indexed="81"/>
            <rFont val="Tahoma"/>
            <family val="2"/>
          </rPr>
          <t xml:space="preserve">
Vigencia a reportar</t>
        </r>
      </text>
    </comment>
    <comment ref="B389"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89"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89"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89"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451"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52" authorId="0" shapeId="0" xr:uid="{00000000-0006-0000-0400-000066000000}">
      <text>
        <r>
          <rPr>
            <b/>
            <sz val="9"/>
            <color indexed="81"/>
            <rFont val="Tahoma"/>
            <family val="2"/>
          </rPr>
          <t>YULIED.PENARANDA:</t>
        </r>
        <r>
          <rPr>
            <sz val="9"/>
            <color indexed="81"/>
            <rFont val="Tahoma"/>
            <family val="2"/>
          </rPr>
          <t xml:space="preserve">
Vigencia a reportar</t>
        </r>
      </text>
    </comment>
    <comment ref="B452"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52"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52"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52"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91" authorId="0" shapeId="0" xr:uid="{00000000-0006-0000-0400-00006C000000}">
      <text>
        <r>
          <rPr>
            <b/>
            <sz val="9"/>
            <color indexed="81"/>
            <rFont val="Tahoma"/>
            <family val="2"/>
          </rPr>
          <t>YULIED.PENARANDA:</t>
        </r>
        <r>
          <rPr>
            <sz val="9"/>
            <color indexed="81"/>
            <rFont val="Tahoma"/>
            <family val="2"/>
          </rPr>
          <t xml:space="preserve">
Vigencia a reportar</t>
        </r>
      </text>
    </comment>
    <comment ref="B491"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91"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91"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91"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400-000072000000}">
      <text>
        <r>
          <rPr>
            <b/>
            <sz val="9"/>
            <color indexed="81"/>
            <rFont val="Tahoma"/>
            <family val="2"/>
          </rPr>
          <t>YULIED.PENARANDA:</t>
        </r>
        <r>
          <rPr>
            <sz val="9"/>
            <color indexed="81"/>
            <rFont val="Tahoma"/>
            <family val="2"/>
          </rPr>
          <t xml:space="preserve">
Vigencia a reportar</t>
        </r>
      </text>
    </comment>
    <comment ref="B506"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544"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45" authorId="0" shapeId="0" xr:uid="{00000000-0006-0000-0400-000078000000}">
      <text>
        <r>
          <rPr>
            <b/>
            <sz val="9"/>
            <color indexed="81"/>
            <rFont val="Tahoma"/>
            <family val="2"/>
          </rPr>
          <t>YULIED.PENARANDA:</t>
        </r>
        <r>
          <rPr>
            <sz val="9"/>
            <color indexed="81"/>
            <rFont val="Tahoma"/>
            <family val="2"/>
          </rPr>
          <t xml:space="preserve">
Vigencia a reportar</t>
        </r>
      </text>
    </comment>
    <comment ref="B545"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5"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5"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5"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619"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20" authorId="0" shapeId="0" xr:uid="{00000000-0006-0000-0400-00007E000000}">
      <text>
        <r>
          <rPr>
            <b/>
            <sz val="9"/>
            <color indexed="81"/>
            <rFont val="Tahoma"/>
            <family val="2"/>
          </rPr>
          <t>YULIED.PENARANDA:</t>
        </r>
        <r>
          <rPr>
            <sz val="9"/>
            <color indexed="81"/>
            <rFont val="Tahoma"/>
            <family val="2"/>
          </rPr>
          <t xml:space="preserve">
Vigencia a reportar</t>
        </r>
      </text>
    </comment>
    <comment ref="B620"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20"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20"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20"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694"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95" authorId="0" shapeId="0" xr:uid="{00000000-0006-0000-0400-000084000000}">
      <text>
        <r>
          <rPr>
            <b/>
            <sz val="9"/>
            <color indexed="81"/>
            <rFont val="Tahoma"/>
            <family val="2"/>
          </rPr>
          <t>YULIED.PENARANDA:</t>
        </r>
        <r>
          <rPr>
            <sz val="9"/>
            <color indexed="81"/>
            <rFont val="Tahoma"/>
            <family val="2"/>
          </rPr>
          <t xml:space="preserve">
Vigencia a reportar</t>
        </r>
      </text>
    </comment>
    <comment ref="B695"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95"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95"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95"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739"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40" authorId="0" shapeId="0" xr:uid="{00000000-0006-0000-0400-00008A000000}">
      <text>
        <r>
          <rPr>
            <b/>
            <sz val="9"/>
            <color indexed="81"/>
            <rFont val="Tahoma"/>
            <family val="2"/>
          </rPr>
          <t>YULIED.PENARANDA:</t>
        </r>
        <r>
          <rPr>
            <sz val="9"/>
            <color indexed="81"/>
            <rFont val="Tahoma"/>
            <family val="2"/>
          </rPr>
          <t xml:space="preserve">
Vigencia a reportar</t>
        </r>
      </text>
    </comment>
    <comment ref="B740"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40"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40"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40"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<sst xmlns="http://schemas.openxmlformats.org/spreadsheetml/2006/main" count="3358" uniqueCount="785">
  <si>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</si>
  <si>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</si>
  <si>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</si>
  <si>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</si>
  <si>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</si>
  <si>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</si>
  <si>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</si>
  <si>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</si>
  <si>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</si>
  <si>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</si>
  <si>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</si>
  <si>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</si>
  <si>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</si>
  <si>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</si>
  <si>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</si>
  <si>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</si>
  <si>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</si>
  <si>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</si>
  <si>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</si>
  <si>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</si>
  <si>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</si>
  <si>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</si>
  <si>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</si>
  <si>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</si>
  <si>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</si>
  <si>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</si>
  <si>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</si>
  <si>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</si>
  <si>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</si>
  <si>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</si>
  <si>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</si>
  <si>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</si>
  <si>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</si>
  <si>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</si>
  <si>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</si>
  <si>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</si>
  <si>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</si>
  <si>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</si>
  <si>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</si>
  <si>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</si>
  <si>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</si>
  <si>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</si>
  <si>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</si>
  <si>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</si>
  <si>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</si>
  <si>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</si>
  <si>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</si>
  <si>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</si>
  <si>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</si>
  <si>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</si>
  <si>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</si>
  <si>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</si>
  <si>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</si>
  <si>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</si>
  <si>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</si>
  <si>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</si>
  <si>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</si>
  <si>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</si>
  <si>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</si>
  <si>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</si>
  <si>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</si>
  <si>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</si>
  <si>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</si>
  <si>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</si>
  <si>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</si>
  <si>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</si>
  <si>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</si>
  <si>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</si>
  <si>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</si>
  <si>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</si>
  <si>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</si>
  <si>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</si>
  <si>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</si>
  <si>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</si>
  <si>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</si>
  <si>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</si>
  <si>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</si>
  <si>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</si>
  <si>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</si>
  <si>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</si>
  <si>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PROGRAMACIÓN INICIAL AÑO 2020</t>
  </si>
  <si>
    <t>3, CÓDIGO Y NOMBRE DE LA ACTIVIDAD</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</si>
  <si>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</si>
  <si>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</si>
  <si>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</si>
  <si>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</si>
  <si>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</si>
  <si>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</si>
  <si>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</si>
  <si>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</si>
  <si>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</si>
  <si>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</si>
  <si>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</si>
  <si>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</si>
  <si>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</si>
  <si>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</si>
  <si>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</si>
  <si>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</si>
  <si>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</si>
  <si>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</si>
  <si>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DISTRITAL</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</si>
  <si>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</si>
  <si>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</si>
  <si>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</si>
  <si>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</si>
  <si>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</si>
  <si>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DISTRITAL
Descripción: Acciones de Gestión del Conocimiento</t>
  </si>
  <si>
    <t>DISTRITAL
Descripción:  Planeación y seguimiento de proyectos de inversion ambientales de la SDA.</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</si>
  <si>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</si>
  <si>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</si>
  <si>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</si>
  <si>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</si>
  <si>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</si>
  <si>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</si>
  <si>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</si>
  <si>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</si>
  <si>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</si>
  <si>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</si>
  <si>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</si>
  <si>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</si>
  <si>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</si>
  <si>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</si>
  <si>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</si>
  <si>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</si>
  <si>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</si>
  <si>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</si>
  <si>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</si>
  <si>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</si>
  <si>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</si>
  <si>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</si>
  <si>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</si>
  <si>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</si>
  <si>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</si>
  <si>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</si>
  <si>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</si>
  <si>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</si>
  <si>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</si>
  <si>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</si>
  <si>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</si>
  <si>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</si>
  <si>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</si>
  <si>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</si>
  <si>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</si>
  <si>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</si>
  <si>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</si>
  <si>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</si>
  <si>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</si>
  <si>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</si>
  <si>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</si>
  <si>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</si>
  <si>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</si>
  <si>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</si>
  <si>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</si>
  <si>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</si>
  <si>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</si>
  <si>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</si>
  <si>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</si>
  <si>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</si>
  <si>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</si>
  <si>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</si>
  <si>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</si>
  <si>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</si>
  <si>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</si>
  <si>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</si>
  <si>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</si>
  <si>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</si>
  <si>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</si>
  <si>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</si>
  <si>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</si>
  <si>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</si>
  <si>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</si>
  <si>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</si>
  <si>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</si>
  <si>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</si>
  <si>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</si>
  <si>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</si>
  <si>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</si>
  <si>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</si>
  <si>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</si>
  <si>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</si>
  <si>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</si>
  <si>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</si>
  <si>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</si>
  <si>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</si>
  <si>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</si>
  <si>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</si>
  <si>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</si>
  <si>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</si>
  <si>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</si>
  <si>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</si>
  <si>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</si>
  <si>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</si>
  <si>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</si>
  <si>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</si>
  <si>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</si>
  <si>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</si>
  <si>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</si>
  <si>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</si>
  <si>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</si>
  <si>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</si>
  <si>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</si>
  <si>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</si>
  <si>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</si>
  <si>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</si>
  <si>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</si>
  <si>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</si>
  <si>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</si>
  <si>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</si>
  <si>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</si>
  <si>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</si>
  <si>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</si>
  <si>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</si>
  <si>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</si>
  <si>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</si>
  <si>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</si>
  <si>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</si>
  <si>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</si>
  <si>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</si>
  <si>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</si>
  <si>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</si>
  <si>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</si>
  <si>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</si>
  <si>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</si>
  <si>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</si>
  <si>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</si>
  <si>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</si>
  <si>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</si>
  <si>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</si>
  <si>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</si>
  <si>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</si>
  <si>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</si>
  <si>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</si>
  <si>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</si>
  <si>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</si>
  <si>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</si>
  <si>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</si>
  <si>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</si>
  <si>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</si>
  <si>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</si>
  <si>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</si>
  <si>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</si>
  <si>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</si>
  <si>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</si>
  <si>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</si>
  <si>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</si>
  <si>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</si>
  <si>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</si>
  <si>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</si>
  <si>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</si>
  <si>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</si>
  <si>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</si>
  <si>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</si>
  <si>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</si>
  <si>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</si>
  <si>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</si>
  <si>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</si>
  <si>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</si>
  <si>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</si>
  <si>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</si>
  <si>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</si>
  <si>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</si>
  <si>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</si>
  <si>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</si>
  <si>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</si>
  <si>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</si>
  <si>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</si>
  <si>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</si>
  <si>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</si>
  <si>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</si>
  <si>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</si>
  <si>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</si>
  <si>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</si>
  <si>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</si>
  <si>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</si>
  <si>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</si>
  <si>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</si>
  <si>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</si>
  <si>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</si>
  <si>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</si>
  <si>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</si>
  <si>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</si>
  <si>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</si>
  <si>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</si>
  <si>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</si>
  <si>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</si>
  <si>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</si>
  <si>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</si>
  <si>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</si>
  <si>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</si>
  <si>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</si>
  <si>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</si>
  <si>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</si>
  <si>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</si>
  <si>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</si>
  <si>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</si>
  <si>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</si>
  <si>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</si>
  <si>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</si>
  <si>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</si>
  <si>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</si>
  <si>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</si>
  <si>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</si>
  <si>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</si>
  <si>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</si>
  <si>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</si>
  <si>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</si>
  <si>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</si>
  <si>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</si>
  <si>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</si>
  <si>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</si>
  <si>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</si>
  <si>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</si>
  <si>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</si>
  <si>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</si>
  <si>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</si>
  <si>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</si>
  <si>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</si>
  <si>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</si>
  <si>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</si>
  <si>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</si>
  <si>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</si>
  <si>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</si>
  <si>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</si>
  <si>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DSTRITO CAPITAL
Incidencia en los observatiorios ambientales, plan de investigación ambiental y estudios económicos ambientales</t>
  </si>
  <si>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</si>
  <si>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</si>
  <si>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</si>
  <si>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</si>
  <si>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</si>
  <si>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</si>
  <si>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</si>
  <si>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</si>
  <si>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</si>
  <si>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</si>
  <si>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</si>
  <si>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</si>
  <si>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</si>
  <si>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</si>
  <si>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</si>
  <si>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</si>
  <si>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</si>
  <si>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</si>
  <si>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</si>
  <si>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</si>
  <si>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</si>
  <si>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</si>
  <si>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</si>
  <si>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</si>
  <si>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</si>
  <si>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</si>
  <si>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</si>
  <si>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</si>
  <si>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</si>
  <si>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</si>
  <si>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</si>
  <si>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</si>
  <si>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</si>
  <si>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</si>
  <si>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</si>
  <si>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</si>
  <si>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</si>
  <si>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</si>
  <si>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</si>
  <si>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</si>
  <si>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</si>
  <si>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</si>
  <si>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</si>
  <si>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</si>
  <si>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</si>
  <si>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</si>
  <si>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</si>
  <si>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</si>
  <si>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</si>
  <si>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</si>
  <si>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</si>
  <si>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</si>
  <si>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</si>
  <si>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</si>
  <si>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</si>
  <si>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</si>
  <si>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</si>
  <si>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</si>
  <si>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</si>
  <si>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</si>
  <si>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</si>
  <si>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</si>
  <si>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</si>
  <si>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</si>
  <si>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</si>
  <si>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</si>
  <si>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</si>
  <si>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</si>
  <si>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</si>
  <si>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</si>
  <si>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</si>
  <si>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</si>
  <si>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</si>
  <si>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</si>
  <si>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</si>
  <si>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</si>
  <si>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</si>
  <si>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</si>
  <si>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</si>
  <si>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</si>
  <si>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</si>
  <si>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</si>
  <si>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</si>
  <si>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</si>
  <si>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</si>
  <si>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</si>
  <si>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</si>
  <si>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</si>
  <si>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</si>
  <si>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</si>
  <si>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</si>
  <si>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</si>
  <si>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</si>
  <si>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</si>
  <si>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</si>
  <si>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</si>
  <si>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</si>
  <si>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</si>
  <si>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</si>
  <si>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</si>
  <si>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</si>
  <si>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</si>
  <si>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</si>
  <si>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 xml:space="preserve">9. RETRASOS 
</t>
  </si>
  <si>
    <t xml:space="preserve">10. SOLUCIONES PLANTEADAS </t>
  </si>
  <si>
    <t>11.  BENEFICIOS</t>
  </si>
  <si>
    <t>12.  FUENTE DE EVIDENCIAS</t>
  </si>
  <si>
    <t xml:space="preserve"> Versión : 14</t>
  </si>
  <si>
    <t>2. PROGRAMACIÓN Y EJECUCIÓN</t>
  </si>
  <si>
    <t>1.1. META PLAN DE DESARROLLO</t>
  </si>
  <si>
    <t>1.1.1. Propósito</t>
  </si>
  <si>
    <t>1.1.2. Programa</t>
  </si>
  <si>
    <t>1.1.3. COD.</t>
  </si>
  <si>
    <t>1.1.4.  META PLAN DE DESARROLLO</t>
  </si>
  <si>
    <t>1.1.5. COD.</t>
  </si>
  <si>
    <t>1.1.6. INDICADOR</t>
  </si>
  <si>
    <t>1.1.7.UNIDAD DE MEDIDA</t>
  </si>
  <si>
    <t>1.1.8. TIPOLOGÍA</t>
  </si>
  <si>
    <t>1.1.9. MAGNITUD PD</t>
  </si>
  <si>
    <t>Se agregan  en el componente de gestión y de inversión nuevas columnas para establecer más patrones de medición</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</si>
  <si>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</si>
  <si>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</si>
  <si>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</si>
  <si>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</si>
  <si>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</si>
  <si>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</si>
  <si>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</si>
  <si>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</si>
  <si>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</si>
  <si>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</si>
  <si>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</si>
  <si>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</si>
  <si>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</si>
  <si>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</si>
  <si>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</si>
  <si>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</si>
  <si>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A 30 de julio del 2021 se llegó a un total de 3.57 instrumentos de planeación ambiental priorizados. De acuerdo a lo programado, las acciones se reflejan en el  archivo adjunto:</t>
  </si>
  <si>
    <t>Se han realizado 7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</si>
  <si>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julio de 2021  se avanzo 2.31 en el seguimiento a 4 instrumentos de planeación Ambiental priorizados. En archivo adjunto de se reflejan al detalle:</t>
  </si>
  <si>
    <t xml:space="preserve">Se concertó ell POT a través de la resolución 1929 de 2021; se finalizaron los ajustes del memorando de entendimiento sobre el indicador básico de transformación de ecosistemas con el municipio de Chía y Mosquera. </t>
  </si>
  <si>
    <t>Se realizaron 7 informes de seguimiento integral a los proyectos de inversión desde el punto de vista físico y presupuestal, permitiendo identificar posibles falencias en la gestión de los proyectos</t>
  </si>
  <si>
    <t>Se realizó la administración integral de los observatorios; se publicó el módulo de PACA; se continuó con la revisión y la formulación de las fichas metodológicas de los indicadores priorizados</t>
  </si>
  <si>
    <t>Se participó en 16 convocatorias, de las cuales 9 ya fueron exitosas y 3 pasaron la primera selección, se gestionaron 11 acuerdos de cooperación internacional de los cuales 8 se están ejecutando, se organizaron 3 eventos internacionales,</t>
  </si>
  <si>
    <t>A 30 de agosto del 2021 se llegó a un total de 4,08 instrumentos de planeación ambiental priorizados. De acuerdo a lo programado, las acciones se reflejan en el  archivo adjunto:</t>
  </si>
  <si>
    <t>Se han realizado 8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</si>
  <si>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Pago a 30 contratos:20210370 20210322 20210502 20210605 20210790 20210501 20210520 20210223 20210764 20210164 20210478 20210900 20210323 20210913 20210604 20210332 20210493 20210476 20210437 20210912 20210333 20210479 20210691 20210567 20210781 20211015 20210957 20210891 20210456 20211360</t>
  </si>
  <si>
    <t>A 30 de agosto de 2021  se avanzo 2,64 en el seguimiento a 4 instrumentos de planeación Ambiental priorizados. En archivo adjunto de se reflejan al detalle:</t>
  </si>
  <si>
    <t>Se realizaron 8 informes de seguimiento integral a los proyectos de inversión desde el punto de vista físico y presupuestal, permitiendo identificar posibles falencias en la gestión de los proyectos</t>
  </si>
  <si>
    <t>Se concertó ell POT a través de la resolución 1929 de 2021; •	Se viabilizó la implementación del piloto del indicador con el municipio de Cota . Se presentó el avance del componente regional en la segunda sesión ordinaria de la CIPSSA.</t>
  </si>
  <si>
    <t>Se participó en 18 convocatorias, de las cuales 11 ya fueron exitosas y  4 pasaron la primera selección, se gestionaron 11 acuerdos de cooperación internacional de los cuales 9 se están ejecutando, se organizaron 3 eventos internacionales,</t>
  </si>
  <si>
    <t>Se realizaron 9 informes de seguimiento integral a los proyectos de inversión desde el punto de vista físico y presupuestal, permitiendo identificar posibles falencias en la gestión de los proyectos</t>
  </si>
  <si>
    <t>Se participó en 18 convocatorias, de las cuales 11 ya fueron exitosas 1 se cayó y  4 pasaron la primera selección, se gestionaron 14 acuerdos de cooperación internacional de los cuales 10 se están ejecutando, se elaboraron conceptos técnicos para 7 acuerdos distritales (SDA ejecuta 1).</t>
  </si>
  <si>
    <t>Se realizó la administración integral de los observatorios; se publicó el módulo de PACA; se estructuró el plan de trabajo para la formulación del Plan de investigación Ambiental de Bogotá-PIAB</t>
  </si>
  <si>
    <t>A 30 de septiembre del 2021 se llegó a un total de 4.59 instrumentos de planeación ambiental priorizados. De acuerdo a lo programado, las acciones se reflejan en el  archivo adjunto:</t>
  </si>
  <si>
    <t>A 30 de septiembre del 2021 se llegó a un total de 4,59 instrumentos de planeación ambiental priorizados. De acuerdo a lo programado, las acciones se reflejan en el  archivo adjunto:</t>
  </si>
  <si>
    <t>Se han realizado 9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</si>
  <si>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septiembre de 2021  se avanzo 2.97 en el seguimiento a 4 instrumentos de planeación Ambiental priorizados. En archivo adjunto de se reflejan al detalle:</t>
  </si>
  <si>
    <t>DISTRITAL: Gestión y seguimiento a Instancias distritales</t>
  </si>
  <si>
    <t>Municipios de Chía, Cota, Mosquera, Tenjo - Región Central RAP-E y otras instancias de orden regional</t>
  </si>
  <si>
    <t>Distrito Capital</t>
  </si>
  <si>
    <t>Región: Municipios de borde noroccidental con pilotos para reverdecer. Incidencia positiva en la articulacion con instancias e inicitivas ambientales regionales.</t>
  </si>
  <si>
    <t>Se concertó ell POT a través de la resolución 1929 de 2021; •	Se viabilizó la implementación del piloto del indicador con el municipio de Cota y tenjo. Se presentó el avance del componente regional en la segunda sesión ordinaria de la CIPSSA.</t>
  </si>
  <si>
    <t>DISTRITO</t>
  </si>
  <si>
    <t>A 30 de octubre del 2021 se llegó a un total de 5.10 instrumentos de planeación ambiental priorizados. De acuerdo a lo programado, las acciones se reflejan en el  archivo adjunto:</t>
  </si>
  <si>
    <t>Se han realizado 10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</si>
  <si>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octubre de 2021  se avanzo 3,30 en el seguimiento a 4 instrumentos de planeación Ambiental priorizados. En archivo adjunto de se reflejan al detalle:</t>
  </si>
  <si>
    <t>Se realizaron 10 informes de seguimiento integral a los proyectos de inversión desde el punto de vista físico y presupuestal, permitiendo identificar posibles falencias en la gestión de los proyectos</t>
  </si>
  <si>
    <t>Se avanzó en 3,2 actividades de acuerdo a lo programado en la vigencia. Ver Anexo Hoja de Vida - Planeación Ambiental</t>
  </si>
  <si>
    <t>Se avanzó en un 16,95% de cuerdo a lo programado en la vigencia. Ver Anexo Hoja de Vida - Planeación Ambiental</t>
  </si>
  <si>
    <t>Se avanzó en un 18,40% de cuerdo a lo programado en la vigencia. Ver Anexo Hoja de Vida - Planeación Ambiental</t>
  </si>
  <si>
    <t>Se han realizado 11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</si>
  <si>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avanzó en un 18,56% de cuerdo a lo programado en la vigencia. Ver Anexo Hoja de Vida - Planeación Ambiental</t>
  </si>
  <si>
    <t>Se avanzó en 3,70 actividades de acuerdo a lo programado en la vigencia. Ver Anexo Hoja de Vida - Planeación Ambiental</t>
  </si>
  <si>
    <t>Se avanzó en un 20,20% de cuerdo a lo programado en la vigencia. Ver Anexo Hoja de Vida - Planeación Ambiental</t>
  </si>
  <si>
    <t>Se realizaron 10,75 informes de seguimiento integral a los proyectos de inversión desde el punto de vista físico y presupuestal, permitiendo identificar posibles falencias en la gestión de los proyectos</t>
  </si>
  <si>
    <t>A 30 de noviembre del 2021 se llegó a un total de 5.17 instrumentos de planeación ambiental priorizados. De acuerdo a lo programado, las acciones se reflejan en el  archivo adjunto:</t>
  </si>
  <si>
    <t>A 30 de noviembre de 2021  se avanzo 3,63 en el seguimiento a 4 instrumentos de planeación Ambiental priorizados. En archivo adjunto de se reflejan al detalle:</t>
  </si>
  <si>
    <t>A 30 de noviembre del 2021 se llegó a un total de 5,17 instrumentos de planeación ambiental priorizados. De acuerdo a lo programado, las acciones se reflejan en el  archivo adjunto:</t>
  </si>
  <si>
    <t>3, % CUMPLIMIENTO  (En el periodo)</t>
  </si>
  <si>
    <t>Se han realizado 12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</si>
  <si>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diciembre del 2021 se llegó a un total de 5.23 instrumentos de planeación ambiental priorizados. De acuerdo a lo programado, las acciones se reflejan en el  archivo adjunto:</t>
  </si>
  <si>
    <t>A 30 de diciembre de 2021  se realizo el seguimiento a los cuatro 4  instrumentos de Planeación Ambiental priorizados. En archivo adjunto de se reflejan al detalle:</t>
  </si>
  <si>
    <t>Se realizaron 12 informes de seguimiento integral a los proyectos de inversión desde el punto de vista físico y presupuestal, permitiendo identificar posibles falencias en la gestión de los proyectos</t>
  </si>
  <si>
    <t>Se avanzó en 4 actividades de Gestión del conocimiento de acuerdo a lo programado en la vigencia. Ver Anexo Hoja de Vida - Planeación Ambiental</t>
  </si>
  <si>
    <t>Se avanzó en un 20% de proyectos activos con acciones de seguimiento de cuerdo a lo programado en la vigencia. Ver Anexo Hoja de Vida - Planeación Ambiental</t>
  </si>
  <si>
    <t>Se avanzó en un 22% de actividades de Cooperación nacional e internacional de cuerdo a lo programado en la vigencia. Ver Anexo Hoja de Vida - Planeación Ambiental</t>
  </si>
  <si>
    <t>x</t>
  </si>
  <si>
    <t>1-100-F001-VA-RECURSOS DISTRITO</t>
  </si>
  <si>
    <t>DISTRITAL: 
*Orientación, acompañamiento y seguimiento a los Instrumentos de Planeación Ambiental Priorizados. concertación e implementación del PIGA.
*Formulación y/o actualización de los PMA.
*Formulación, actualización y seguimiento de Políticas Públicas Ambientales.</t>
  </si>
  <si>
    <t>REGIONAL: (cundinamarca)Gestionar proyectos (acuerdos, instrumentos, iniciativas, agendas, memorandos, planes, indicadores) de articulación regional, con base en los instrumentos de planeación ambiental, instancias de coordinación, entre otros</t>
  </si>
  <si>
    <t xml:space="preserve">REGIONAL: (cundinamarca)
Articulación de las instancias de coordinación distritales y regionales, la investigación ambiental, los instrumentos economicos ambientales, los asuntos regionales y la visión regional POT con el Plan de Gestión Ambiental </t>
  </si>
  <si>
    <t>REGIONAL: Gestionar un proyecto, acuerdo o instrumento para la articulación regional orientado a la protección de los Cerros Orientales y el seguimiento y reporte a los compromisos de las sentencias de Cerros Orientales y el río Bogotá</t>
  </si>
  <si>
    <t>A 30 de enero del 2022 se avanzo en un total de 0,02 instrumentos de planeación ambiental priorizados. De acuerdo a lo programado, las acciones se reflejan en el  archivo adjunto:</t>
  </si>
  <si>
    <t>A 31 de enero  de 2021  Se avanzó en 0.1 Frente al seguimiento a los instrumentos de planeación ambiental priorizados. las acciones se reflejan en el  archivo adjunto:</t>
  </si>
  <si>
    <t>Se realizo la contratación de los diferentes grupos región, PGA e instancias de Coordinación, así mismo, se realizó el seguimiento a las instancias de coordinación. Las acciones se reflejan en el  archivo adjunto:</t>
  </si>
  <si>
    <t xml:space="preserve">En el marco de las acciones de cooperación Internacional, se participó en dos convocatorias y se gestionaron dos acuerdos de cooperación y se realizó seguimiento a dos acuerdos. </t>
  </si>
  <si>
    <t>A 31 de enero del 2022 se avanza en 1 informe de seguimiento integral a los proyectos de inversión de la SDA, desde el punto de vista técnico y presupuestal</t>
  </si>
  <si>
    <t>1. Formular o actualizar los instrumentos de planeación ambiental priorizados.</t>
  </si>
  <si>
    <t xml:space="preserve">2. Realizar el seguimiento a los instrumentos de planeación ambiental priorizados. </t>
  </si>
  <si>
    <t>Pago a 8 contratos: 20220417 20220767 20220482 20220040 20220126 20220403 20220502 20220127</t>
  </si>
  <si>
    <t>Pago a 5 contratos: 20220611 20220423 20220231 20220052 20220778</t>
  </si>
  <si>
    <t>Pago a 3 contratos: 20220706 20220543 20220555</t>
  </si>
  <si>
    <t>Pago a 3 contratos: 20220585 20220313 20220324</t>
  </si>
  <si>
    <t>Pago a 7 contratos: 20220312 20220456 20220222 20220163 20220152 20220730 20220382</t>
  </si>
  <si>
    <t xml:space="preserve">ABRIL </t>
  </si>
  <si>
    <t>A 28 de febrero del 2022 se avanzo en un total de 0,72 instrumentos de planeación ambiental priorizados. De acuerdo a lo programado, las acciones se reflejan en el  archivo adjunto</t>
  </si>
  <si>
    <t>A 28 de febrero del 2022 se avanza en 2 documentos de seguimiento  integral a los proyectos de inversión de la SDA, desde el punto de vista técnico y presupuestal.</t>
  </si>
  <si>
    <t>A 28 de febrero del 2022 se avanzo en un total de 0,72 instrumentos de planeación ambiental priorizados. De acuerdo a lo programado, las acciones se reflejan en el  archivo adjunto:</t>
  </si>
  <si>
    <t>A 28 de febrero del 2022  Se avanzó en 0.2 Frente al seguimiento a los instrumentos de planeación ambiental priorizados. las acciones se reflejan en el  archivo adjunto:</t>
  </si>
  <si>
    <t>Se avanzo en 7,45% ,  en los diferentes proyectos activos con acciones de seguimiento desde región, PGA e instancias de coordinación . Las acciones se reflejan en el  archivo adjunto:</t>
  </si>
  <si>
    <t xml:space="preserve">Se avanzo en 0,55  para lo cual se realizaron difernetes actividades desde ivestigación, OAB e instrumentos Económicos.Las acciones se reflejan en el  archivo adjunto: </t>
  </si>
  <si>
    <t xml:space="preserve">Se avanzo en 4% en el marco de las acciones de cooperación Internacional, se participó en dos convocatorias y se gestionaron dos acuerdos de cooperación y se realizó seguimiento a dos acuerdos. </t>
  </si>
  <si>
    <t>A 28 de febrero del 2022 se avanza en 2 informes de seguimiento integral a los proyectos de inversión de la SDA, desde el punto de vista técnico y presupuestal</t>
  </si>
  <si>
    <t>A 31 de marzo del 2022 se avanza en 3 documentos de seguimiento  integral a los proyectos de inversión de la SDA, desde el punto de vista técnico y presupuestal.</t>
  </si>
  <si>
    <t>Pago a 31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20211360</t>
  </si>
  <si>
    <t>Pago a 12 contratos: 20221111 20220611 20220423 20221256 20220231 20220507 20220720 20221065 20220052 20220778 20220970 20220459</t>
  </si>
  <si>
    <t>Pago a 5 contratos: 20220585 20220869 20220586 20220313 20220324</t>
  </si>
  <si>
    <t>Pago a 10 contratos: 20220975 20221107 20220561 20221223 20220479 20220706 20221247 20220617 20220543 20220555</t>
  </si>
  <si>
    <t>Pago a 13 contratos: 20220944 20220739 20221118 20220312 20220675 20220456 20220222 20221349 20220163 20220152 20220540 20220730 20220382</t>
  </si>
  <si>
    <t>A 31 de marzo del 2022  Se avanzó en  0,32  Frente al seguimiento a los instrumentos de planeación ambiental priorizados. las acciones se reflejan en el  archivo adjunto:</t>
  </si>
  <si>
    <t>Se avanzo en 8,95% ,  en los diferentes proyectos activos con acciones de seguimiento desde región, PGA e instancias de coordinación . Las acciones se reflejan en el  archivo adjunto:</t>
  </si>
  <si>
    <t xml:space="preserve">Se avanzo en 0,78 para lo cual se realizaron difernetes actividades desde ivestigación, OAB e instrumentos Económicos.Las acciones se reflejan en el  archivo adjunto: </t>
  </si>
  <si>
    <t xml:space="preserve">Se avanzo en 6% en el marco de las acciones de cooperación Internacional, se participó en dos convocatorias y se gestionaron dos acuerdos de cooperación y se realizó seguimiento a dos acuerdos. </t>
  </si>
  <si>
    <t>A 31 de marzo del 2022 se avanza en 3 informes de seguimiento integral a los proyectos de inversión de la SDA, desde el punto de vista técnico y presupuestal</t>
  </si>
  <si>
    <t>A 31 de marzo del 2022 se avanzo en un total de 1,58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</si>
  <si>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</si>
  <si>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</si>
  <si>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avanzó en  0,44  Frente al seguimiento a los instrumentos de planeación ambiental priorizados. las acciones se reflejan en el  archivo adjunto:</t>
  </si>
  <si>
    <t>Se avanzo en 11,80% ,  en los diferentes proyectos activos con acciones de seguimiento desde región, PGA e instancias de coordinación . Las acciones se reflejan en el  archivo adjunto:</t>
  </si>
  <si>
    <t xml:space="preserve">Se avanzo en 1,82  para lo cual se realizaron difernetes actividades desde ivestigación, OAB e instrumentos Económicos.Las acciones se reflejan en el  archivo adjunto: </t>
  </si>
  <si>
    <t xml:space="preserve">Se avanzo en 8% en el marco de las acciones de cooperación Internacional, se participó en dos convocatorias y se gestionaron dos acuerdos de cooperación y se realizó seguimiento a dos acuerdos. </t>
  </si>
  <si>
    <t>A 31 de abril del 2022 se avanza en 4 informes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</si>
  <si>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t>
  </si>
  <si>
    <t>Pago a 5 contratos: 20220585 20220869 20220586 20220313 20220324 Y Resolución 202201024</t>
  </si>
  <si>
    <t>A 31 deabril del 2022 se avanza en 4 documentos de seguimiento  integral a los proyectos de inversión de la SDA, desde el punto de vista técnico y presupuestal.</t>
  </si>
  <si>
    <t>A 31 de mayo del 2022 se avanzo en un total de 3,36 instrumentos de planeación ambiental priorizados. De acuerdo a lo programado, las acciones se reflejan en el  archivo adjunto</t>
  </si>
  <si>
    <t>A 31 de mayo del 2022 se avanza en 5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</si>
  <si>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y Pago a contrato 20211360</t>
  </si>
  <si>
    <t>A 31 de mayo del 2022 se avanzo en un total de 3,36 instrumentos de planeación ambiental priorizados. De acuerdo a lo programado, las acciones se reflejan en el  archivo adjunto:</t>
  </si>
  <si>
    <t>A 31 de mayo del 2022  Se avanzó en  0,58  Frente al seguimiento a los instrumentos de planeación ambiental priorizados. las acciones se reflejan en el  archivo adjunto:</t>
  </si>
  <si>
    <t>Se avanzo en 13,55%  en los diferentes proyectos activos con acciones de seguimiento desde región, PGA e instancias de coordinación . Las acciones se reflejan en el  archivo adjunto:</t>
  </si>
  <si>
    <t xml:space="preserve">Se avanzo en 2,05  para lo cual se realizaron difernetes actividades desde ivestigación, OAB e instrumentos Económicos.Las acciones se reflejan en el  archivo adjunto: </t>
  </si>
  <si>
    <t xml:space="preserve">Se avanzo en 10% en el marco de las acciones de cooperación Internacional, se participó en dos convocatorias y se gestionaron dos acuerdos de cooperación y se realizó seguimiento a dos acuerdos. </t>
  </si>
  <si>
    <t>A 31 de mayo del 2022 se avanza en 5 informes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</si>
  <si>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20221203,Pago a contrato 20211360</t>
  </si>
  <si>
    <t>A 30 de junio del 2022 se avanzo en un total de 4,49 instrumentos de planeación ambiental priorizados. De acuerdo a lo programado, las acciones se reflejan en el  archivo adjunto:</t>
  </si>
  <si>
    <t>A 30 dejunio del 2022  Se avanzó en  0,72  Frente al seguimiento a los instrumentos de planeación ambiental priorizados. las acciones se reflejan en el  archivo adjunto:</t>
  </si>
  <si>
    <t>Se avanzo en 17,75%  en los diferentes proyectos activos con acciones de seguimiento desde región, PGA e instancias de coordinación . Las acciones se reflejan en el  archivo adjunto:</t>
  </si>
  <si>
    <t xml:space="preserve">Se avanzo en 2,28  para lo cual se realizaron difernetes actividades desde ivestigación, OAB e instrumentos Económicos.Las acciones se reflejan en el  archivo adjunto: </t>
  </si>
  <si>
    <t xml:space="preserve">Se avanzo en 12% en el marco de las acciones de cooperación Internacional, se participó en dos convocatorias y se gestionaron dos acuerdos de cooperación y se realizó seguimiento a dos acuerdos. </t>
  </si>
  <si>
    <t>A 30 de junio del 2022 se avanzo en 6 informes de seguimiento integral a los proyectos de inversión de la SDA, desde el punto de vista técnico y presupuestal</t>
  </si>
  <si>
    <t>A 30 de junio del 2022 se avanzo en un total de 4,29 instrumentos de planeación ambiental priorizados. De acuerdo a lo programado, las acciones se reflejan en el  archivo adjunto</t>
  </si>
  <si>
    <t>A 30 de junio del 2022 se avanza en 6 documentos de seguimiento  integral a los proyectos de inversión de la SDA, desde el punto de vista técnico y presupuestal.</t>
  </si>
  <si>
    <t>A 30 de julio del 2022 se avanza en 7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</si>
  <si>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yPago a contrato 20211360</t>
  </si>
  <si>
    <t>A 30 de julio del 2022 se avanzo en un total de 4,68 instrumentos de planeación ambiental priorizados. De acuerdo a lo programado, las acciones se reflejan en el  archivo adjunto:</t>
  </si>
  <si>
    <t>A 30 de julio del 2022  Se avanzó en  0,86 Frente al seguimiento a los instrumentos de planeación ambiental priorizados. las acciones se reflejan en el  archivo adjunto:</t>
  </si>
  <si>
    <t>Se avanzo en 22,75%  en los diferentes proyectos activos con acciones de seguimiento desde región, PGA e instancias de coordinación . Las acciones se reflejan en el  archivo adjunto:</t>
  </si>
  <si>
    <t xml:space="preserve">Se avanzo en 2,65  para lo cual se realizaron difernetes actividades desde ivestigación, OAB e instrumentos Económicos.Las acciones se reflejan en el  archivo adjunto: </t>
  </si>
  <si>
    <t xml:space="preserve">Se avanzo en 14% en el marco de las acciones de cooperación Internacional, se participó en dos convocatorias y se gestionaron dos acuerdos de cooperación y se realizó seguimiento a dos acuerdos. </t>
  </si>
  <si>
    <t>A 30 de juliio del 2022 se avanzo en un total de 4,68 instrumentos de planeación ambiental priorizados. De acuerdo a lo programado, las acciones se reflejan en el  archivo adjunto</t>
  </si>
  <si>
    <t>A 30 de julio del 2022 se avanzo en 7 informes de seguimiento integral a los proyectos de inversión de la SDA, desde el punto de vista técnico y presupuestal</t>
  </si>
  <si>
    <t>A 30 de agosto del 2022 se avanzo en un total de 4,68 instrumentos de planeación ambiental priorizados. De acuerdo a lo programado, las acciones se reflejan en el  archivo adjunto</t>
  </si>
  <si>
    <t>A 30 de agosto del 2022 se avanza en 8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</si>
  <si>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20221203,20211360</t>
  </si>
  <si>
    <t>A 30 de agosto del 2022 se avanzo en un total de 5,18 instrumentos de planeación ambiental priorizados. De acuerdo a lo programado, las acciones se reflejan en el  archivo adjunto:</t>
  </si>
  <si>
    <t>A 30 de agosto del 2022  Se avanzó en  1 Frente al seguimiento a los instrumentos de planeación ambiental priorizados. las acciones se reflejan en el  archivo adjunto:</t>
  </si>
  <si>
    <t>Se avanzo en 24,47%  en los diferentes proyectos activos con acciones de seguimiento desde región, PGA e instancias de coordinación . Las acciones se reflejan en el  archivo adjunto:</t>
  </si>
  <si>
    <t xml:space="preserve">Se avanzo en 2,90  para lo cual se realizaron difernetes actividades desde ivestigación, OAB e instrumentos Económicos.Las acciones se reflejan en el  archivo adjunto: </t>
  </si>
  <si>
    <t xml:space="preserve">Se avanzo en 16% en el marco de las acciones de cooperación Internacional, se participó en dos convocatorias y se gestionaron dos acuerdos de cooperación y se realizó seguimiento a dos acuerdos. </t>
  </si>
  <si>
    <t>A 30 de agosto del 2022 se avanzo en 8 informes de seguimiento integral a los proyectos de inversión de la SDA, desde el punto de vista técnico y presupuestal</t>
  </si>
  <si>
    <t>A 30 de septiembre del 2022 se avanza en 9 documentos de seguimiento  integral a los proyectos de inversión de la SDA, desde el punto de vista técnico y presupuestal.</t>
  </si>
  <si>
    <t>A 30 de septiembre del 2022 se avanzo en un total de 5,61 instrumentos de planeación ambiental priorizados. De acuerdo a lo programado, las acciones se reflejan en el  archivo adjunto:</t>
  </si>
  <si>
    <t>A 30 de septiembre del 2022  Se avanzó en  1,2  Frente al seguimiento a los instrumentos de planeación ambiental priorizados. las acciones se reflejan en el  archivo adjunto:</t>
  </si>
  <si>
    <t>Se avanzo en 26,19%  en los diferentes proyectos activos con acciones de seguimiento desde región, PGA e instancias de coordinación . Las acciones se reflejan en el  archivo adjunto:</t>
  </si>
  <si>
    <t xml:space="preserve">Se avanzo en 3,15  para lo cual se realizaron difernetes actividades desde ivestigación, OAB e instrumentos Económicos.Las acciones se reflejan en el  archivo adjunto: </t>
  </si>
  <si>
    <t xml:space="preserve">Se avanzo en 18% en el marco de las acciones de cooperación Internacional, se participó en dos convocatorias y se gestionaron dos acuerdos de cooperación y se realizó seguimiento a dos acuerdos. </t>
  </si>
  <si>
    <t>A 30 de septiembre del 2022 se avanzo en 9 informes de seguimiento integral a los proyectos de inversión de la SDA, desde el punto de vista técnico y presupuestal</t>
  </si>
  <si>
    <t>A 30 de septiembre del 2022 se avanzo en un total de 5,61 instrumentos de planeación ambiental priorizados. De acuerdo a lo programado, las acciones se reflejan en el  archivo adjunto</t>
  </si>
  <si>
    <t>A 30 de octubre del 2022 se avanzo en un total de 5,92 instrumentos de planeación ambiental priorizados. De acuerdo a lo programado, las acciones se reflejan en el  archivo adjunto</t>
  </si>
  <si>
    <t>A 30 de octubre del 2022 se avanza en10 documentos de seguimiento  integral a los proyectos de inversión de la SDA, desde el punto de vista técnico y presupuestal.</t>
  </si>
  <si>
    <t>A 30 de octubre  del 2022 se avanzo en un total de 5,92 instrumentos de planeación ambiental priorizados. De acuerdo a lo programado, las acciones se reflejan en el  archivo adjunto:</t>
  </si>
  <si>
    <t>A 30 de octubre del 2022  Se avanzó en  1,4  Frente al seguimiento a los instrumentos de planeación ambiental priorizados. las acciones se reflejan en el  archivo adjunto:</t>
  </si>
  <si>
    <t>Se avanzo en 27,84%  en los diferentes proyectos activos con acciones de seguimiento desde región, PGA e instancias de coordinación . Las acciones se reflejan en el  archivo adjunto:</t>
  </si>
  <si>
    <t xml:space="preserve">Se avanzo en 3,54  para lo cual se realizaron difernetes actividades desde ivestigación, OAB e instrumentos Económicos.Las acciones se reflejan en el  archivo adjunto: </t>
  </si>
  <si>
    <t xml:space="preserve">Se avanzo en 20% en el marco de las acciones de cooperación Internacional, se participó en dos convocatorias y se gestionaron dos acuerdos de cooperación y se realizó seguimiento a dos acuerdos. </t>
  </si>
  <si>
    <t>A 30 de octubre del 2022 se avanzo en 10 informes de seguimiento integral a los proyectos de inversión de la SDA, desde el punto de vista técnico y presupuestal</t>
  </si>
  <si>
    <t>A 30 de noviembre del 2022 se avanzo en un total de 6,20 instrumentos de planeación ambiental priorizados. De acuerdo a lo programado, las acciones se reflejan en el  archivo adjunto</t>
  </si>
  <si>
    <t>A 30 de noviembre del 2022 se avanza en 11 documentos de seguimiento  integral a los proyectos de inversión de la SDA, desde el punto de vista técnico y presupuestal.</t>
  </si>
  <si>
    <t>A 30 de noviembre del 2022 se avanzo en un total de 6,20 instrumentos de planeación ambiental priorizados. De acuerdo a lo programado, las acciones se reflejan en el  archivo adjunto:</t>
  </si>
  <si>
    <t>A 30 de noviembre del 2022  Se avanzó en  1,7  Frente al seguimiento a los instrumentos de planeación ambiental priorizados. las acciones se reflejan en el  archivo adjunto:</t>
  </si>
  <si>
    <t>Se avanzo en 29,48%  en los diferentes proyectos activos con acciones de seguimiento desde región, PGA e instancias de coordinación . Las acciones se reflejan en el  archivo adjunto:</t>
  </si>
  <si>
    <t xml:space="preserve">Se avanzo en 3,79  para lo cual se realizaron difernetes actividades desde ivestigación, OAB e instrumentos Económicos.Las acciones se reflejan en el  archivo adjunto: </t>
  </si>
  <si>
    <t xml:space="preserve">Se avanzo en 22% en el marco de las acciones de cooperación Internacional, se participó en dos convocatorias y se gestionaron dos acuerdos de cooperación y se realizó seguimiento a dos acuerdos. </t>
  </si>
  <si>
    <t>A 30 de noviembre del 2022 se avanzo en 11 informes de seguimiento integral a los proyectos de inversión de la SDA, desde el punto de vista técnico y presupuestal</t>
  </si>
  <si>
    <t>A 30 de diciembre del 2022 se avanza en 12 documentos de seguimiento  integral a los proyectos de inversión de la SDA, desde el punto de vista técnico y presupuestal.</t>
  </si>
  <si>
    <t>A 30 de diciembre del 2022 se avanzo en un total de 6,61 instrumentos de planeación ambiental priorizados. De acuerdo a lo programado, las acciones se reflejan en el  archivo adjunto:</t>
  </si>
  <si>
    <t>A 30 de diciembre del 2022  Se avanzó en  2  Frente al seguimiento a los instrumentos de planeación ambiental priorizados. las acciones se reflejan en el  archivo adjunto:</t>
  </si>
  <si>
    <t>Se avanzo en30%  en los diferentes proyectos activos con acciones de seguimiento desde región, PGA e instancias de coordinación . Las acciones se reflejan en el  archivo adjunto:</t>
  </si>
  <si>
    <t xml:space="preserve">Se avanzo en 4  para lo cual se realizaron difernetes actividades desde ivestigación, OAB e instrumentos Económicos.Las acciones se reflejan en el  archivo adjunto: </t>
  </si>
  <si>
    <t xml:space="preserve">Se avanzo en 25% en el marco de las acciones de cooperación Internacional, se participó en dos convocatorias y se gestionaron dos acuerdos de cooperación y se realizó seguimiento a dos acuerdos. </t>
  </si>
  <si>
    <t>A 30 de diciembre  del 2022 se avanzo en 12  informes de seguimiento integral a los proyectos de inversión de la SDA, desde el punto de vista técnico y presupuestal</t>
  </si>
  <si>
    <t>A 30 de diciembre del 2022 se avanzo en un total de 6,61 instrumentos de planeación ambiental priorizados. De acuerdo a lo programado, las acciones se reflejan en el  archivo adjunto</t>
  </si>
  <si>
    <t>3. Fortalecer las instancias de coordinación que operativicen la gestión ambiental en el Distrito y su articulación con la Región; así como, difundir el seguimiento en las que tiene injerencia la SDA.</t>
  </si>
  <si>
    <t>4. Implementar acciones para fortalecer la planeación de la gestión ambiental distrital y su incidencia con la región.</t>
  </si>
  <si>
    <t>5. Gestionar proyectos (acuerdos, instrumentos, iniciativas, agendas, planes, indicadores) orientados a la integración urbano-regional, con base en los instrumentos de planeación ambiental priorizados</t>
  </si>
  <si>
    <t>6. Gestionar acciones de proyección internacional de la SDA.</t>
  </si>
  <si>
    <t>7. Identificar y gestionar la consecución de recursos técnicos y/o financieros de cooperación para la SDA en el marco de la implementación del plan de cooperación internacional.</t>
  </si>
  <si>
    <t xml:space="preserve">8. Realizar las actividades de seguimiento a los acuerdos y proyectos de cooperación internacional vigentes, en el marco de la implementación del plan de cooperación internacional. </t>
  </si>
  <si>
    <t xml:space="preserve">9, Difundir y promover los observatorios ambientales, administrados por la DPSIA a través de actividades pedagógicas a los diferentes actores.  </t>
  </si>
  <si>
    <t>15.  Realizar las acciones de  reprogramación, actualización y seguimiento a los proyectos de inversión de la Secretaría Distrital de Ambiente.</t>
  </si>
  <si>
    <t>16. Elaborar informes de seguimiento integral a los proyectos de inversión, desde el punto de vista técnico y presupuestal.</t>
  </si>
  <si>
    <t>5, PONDERACIÓN HORIZONTAL AÑO: 2023</t>
  </si>
  <si>
    <t>FUENTES</t>
  </si>
  <si>
    <t>1-100-F001-VA-RECURSOS DISTRITO/1-100-I032  VA-OTROS RECURSOS GESTIÓN AMBIENTAL</t>
  </si>
  <si>
    <t>A 30 de enero del 2023 se avanzo en un total de 1,39 instrumentos de planeación ambiental priorizados. De acuerdo a lo programado, las acciones se reflejan en el  archivo adjunto</t>
  </si>
  <si>
    <t>A 30 de enero del 2023 se avanza en 1 documento de seguimiento  integral a los proyectos de inversión de la SDA, desde el punto de vista técnico y presupuestal.</t>
  </si>
  <si>
    <t>A 30 de enero del 2023 se avanzo en un total de 4,39 instrumentos de planeación ambiental priorizados. De acuerdo a lo programado, las acciones se reflejan en el  archivo adjunto:</t>
  </si>
  <si>
    <t>A 30 de enero del 2023  se avanzo en la contratacion de los profesionales para seguimiento a los instrumentos de planeación ambiental priorizados. las acciones se reflejan en el  archivo adjunto:</t>
  </si>
  <si>
    <t>Se avanzo en 0,60%  en los diferentes proyectos activos con acciones de seguimiento desde región, PGA e instancias de coordinación . Las acciones se reflejan en el  archivo adjunto:</t>
  </si>
  <si>
    <t xml:space="preserve">Se avanzo en 0,06 ara lo cual se realizaron difernetes actividades desde ivestigación, OAB e instrumentos Económicos.Las acciones se reflejan en el  archivo adjunto: </t>
  </si>
  <si>
    <t xml:space="preserve">Se avanzo en 2% en el marco de las acciones de cooperación Internacional, se participó en dos convocatorias y se gestionaron dos acuerdos de cooperación y se realizó seguimiento a dos acuerdos. </t>
  </si>
  <si>
    <t>A 30 de enero  del 2023 se avanzo en un 1  informe de seguimiento integral a los proyectos de inversión de la SDA, desde el punto de vista técnico y presupuestal</t>
  </si>
  <si>
    <t>14. Elaborar los documentos de lineamientos técnicos y metodológicos de planeación ambiental para la sostenibilidad ambiental distrital y regional</t>
  </si>
  <si>
    <t>10. Formular instrumentos económicos ambientales para la conservación de áreas o recursos estratégicas ambientales priorizados.</t>
  </si>
  <si>
    <t>A 28 de febrero del 2023 se avanzo en un total de 0,87 instrumentos de planeación ambiental priorizados. De acuerdo a lo programado, las acciones se reflejan en el  archivo adjunto</t>
  </si>
  <si>
    <t>A 28 de febrero del 2023 se avanza en 2 documentos de seguimiento  integral a los proyectos de inversión de la SDA, desde el punto de vista técnico y presupuestal.</t>
  </si>
  <si>
    <t>Pagos contratos:20230155</t>
  </si>
  <si>
    <t>Pagos contratos:20230101,  20230100, 20230154</t>
  </si>
  <si>
    <t>Pagos contratos:20230099</t>
  </si>
  <si>
    <t>A 28 de febrero del 2023 se avanzo en un total de 0,87 instrumentos de planeación ambiental priorizados. De acuerdo a lo programado, las acciones se reflejan en el  archivo adjunto:</t>
  </si>
  <si>
    <t>A 28 de febrero del 2023 se avanzo en un 0,2 frente al  seguimiento a los instrumentos de planeación ambiental priorizados. las acciones se reflejan en el  archivo adjunto:</t>
  </si>
  <si>
    <t>Se avanzo en 6%  en los diferentes proyectos activos con acciones de seguimiento desde región, PGA e instancias de coordinación . Las acciones se reflejan en el  archivo adjunto:</t>
  </si>
  <si>
    <t xml:space="preserve">Se avanzo en 0,38 ara lo cual se realizaron difernetes actividades desde ivestigación, OAB e instrumentos Económicos.Las acciones se reflejan en el  archivo adjunto: </t>
  </si>
  <si>
    <t>A 28 de febrero del 2023 se avanzo en dos 2  informes de seguimiento integral a los proyectos de inversión de la SDA, desde el punto de vista técnico y presupuestal</t>
  </si>
  <si>
    <t>A 31 de marzo  del 2023 se avanzo en un total de 1,73 instrumentos de planeación ambiental priorizados. De acuerdo a lo programado, las acciones se reflejan en el  archivo adjunto</t>
  </si>
  <si>
    <t>A 31 de marzo  del 2023 s se avanza en 3 documentos de seguimiento  integral a los proyectos de inversión de la SDA, desde el punto de vista técnico y presupuestal.</t>
  </si>
  <si>
    <t>Pagos contratos:20230622,20231100,20230805</t>
  </si>
  <si>
    <t>Pago Contrato 20211360,20230464,20230487,20230155,20221817,20221788,20221816,20221787,20230277,20230293,20230812,20230224,20230629,20230528,20230230,20230758,20230465,20230499,20230328,20230627,20230296,20231187,20230759,20230539,20230495,20230280,20231152,20230497,20230259,20230462,20230526,20230430,20230720,20230482,20230690,20231377,20230760,20231203,20230572"</t>
  </si>
  <si>
    <t>Pagos contratos:20230127,20230170,20230461,20230345,20230156,20230484,20230573,20230211,20231256,20230101,20230100,20230154,20230128</t>
  </si>
  <si>
    <t>Pagoscontratos:20230883,20230258,20230494,20230213,20230173,20230567,20230463,20230129,20230732,20230732,20230383,20230223,20230346,20230807,20230212,20230257,20230383</t>
  </si>
  <si>
    <t>Pagos contratos:20230490,20230691,20230347,20230227,20230382,20230226,20230481,20230130,20230216,20230626,20230099,20230875,20230355, 20231156</t>
  </si>
  <si>
    <t>A 31 de marzo del 2023 se avanzo en un total de 1,73 instrumentos de planeación ambiental priorizados. De acuerdo a lo programado, las acciones se reflejan en el  archivo adjunto:</t>
  </si>
  <si>
    <t>A 31 de marzo del 2023 se avanzo en un 0,62  frente al  seguimiento a los instrumentos de planeación ambiental priorizados. las acciones se reflejan en el  archivo adjunto:</t>
  </si>
  <si>
    <t>Se avanzo en 8,10%  en los diferentes proyectos activos con acciones de seguimiento desde región, PGA e instancias de coordinación . Las acciones se reflejan en el  archivo adjunto:</t>
  </si>
  <si>
    <t xml:space="preserve">Se avanzo en 0,83 ara lo cual se realizaron difernetes actividades desde ivestigación, OAB e instrumentos Económicos.Las acciones se reflejan en el  archivo adjunto: </t>
  </si>
  <si>
    <t xml:space="preserve">Se avanzo en 7% en el marco de las acciones de cooperación Internacional, se participó en dos convocatorias y se gestionaron dos acuerdos de cooperación y se realizó seguimiento a dos acuerdos. </t>
  </si>
  <si>
    <t>A 31 de marzo del 2023, se avanzo en dos 2  informes de seguimiento integral a los proyectos de inversión de la SDA, desde el punto de vista técnico y presupuestal</t>
  </si>
  <si>
    <t>A 31 de Abril  del 2023 se avanzo en un total de 2,52 instrumentos de planeación ambiental priorizados. De acuerdo a lo programado, las acciones se reflejan en el  archivo adjunto</t>
  </si>
  <si>
    <t>A 31 de abril  del 2023 s se avanza en 4 documentos de seguimiento  integral a los proyectos de inversión de la SDA, desde el punto de vista técnico y presupuestal.</t>
  </si>
  <si>
    <t>A 30 de abril del 2023 se avanzo en un total de 2,52 instrumentos de planeación ambiental priorizados. De acuerdo a lo programado, las acciones se reflejan en el  archivo adjunto:</t>
  </si>
  <si>
    <t>A 30 de abril del 2023 se avanzo en un 0,98  frente al  seguimiento a los instrumentos de planeación ambiental priorizados. las acciones se reflejan en el  archivo adjunto:</t>
  </si>
  <si>
    <t>Se avanzo en 10,40  en los diferentes proyectos activos con acciones de seguimiento desde región, PGA e instancias de coordinación . Las acciones se reflejan en el  archivo adjunto:</t>
  </si>
  <si>
    <t xml:space="preserve">Se avanzo en 1,37 para lo cual se realizaron difernetes actividades desde ivestigación, OAB e instrumentos Económicos.Las acciones se reflejan en el  archivo adjunto: </t>
  </si>
  <si>
    <t xml:space="preserve">Se avanzo en 9% en el marco de las acciones de cooperación Internacional, se participó en dos convocatorias y se gestionaron dos acuerdos de cooperación y se realizó seguimiento a dos acuerdos. </t>
  </si>
  <si>
    <t>A 31 de abril del 2023, se avanzo en dos 4  informes de seguimiento integral a los proyectos de inversión de la SDA, desde el punto de vista técnico y presupuestal</t>
  </si>
  <si>
    <t>Versión: 14</t>
  </si>
  <si>
    <t>Se incluyen   columnas con nuevos patrones de medición en los omponentes de Gestión e Inversión</t>
  </si>
  <si>
    <t>Radicado No. 2021IE106063 del 31 de mayo del 2021.</t>
  </si>
  <si>
    <t>Formato: Programación, Actualización y Seguimiento del Plan de Acción - Componente de Actividades</t>
  </si>
  <si>
    <t xml:space="preserve">TOTAL </t>
  </si>
  <si>
    <t>8.  DESCRIPCIÓN DE LOS AVANCES Y LOGROS ALCANZADOS</t>
  </si>
  <si>
    <t>Formato: Programación, Actualización y Seguimiento del Plan de Acción -Componente de Inversión</t>
  </si>
  <si>
    <r>
      <t xml:space="preserve">6, % CUMPLIMIENTO ACUMULADO (al periodo) </t>
    </r>
    <r>
      <rPr>
        <b/>
        <sz val="16"/>
        <rFont val="Arial"/>
        <family val="2"/>
      </rPr>
      <t>cuatrienio</t>
    </r>
  </si>
  <si>
    <t>8, DESCRIPCIÓN DE LOS AVANCES Y LOGROS ALCANZADOS</t>
  </si>
  <si>
    <t xml:space="preserve">9, RETRASOS 
</t>
  </si>
  <si>
    <t xml:space="preserve">10, SOLUCIONES PLANTEADAS </t>
  </si>
  <si>
    <t>11,  BENEFICIOS O RESULTADOS A LA POBLACIÓN</t>
  </si>
  <si>
    <t>12, FUENTE DE EVIDENCIAS</t>
  </si>
  <si>
    <t>Formato: Programación, Actualización y Seguimiento del Plan de Acción -  Componente de gestión</t>
  </si>
  <si>
    <t>11, Administrar integralmente el Observatorio Ambiental de Bogotá –OAB y el Observatorio Regional Ambiental y de Desarrollo Sostenible del Río Bogotá –ORARBO.</t>
  </si>
  <si>
    <t>12, Ejecutar las acciones contempladas en el plan de acción del Plan Estadístico Distrital de la SDA.</t>
  </si>
  <si>
    <t>13,Implementar la línea estratégica de investigación ambiental</t>
  </si>
  <si>
    <t>1 INFORMACIÓN META DE PROYECTO</t>
  </si>
  <si>
    <t xml:space="preserve">2, ACTUALIZACIÓN </t>
  </si>
  <si>
    <t>3,EJECUTADO</t>
  </si>
  <si>
    <t>4, LOCALIZACIÓN GEOGRÁFICA</t>
  </si>
  <si>
    <t>5, ORIENTACIÓN</t>
  </si>
  <si>
    <t>7, LECCIONES APRENDIDAS - OBSERVACIONES</t>
  </si>
  <si>
    <t>1,1 COD. META</t>
  </si>
  <si>
    <t>1,2, Meta Proyecto</t>
  </si>
  <si>
    <t>1,3. Identificación del punto de invesión</t>
  </si>
  <si>
    <t>1,4, Variable</t>
  </si>
  <si>
    <t>1.6.REPROGRAMACIÓN VIGENCIA</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</si>
  <si>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</si>
  <si>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</si>
  <si>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</si>
  <si>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</si>
  <si>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</si>
  <si>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</si>
  <si>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</si>
  <si>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</si>
  <si>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</si>
  <si>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</si>
  <si>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</si>
  <si>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</si>
  <si>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</si>
  <si>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</si>
  <si>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</si>
  <si>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</si>
  <si>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</si>
  <si>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</si>
  <si>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 5. PROGRAMACIÓN INICIAL AÑO 2023</t>
  </si>
  <si>
    <t>Formato: Programación, Actualización y Seguimiento del Plan de Acción - Componente de  Territorialización</t>
  </si>
  <si>
    <t>A 31 de mayo  del 2023 se avanzo en un total de 2,89 instrumentos de planeación ambiental priorizados. De acuerdo a lo programado, las acciones se reflejan en el  archivo adjunto</t>
  </si>
  <si>
    <t>A 31 de mayo  del 2023 s se avanza en 5 documentos de seguimiento  integral a los proyectos de inversión de la SDA, desde el punto de vista técnico y presupuestal.</t>
  </si>
  <si>
    <t>A 30 de mayo del 2023 se avanzo en un total de 2,89 instrumentos de planeación ambiental priorizados. De acuerdo a lo programado, las acciones se reflejan en el  archivo adjunto:</t>
  </si>
  <si>
    <t>A 30 de mayo del 2023 se avanzo en un 1,82  frente al  seguimiento a los instrumentos de planeación ambiental priorizados. las acciones se reflejan en el  archivo adjunto:</t>
  </si>
  <si>
    <t>Se avanzo en  12,70  en los diferentes proyectos activos con acciones de seguimiento desde región, PGA e instancias de coordinación . Las acciones se reflejan en el  archivo adjunto:</t>
  </si>
  <si>
    <t xml:space="preserve">Se avanzo en 1,98 para lo cual se realizaron difernetes actividades desde ivestigación, OAB e instrumentos Económicos.Las acciones se reflejan en el  archivo adjunto: </t>
  </si>
  <si>
    <t xml:space="preserve">Se avanzo en 11% en el marco de las acciones de cooperación Internacional, se participó en dos convocatorias y se gestionaron dos acuerdos de cooperación y se realizó seguimiento a dos acuerdos. </t>
  </si>
  <si>
    <t>A 31 de mayo del 2023, se avanzo en cinco 5  informes de seguimiento integral a los proyectos de inversión de la SDA, desde el punto de vista técnico y presupuestal</t>
  </si>
  <si>
    <t>CORTE A JUNIO 2023</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</si>
  <si>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</si>
  <si>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Archivo de Gestión de la Subdirección de Políticas y Planes Ambientales.
  Unidad corpartida SPPA
  https://drive.google.com/drive/folders/1IlGwGiLmd3sJVFKB9prAdAY9YX7V3nkm?usp=drive_link</t>
  </si>
  <si>
    <t>Region: Con la vinculación de la SDA a CEERCCO, la actualización del PGA, el diseño y formulación de la línea estratégica de investigación ambiental y los instrumentos económicos ambientales se define la hoja de ruta a seguir en la ejecución de las acciones requeridas para el cumplimiento de la meta.
Gestión del Conocimiento:  Se lleva a cabo la administración integral de los Observatorios Ambientales OAB- ORARBO/SIRIO. Teniendo en cuenta cuatro componentes, gestión de la información, gestión del conocimiento, administración tecnológica y divulgación de la información. 
Cooperación: 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Proyectos: 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
OAB: A partir del reconocimiento de los observatorios se permite que las comunidades locales y académicas se acerquen a los datos de calidad ambiental de la ciudad.</t>
  </si>
  <si>
    <t>Cooperación y proyectos: https://drive.google.com/drive/folders/1vRncRpHUPeABt2M6GnNrqV2T-U8InEsy
Región: https://drive.google.com/drive/folders/13rjgj8OCy8nhOFfuZudtFYJgD_A210EU
OAB: 
https://drive.google.com/drive/u/2/folders/1l8qUq6gmlJTkHrT4_tGKJiEp1XRF3Z_o</t>
  </si>
  <si>
    <t>Se avanzó en 16,70% en la vigencia y 89.59% acumulado en el cuatrienio. Las acciones fueron:
 1. Actualización PMA humedal de Capellanía y Tibanica: Se organizó información primaria y secundaria; se elabora capítulo de Descripción. Se compiló información de componentes físicos, ecológicos, socioeconómicos y culturales. 
 2. Formulación de la Política de Acción Climática: Se radicó documentación de la política y el plan de acción a la Secretaría Distrital de Planeación - SDP.
 3. Actualización del Plan Distrital del Agua: Se realizaron cambios en capítulos y apartados como: cambio climático, gestión multiescalar, índice de calidad del agua. Se organizó el capítulo étnico. Se trabajó en presentación de avances del plan. 
 Formulación de la Política de Economía Circular: Se realizaron mesas de trabajo para socializar ajustes a la política. Se revisaron productos incluidos en el plan de acción por parte de la UAESP.
 Formulación PMA humedal Chiguasuque - La Isla y Actualización PMA humedal de La Vaca y Burro: Revisión y ajustes de productos finales mes 5 y 6, elaborados por el consultor externo.
 SEGUIMIENTO:
 PIGA: 1) Orientación y Rta a 30 solicitudes 2) Análisis, seguimiento y evaluación de 7 documentos. 3) Acompañamiento a 12 Entidades 4) Informes y respuestas a 9 entes de control.
 PAL: Se apoya en la formulación de los proyectos de inversión local a los FDL, acorde a solicitudes. Se revisan y ajustan reportes Storm PAL 2022 y se analiza la información para presentar en informe. Se participa en espacios de Presupuestos participativos 2023 y CAL de las alcaldías locales. 
 POLITICA DE PRODUCCIÓN SOSTENIBLE: Se actualizó el formato de reporte de actividades de la Política para el seguimiento del 1er semestre del 2023 y se elaboró el oficio borrador para enviar a las entidades con responsabilidad en la política.
 POLÍTICA PARA EL MANEJO DEL SUELO DE PROTECCIÓN: Se avanza en consolidación de seguimiento del plan de acción e informe de gestión 2022.</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</si>
  <si>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</si>
  <si>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Archivo de Gestión de la Subdirección de Políticas y Planes Ambientales.
  Unidad corpartida SPPA
 https://drive.google.com/drive/folders/1IlGwGiLmd3sJVFKB9prAdAY9YX7V3nkm?usp=drive_link</t>
  </si>
  <si>
    <t>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t>
  </si>
  <si>
    <t>https://drive.google.com/drive/folders/1vRncRpHUPeABt2M6GnNrqV2T-U8InEsy</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</si>
  <si>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</si>
  <si>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Con el seguimiento a las instancias de coordinación, la actualización del PGA y las actividades desempeñadas para la integración regional se define la hoja de ruta a seguir en la ejecución de las acciones requeridas para el cumplimiento de la meta.</t>
  </si>
  <si>
    <t>https://drive.google.com/drive/folders/13rjgj8OCy8nhOFfuZudtFYJgD_A210EU</t>
  </si>
  <si>
    <t>La meta avanzó en 15,00% en la vigencia que corresponde al 50,00% de lo programado y un acumulado de 75,00% en el cuatrienio, las acciones más representativas fueron: 
1. Solicitud de publicación de los planes de trabajo 2018, 2019 y 2023 del CCA; las actas 1 y 2 del 2023 y el informe del 1er trimestre 2023 del CCDR; los planes de trabajo 2022 y 2023 del CICJSA y del CCDR; y el plan de trabajo del 2019 del CCDR. 
2. Envío correos solicitando la documentación del CCDR y del CISCJSA.
3. Proyección memorando sobre seguimiento a las IC donde participa la SDA, vigencia 2022 primer semestre. 
4. Proyección memorando de solicitud de remisión de informe instancias SDA ST.
5. Proyección oficios de solicitud de información al Consejo Distrital de Protección y Bienestar Animal, Consejo Distrital para la Gestión de Riesgos y Cambio Climático, Comisión Intersectorial de Gestión de Riesgos y Cambio Climático, Comité de seguimiento a las medidas de prevención y mitigación riesgo sector Altos de la Estancia y Comité de Seguimiento a las Medidas para la Prevención y Mitigación del Riesgo Público en la Urbanización Buena Vista Oriental III Etapa.
6. Actualización y seguimiento de la matriz de IC del sector ambiente. 
7. Presentación del ajuste del PGA al Subsecretario General.
8. Relación de los instrumentos de planeación con las líneas estratégicas del PGA.
9. Entrega del documento de ajuste del PGA a la supervisora.
10. 3 reuniones sobre al ajuste del PGA.
11. Participación en la primera mesa técnica de Seguridad Hídrica de la Región Central - RAPE.
12. Participación en el taller de intercambio de experiencias en elaboración de PMA de páramos coorganizado por CEERCCO.</t>
  </si>
  <si>
    <t>Se presenta avance del 14% del 28% programado para 2023, que equivale al 73,50% de avance acumulado en el cuatrienio. 
Las acciones a corte corresponden a:
-Realización y/o participación en Eventos: 
Visita del Embajador de Francia en Colombia y Viceministra de Asuntos Exteriores de Francia al ecobarrio la esmeralda ; Visita del Director del Centro de Ecología de Oslo a la SDA;  Diálogo Sostenible en Financiación de Proyectos para Acción Climática-ICLEI; Desayuno "Camino a la convención" en el marco de la II Convención de Emergencia Climática; Visita delegados Metropolis.org a los bosques urbanos se Santa Helena y Salitre marco proyecto "Bosques Urbanos"; "Distritos Térmicos en Colombia Fase II"-Singapur; "Gobernanza Ambiental a escala local"-Dinamarca; "Programa Plásticos Circulares en las Américas" (CPAP)-Misión técnica de Colombia a Europa
- Presentación a convocatorias con:
"Comixta Brasil-Colombia" a cargo de la APC - Frankfurt school of finance y CAEM.
-Seguimiento a proyectos y acuerdos vigentes con:
Proyecto Zonas Urbanas para un Mejor Aire - ZUMA Feasibility - Hill-C40; Instituto Tecnológico de Massachusetts(MIT) y Universidad Rosario; Clearing Houses-Metropolis.org; Universidad de la Sabana; Unión Europea- AVANTIA; GIZ-Alemania; Stuttgart-Alemania; BID-Economía Circular; CFF-C40; UCCI; PNUD</t>
  </si>
  <si>
    <t xml:space="preserve">La meta presenta avance del  2,57 que corresponde a un cumplimiento del  42,83% de lo contemplado en la vigencia, y un 72,85% de avance acumulado en el cuatrienio. Las acciones más representativas fueron:
Acción 1: Difusión OAB y ORARBO: se realizaron actividades de divulgación por medio del portal OAB, y 12 jornadas, las cuales fueron: (5) entidades públicas, (1) universidad, (2) colegio, (1) organizaciones, (1) entidades públicas de otros países y (2) ferias. En total se contó con la participación de 1006 personas.
Acción No2: Instrumentos económicos: se elaboró borrador de memorando de entendimiento con CAEM para la implementación de un instrumento financiero ambiental y se realizó un mapeo de las empresas con procesos sancionatorios ambientales cerrados cercanos a los humedales del Distrito. 
Acción No3:  Administración del OAB:  se cierra el mes con 445 indicadores y 182 metadatos. Para el caso de ORARBO/SIRIO, se cierra el mes con 640 indicadores y 198 metadatos, se participó en Mesa Sirio, Submesa hídrico, Bateria de indicadores y Financiera. Se realizan los informes de gestión mensual de los observatorios. 
Acción 4: Plan Estadístico: Se realizó la actualización del inventario de registros administrativos y de operaciones estadísticas de la SDA. Adicionalmente, se continua con la revisión de documentos metodológicos asociados a las operaciones. Finalmente se hizo el diligenciamiento del FURAG, específicamente en la Política de Gestión de Información Estadística (PGIE).
Acción No5: Investigación ambiental: 1) revisión del DTS para el Plan de Investigación Ambiental de Bogotá; 2) reformulación de las ecuaciones booleanas para buscar publicaciones de investigación ambiental sobre Bogotá en cuatro bases de datos 3) ajuste a la sección de normatividad y la elaboración del marco conceptual en el documento metodológico y lineamientos técnicos; 4) avances en diferentes secciones de la guía para publicaciones de investigación ambiental en el OAB.
Acción No6: Documentos metodológicos: 1) correo de solicitud de avance en la normatividad y marco conceptual de cada capítulo. 2) consolidación del documento de lineamientos técnicos frente al componente de problemática para cada campo de acción. </t>
  </si>
  <si>
    <t>Avance en la consolidación del Plan de Investigación Ambiental de Bogotá. Avance en la formulación de instrumentos económicos ambientales para la conservación de ecosistemas estrategicos.</t>
  </si>
  <si>
    <t>Divulgación OAB, administración de observatorios y Plan Estadístico: 
https://drive.google.com/drive/u/2/folders/1l8qUq6gmlJTkHrT4_tGKJiEp1XRF3Z_o
Instrumentos economicos, investigación ambiental y documentos de lineamientos técnicos: https://drive.google.com/drive/folders/13rjgj8OCy8nhOFfuZudtFYJgD_A210EU</t>
  </si>
  <si>
    <t>1. Actualización PMA humedal de Capellanía y Tibanica: Se organizó información primaria y secundaria; se elabora capítulo de Descripción. Se compiló información de componentes físicos, ecológicos, socioeconómicos y culturales. 
 2. Formulación de la Política de Acción Climática: Se radicó documentación de la política y el plan de acción a la Secretaría Distrital de Planeación - SDP.
 3. Actualización del Plan Distrital del Agua: Se realizaron cambios en capítulos y apartados como: cambio climático, gestión multiescalar, índice de calidad del agua. Se organizó el capítulo étnico. Se trabajó en presentación de avances del plan. 
 Formulación de la Política de Economía Circular: Se realizaron mesas de trabajo para socializar ajustes a la política. Se revisaron productos incluidos en el plan de acción por parte de la UAESP.
 Formulación PMA humedal Chiguasuque - La Isla y Actualización PMA humedal de La Vaca y Burro: Revisión y ajustes de productos finales mes 5 y 6, elaborados por el consultor externo.</t>
  </si>
  <si>
    <t>PIGA: 1) Orientación y Rta a 30 solicitudes 2) Análisis, seguimiento y evaluación de 7 documentos. 3) Acompañamiento a 12 Entidades 4) Informes y respuestas a 9 entes de control. PAL: Apoyo a formulación de proyectos a los FDL. Se ajustan reportes Storm 2022. POLITICA DE PRODUCCIÓN SOSTENIBLE: Se actualizó matriz de seguimiento 1er sem. 2023. POLÍTICA PARA EL MANEJO DEL SUELO DE PROTECCIÓN - PMSP: Se avanza en consolidación de seguimiento del plan de acción e informe de gestión 2022. NOTA: Se presenta retraso en el diligenciamiento de la matriz de la PMSP correspondiente al 2º semestre del 2022, por la demora en la entrega de los reportes por parte IDRD, JBB, SCRD, SDG PACA; Se elaboró y envió informe 2022 a Contraloría de Bogotá; Se elaboró informe percepción de usuarios 2022. POLÍTICA DE HUMEDALES: Se tiene matriz consolidada de implementación 2022 y el informe técnico de gestión 2022. POLÍTICA DE BIODIVERSIDAD: Se revisan inconsistencias de indicadores de resultado y producto remitidas por la SDP y la SER; Se ajusta plan de acción y fichas técnicas. PLAN DE GESTIÓN DEL RIESGO DE DESASTRES Y DEL CAMBIO CLIMÁTICO: Se realizó la 3a sesión ordinaria de la Mesa de trabajo para la Mitigación y Adaptación al Cambio Climático, se elaboró reporte de avance en la formulación de la PPAC; se realizó la 3a sesión ordinaria del Consejo Consultivo Distrital para la Gestión de Riesgos y Cambio Climático, se revisó el avance del plan de acción. POLÍTICA DE EDUCACIÓN AMBIENTAL: Se complementó reporte del 1er trim. 2023; Se actualizó el proyecto CAPSTONE para ejecutarlo en el 1er semestre del 2024. POLÍTICA PARA LA PROTECCIÓN Y EL BIENESTAR ANIMAL: Se revisó versión del plan de acción y se enviaron a la SDP; ajuste a matrices de productos y resultados-1er trim. 2023. POLÍTICA DE RURALIDAD: Se acopia información 2022 remitida por entidades. POLÍTICA DE SALUD AMBIENTAL: Se consolida información enviada por entidades responsables del plan de acción.</t>
  </si>
  <si>
    <t xml:space="preserve">Durante el mes de junio se realizaron las siguientes actividades: 
1. Solicitud de publicación de los planes de trabajo 2018, 2019 y 2023 del CCA.  
2. Envío correo solicitando la documentación del CCDR.
3. Envío correo solicitando la documentación del CISCJSA. 
4. Solicitud de publicación del plan de trabajo del 2019 del CCDR. 
5 .Solicitud de publicación de las actas 1 y 2 del 2023 y el informe del primer trimestre 2023 del CCDR. 
6. Solicitud de publicación de los planes de trabajo 2022 2023 del CICJSA.
7. Solicitud de publicación de los planes de trabajo 2022 2023 del CCDR. 
8. Proyección memorando 2023IE146743 Seguimiento a las instancias de coordinación del Distrito donde participa la Secretaría Distrital de Ambiente, vigencia 2022 primer semestre. 
9. Proyección memorando 2023IE146800 Solicitud de remisión de informe instancias SDA ST.
10. Proyección Oficio 2023EE146830 Consejo Distrital de Protección y Bienestar Animal.
11 Proyección Oficio 2023EE146833 Consejo Distrital para la Gestión de Riesgos y Cambio Climático.
12 Proyección Oficio IDIGER Comisión Intersectorial de Gestión de Riesgos y Cambio Climático.
13. ProyecciónOficio IDIGER Comité de seguimiento a las medidas de prevención y mitigación riesgo sector Altos de la Estancia.
14. Proyección Oficio IDIGER Coordinación denominada Comité de Seguimiento a las Medidas para la Prevención y Mitigación del Riesgo Público en la Urbanización Buena Vista Oriental III Etapa.
15. Actualización y seguimiento de la matriz de instancias de coordinación del sector ambiente. </t>
  </si>
  <si>
    <t xml:space="preserve">Durante el mes de junio se realizaron las siguientes actividades: 
1. Se realizó presentación del ajuste del PGA al Subsecretario General
2. Se elaboró la relación de los instrumentos de planeación con las líneas estratégicas del PGA
3. Se realizó la entrega del documento de ajuste del PGA para revisión por parte de la supervisora 
4. Se realizaron 3 reuniones sobre el ajuste del PGA </t>
  </si>
  <si>
    <t xml:space="preserve">Durante el mes de junio se realizaron las siguientes actividades: 
1. Se participó en la primera mesa técnica de Seguridad Hídrica de la Región Central - RAPE del Plan de Seguridad Hídrica, a fin de elaborar el plan de acción para la operativización de las líneas estratégicas y programas establecidos en el marco programático.
2. Se participó del taller de intercambio de experiencias en elaboración de planes de manejo de páramos coorganizado por CEERCCO </t>
  </si>
  <si>
    <t>Las acciones a junio  2023 corresponden a gestión de actividades de proyección internacional en cursos y eventos con:
Ciudad de Sao Paulo y La Unión de Ciudades Capitales Iberoamericanas (UCCI); Centro de Ecología de Oslo -Noruega; Curso Environmental Governance-Embajada de Dinamarca; Embajada de Francia; CALAC+ Chile; C40; ICLEI; Frankfurt School;  Regional Conference of Youth (RCOY); Desayuno "camino a la convención"-Gobernación de Antioquia-Camara de Comercio de Bogotá; Metropolis.org "Bosques Urbanos";Singapur- Distritos Térmicos en Colombia Fase II; Gobernanza Ambiental a escala local-Embajada de Dinamarca; Notre Dame Univertisty; Embajada de Estados Unidos -"Air quality fellow"; C40-"Women4Climate"; Air Quality Surveillance Workshop -Londres; "Programa Plásticos Circulares en las Américas" (CPAP)-Misión técnica de Colombia a Europa; Comisión de estudios funcionaria Marcela Pardo Programa de Internacionalización - Italia; "Ciclo alameda medio milenio" -IDU-Banco de Desarrollo Alemán KFW; Intercambio enfoque Economía circular y residuos sólidos-Cooperación Técnica Alemana – GIZ;Mesa de internacionalización de Bogotá– DDRI -CCB; "Evento cierre, visita técnica" CFF-C40;</t>
  </si>
  <si>
    <t>Las acciones a junio 2023 corresponden a gestión de oportunidades de cooperación, acuerdos y participación en convocatorias con:
C40; ICLEI; World Resources Institute (WRI); Agencia Francesa para el Desarrollo (AFD); International Council on Clean Transportation (ICCT); Metropolis.org; Sao Paulo-Brasil, Frankfurt School of Finance-Alemania; Universidad Nacional; Corporación Centro De Investigaciones Ambientales Y Riesgos Tecnologicos (CIART); Vital Strategies; Fundación LiveHAppy; ANLA; BID;</t>
  </si>
  <si>
    <t>Difusión OAB y ORARBO: Acción 1: Difusión OAB y ORARBO: se realizaron actividades de divulgación por medio del portal OAB, y 12 jornadas, las cuales fueron: (5) entidades públicas, (1) universidad, (2) colegio, (1) organizaciones, (1) entidades públicas de otros países y (2) ferias. En total se contó con la participación de 1006 personas.</t>
  </si>
  <si>
    <t>Para el mes junio el equipo de IEA avanzó en varios frentes. Con el objetivo de lograr implementar un instrumento financiero ambiental se está buscando crear un acuerdo con la entidad CAEM (filial de la Cámara de Comercio de Bogotá), mediante el cual se podrían recaudar, administrar y ejecutar recursos privados y mixtos. Sobre este acuerdo se tiene un borrador que está siendo revisado por la Subdirección Financiera y Contractual de la de la SDA. Adicionalmente, se realizó un mapeo de las empresas que tuvieron procesos sancionatorios ambientales ya pagados con el fin de buscar posibles aportantes cercanos a los humedales distritales.</t>
  </si>
  <si>
    <t>1. En el marco de la administración integral del OAB, y dando cumplimiento a las metas gerenciales, se llevaron a cabo actividades relacionadas con las siguientes líneas: Gestión de la información: se da continuidad al proceso de revisión general de los indicadores de la plataforma, (445 con corte a 30 de junio),  Gestión de la divulgación: Se da continuidad al desarrollo de notas periodísticas realizando 10 notas durante el mes y un boletín. Para el convenio con ETB se redactaron tres notas para pautar, 1. oferta OAB, 2. indicadores WQI, 3. Indicador riqueza de aves. Estos productos contenían video e infografía. Además, se pautó un video con uno de los usuarios del OAB usando la narrativa de búho, solicitada por la Alcaldía Mayor de Bogotá. Gestión tecnológica: se avanza en la resolución de incidencias y ajustes de navegabilidad y nueva visual para el portal OAB.
2. Administración del ORARBO/SIRIO:  en la línea de  Gestión de la información: se realizó recepción de la información relacionada con el cargue en la plataforma  y validación a indicadores (640 activos). Gestión del conocimiento: Se consolidan los datos de avance  en informe mensual.  Gestión de la divulgación: se desarrollaron tres (3) notas periodísticas a lo largo del mes.</t>
  </si>
  <si>
    <t>Se realizó la actualización del inventario de registros administrativos y de operaciones estadísticas de la SDA. Adicionalmente, se continua con la revisión de documentos metodológicos asociados a las operaciones. Finalmente se hizo el diligenciamiento del FURAG, específicamente en la Política de Gestión de Información Estadística (PGIE).</t>
  </si>
  <si>
    <t>Los principales avances en la implementación del plan de investigación de Bogotá se materializan en cuatro documentos: 1) revisión del DTS para el Plan de Investigación Ambiental de Bogotá; en esta revisión se encontró que la estructura programática del PIAB 2012-2019 aún es vigente, por tanto, se puede mantener con algunos ajustes para dar cabida a otros temas. Es necesario agregar nuevas líneas de investigación y ajustar un solo programa de investigación. Adicionalmente, se revisaron de manera detallada las secciones de justificación, antecedentes, marco normativo, situación actual de la investigación ambiental sobre Bogotá, y la metodología, para finalmente proponer un primer borrador de estructura programática; 2) reformulación de las ecuaciones booleanas para buscar publicaciones de investigación ambiental sobre Bogotá en cuatro bases de datos; las cuales buscan de manera simultánea todos los campos de investigación ambiental en cuatro bases de datos internacionales como lo son Scielo, Scopus, Science Direct y Web of Science; 3) ajuste a la sección de normatividad y la elaboración del marco conceptual en el documento metodológico y lineamientos técnicos; 4) avances en diferentes secciones de la guía para publicaciones de investigación ambiental en el OAB.</t>
  </si>
  <si>
    <t xml:space="preserve">Durante el mes de junio se remitió por correo electrónico, a los delegados de los equipos de la DPSIA y de la SPPA y SPCI, la solicitud de avance de la elaboración del documento de lineamientos técnicos en lo referente a la normatividad y el marco conceptual. Adicionalmente, se consolidó el documento de lineamientos técnicos frente al componente de problematica para cada campo de acción. </t>
  </si>
  <si>
    <t>A junio del 2023, se han realizado 6 informes integrales de seguimiento físico y presupuestal a los proyectos de inversión de la SDA, lo que corresponde a la elaboración de un informe mensual para cada uno de los proyectos vigentes. Estos informes relacionan el avance de las metas PDD y metas de inversión, el seguimiento a pasivos y el seguimiento a la programación del Plan Anual de Caja –PAC, siendo insumo para la toma de decisiones preventivas y correctivas por parte de los gerentes de proyecto.
Se generó nota aclaratoria en donde se indica que se realizará un solo informe final integral de todos los proyectos para el cierre de la administración.</t>
  </si>
  <si>
    <t>1. Actualización PMA humedal de Capellanía y Tibanica: Se organizó información primaria y secundaria; se elabora capítulo de Descripción. Se compiló información de componentes físicos, ecológicos, socioeconómicos y culturales. 
2. Formulación de la Política de Acción Climática:  Se radicó documentación de la política y el plan de acción a la Secretaría Distrital de Planeación - SDP.
3. Actualización del Plan Distrital del Agua: Se realizaron cambios en capítulos y apartados como: cambio climático, gestión multiescalar, índice de calidad del agua. Se organizó el capítulo étnico. Se trabajó en presentación de avances del plan. 
Formulación de la Política de Economía Circular: Se realizaron mesas de trabajo para socializar ajustes a la política. Se revisaron productos incluidos en el plan de acción por parte de la UAESP.
Formulación PMA humedal Chiguasuque - La Isla y Actualización PMA humedal de La Vaca y Burro: Revisión y ajustes de productos finales mes 5 y 6, elaborados por el consultor externo.</t>
  </si>
  <si>
    <t>1. Solicitud de publicación de los planes de trabajo 2018, 2019 y 2023 del CCA; las actas 1 y 2 del 2023 y el informe del 1er trimestre 2023 del CCDR; los planes de trabajo 2022 y 2023 del CICJSA y del CCDR; y el plan de trabajo del 2019 del CCDR. 
2. Envío correos solicitando la documentación del CCDR y del CISCJSA.
3. Proyección memorando sobre seguimiento a las IC donde participa la SDA, vigencia 2022 primer semestre. 
4. Proyección memorando de solicitud de remisión de informe instancias SDA ST.
5. Proyección oficios de solicitud de información al Consejo Distrital de Protección y Bienestar Animal, Consejo Distrital para la Gestión de Riesgos y Cambio Climático, Comisión Intersectorial de Gestión de Riesgos y Cambio Climático, Comité de seguimiento a las medidas de prevención y mitigación riesgo sector Altos de la Estancia y Comité de Seguimiento a las Medidas para la Prevención y Mitigación del Riesgo Público en la Urbanización Buena Vista Oriental III Etapa.
6. Actualización y seguimiento de la matriz de IC del sector ambiente. 
7. Presentación del ajuste del PGA al Subsecretario General.
8. Relación de los instrumentos de planeación con las líneas estratégicas del PGA.
9. Entrega del documento de ajuste del PGA a la supervisora.
10. 3 reuniones sobre al ajuste del PGA.
11. Participación en la primera mesa técnica de Seguridad Hídrica de la Región Central - RAPE.
12. Participación en el taller de intercambio de experiencias en elaboración de PMA de páramos coorganizado por CEERCCO.</t>
  </si>
  <si>
    <t xml:space="preserve">Acción 1: Difusión OAB y ORARBO: se realizaron actividades de divulgación por medio del portal OAB, y 12 jornadas, las cuales fueron: (5) entidades públicas, (1) universidad, (2) colegio, (1) organizaciones, (1) entidades públicas de otros países y (2) ferias. En total se contó con la participación de 1006 personas.
Acción No2: Instrumentos económicos: se elaboró borrador de memorando de entendimiento con CAEM para la implementación de un instrumento financiero ambiental y se realizó un mapeo de las empresas con procesos sancionatorios ambientales cerrados cercanos a los humedales del Distrito. 
Acción No3:  Administración del OAB:  se cierra el mes con 445 indicadores y 182 metadatos. Para el caso de ORARBO/SIRIO, se cierra el mes con 640 indicadores y 198 metadatos, se participó en Mesa Sirio, Submesa hídrico, Bateria de indicadores y Financiera. Se realizan los informes de gestión mensual de los observatorios. 
Acción 4: Plan Estadístico: Se realizó la actualización del inventario de registros administrativos y de operaciones estadísticas de la SDA. Adicionalmente, se continua con la revisión de documentos metodológicos asociados a las operaciones. Finalmente se hizo el diligenciamiento del FURAG, específicamente en la Política de Gestión de Información Estadística (PGIE).
Acción No5: Investigación ambiental: 1) revisión del DTS para el Plan de Investigación Ambiental de Bogotá; 2) reformulación de las ecuaciones booleanas para buscar publicaciones de investigación ambiental sobre Bogotá en cuatro bases de datos 3) ajuste a la sección de normatividad y la elaboración del marco conceptual en el documento metodológico y lineamientos técnicos; 4) avances en diferentes secciones de la guía para publicaciones de investigación ambiental en el OAB.
Acción No6: Documentos metodológicos: 1) correo de solicitud de avance en la normatividad y marco conceptual de cada capítulo. 2) consolidación del documento de lineamientos técnicos frente al componente de problemática para cada campo de acción. </t>
  </si>
  <si>
    <t>A 30 de junio  del 2023 se avanzo en un total de 3,23 instrumentos de planeación ambiental priorizados. De acuerdo a lo programado, las acciones se reflejan en el  archivo adjunto</t>
  </si>
  <si>
    <t>A 30 de junio  del 2023  se avanza en 6 documentos de seguimiento  integral a los proyectos de inversión de la SDA, desde el punto de vista técnico y presupuestal.</t>
  </si>
  <si>
    <t>A 30 de junio del 2023 se avanzo en un total de 3,23 instrumentos de planeación ambiental priorizados. De acuerdo a lo programado, las acciones se reflejan en el  archivo adjunto:</t>
  </si>
  <si>
    <t>A 30 de junio del 2023 se avanzo en un 2,18  frente al  seguimiento a los instrumentos de planeación ambiental priorizados. las acciones se reflejan en el  archivo adjunto:</t>
  </si>
  <si>
    <t>Se avanzo en  15,00  en los diferentes proyectos activos con acciones de seguimiento desde región, PGA e instancias de coordinación . Las acciones se reflejan en el  archivo adjunto:</t>
  </si>
  <si>
    <t xml:space="preserve">Se avanzo en  2,57 para lo cual se realizaron difernetes actividades desde ivestigación, OAB e instrumentos Económicos.Las acciones se reflejan en el  archivo adjunto: </t>
  </si>
  <si>
    <t>A 30 de junio del 2023, se avanzo en cinco 6  informes de seguimiento integral a los proyectos de inversión de la SDA, desde el punto de vista técnico y presupuestal</t>
  </si>
  <si>
    <t xml:space="preserve">Se avanzó en 16,70% en la vigencia y 89.56% acumulado en el cuatrienio. Las acciones fueron:
1. Actualización PMA humedal de Capellanía y Tibanica: Se organizó información primaria y secundaria; se elabora capítulo de Descripción. Se compiló información de componentes físicos, ecológicos, socioeconómicos y culturales. 
2. Formulación de la Política de Acción Climática:  Se radicó documentación de la política y el plan de acción a la Secretaría Distrital de Planeación - SDP.
3. Actualización del Plan Distrital del Agua: Se realizaron cambios en capítulos y apartados como: cambio climático, gestión multiescalar, índice de calidad del agua. Se organizó el capítulo étnico. Se trabajó en presentación de avances del plan. 
Formulación de la Política de Economía Circular: Se realizaron mesas de trabajo para socializar ajustes a la política. Se revisaron productos incluidos en el plan de acción por parte de la UAESP.
Formulación PMA humedal Chiguasuque - La Isla y Actualización PMA humedal de La Vaca y Burro: Revisión y ajustes de productos finales mes 5 y 6, elaborados por el consultor externo.
SEGUIMIENTO:
PIGA: 1) Orientación y Rta a 30 solicitudes 2) Análisis, seguimiento y evaluación de 7 documentos. 3) Acompañamiento a 12 Entidades 4) Informes y respuestas a 9 entes de control.
PAL: Apoyo a formulación de proyectos a los FDL. Se revisan y ajustan reportes Storm 2022. 
POLITICA DE PRODUCCIÓN SOSTENIBLE: Se actualizó matriz de seguimiento 1er sem. 2023.
POLÍTICA PARA EL MANEJO DEL SUELO DE PROTECCIÓN: Se avanza en consolidación de seguimiento del plan de acción e informe de gestión 2022. 
PACA: Se orientó a entidades en ajustes y seguimientos; Se elaboró y envió informe 2022 a Contraloría de Bogotá; Se elaboró informe percepción de usuarios 2022.
POLÍTICA DE HUMEDALES: Se tiene matriz consolidada de implementación 2022 y el informe técnico de gestión 2022.
POLÍTICA DE BIODIVERSIDAD: Se revisan inconsistencias de indicadores de resultado y producto remitidas por la SDP y Subdirección de Ecosistemas y Ruralidad; Se ajusta plan de acción y fichas técnicas.
PLAN DE GESTIÓN DEL RIESGO DE DESASTRES Y DEL CAMBIO CLIMÁTICO: Se realizó la 3a sesión ordinaria de la Mesa de trabajo para la Mitigación y Adaptación al Cambio Climático, se elaboró reporte de avance en la formulación de la PPAC; se realizó la 3a sesión ordinaria del Consejo Consultivo Distrital para la Gestión de Riesgos y Cambio Climático, se revisó el avance del plan de acción. 
POLÍTICA DE EDUCACIÓN AMBIENTAL: Se complementó reporte del 1er trim. 2023; Se revisó junto con la SDP; Se actualizó el proyecto CAPSTONE para ejecutarlo en el 1er semestre del 2024. </t>
  </si>
  <si>
    <r>
      <t>Las acciones de seguimiento a junio</t>
    </r>
    <r>
      <rPr>
        <sz val="10"/>
        <color rgb="FFFF0000"/>
        <rFont val="Arial"/>
        <family val="2"/>
      </rPr>
      <t>l</t>
    </r>
    <r>
      <rPr>
        <sz val="10"/>
        <color theme="1"/>
        <rFont val="Arial"/>
        <family val="2"/>
      </rPr>
      <t xml:space="preserve"> 2023 corresponden al seguimiento de acuerdos vigentes con:
Proyecto Zonas Urbanas para un Mejor Aire - ZUMA Feasibility - Hill-C40; Instituto Tecnológico de Massachusetts(MIT) y Universidad Rosario; Clearing Houses-Metropolis.org; Universidad de la Sabana; Unión Europea- AVANTIA; GIZ-Alemania; Stuttgart-Alemania; BID-Economía Circular; CFF-C40; UCCI; PNUD</t>
    </r>
  </si>
  <si>
    <r>
      <t xml:space="preserve">Se presenta avance del 75,00 % en el cuatrienio y 50,00 % con corte a junio 2023, así:
A junio se han realizado 6 informes integrales de seguimiento físico y presupuestal a los proyectos SDA, lo que corresponde a la elaboración de un informe mensual para cada uno de los proyectos vigentes y que sirve como insumo para la toma de decisiones preventivas y correctivas para los gerentes de proyecto.
Se generó nota aclaratoria, señalando que se realizará un solo informe final integral de todos los proyectos para el cierre de la admón.
Se revisó, evaluó y consolidó información de los proyectos de la SDA, en los Planes de Acción, en los procesos de reprogramación, actualización y seguimiento en los componentes de gestión, inversión, actividades y territorialización, para los cortes a dic./ 2022, reprog./2023 y de enero a mayo 2023. Como resultado, se generó la información final que fue registrada en SEGPLAN, herramienta distrital destinada al seguimiento de los proyectos, para el corte de dic./ 2022, reprog./2023 y </t>
    </r>
    <r>
      <rPr>
        <sz val="12"/>
        <color rgb="FF00B050"/>
        <rFont val="Calibri"/>
        <family val="2"/>
      </rPr>
      <t>marzo</t>
    </r>
    <r>
      <rPr>
        <sz val="12"/>
        <rFont val="Calibri"/>
        <family val="2"/>
        <scheme val="minor"/>
      </rPr>
      <t xml:space="preserve"> 2023. Estos reportes se han publicado en la web de la SDA.
Se realizó seguimiento a los programas 22, 27, 28, 29, 33 y 35, en SEGPLAN, corte dic./2022 y a </t>
    </r>
    <r>
      <rPr>
        <sz val="12"/>
        <color rgb="FF00B050"/>
        <rFont val="Calibri"/>
        <family val="2"/>
        <scheme val="minor"/>
      </rPr>
      <t>marzo</t>
    </r>
    <r>
      <rPr>
        <sz val="12"/>
        <rFont val="Calibri"/>
        <family val="2"/>
        <scheme val="minor"/>
      </rPr>
      <t>/2023.
Se realizó revisión, consolidación y validación del Plan Anual de Adquisiciones del proceso de cierre del 2022, las modificaciones allegadas en los meses de enero a junio 2023, y remitido para publicar en la web de SECOP II.
Se consolidó información de los indicadores de gestión del cierre 2022, revisión de las hojas de vida y aprobación de indicadores 2023 y el seguimiento de enero- mayo 2023, así como, el reporte PMR - Producto, Metas y Resultado y los trazadores presupuestales con la SDH.
Se consolidó y publicó en la web de la SDA, el informe de Gestión y el Informe de Balance Social de la vigencia 2022.
Se generó el Informe de Rendición de Cuentas Anual, asociado al avance del PDD del Propósito 2 del Sector Ambiente y el Informe de Inversión Social remitidos a la SDP vigencia 2022.</t>
    </r>
  </si>
  <si>
    <r>
      <t xml:space="preserve">A junio se revisó, evaluó y consolidó información de los proyectos de inversión de la SDA, en los Planes de Acción, en los procesos de reprogramación, actualización y seguimiento en los componentes de gestión, inversión, actividades y territorialización, para los cortes a dic./ 2022, reprog./2023 y de enero a mayo 2023. Como resultado, se generó la información final que fue registrada en SEGPLAN, herramienta distrital destinada al seguimiento de los proyectos de inversión, para el corte de dic./ 2022, reprog./2023 y </t>
    </r>
    <r>
      <rPr>
        <sz val="10"/>
        <color rgb="FF00B050"/>
        <rFont val="Arial"/>
        <family val="2"/>
      </rPr>
      <t>marzo</t>
    </r>
    <r>
      <rPr>
        <sz val="10"/>
        <color theme="1"/>
        <rFont val="Arial"/>
        <family val="2"/>
      </rPr>
      <t xml:space="preserve"> 2023. Estos reportes se encuentran publicados en la web de la SDA.
Se realizó seguimiento a los programas 22, 27, 28, 29, 33 y 35, en SEGPLAN, corte dic./2022 y a </t>
    </r>
    <r>
      <rPr>
        <sz val="10"/>
        <color rgb="FF00B050"/>
        <rFont val="Arial"/>
        <family val="2"/>
      </rPr>
      <t>marzo</t>
    </r>
    <r>
      <rPr>
        <sz val="10"/>
        <color theme="1"/>
        <rFont val="Arial"/>
        <family val="2"/>
      </rPr>
      <t>/2023.
Se realizó revisión, consolidación y validación del Plan Anual de Adquisiciones del proceso de cierre del 2022, las modificaciones allegadas en los meses de enero a junio 2023, y remitido para publicar en la página web de SECOP II.
Se consolidó información de los indicadores de gestión del cierre 2022, revisión de las hojas de vida y aprobación de indicadores 2023 y el seguimiento de enero- mayo 2023, así como, el reporte PMR - Producto, Metas y Resultado y los trazadores presupuestales con la SDH.
Se consolidó y publicó en la página web de la SDA, el informe de Gestión y el Informe de Balance Social de la vigencia 2022.
Se generó el Informe de Rendición de Cuentas Anual, asociado al avance del PDD del Propósito 2 del Sector Ambiente y el Informe de Inversión Social remitidos a la SDP vigencia 2022.</t>
    </r>
  </si>
  <si>
    <t>La meta avanzó en 12,05% en la vigencia que corresponde al 48,20% de lo programado y un acumulado de 73,05% en el cuatrienio, las acciones más representativas fueron:  
Región: 1. Solicitud de publicación de los planes de trabajo del CCA, CICJSA y CCDR; y actas 1 y 2 e informe 1er trimestre 2023 del CCDR. 2. Solicitud documentación del CCDR y CISCJSA. 3. Seguimiento IC donde participa la SDA, 2022 1er semestre. 4. Solicitud remisión informe instancias SDA ST. 5. Solicitud información al CDPYBA, CDGRCC, CIGRCC, Comité de seguimiento a las medidas de prevención y mitigación riesgo sector Altos de la Estancia y Medidas para la Prevención y Mitigación del Riesgo Público en la Urbanización Buena Vista Oriental III Etapa. 6. Actualización matriz IC del sector ambiente. 7. Presentación ajuste del PGA al Subsecretario General. 8. Relación instrumentos de planeación con líneas estratégicas PGA. 9. Entrega documento de ajuste del PGA. 10. 3 reuniones sobre ajuste del PGA. 11. Participación primera mesa técnica de Seguridad Hídrica de la RAPE. 12. Participación Taller de intercambio de experiencias en PMA de páramos. Proyectos: 
Cooperación Internacional: 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Gestión del Conocimiento:  1) borrador memorando de entendimiento con CAEM. 2) mapeo de las empresas cercanos a los humedales del Distrito. 3) revisión del DTS para el PIAB; 2) reformulación de las ecuaciones booleanas 3) ajuste a la sección de normatividad y marco conceptual en el documento de lineamientos técnicos; 4) avances en la guía para publicaciones de investigación ambiental en el OAB. 4) correo de solicitud de avance en la normatividad y marco conceptual de cada capítulo del documento de lineamientos técnicos. 2) consolidación del documento de lineamientos técnicos frente al componente de problemática.
OAB:  Se lleva a cabo la administración integral de los Observatorios Ambientales OAB- ORARBO/SIRIO. Teniendo en cuenta cuatro componentes, gestión de la información, gestión del conocimiento, administración tecnológica y divulgación de la información. 
Proyectos:   En lo corrido del PDD con corte a junio 2023, se han realizado 36 informes de seguimiento integral a los proyectos de inversión de la SDA, desde el punto de vista físico y presupuestal, permitiendo identificar posibles falencias en la gestión de los proyectos, como insumo para la toma de decisiones preventivas y correctivas por parte de los gerentes de proyectos y la alta gerencia.</t>
  </si>
  <si>
    <t>7, LOGROS CORTE A JUNIO AÑO 2023</t>
  </si>
  <si>
    <t>A junio se han realizado 6 informes integrales de seguimiento físico y presupuestal a los proyectos SDA, lo que corresponde a la elaboración de un informe mensual para cada uno de los proyectos vigentes y que sirve como insumo para la toma de decisiones preventivas y correctivas para los gerentes de proyecto.
Se generó nota aclaratoria, señalando que se realizará un solo informe final integral de todos los proyectos para el cierre de la admón.
Se revisó, evaluó y consolidó información de los proyectos de la SDA, en los Planes de Acción, en los procesos de reprogramación, actualización y seguimiento en los componentes de gestión, inversión, actividades y territorialización, para los cortes a dic./ 2022, reprog./2023 y de enero a mayo 2023. Como resultado, se generó la información final que fue registrada en SEGPLAN, herramienta distrital destinada al seguimiento de los proyectos, para el corte de dic./ 2022, reprog./2023 y mayo 2023. Estos reportes se han publicado en la web de la SDA.
Se realizó seguimiento a los programas 22, 27, 28, 29, 33 y 35, en SEGPLAN, corte dic./2022 y a mayo/2023.
Se realizó revisión, consolidación y validación del Plan Anual de Adquisiciones del proceso de cierre del 2022, las modificaciones allegadas en los meses de enero a junio 2023, y remitido para publicar en la web de SECOP II.
Se consolidó información de los indicadores de gestión del cierre 2022, revisión de las hojas de vida y aprobación de indicadores 2023 y el seguimiento de enero- mayo 2023, así como, el reporte PMR - Producto, Metas y Resultado y los trazadores presupuestales con la SDH.
Se consolidó y publicó en la web de la SDA, el informe de Gestión y el Informe de Balance Social de la vigencia 2022.
Se generó el Informe de Rendición de Cuentas Anual, asociado al avance del PDD del Propósito 2 del Sector Ambiente y el Informe de Inversión Social remitidos a la SDP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</si>
</sst>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_-&quot;$&quot;\ * #,##0_-;\-&quot;$&quot;\ * #,##0_-;_-&quot;$&quot;\ * &quot;-&quot;??_-;_-@_-"/>
    <numFmt numFmtId="179" formatCode="#,##0.00_ ;\-#,##0.00\ "/>
    <numFmt numFmtId="180" formatCode="&quot;$&quot;\ #,##0.00"/>
    <numFmt numFmtId="181" formatCode="_-* #,##0_-;\-* #,##0_-;_-* &quot;-&quot;??_-;_-@_-"/>
    <numFmt numFmtId="182" formatCode="0.0"/>
    <numFmt numFmtId="183" formatCode="&quot;$&quot;\ #,##0"/>
    <numFmt numFmtId="184" formatCode="0.000"/>
    <numFmt numFmtId="186" formatCode="_-&quot;$&quot;\ * #,##0_-;\-&quot;$&quot;\ * #,##0_-;_-&quot;$&quot;\ * &quot;-&quot;_-;_-@_-"/>
    <numFmt numFmtId="187" formatCode="_-* #,##0_-;\-* #,##0_-;_-* &quot;-&quot;_-;_-@_-"/>
    <numFmt numFmtId="188" formatCode="_-&quot;$&quot;\ * #,##0.00_-;\-&quot;$&quot;\ * #,##0.00_-;_-&quot;$&quot;\ * &quot;-&quot;??_-;_-@_-"/>
    <numFmt numFmtId="189" formatCode="_-* #,##0.00_-;\-* #,##0.00_-;_-* &quot;-&quot;??_-;_-@_-"/>
  </numFmts>
  <fonts count="7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b/>
      <sz val="9"/>
      <color indexed="8"/>
      <name val="Arial"/>
      <family val="2"/>
    </font>
    <font>
      <sz val="11"/>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8"/>
      <name val="Calibri"/>
      <family val="2"/>
      <scheme val="minor"/>
    </font>
    <font>
      <u/>
      <sz val="11"/>
      <color theme="10"/>
      <name val="Calibri"/>
      <family val="2"/>
      <scheme val="minor"/>
    </font>
    <font>
      <b/>
      <sz val="10"/>
      <color theme="1"/>
      <name val="Arial"/>
      <family val="2"/>
    </font>
    <font>
      <sz val="11"/>
      <color theme="1"/>
      <name val="Calibri"/>
      <family val="2"/>
    </font>
    <font>
      <sz val="9"/>
      <color rgb="FFFF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b/>
      <sz val="11"/>
      <name val="Arial"/>
      <family val="2"/>
    </font>
    <font>
      <b/>
      <sz val="16"/>
      <name val="Arial"/>
      <family val="2"/>
    </font>
    <font>
      <sz val="12"/>
      <name val="Calibri"/>
      <family val="2"/>
      <scheme val="minor"/>
    </font>
    <font>
      <sz val="14"/>
      <name val="Arial"/>
      <family val="2"/>
    </font>
    <font>
      <u/>
      <sz val="12"/>
      <color theme="10"/>
      <name val="Calibri"/>
      <family val="2"/>
      <scheme val="minor"/>
    </font>
    <font>
      <sz val="12"/>
      <color rgb="FFFF0000"/>
      <name val="Calibri"/>
      <family val="2"/>
      <scheme val="minor"/>
    </font>
    <font>
      <sz val="12"/>
      <color rgb="FF000000"/>
      <name val="Arial"/>
      <family val="2"/>
    </font>
    <font>
      <sz val="11"/>
      <color rgb="FF222222"/>
      <name val="Calibri"/>
      <family val="2"/>
      <scheme val="minor"/>
    </font>
    <font>
      <sz val="10"/>
      <color rgb="FFFF0000"/>
      <name val="Arial"/>
      <family val="2"/>
    </font>
    <font>
      <sz val="12"/>
      <color rgb="FF00B050"/>
      <name val="Calibri"/>
      <family val="2"/>
    </font>
    <font>
      <sz val="12"/>
      <color rgb="FF00B050"/>
      <name val="Calibri"/>
      <family val="2"/>
      <scheme val="minor"/>
    </font>
    <font>
      <sz val="10"/>
      <color rgb="FF00B050"/>
      <name val="Arial"/>
      <family val="2"/>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3AEE3A"/>
      </patternFill>
    </fill>
    <fill>
      <patternFill patternType="solid">
        <fgColor theme="6" tint="0.79998168889431442"/>
        <bgColor indexed="64"/>
      </patternFill>
    </fill>
    <fill>
      <patternFill patternType="solid">
        <fgColor theme="6" tint="-0.249977111117893"/>
        <bgColor indexed="64"/>
      </patternFill>
    </fill>
    <fill>
      <patternFill patternType="solid">
        <fgColor rgb="FF669900"/>
        <bgColor indexed="64"/>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indexed="64"/>
      </left>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6233">
    <xf numFmtId="0" fontId="0" fillId="0" borderId="0"/>
    <xf numFmtId="171" fontId="8" fillId="0" borderId="0" applyFont="0" applyFill="0" applyBorder="0" applyAlignment="0" applyProtection="0"/>
    <xf numFmtId="171" fontId="4"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9"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1"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3" fillId="9" borderId="0" applyNumberFormat="0" applyBorder="0" applyAlignment="0" applyProtection="0"/>
    <xf numFmtId="0" fontId="19" fillId="0" borderId="0"/>
    <xf numFmtId="0" fontId="4" fillId="0" borderId="0"/>
    <xf numFmtId="0" fontId="41" fillId="0" borderId="0"/>
    <xf numFmtId="0" fontId="35" fillId="0" borderId="0"/>
    <xf numFmtId="0" fontId="35" fillId="0" borderId="0"/>
    <xf numFmtId="0" fontId="41" fillId="0" borderId="0"/>
    <xf numFmtId="0" fontId="4" fillId="0" borderId="0"/>
    <xf numFmtId="0" fontId="19"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9"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0" fontId="36" fillId="0" borderId="0"/>
    <xf numFmtId="166" fontId="19" fillId="0" borderId="0" applyFont="0" applyFill="0" applyBorder="0" applyAlignment="0" applyProtection="0"/>
    <xf numFmtId="0" fontId="58"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20"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6"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6" fontId="19"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4" fontId="19" fillId="0" borderId="0" applyFont="0" applyFill="0" applyBorder="0" applyAlignment="0" applyProtection="0"/>
    <xf numFmtId="166" fontId="19" fillId="0" borderId="0" applyFont="0" applyFill="0" applyBorder="0" applyAlignment="0" applyProtection="0"/>
    <xf numFmtId="0" fontId="20" fillId="0" borderId="0"/>
    <xf numFmtId="168" fontId="1"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8" fontId="19"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6"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6"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6"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7"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6" fontId="19" fillId="0" borderId="0" applyFont="0" applyFill="0" applyBorder="0" applyAlignment="0" applyProtection="0"/>
    <xf numFmtId="189"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7"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2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4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9" fontId="1" fillId="0" borderId="0" applyFont="0" applyFill="0" applyBorder="0" applyAlignment="0" applyProtection="0"/>
    <xf numFmtId="186" fontId="19"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7" fontId="19" fillId="0" borderId="0" applyFont="0" applyFill="0" applyBorder="0" applyAlignment="0" applyProtection="0"/>
    <xf numFmtId="186"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19" fillId="0" borderId="0" applyFont="0" applyFill="0" applyBorder="0" applyAlignment="0" applyProtection="0"/>
    <xf numFmtId="189" fontId="26"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xf numFmtId="189" fontId="19" fillId="0" borderId="0" applyFont="0" applyFill="0" applyBorder="0" applyAlignment="0" applyProtection="0"/>
  </cellStyleXfs>
  <cellXfs count="891">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7" fillId="0" borderId="0" xfId="0" applyFont="1" applyAlignment="1">
      <alignment vertical="center"/>
    </xf>
    <xf numFmtId="0" fontId="22" fillId="3" borderId="28" xfId="0" applyFont="1" applyFill="1" applyBorder="1"/>
    <xf numFmtId="0" fontId="28" fillId="0" borderId="0" xfId="0" applyFont="1"/>
    <xf numFmtId="0" fontId="30" fillId="0" borderId="0" xfId="0" applyFont="1"/>
    <xf numFmtId="0" fontId="23" fillId="3" borderId="0" xfId="0" applyFont="1" applyFill="1"/>
    <xf numFmtId="0" fontId="45" fillId="15" borderId="0" xfId="0" applyFont="1" applyFill="1"/>
    <xf numFmtId="4" fontId="45" fillId="15" borderId="0" xfId="0" applyNumberFormat="1" applyFont="1" applyFill="1"/>
    <xf numFmtId="0" fontId="47"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7" fillId="16" borderId="1" xfId="0" applyFont="1" applyFill="1" applyBorder="1" applyAlignment="1">
      <alignment horizontal="center" vertical="center"/>
    </xf>
    <xf numFmtId="0" fontId="45" fillId="0" borderId="1" xfId="0" applyFont="1" applyBorder="1" applyAlignment="1">
      <alignment horizontal="center" vertical="center"/>
    </xf>
    <xf numFmtId="0" fontId="50" fillId="18" borderId="17" xfId="0" applyFont="1" applyFill="1" applyBorder="1" applyAlignment="1">
      <alignment horizontal="center" vertical="center"/>
    </xf>
    <xf numFmtId="0" fontId="50" fillId="20" borderId="1" xfId="2912" applyFont="1" applyFill="1" applyBorder="1" applyAlignment="1">
      <alignment horizontal="center" vertical="center" wrapText="1"/>
    </xf>
    <xf numFmtId="0" fontId="50" fillId="20" borderId="10" xfId="2912" applyFont="1" applyFill="1" applyBorder="1" applyAlignment="1">
      <alignment horizontal="center" vertical="center" wrapText="1"/>
    </xf>
    <xf numFmtId="0" fontId="20" fillId="0" borderId="17" xfId="0" applyFont="1" applyBorder="1"/>
    <xf numFmtId="0" fontId="0" fillId="0" borderId="1" xfId="0" applyBorder="1"/>
    <xf numFmtId="0" fontId="0" fillId="0" borderId="10" xfId="0" applyBorder="1"/>
    <xf numFmtId="0" fontId="20" fillId="0" borderId="18" xfId="0" applyFont="1" applyBorder="1"/>
    <xf numFmtId="0" fontId="0" fillId="0" borderId="4" xfId="0" applyBorder="1"/>
    <xf numFmtId="0" fontId="0" fillId="0" borderId="17" xfId="0" applyBorder="1"/>
    <xf numFmtId="0" fontId="0" fillId="0" borderId="18" xfId="0" applyBorder="1"/>
    <xf numFmtId="0" fontId="50" fillId="20" borderId="1" xfId="2912" applyFont="1" applyFill="1" applyBorder="1" applyAlignment="1">
      <alignment horizontal="center" vertical="top" wrapText="1"/>
    </xf>
    <xf numFmtId="0" fontId="0" fillId="0" borderId="11" xfId="0" applyBorder="1"/>
    <xf numFmtId="0" fontId="50" fillId="20" borderId="4" xfId="2912" applyFont="1" applyFill="1" applyBorder="1" applyAlignment="1">
      <alignment horizontal="center" vertical="center" wrapText="1"/>
    </xf>
    <xf numFmtId="0" fontId="50" fillId="20" borderId="11" xfId="2912" applyFont="1" applyFill="1" applyBorder="1" applyAlignment="1">
      <alignment horizontal="center" vertical="center" wrapText="1"/>
    </xf>
    <xf numFmtId="0" fontId="0" fillId="0" borderId="41" xfId="0" applyBorder="1"/>
    <xf numFmtId="0" fontId="0" fillId="0" borderId="5" xfId="0" applyBorder="1"/>
    <xf numFmtId="0" fontId="0" fillId="0" borderId="21" xfId="0" applyBorder="1"/>
    <xf numFmtId="0" fontId="0" fillId="0" borderId="27" xfId="0" applyBorder="1"/>
    <xf numFmtId="0" fontId="0" fillId="0" borderId="28" xfId="0" applyBorder="1"/>
    <xf numFmtId="0" fontId="56" fillId="17" borderId="1" xfId="0" applyFont="1" applyFill="1" applyBorder="1" applyAlignment="1">
      <alignment horizontal="center" vertical="center" wrapText="1"/>
    </xf>
    <xf numFmtId="0" fontId="24" fillId="15" borderId="0" xfId="0" applyFont="1" applyFill="1" applyAlignment="1" applyProtection="1">
      <alignment horizontal="center"/>
      <protection locked="0"/>
    </xf>
    <xf numFmtId="0" fontId="45" fillId="15" borderId="0" xfId="0" applyFont="1" applyFill="1" applyAlignment="1">
      <alignment horizontal="center"/>
    </xf>
    <xf numFmtId="3" fontId="0" fillId="0" borderId="1" xfId="0" applyNumberFormat="1" applyBorder="1"/>
    <xf numFmtId="41" fontId="0" fillId="0" borderId="1" xfId="2911" applyFont="1" applyBorder="1"/>
    <xf numFmtId="41" fontId="0" fillId="0" borderId="4" xfId="2911"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50" fillId="18" borderId="20" xfId="0" applyFont="1" applyFill="1" applyBorder="1" applyAlignment="1">
      <alignment horizontal="center" vertical="center"/>
    </xf>
    <xf numFmtId="0" fontId="50" fillId="20" borderId="2" xfId="2912" applyFont="1" applyFill="1" applyBorder="1" applyAlignment="1">
      <alignment horizontal="center" vertical="center" wrapText="1"/>
    </xf>
    <xf numFmtId="0" fontId="50" fillId="20" borderId="2" xfId="2912" applyFont="1" applyFill="1" applyBorder="1" applyAlignment="1">
      <alignment horizontal="center" vertical="top" wrapText="1"/>
    </xf>
    <xf numFmtId="0" fontId="50" fillId="20" borderId="19" xfId="2912" applyFont="1" applyFill="1" applyBorder="1" applyAlignment="1">
      <alignment horizontal="center" vertical="center" wrapText="1"/>
    </xf>
    <xf numFmtId="0" fontId="0" fillId="0" borderId="5" xfId="0" applyBorder="1" applyAlignment="1">
      <alignment vertical="center" wrapText="1"/>
    </xf>
    <xf numFmtId="0" fontId="0" fillId="0" borderId="36"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49" fontId="0" fillId="0" borderId="9" xfId="0" applyNumberFormat="1" applyBorder="1" applyAlignment="1">
      <alignment horizontal="left" vertical="center" wrapText="1"/>
    </xf>
    <xf numFmtId="0" fontId="59" fillId="0" borderId="1" xfId="0" applyFont="1" applyBorder="1" applyAlignment="1">
      <alignment horizontal="justify" vertical="center"/>
    </xf>
    <xf numFmtId="3" fontId="0" fillId="0" borderId="1" xfId="0" applyNumberFormat="1" applyBorder="1" applyAlignment="1">
      <alignment horizontal="center" vertical="center"/>
    </xf>
    <xf numFmtId="0" fontId="59" fillId="0" borderId="5" xfId="0" applyFont="1" applyBorder="1" applyAlignment="1">
      <alignment horizontal="justify" vertical="center"/>
    </xf>
    <xf numFmtId="0" fontId="59" fillId="0" borderId="3" xfId="0" applyFont="1" applyBorder="1" applyAlignment="1">
      <alignment horizontal="justify" vertical="center"/>
    </xf>
    <xf numFmtId="3" fontId="0" fillId="0" borderId="3" xfId="0" applyNumberFormat="1" applyBorder="1" applyAlignment="1">
      <alignment horizontal="center" vertical="center"/>
    </xf>
    <xf numFmtId="0" fontId="59" fillId="0" borderId="4" xfId="0" applyFont="1" applyBorder="1" applyAlignment="1">
      <alignment horizontal="justify" vertical="center"/>
    </xf>
    <xf numFmtId="3" fontId="0" fillId="0" borderId="4" xfId="0" applyNumberForma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left" vertical="center" wrapText="1"/>
    </xf>
    <xf numFmtId="0" fontId="20" fillId="0" borderId="15" xfId="0" applyFont="1" applyBorder="1" applyAlignment="1">
      <alignment horizontal="center" vertical="center"/>
    </xf>
    <xf numFmtId="0" fontId="20" fillId="0" borderId="44" xfId="0" applyFont="1" applyBorder="1" applyAlignment="1">
      <alignment horizontal="center" vertical="center"/>
    </xf>
    <xf numFmtId="0" fontId="20" fillId="0" borderId="70" xfId="0" applyFont="1" applyBorder="1" applyAlignment="1">
      <alignment horizontal="center" vertical="center"/>
    </xf>
    <xf numFmtId="3" fontId="0" fillId="0" borderId="5" xfId="0" applyNumberFormat="1" applyBorder="1" applyAlignment="1">
      <alignment horizontal="center" vertic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20" fillId="0" borderId="21" xfId="0" applyFont="1" applyBorder="1" applyAlignment="1">
      <alignment wrapText="1"/>
    </xf>
    <xf numFmtId="0" fontId="20" fillId="0" borderId="21" xfId="0" applyFont="1" applyBorder="1" applyAlignment="1">
      <alignment vertical="center" wrapText="1"/>
    </xf>
    <xf numFmtId="0" fontId="56" fillId="17" borderId="2" xfId="0" applyFont="1" applyFill="1" applyBorder="1" applyAlignment="1">
      <alignment horizontal="center" vertical="center" wrapText="1"/>
    </xf>
    <xf numFmtId="0" fontId="20" fillId="0" borderId="1" xfId="0" applyFont="1" applyBorder="1" applyAlignment="1">
      <alignment horizontal="center" vertical="center"/>
    </xf>
    <xf numFmtId="10" fontId="20" fillId="0" borderId="1" xfId="0" applyNumberFormat="1" applyFont="1" applyBorder="1" applyAlignment="1">
      <alignment horizontal="center" vertical="center"/>
    </xf>
    <xf numFmtId="0" fontId="20" fillId="0" borderId="4" xfId="0" applyFont="1" applyBorder="1" applyAlignment="1">
      <alignment horizontal="center" vertical="center"/>
    </xf>
    <xf numFmtId="49" fontId="0" fillId="0" borderId="10" xfId="0" applyNumberFormat="1" applyBorder="1" applyAlignment="1">
      <alignment horizontal="justify" vertical="center" wrapText="1"/>
    </xf>
    <xf numFmtId="0" fontId="20" fillId="0" borderId="11" xfId="0" applyFont="1" applyBorder="1" applyAlignment="1">
      <alignment vertical="center" wrapText="1"/>
    </xf>
    <xf numFmtId="0" fontId="20" fillId="0" borderId="10" xfId="0" applyFont="1" applyBorder="1" applyAlignment="1">
      <alignment vertical="center" wrapText="1"/>
    </xf>
    <xf numFmtId="0" fontId="20" fillId="0" borderId="9" xfId="0" applyFont="1" applyBorder="1" applyAlignment="1">
      <alignment horizontal="left" vertical="top" wrapText="1"/>
    </xf>
    <xf numFmtId="0" fontId="3" fillId="3" borderId="1" xfId="0" applyFont="1" applyFill="1" applyBorder="1" applyAlignment="1">
      <alignment vertical="center" wrapText="1"/>
    </xf>
    <xf numFmtId="49" fontId="27" fillId="0" borderId="10" xfId="0" applyNumberFormat="1" applyFont="1" applyBorder="1" applyAlignment="1">
      <alignment horizontal="justify" vertical="center" wrapText="1"/>
    </xf>
    <xf numFmtId="0" fontId="3" fillId="0" borderId="11" xfId="0" applyFont="1" applyBorder="1" applyAlignment="1">
      <alignment vertical="center" wrapText="1"/>
    </xf>
    <xf numFmtId="0" fontId="27" fillId="0" borderId="9" xfId="0" applyFont="1" applyBorder="1" applyAlignment="1">
      <alignment horizontal="left" wrapText="1"/>
    </xf>
    <xf numFmtId="10" fontId="0" fillId="0" borderId="10" xfId="23" applyNumberFormat="1" applyFont="1" applyBorder="1"/>
    <xf numFmtId="3" fontId="0" fillId="0" borderId="4" xfId="0" applyNumberFormat="1" applyBorder="1"/>
    <xf numFmtId="10" fontId="20" fillId="0" borderId="3" xfId="23" applyNumberFormat="1" applyFont="1" applyBorder="1" applyAlignment="1">
      <alignment horizontal="center" vertical="center"/>
    </xf>
    <xf numFmtId="10" fontId="20" fillId="0" borderId="1" xfId="23" applyNumberFormat="1" applyFont="1" applyBorder="1" applyAlignment="1">
      <alignment horizontal="center" vertical="center"/>
    </xf>
    <xf numFmtId="9" fontId="0" fillId="0" borderId="1" xfId="0" applyNumberFormat="1" applyBorder="1" applyAlignment="1">
      <alignment horizontal="center" vertical="center" wrapText="1"/>
    </xf>
    <xf numFmtId="9" fontId="20" fillId="0" borderId="1" xfId="23" applyFont="1" applyBorder="1" applyAlignment="1">
      <alignment horizontal="center" vertical="center"/>
    </xf>
    <xf numFmtId="10" fontId="0" fillId="0" borderId="1" xfId="0" applyNumberFormat="1" applyBorder="1" applyAlignment="1">
      <alignment horizontal="center" vertical="center" wrapText="1"/>
    </xf>
    <xf numFmtId="10" fontId="20" fillId="0" borderId="4" xfId="23" applyNumberFormat="1" applyFont="1" applyBorder="1" applyAlignment="1">
      <alignment horizontal="center" vertical="center"/>
    </xf>
    <xf numFmtId="0" fontId="51" fillId="0" borderId="71" xfId="3127" applyFont="1" applyBorder="1" applyAlignment="1">
      <alignment horizontal="center" vertical="center"/>
    </xf>
    <xf numFmtId="0" fontId="51" fillId="0" borderId="69" xfId="3127" applyFont="1" applyBorder="1" applyAlignment="1">
      <alignment horizontal="left" vertical="center" wrapText="1"/>
    </xf>
    <xf numFmtId="0" fontId="51" fillId="0" borderId="1" xfId="3127" applyFont="1" applyBorder="1" applyAlignment="1">
      <alignment horizontal="center" vertical="center"/>
    </xf>
    <xf numFmtId="0" fontId="51" fillId="0" borderId="1" xfId="3127" applyFont="1" applyBorder="1" applyAlignment="1">
      <alignment horizontal="left" vertical="center" wrapText="1"/>
    </xf>
    <xf numFmtId="0" fontId="51" fillId="0" borderId="4" xfId="3127" applyFont="1" applyBorder="1" applyAlignment="1">
      <alignment horizontal="center" vertical="center"/>
    </xf>
    <xf numFmtId="0" fontId="51" fillId="0" borderId="4" xfId="3127" applyFont="1" applyBorder="1" applyAlignment="1">
      <alignment horizontal="left" vertical="center" wrapText="1"/>
    </xf>
    <xf numFmtId="10" fontId="0" fillId="0" borderId="10" xfId="20" applyNumberFormat="1" applyFont="1" applyBorder="1" applyAlignment="1">
      <alignment horizontal="center"/>
    </xf>
    <xf numFmtId="41" fontId="51" fillId="0" borderId="71" xfId="2911" applyFont="1" applyBorder="1" applyAlignment="1">
      <alignment horizontal="center" vertical="center"/>
    </xf>
    <xf numFmtId="41" fontId="51" fillId="0" borderId="1" xfId="2911" applyFont="1" applyBorder="1" applyAlignment="1">
      <alignment horizontal="center" vertical="center"/>
    </xf>
    <xf numFmtId="41" fontId="51" fillId="0" borderId="4" xfId="2911" applyFont="1" applyBorder="1" applyAlignment="1">
      <alignment horizontal="center" vertical="center"/>
    </xf>
    <xf numFmtId="0" fontId="0" fillId="0" borderId="1" xfId="0" applyBorder="1" applyAlignment="1">
      <alignment horizontal="left" vertical="center" wrapText="1"/>
    </xf>
    <xf numFmtId="0" fontId="0" fillId="0" borderId="36"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4" xfId="0" applyBorder="1" applyAlignment="1">
      <alignment horizontal="left" vertical="center" wrapText="1"/>
    </xf>
    <xf numFmtId="0" fontId="0" fillId="3" borderId="0" xfId="0" applyFill="1" applyAlignment="1">
      <alignment horizontal="center"/>
    </xf>
    <xf numFmtId="0" fontId="10" fillId="19" borderId="24" xfId="0" applyFont="1" applyFill="1" applyBorder="1" applyAlignment="1">
      <alignment horizontal="center" vertical="center" wrapText="1"/>
    </xf>
    <xf numFmtId="0" fontId="10" fillId="19" borderId="57" xfId="0" applyFont="1" applyFill="1" applyBorder="1" applyAlignment="1">
      <alignment horizontal="center" vertical="center" wrapText="1"/>
    </xf>
    <xf numFmtId="0" fontId="10" fillId="17" borderId="57"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17" borderId="68" xfId="0" applyFont="1" applyFill="1" applyBorder="1" applyAlignment="1">
      <alignment horizontal="center" vertical="center" wrapText="1"/>
    </xf>
    <xf numFmtId="0" fontId="10" fillId="19" borderId="67" xfId="0" applyFont="1" applyFill="1" applyBorder="1" applyAlignment="1">
      <alignment horizontal="center" vertical="center" wrapText="1"/>
    </xf>
    <xf numFmtId="0" fontId="29" fillId="3" borderId="30" xfId="0" applyFont="1" applyFill="1" applyBorder="1" applyAlignment="1">
      <alignment horizontal="left" vertical="center" wrapText="1"/>
    </xf>
    <xf numFmtId="0" fontId="0" fillId="0" borderId="29" xfId="0" applyBorder="1"/>
    <xf numFmtId="0" fontId="0" fillId="0" borderId="30" xfId="0" applyBorder="1"/>
    <xf numFmtId="0" fontId="5" fillId="3" borderId="0" xfId="0" applyFont="1" applyFill="1" applyAlignment="1">
      <alignment horizontal="center" vertical="center" wrapText="1"/>
    </xf>
    <xf numFmtId="0" fontId="22" fillId="3" borderId="0" xfId="0" applyFont="1" applyFill="1"/>
    <xf numFmtId="181" fontId="0" fillId="0" borderId="1" xfId="3279" applyNumberFormat="1" applyFont="1" applyBorder="1"/>
    <xf numFmtId="181" fontId="0" fillId="0" borderId="4" xfId="3279" applyNumberFormat="1" applyFont="1" applyBorder="1"/>
    <xf numFmtId="3" fontId="0" fillId="0" borderId="2" xfId="0" applyNumberFormat="1" applyBorder="1" applyAlignment="1">
      <alignment horizontal="center" vertical="center"/>
    </xf>
    <xf numFmtId="0" fontId="51" fillId="0" borderId="2" xfId="3127" applyFont="1" applyBorder="1" applyAlignment="1">
      <alignment horizontal="center" vertical="center"/>
    </xf>
    <xf numFmtId="0" fontId="51" fillId="0" borderId="2" xfId="3127" applyFont="1" applyBorder="1" applyAlignment="1">
      <alignment horizontal="left" vertical="center" wrapText="1"/>
    </xf>
    <xf numFmtId="9" fontId="0" fillId="0" borderId="10" xfId="20" applyFont="1" applyFill="1" applyBorder="1" applyAlignment="1">
      <alignment horizontal="center" vertical="center"/>
    </xf>
    <xf numFmtId="10" fontId="0" fillId="0" borderId="10" xfId="20" applyNumberFormat="1" applyFont="1" applyBorder="1" applyAlignment="1">
      <alignment horizontal="center" vertical="center"/>
    </xf>
    <xf numFmtId="0" fontId="0" fillId="0" borderId="2" xfId="0" applyBorder="1" applyAlignment="1">
      <alignment horizontal="left" vertical="center" wrapText="1"/>
    </xf>
    <xf numFmtId="181" fontId="0" fillId="0" borderId="4" xfId="3279" applyNumberFormat="1" applyFont="1" applyFill="1" applyBorder="1"/>
    <xf numFmtId="10" fontId="0" fillId="0" borderId="10" xfId="20" applyNumberFormat="1" applyFont="1" applyFill="1" applyBorder="1" applyAlignment="1">
      <alignment horizontal="center" vertical="center"/>
    </xf>
    <xf numFmtId="0" fontId="59" fillId="0" borderId="2" xfId="0" applyFont="1" applyBorder="1" applyAlignment="1">
      <alignment horizontal="justify" vertical="center"/>
    </xf>
    <xf numFmtId="0" fontId="0" fillId="0" borderId="2" xfId="0" applyBorder="1" applyAlignment="1">
      <alignment vertical="center" wrapText="1"/>
    </xf>
    <xf numFmtId="10" fontId="0" fillId="0" borderId="10" xfId="20" applyNumberFormat="1" applyFont="1" applyFill="1" applyBorder="1" applyAlignment="1">
      <alignment horizontal="center"/>
    </xf>
    <xf numFmtId="0" fontId="5" fillId="18" borderId="26" xfId="0" applyFont="1" applyFill="1" applyBorder="1" applyAlignment="1">
      <alignment horizontal="center" vertical="center" wrapText="1"/>
    </xf>
    <xf numFmtId="0" fontId="0" fillId="0" borderId="1" xfId="0" applyBorder="1" applyAlignment="1">
      <alignment horizontal="center" vertical="center"/>
    </xf>
    <xf numFmtId="9" fontId="0" fillId="0" borderId="1" xfId="20" applyFont="1" applyFill="1" applyBorder="1" applyAlignment="1">
      <alignment horizontal="center" vertical="center"/>
    </xf>
    <xf numFmtId="10" fontId="0" fillId="0" borderId="1" xfId="20" applyNumberFormat="1" applyFont="1" applyFill="1" applyBorder="1" applyAlignment="1">
      <alignment horizontal="center" vertical="center"/>
    </xf>
    <xf numFmtId="1" fontId="0" fillId="0" borderId="1" xfId="0" applyNumberFormat="1" applyBorder="1" applyAlignment="1">
      <alignment horizontal="center" vertical="center"/>
    </xf>
    <xf numFmtId="9" fontId="0" fillId="0" borderId="10" xfId="20" applyFont="1" applyBorder="1"/>
    <xf numFmtId="0" fontId="0" fillId="0" borderId="19" xfId="0" applyBorder="1" applyAlignment="1">
      <alignment wrapText="1"/>
    </xf>
    <xf numFmtId="0" fontId="0" fillId="0" borderId="11" xfId="0" applyBorder="1" applyAlignment="1">
      <alignment wrapText="1"/>
    </xf>
    <xf numFmtId="0" fontId="10" fillId="22" borderId="57" xfId="0" applyFont="1" applyFill="1" applyBorder="1" applyAlignment="1">
      <alignment horizontal="center" vertical="center" wrapText="1"/>
    </xf>
    <xf numFmtId="0" fontId="23" fillId="4" borderId="1" xfId="0" applyFont="1" applyFill="1" applyBorder="1" applyAlignment="1">
      <alignment horizontal="center" vertical="center"/>
    </xf>
    <xf numFmtId="3" fontId="0" fillId="0" borderId="1" xfId="0" applyNumberFormat="1" applyBorder="1" applyAlignment="1">
      <alignment horizontal="right" vertical="center"/>
    </xf>
    <xf numFmtId="0" fontId="0" fillId="0" borderId="10" xfId="0" applyBorder="1" applyAlignment="1">
      <alignment wrapText="1"/>
    </xf>
    <xf numFmtId="49" fontId="0" fillId="0" borderId="1" xfId="0" applyNumberFormat="1" applyBorder="1" applyAlignment="1">
      <alignment horizontal="justify" vertical="center" wrapText="1"/>
    </xf>
    <xf numFmtId="0" fontId="5" fillId="21" borderId="36" xfId="0" applyFont="1" applyFill="1" applyBorder="1" applyAlignment="1">
      <alignment horizontal="center" vertical="center" wrapText="1"/>
    </xf>
    <xf numFmtId="0" fontId="5" fillId="17" borderId="36" xfId="0" applyFont="1" applyFill="1" applyBorder="1" applyAlignment="1">
      <alignment horizontal="center" vertical="center" wrapText="1"/>
    </xf>
    <xf numFmtId="0" fontId="5" fillId="17" borderId="67" xfId="0" applyFont="1" applyFill="1" applyBorder="1" applyAlignment="1">
      <alignment horizontal="center" vertical="center" wrapText="1"/>
    </xf>
    <xf numFmtId="0" fontId="5" fillId="17" borderId="12" xfId="0" applyFont="1" applyFill="1" applyBorder="1" applyAlignment="1">
      <alignment vertical="center" wrapText="1"/>
    </xf>
    <xf numFmtId="0" fontId="5" fillId="17" borderId="36" xfId="0" applyFont="1" applyFill="1" applyBorder="1" applyAlignment="1">
      <alignment vertical="center" wrapText="1"/>
    </xf>
    <xf numFmtId="0" fontId="5" fillId="18" borderId="68" xfId="0" applyFont="1" applyFill="1" applyBorder="1" applyAlignment="1">
      <alignment horizontal="center" vertical="center" wrapText="1"/>
    </xf>
    <xf numFmtId="0" fontId="10" fillId="19" borderId="39" xfId="0" applyFont="1" applyFill="1" applyBorder="1" applyAlignment="1">
      <alignment horizontal="center" vertical="center" wrapText="1"/>
    </xf>
    <xf numFmtId="0" fontId="5" fillId="18" borderId="12" xfId="0" applyFont="1" applyFill="1" applyBorder="1" applyAlignment="1">
      <alignment horizontal="center" vertical="center" wrapText="1"/>
    </xf>
    <xf numFmtId="0" fontId="10" fillId="17" borderId="67" xfId="0" applyFont="1" applyFill="1" applyBorder="1" applyAlignment="1">
      <alignment horizontal="center" vertical="center" wrapText="1"/>
    </xf>
    <xf numFmtId="10" fontId="0" fillId="0" borderId="3" xfId="23" applyNumberFormat="1" applyFont="1" applyFill="1" applyBorder="1" applyAlignment="1">
      <alignment horizontal="center" vertical="center"/>
    </xf>
    <xf numFmtId="0" fontId="0" fillId="0" borderId="3" xfId="0" applyBorder="1" applyAlignment="1">
      <alignment horizontal="center" vertical="center"/>
    </xf>
    <xf numFmtId="10" fontId="0" fillId="0" borderId="4" xfId="23" applyNumberFormat="1" applyFont="1" applyFill="1" applyBorder="1" applyAlignment="1">
      <alignment horizontal="center" vertical="center"/>
    </xf>
    <xf numFmtId="0" fontId="0" fillId="0" borderId="4" xfId="0" applyBorder="1" applyAlignment="1">
      <alignment horizontal="center" vertical="center"/>
    </xf>
    <xf numFmtId="49" fontId="0" fillId="0" borderId="11" xfId="0" applyNumberFormat="1" applyBorder="1" applyAlignment="1">
      <alignment horizontal="left" vertical="center" wrapText="1"/>
    </xf>
    <xf numFmtId="49" fontId="27" fillId="0" borderId="11" xfId="0" applyNumberFormat="1" applyFont="1" applyBorder="1" applyAlignment="1">
      <alignment horizontal="left" vertical="center" wrapText="1"/>
    </xf>
    <xf numFmtId="0" fontId="20" fillId="0" borderId="27" xfId="0" applyFont="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10" fontId="0" fillId="0" borderId="0" xfId="23" applyNumberFormat="1" applyFont="1" applyFill="1" applyBorder="1" applyAlignment="1">
      <alignment horizontal="center" vertical="center"/>
    </xf>
    <xf numFmtId="49" fontId="27" fillId="0" borderId="28" xfId="0" applyNumberFormat="1" applyFont="1" applyBorder="1" applyAlignment="1">
      <alignment horizontal="lef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10" xfId="0" applyFont="1" applyBorder="1"/>
    <xf numFmtId="0" fontId="27" fillId="0" borderId="4" xfId="0" applyFont="1" applyBorder="1" applyAlignment="1">
      <alignment vertical="center" wrapText="1"/>
    </xf>
    <xf numFmtId="0" fontId="27" fillId="0" borderId="4" xfId="0" applyFont="1" applyBorder="1" applyAlignment="1">
      <alignment horizontal="center" vertical="center" wrapText="1"/>
    </xf>
    <xf numFmtId="10" fontId="27" fillId="0" borderId="4" xfId="23" applyNumberFormat="1" applyFont="1" applyFill="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vertical="center" wrapText="1"/>
    </xf>
    <xf numFmtId="0" fontId="27" fillId="0" borderId="3" xfId="0" applyFont="1" applyBorder="1" applyAlignment="1">
      <alignment horizontal="center" vertical="center" wrapText="1"/>
    </xf>
    <xf numFmtId="10" fontId="27" fillId="0" borderId="3" xfId="23" applyNumberFormat="1" applyFont="1" applyFill="1" applyBorder="1" applyAlignment="1">
      <alignment horizontal="center" vertical="center"/>
    </xf>
    <xf numFmtId="0" fontId="27" fillId="0" borderId="3" xfId="0" applyFont="1" applyBorder="1" applyAlignment="1">
      <alignment horizontal="center" vertical="center"/>
    </xf>
    <xf numFmtId="49" fontId="27" fillId="0" borderId="9" xfId="0" applyNumberFormat="1" applyFont="1" applyBorder="1" applyAlignment="1">
      <alignment horizontal="left" vertical="center" wrapText="1"/>
    </xf>
    <xf numFmtId="0" fontId="27" fillId="0" borderId="9" xfId="0" applyFont="1" applyBorder="1" applyAlignment="1">
      <alignment horizontal="center" wrapText="1"/>
    </xf>
    <xf numFmtId="2" fontId="0" fillId="0" borderId="3" xfId="0" applyNumberFormat="1" applyBorder="1" applyAlignment="1">
      <alignment horizontal="center" vertical="center"/>
    </xf>
    <xf numFmtId="10" fontId="0" fillId="0" borderId="3" xfId="20" applyNumberFormat="1" applyFont="1" applyFill="1" applyBorder="1" applyAlignment="1">
      <alignment horizontal="center" vertical="center"/>
    </xf>
    <xf numFmtId="49" fontId="0" fillId="0" borderId="1" xfId="0" applyNumberFormat="1" applyBorder="1" applyAlignment="1">
      <alignment horizontal="left" vertical="center" wrapText="1"/>
    </xf>
    <xf numFmtId="2" fontId="0" fillId="0" borderId="3" xfId="0" applyNumberFormat="1" applyBorder="1" applyAlignment="1">
      <alignment horizontal="center" vertical="center" wrapText="1"/>
    </xf>
    <xf numFmtId="0" fontId="0" fillId="0" borderId="10" xfId="0" applyBorder="1" applyAlignment="1">
      <alignment vertical="top" wrapText="1"/>
    </xf>
    <xf numFmtId="0" fontId="0" fillId="0" borderId="21" xfId="0" applyBorder="1" applyAlignment="1">
      <alignment horizontal="left"/>
    </xf>
    <xf numFmtId="0" fontId="0" fillId="0" borderId="10" xfId="0" applyBorder="1" applyAlignment="1">
      <alignment horizontal="left"/>
    </xf>
    <xf numFmtId="0" fontId="0" fillId="0" borderId="10" xfId="0" applyBorder="1" applyAlignment="1">
      <alignment horizontal="left" vertical="top" wrapText="1"/>
    </xf>
    <xf numFmtId="0" fontId="0" fillId="0" borderId="2" xfId="0" applyBorder="1" applyAlignment="1">
      <alignment horizontal="center" vertical="center" wrapText="1"/>
    </xf>
    <xf numFmtId="41" fontId="51" fillId="0" borderId="71" xfId="2911" applyFont="1" applyFill="1" applyBorder="1" applyAlignment="1">
      <alignment horizontal="center" vertical="center"/>
    </xf>
    <xf numFmtId="41" fontId="51" fillId="0" borderId="1" xfId="2911" applyFont="1" applyFill="1" applyBorder="1" applyAlignment="1">
      <alignment horizontal="center" vertical="center"/>
    </xf>
    <xf numFmtId="41" fontId="51" fillId="0" borderId="4" xfId="2911" applyFont="1" applyFill="1" applyBorder="1" applyAlignment="1">
      <alignment horizontal="center" vertical="center"/>
    </xf>
    <xf numFmtId="0" fontId="0" fillId="0" borderId="21" xfId="0" applyBorder="1" applyAlignment="1">
      <alignment wrapText="1"/>
    </xf>
    <xf numFmtId="0" fontId="3" fillId="0" borderId="1" xfId="0" applyFont="1" applyBorder="1" applyAlignment="1">
      <alignment horizontal="center" vertical="center"/>
    </xf>
    <xf numFmtId="10" fontId="3" fillId="0" borderId="1" xfId="23" applyNumberFormat="1" applyFont="1" applyBorder="1" applyAlignment="1">
      <alignment horizontal="center" vertical="center"/>
    </xf>
    <xf numFmtId="9" fontId="27" fillId="0" borderId="1" xfId="0" applyNumberFormat="1" applyFont="1" applyBorder="1" applyAlignment="1">
      <alignment horizontal="center" vertical="center" wrapText="1"/>
    </xf>
    <xf numFmtId="10" fontId="27"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0" fontId="3" fillId="0" borderId="4" xfId="0" applyFont="1" applyBorder="1" applyAlignment="1">
      <alignment horizontal="center" vertical="center"/>
    </xf>
    <xf numFmtId="10" fontId="3" fillId="0" borderId="4" xfId="23" applyNumberFormat="1" applyFont="1" applyBorder="1" applyAlignment="1">
      <alignment horizontal="center" vertical="center"/>
    </xf>
    <xf numFmtId="0" fontId="3" fillId="0" borderId="3" xfId="0" applyFont="1" applyBorder="1" applyAlignment="1">
      <alignment horizontal="center" vertical="center"/>
    </xf>
    <xf numFmtId="10" fontId="3" fillId="0" borderId="3" xfId="23" applyNumberFormat="1" applyFont="1" applyBorder="1" applyAlignment="1">
      <alignment horizontal="center" vertical="center"/>
    </xf>
    <xf numFmtId="10" fontId="0" fillId="0" borderId="1" xfId="0" applyNumberFormat="1" applyBorder="1" applyAlignment="1">
      <alignment horizontal="center" vertical="center"/>
    </xf>
    <xf numFmtId="10" fontId="0" fillId="0" borderId="4" xfId="20" applyNumberFormat="1" applyFont="1" applyFill="1" applyBorder="1" applyAlignment="1">
      <alignment horizontal="center" vertical="center"/>
    </xf>
    <xf numFmtId="0" fontId="0" fillId="0" borderId="5" xfId="0" applyBorder="1" applyAlignment="1">
      <alignment horizontal="center" vertical="center"/>
    </xf>
    <xf numFmtId="10" fontId="0" fillId="0" borderId="5" xfId="20" applyNumberFormat="1" applyFont="1" applyFill="1" applyBorder="1" applyAlignment="1">
      <alignment horizontal="center" vertical="center"/>
    </xf>
    <xf numFmtId="49" fontId="0" fillId="0" borderId="4" xfId="0" applyNumberFormat="1" applyBorder="1" applyAlignment="1">
      <alignment horizontal="justify" vertical="center" wrapText="1"/>
    </xf>
    <xf numFmtId="49" fontId="0" fillId="0" borderId="5" xfId="0" applyNumberFormat="1" applyBorder="1" applyAlignment="1">
      <alignment horizontal="justify" vertical="center" wrapText="1"/>
    </xf>
    <xf numFmtId="49" fontId="0" fillId="0" borderId="8" xfId="0" applyNumberFormat="1" applyBorder="1" applyAlignment="1">
      <alignment horizontal="justify" vertical="center" wrapText="1"/>
    </xf>
    <xf numFmtId="49" fontId="0" fillId="0" borderId="1" xfId="0" applyNumberFormat="1" applyBorder="1" applyAlignment="1">
      <alignment horizontal="justify" vertical="top" wrapText="1"/>
    </xf>
    <xf numFmtId="49" fontId="0" fillId="0" borderId="4" xfId="0" applyNumberFormat="1" applyBorder="1" applyAlignment="1">
      <alignment horizontal="justify" vertical="top" wrapText="1"/>
    </xf>
    <xf numFmtId="10" fontId="0" fillId="0" borderId="37" xfId="20" applyNumberFormat="1" applyFont="1" applyFill="1" applyBorder="1" applyAlignment="1">
      <alignment horizontal="center" vertical="center"/>
    </xf>
    <xf numFmtId="0" fontId="27" fillId="0" borderId="5" xfId="0" applyFont="1" applyBorder="1" applyAlignment="1">
      <alignment horizontal="center" vertical="center"/>
    </xf>
    <xf numFmtId="0" fontId="62" fillId="0" borderId="5" xfId="0" applyFont="1" applyBorder="1" applyAlignment="1">
      <alignment horizontal="center" vertical="center"/>
    </xf>
    <xf numFmtId="0" fontId="62" fillId="0" borderId="1" xfId="0" applyFont="1" applyBorder="1" applyAlignment="1">
      <alignment horizontal="center" vertical="center"/>
    </xf>
    <xf numFmtId="2"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3" xfId="0" applyNumberFormat="1" applyBorder="1" applyAlignment="1">
      <alignment horizontal="justify" vertical="center" wrapText="1"/>
    </xf>
    <xf numFmtId="0" fontId="0" fillId="0" borderId="2" xfId="0" applyBorder="1" applyAlignment="1">
      <alignment horizontal="center" vertical="center"/>
    </xf>
    <xf numFmtId="10" fontId="0" fillId="0" borderId="2" xfId="20" applyNumberFormat="1" applyFont="1" applyFill="1" applyBorder="1" applyAlignment="1">
      <alignment horizontal="center" vertical="center"/>
    </xf>
    <xf numFmtId="49" fontId="0" fillId="0" borderId="2" xfId="0" applyNumberFormat="1" applyBorder="1" applyAlignment="1">
      <alignment horizontal="justify"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0" fontId="21" fillId="0" borderId="0" xfId="0" applyFont="1" applyAlignment="1">
      <alignment horizontal="center" vertical="center"/>
    </xf>
    <xf numFmtId="0" fontId="3" fillId="17" borderId="76" xfId="0" applyFont="1" applyFill="1" applyBorder="1" applyAlignment="1">
      <alignment horizontal="center" vertical="center" wrapText="1"/>
    </xf>
    <xf numFmtId="0" fontId="3" fillId="17" borderId="65" xfId="0" applyFont="1" applyFill="1" applyBorder="1" applyAlignment="1">
      <alignment horizontal="center" vertical="center" wrapText="1"/>
    </xf>
    <xf numFmtId="0" fontId="63" fillId="17" borderId="58" xfId="0" applyFont="1" applyFill="1" applyBorder="1" applyAlignment="1">
      <alignment horizontal="center" vertical="center" wrapText="1"/>
    </xf>
    <xf numFmtId="0" fontId="3" fillId="22" borderId="57" xfId="0" applyFont="1" applyFill="1" applyBorder="1" applyAlignment="1">
      <alignment horizontal="center" vertical="center" wrapText="1"/>
    </xf>
    <xf numFmtId="0" fontId="5" fillId="18" borderId="62" xfId="0" applyFont="1" applyFill="1" applyBorder="1" applyAlignment="1">
      <alignment horizontal="center" vertical="center" wrapText="1"/>
    </xf>
    <xf numFmtId="0" fontId="66" fillId="21" borderId="36" xfId="0" applyFont="1" applyFill="1" applyBorder="1" applyAlignment="1">
      <alignment horizontal="center" vertical="center" wrapText="1"/>
    </xf>
    <xf numFmtId="0" fontId="66" fillId="17" borderId="36" xfId="0" applyFont="1" applyFill="1" applyBorder="1" applyAlignment="1">
      <alignment horizontal="center" vertical="center" wrapText="1"/>
    </xf>
    <xf numFmtId="0" fontId="66" fillId="17" borderId="67" xfId="0" applyFont="1" applyFill="1" applyBorder="1" applyAlignment="1">
      <alignment horizontal="center" vertical="center" wrapText="1"/>
    </xf>
    <xf numFmtId="0" fontId="10" fillId="22" borderId="68" xfId="0" applyFont="1" applyFill="1" applyBorder="1" applyAlignment="1">
      <alignment horizontal="center" vertical="center" wrapText="1"/>
    </xf>
    <xf numFmtId="0" fontId="3" fillId="17" borderId="33" xfId="0" applyFont="1" applyFill="1" applyBorder="1" applyAlignment="1">
      <alignment horizontal="left" vertical="center" wrapText="1"/>
    </xf>
    <xf numFmtId="10" fontId="22" fillId="0" borderId="1" xfId="20" applyNumberFormat="1" applyFont="1" applyFill="1" applyBorder="1" applyAlignment="1" applyProtection="1">
      <alignment horizontal="center" vertical="center" wrapText="1"/>
    </xf>
    <xf numFmtId="10" fontId="5" fillId="0" borderId="1" xfId="20" applyNumberFormat="1" applyFont="1" applyFill="1" applyBorder="1" applyAlignment="1" applyProtection="1">
      <alignment horizontal="center" vertical="center" wrapText="1"/>
    </xf>
    <xf numFmtId="10" fontId="10" fillId="0" borderId="1" xfId="20" applyNumberFormat="1" applyFont="1" applyFill="1" applyBorder="1" applyAlignment="1" applyProtection="1">
      <alignment horizontal="center" vertical="center" wrapText="1"/>
    </xf>
    <xf numFmtId="10" fontId="41" fillId="0" borderId="1" xfId="20" applyNumberFormat="1" applyFont="1" applyFill="1" applyBorder="1" applyAlignment="1" applyProtection="1">
      <alignment horizontal="center" vertical="center"/>
    </xf>
    <xf numFmtId="10" fontId="7" fillId="0" borderId="1" xfId="20" applyNumberFormat="1" applyFont="1" applyFill="1" applyBorder="1" applyAlignment="1" applyProtection="1">
      <alignment horizontal="center" vertical="center"/>
    </xf>
    <xf numFmtId="10" fontId="7" fillId="0" borderId="1" xfId="23" applyNumberFormat="1" applyFont="1" applyFill="1" applyBorder="1" applyAlignment="1" applyProtection="1">
      <alignment horizontal="center" vertical="center"/>
    </xf>
    <xf numFmtId="0" fontId="3" fillId="18" borderId="6" xfId="0" applyFont="1" applyFill="1" applyBorder="1" applyAlignment="1">
      <alignment horizontal="left" vertical="center" wrapText="1"/>
    </xf>
    <xf numFmtId="183" fontId="22" fillId="0" borderId="1" xfId="8" applyNumberFormat="1" applyFont="1" applyFill="1" applyBorder="1" applyAlignment="1" applyProtection="1">
      <alignment horizontal="center" vertical="center" wrapText="1"/>
    </xf>
    <xf numFmtId="37" fontId="7" fillId="0" borderId="1" xfId="8" applyNumberFormat="1" applyFont="1" applyFill="1" applyBorder="1" applyAlignment="1" applyProtection="1">
      <alignment horizontal="center" vertical="center"/>
    </xf>
    <xf numFmtId="180" fontId="3" fillId="22" borderId="72" xfId="0" applyNumberFormat="1" applyFont="1" applyFill="1" applyBorder="1" applyAlignment="1">
      <alignment horizontal="center" vertical="center" wrapText="1"/>
    </xf>
    <xf numFmtId="0" fontId="3" fillId="17" borderId="6" xfId="0" applyFont="1" applyFill="1" applyBorder="1" applyAlignment="1">
      <alignment horizontal="left" vertical="center" wrapText="1"/>
    </xf>
    <xf numFmtId="9" fontId="69" fillId="0" borderId="2" xfId="20" applyFont="1" applyFill="1" applyBorder="1" applyAlignment="1" applyProtection="1">
      <alignment horizontal="center" vertical="center"/>
    </xf>
    <xf numFmtId="172" fontId="5" fillId="0" borderId="2" xfId="20" applyNumberFormat="1" applyFont="1" applyFill="1" applyBorder="1" applyAlignment="1" applyProtection="1">
      <alignment horizontal="center" vertical="center" wrapText="1"/>
    </xf>
    <xf numFmtId="10" fontId="41" fillId="0" borderId="2" xfId="20" applyNumberFormat="1" applyFont="1" applyFill="1" applyBorder="1" applyAlignment="1" applyProtection="1">
      <alignment horizontal="center" vertical="center"/>
    </xf>
    <xf numFmtId="10" fontId="5" fillId="0" borderId="2" xfId="20" applyNumberFormat="1" applyFont="1" applyFill="1" applyBorder="1" applyAlignment="1" applyProtection="1">
      <alignment horizontal="center" vertical="center" wrapText="1"/>
    </xf>
    <xf numFmtId="10" fontId="7" fillId="0" borderId="2" xfId="20" applyNumberFormat="1" applyFont="1" applyFill="1" applyBorder="1" applyAlignment="1" applyProtection="1">
      <alignment horizontal="center" vertical="center"/>
    </xf>
    <xf numFmtId="10" fontId="5" fillId="0" borderId="2" xfId="20" applyNumberFormat="1" applyFont="1" applyFill="1" applyBorder="1" applyAlignment="1" applyProtection="1">
      <alignment horizontal="center" vertical="center"/>
    </xf>
    <xf numFmtId="10" fontId="10" fillId="0" borderId="2" xfId="20" applyNumberFormat="1" applyFont="1" applyFill="1" applyBorder="1" applyAlignment="1" applyProtection="1">
      <alignment horizontal="center" vertical="center" wrapText="1"/>
    </xf>
    <xf numFmtId="3" fontId="5" fillId="0" borderId="2" xfId="9" applyNumberFormat="1" applyFont="1" applyFill="1" applyBorder="1" applyAlignment="1" applyProtection="1">
      <alignment horizontal="center" vertical="center" wrapText="1"/>
    </xf>
    <xf numFmtId="10" fontId="7" fillId="0" borderId="2" xfId="23" applyNumberFormat="1" applyFont="1" applyFill="1" applyBorder="1" applyAlignment="1" applyProtection="1">
      <alignment horizontal="center" vertical="center"/>
    </xf>
    <xf numFmtId="0" fontId="3" fillId="18" borderId="31" xfId="0" applyFont="1" applyFill="1" applyBorder="1" applyAlignment="1">
      <alignment horizontal="left" vertical="center" wrapText="1"/>
    </xf>
    <xf numFmtId="183" fontId="22" fillId="4" borderId="76" xfId="8" applyNumberFormat="1" applyFont="1" applyFill="1" applyBorder="1" applyAlignment="1" applyProtection="1">
      <alignment horizontal="center" vertical="center" wrapText="1"/>
    </xf>
    <xf numFmtId="183" fontId="22" fillId="4" borderId="58" xfId="8" applyNumberFormat="1" applyFont="1" applyFill="1" applyBorder="1" applyAlignment="1" applyProtection="1">
      <alignment horizontal="center" vertical="center" wrapText="1"/>
    </xf>
    <xf numFmtId="37" fontId="7" fillId="4" borderId="58" xfId="8" applyNumberFormat="1" applyFont="1" applyFill="1" applyBorder="1" applyAlignment="1" applyProtection="1">
      <alignment horizontal="center" vertical="center"/>
    </xf>
    <xf numFmtId="10" fontId="7" fillId="4" borderId="58" xfId="20" applyNumberFormat="1" applyFont="1" applyFill="1" applyBorder="1" applyAlignment="1" applyProtection="1">
      <alignment horizontal="center" vertical="center"/>
    </xf>
    <xf numFmtId="10" fontId="7" fillId="4" borderId="58" xfId="23" applyNumberFormat="1" applyFont="1" applyFill="1" applyBorder="1" applyAlignment="1" applyProtection="1">
      <alignment horizontal="center" vertical="center"/>
    </xf>
    <xf numFmtId="10" fontId="7" fillId="4" borderId="59" xfId="23" applyNumberFormat="1" applyFont="1" applyFill="1" applyBorder="1" applyAlignment="1" applyProtection="1">
      <alignment horizontal="center" vertical="center"/>
    </xf>
    <xf numFmtId="0" fontId="3" fillId="17" borderId="45" xfId="0" applyFont="1" applyFill="1" applyBorder="1" applyAlignment="1">
      <alignment horizontal="left" vertical="center" wrapText="1"/>
    </xf>
    <xf numFmtId="10" fontId="22" fillId="0" borderId="5" xfId="20" applyNumberFormat="1" applyFont="1" applyFill="1" applyBorder="1" applyAlignment="1" applyProtection="1">
      <alignment horizontal="center" vertical="center" wrapText="1"/>
    </xf>
    <xf numFmtId="10" fontId="5" fillId="0" borderId="5" xfId="20" applyNumberFormat="1" applyFont="1" applyFill="1" applyBorder="1" applyAlignment="1" applyProtection="1">
      <alignment horizontal="center" vertical="center" wrapText="1"/>
    </xf>
    <xf numFmtId="10" fontId="7" fillId="0" borderId="5" xfId="20" applyNumberFormat="1" applyFont="1" applyFill="1" applyBorder="1" applyAlignment="1" applyProtection="1">
      <alignment horizontal="center" vertical="center"/>
    </xf>
    <xf numFmtId="10" fontId="10" fillId="0" borderId="5" xfId="20" applyNumberFormat="1" applyFont="1" applyFill="1" applyBorder="1" applyAlignment="1" applyProtection="1">
      <alignment horizontal="center" vertical="center" wrapText="1"/>
    </xf>
    <xf numFmtId="172" fontId="7" fillId="0" borderId="5" xfId="20" applyNumberFormat="1" applyFont="1" applyFill="1" applyBorder="1" applyAlignment="1" applyProtection="1">
      <alignment horizontal="center" vertical="center"/>
    </xf>
    <xf numFmtId="10" fontId="7" fillId="0" borderId="5" xfId="23" applyNumberFormat="1" applyFont="1" applyFill="1" applyBorder="1" applyAlignment="1" applyProtection="1">
      <alignment horizontal="center" vertical="center"/>
    </xf>
    <xf numFmtId="9" fontId="7" fillId="0" borderId="5" xfId="20" applyFont="1" applyFill="1" applyBorder="1" applyAlignment="1" applyProtection="1">
      <alignment horizontal="center" vertical="center"/>
    </xf>
    <xf numFmtId="10" fontId="32" fillId="0" borderId="5" xfId="20" applyNumberFormat="1" applyFont="1" applyFill="1" applyBorder="1" applyAlignment="1" applyProtection="1">
      <alignment horizontal="center" vertical="center"/>
    </xf>
    <xf numFmtId="41" fontId="7" fillId="0" borderId="1" xfId="20" applyNumberFormat="1" applyFont="1" applyFill="1" applyBorder="1" applyAlignment="1" applyProtection="1">
      <alignment horizontal="center" vertical="center"/>
    </xf>
    <xf numFmtId="2" fontId="22" fillId="0" borderId="5" xfId="20" applyNumberFormat="1" applyFont="1" applyFill="1" applyBorder="1" applyAlignment="1" applyProtection="1">
      <alignment horizontal="center" vertical="center" wrapText="1"/>
    </xf>
    <xf numFmtId="0" fontId="5" fillId="0" borderId="5" xfId="20" applyNumberFormat="1" applyFont="1" applyFill="1" applyBorder="1" applyAlignment="1" applyProtection="1">
      <alignment horizontal="center" vertical="center" wrapText="1"/>
    </xf>
    <xf numFmtId="2" fontId="5" fillId="0" borderId="5" xfId="20" applyNumberFormat="1" applyFont="1" applyFill="1" applyBorder="1" applyAlignment="1" applyProtection="1">
      <alignment horizontal="center" vertical="center" wrapText="1"/>
    </xf>
    <xf numFmtId="2" fontId="7" fillId="0" borderId="5" xfId="20" applyNumberFormat="1" applyFont="1" applyFill="1" applyBorder="1" applyAlignment="1" applyProtection="1">
      <alignment horizontal="center" vertical="center"/>
    </xf>
    <xf numFmtId="0" fontId="10" fillId="0" borderId="5" xfId="20" applyNumberFormat="1" applyFont="1" applyFill="1" applyBorder="1" applyAlignment="1" applyProtection="1">
      <alignment horizontal="center" vertical="center" wrapText="1"/>
    </xf>
    <xf numFmtId="182" fontId="10" fillId="0" borderId="5" xfId="20" applyNumberFormat="1" applyFont="1" applyFill="1" applyBorder="1" applyAlignment="1" applyProtection="1">
      <alignment horizontal="center" vertical="center" wrapText="1"/>
    </xf>
    <xf numFmtId="182" fontId="5" fillId="0" borderId="5" xfId="20" applyNumberFormat="1" applyFont="1" applyFill="1" applyBorder="1" applyAlignment="1" applyProtection="1">
      <alignment horizontal="center" vertical="center" wrapText="1"/>
    </xf>
    <xf numFmtId="2" fontId="10" fillId="0" borderId="5" xfId="20" applyNumberFormat="1" applyFont="1" applyFill="1" applyBorder="1" applyAlignment="1" applyProtection="1">
      <alignment horizontal="center" vertical="center" wrapText="1"/>
    </xf>
    <xf numFmtId="2" fontId="22" fillId="0" borderId="1" xfId="20" applyNumberFormat="1" applyFont="1" applyFill="1" applyBorder="1" applyAlignment="1" applyProtection="1">
      <alignment horizontal="center" vertical="center" wrapText="1"/>
    </xf>
    <xf numFmtId="0" fontId="7" fillId="0" borderId="1" xfId="20" applyNumberFormat="1" applyFont="1" applyFill="1" applyBorder="1" applyAlignment="1" applyProtection="1">
      <alignment horizontal="center" vertical="center"/>
    </xf>
    <xf numFmtId="2" fontId="22" fillId="0" borderId="2" xfId="20" applyNumberFormat="1" applyFont="1" applyFill="1" applyBorder="1" applyAlignment="1" applyProtection="1">
      <alignment horizontal="center" vertical="center" wrapText="1"/>
    </xf>
    <xf numFmtId="0" fontId="5" fillId="0" borderId="2" xfId="20" applyNumberFormat="1" applyFont="1" applyFill="1" applyBorder="1" applyAlignment="1" applyProtection="1">
      <alignment horizontal="center" vertical="center" wrapText="1"/>
    </xf>
    <xf numFmtId="0" fontId="41" fillId="0" borderId="2" xfId="20" applyNumberFormat="1" applyFont="1" applyFill="1" applyBorder="1" applyAlignment="1" applyProtection="1">
      <alignment horizontal="center" vertical="center"/>
    </xf>
    <xf numFmtId="2" fontId="7" fillId="0" borderId="2" xfId="20" applyNumberFormat="1" applyFont="1" applyFill="1" applyBorder="1" applyAlignment="1" applyProtection="1">
      <alignment horizontal="center" vertical="center"/>
    </xf>
    <xf numFmtId="0" fontId="7" fillId="0" borderId="2" xfId="20" applyNumberFormat="1" applyFont="1" applyFill="1" applyBorder="1" applyAlignment="1" applyProtection="1">
      <alignment horizontal="center" vertical="center"/>
    </xf>
    <xf numFmtId="182" fontId="10" fillId="0" borderId="2" xfId="20" applyNumberFormat="1" applyFont="1" applyFill="1" applyBorder="1" applyAlignment="1" applyProtection="1">
      <alignment horizontal="center" vertical="center" wrapText="1"/>
    </xf>
    <xf numFmtId="0" fontId="5" fillId="0" borderId="2" xfId="9" applyNumberFormat="1" applyFont="1" applyFill="1" applyBorder="1" applyAlignment="1" applyProtection="1">
      <alignment horizontal="center" vertical="center" wrapText="1"/>
    </xf>
    <xf numFmtId="182" fontId="7" fillId="0" borderId="2" xfId="20" applyNumberFormat="1" applyFont="1" applyFill="1" applyBorder="1" applyAlignment="1" applyProtection="1">
      <alignment horizontal="center" vertical="center"/>
    </xf>
    <xf numFmtId="4" fontId="5" fillId="0" borderId="2" xfId="9" applyNumberFormat="1" applyFont="1" applyFill="1" applyBorder="1" applyAlignment="1" applyProtection="1">
      <alignment horizontal="center" vertical="center" wrapText="1"/>
    </xf>
    <xf numFmtId="1" fontId="5" fillId="0" borderId="5" xfId="20" applyNumberFormat="1" applyFont="1" applyFill="1" applyBorder="1" applyAlignment="1" applyProtection="1">
      <alignment horizontal="center" vertical="center" wrapText="1"/>
    </xf>
    <xf numFmtId="1" fontId="7" fillId="0" borderId="5" xfId="20" applyNumberFormat="1" applyFont="1" applyFill="1" applyBorder="1" applyAlignment="1" applyProtection="1">
      <alignment horizontal="center" vertical="center"/>
    </xf>
    <xf numFmtId="2" fontId="66" fillId="0" borderId="5" xfId="3227" applyNumberFormat="1" applyFont="1" applyFill="1" applyBorder="1" applyAlignment="1" applyProtection="1">
      <alignment horizontal="center" vertical="center" wrapText="1"/>
    </xf>
    <xf numFmtId="1" fontId="7" fillId="0" borderId="1" xfId="20" applyNumberFormat="1" applyFont="1" applyFill="1" applyBorder="1" applyAlignment="1" applyProtection="1">
      <alignment horizontal="center" vertical="center"/>
    </xf>
    <xf numFmtId="181" fontId="7" fillId="0" borderId="1" xfId="3279" applyNumberFormat="1" applyFont="1" applyFill="1" applyBorder="1" applyAlignment="1" applyProtection="1">
      <alignment horizontal="center" vertical="center"/>
    </xf>
    <xf numFmtId="1" fontId="5" fillId="0" borderId="2" xfId="20" applyNumberFormat="1" applyFont="1" applyFill="1" applyBorder="1" applyAlignment="1" applyProtection="1">
      <alignment horizontal="center" vertical="center" wrapText="1"/>
    </xf>
    <xf numFmtId="0" fontId="10" fillId="0" borderId="2" xfId="20" applyNumberFormat="1" applyFont="1" applyFill="1" applyBorder="1" applyAlignment="1" applyProtection="1">
      <alignment horizontal="center" vertical="center" wrapText="1"/>
    </xf>
    <xf numFmtId="41" fontId="7" fillId="0" borderId="2" xfId="2911" applyFont="1" applyFill="1" applyBorder="1" applyAlignment="1" applyProtection="1">
      <alignment horizontal="center" vertical="center"/>
    </xf>
    <xf numFmtId="3" fontId="5" fillId="4" borderId="58" xfId="0" applyNumberFormat="1" applyFont="1" applyFill="1" applyBorder="1" applyAlignment="1">
      <alignment horizontal="center" vertical="center" wrapText="1"/>
    </xf>
    <xf numFmtId="0" fontId="3" fillId="17" borderId="44" xfId="0" applyFont="1" applyFill="1" applyBorder="1" applyAlignment="1">
      <alignment horizontal="left" vertical="center" wrapText="1"/>
    </xf>
    <xf numFmtId="183" fontId="22" fillId="24" borderId="16" xfId="8" applyNumberFormat="1" applyFont="1" applyFill="1" applyBorder="1" applyAlignment="1" applyProtection="1">
      <alignment horizontal="center" vertical="center" wrapText="1"/>
    </xf>
    <xf numFmtId="183" fontId="22" fillId="24" borderId="3" xfId="8" applyNumberFormat="1" applyFont="1" applyFill="1" applyBorder="1" applyAlignment="1" applyProtection="1">
      <alignment horizontal="center" vertical="center" wrapText="1"/>
    </xf>
    <xf numFmtId="183" fontId="22" fillId="24" borderId="9" xfId="8" applyNumberFormat="1" applyFont="1" applyFill="1" applyBorder="1" applyAlignment="1" applyProtection="1">
      <alignment horizontal="center" vertical="center" wrapText="1"/>
    </xf>
    <xf numFmtId="3" fontId="5" fillId="0" borderId="46" xfId="9" applyNumberFormat="1" applyFont="1" applyFill="1" applyBorder="1" applyAlignment="1" applyProtection="1">
      <alignment horizontal="center" vertical="center" wrapText="1"/>
    </xf>
    <xf numFmtId="3" fontId="5" fillId="0" borderId="5" xfId="9" applyNumberFormat="1" applyFont="1" applyFill="1" applyBorder="1" applyAlignment="1" applyProtection="1">
      <alignment horizontal="center" vertical="center" wrapText="1"/>
    </xf>
    <xf numFmtId="3" fontId="5" fillId="0" borderId="44" xfId="9" applyNumberFormat="1" applyFont="1" applyFill="1" applyBorder="1" applyAlignment="1" applyProtection="1">
      <alignment horizontal="center" vertical="center" wrapText="1"/>
    </xf>
    <xf numFmtId="0" fontId="3" fillId="18" borderId="8" xfId="0" applyFont="1" applyFill="1" applyBorder="1" applyAlignment="1">
      <alignment horizontal="left" vertical="center" wrapText="1"/>
    </xf>
    <xf numFmtId="183" fontId="22" fillId="24" borderId="17" xfId="8" applyNumberFormat="1" applyFont="1" applyFill="1" applyBorder="1" applyAlignment="1" applyProtection="1">
      <alignment horizontal="center" vertical="center" wrapText="1"/>
    </xf>
    <xf numFmtId="183" fontId="22" fillId="24" borderId="1" xfId="8" applyNumberFormat="1" applyFont="1" applyFill="1" applyBorder="1" applyAlignment="1" applyProtection="1">
      <alignment horizontal="center" vertical="center" wrapText="1"/>
    </xf>
    <xf numFmtId="183" fontId="22" fillId="24" borderId="10" xfId="8" applyNumberFormat="1" applyFont="1" applyFill="1" applyBorder="1" applyAlignment="1" applyProtection="1">
      <alignment horizontal="center" vertical="center" wrapText="1"/>
    </xf>
    <xf numFmtId="0" fontId="3" fillId="17" borderId="42" xfId="0" applyFont="1" applyFill="1" applyBorder="1" applyAlignment="1">
      <alignment horizontal="left" vertical="center" wrapText="1"/>
    </xf>
    <xf numFmtId="183" fontId="22" fillId="24" borderId="18" xfId="8" applyNumberFormat="1" applyFont="1" applyFill="1" applyBorder="1" applyAlignment="1" applyProtection="1">
      <alignment horizontal="center" vertical="center" wrapText="1"/>
    </xf>
    <xf numFmtId="183" fontId="22" fillId="24" borderId="4" xfId="8" applyNumberFormat="1" applyFont="1" applyFill="1" applyBorder="1" applyAlignment="1" applyProtection="1">
      <alignment horizontal="center" vertical="center" wrapText="1"/>
    </xf>
    <xf numFmtId="183" fontId="22" fillId="24" borderId="11" xfId="8" applyNumberFormat="1" applyFont="1" applyFill="1" applyBorder="1" applyAlignment="1" applyProtection="1">
      <alignment horizontal="center" vertical="center" wrapText="1"/>
    </xf>
    <xf numFmtId="0" fontId="4" fillId="0" borderId="0" xfId="0" applyFont="1"/>
    <xf numFmtId="0" fontId="11" fillId="0" borderId="0" xfId="0" applyFont="1"/>
    <xf numFmtId="0" fontId="5" fillId="0" borderId="0" xfId="0" applyFont="1" applyAlignment="1">
      <alignment horizontal="center"/>
    </xf>
    <xf numFmtId="3" fontId="5" fillId="0" borderId="0" xfId="0" applyNumberFormat="1" applyFont="1" applyAlignment="1">
      <alignment horizontal="center"/>
    </xf>
    <xf numFmtId="0" fontId="23" fillId="0" borderId="0" xfId="0" applyFont="1"/>
    <xf numFmtId="3" fontId="0" fillId="0" borderId="0" xfId="0" applyNumberFormat="1"/>
    <xf numFmtId="37" fontId="7" fillId="3" borderId="0" xfId="8" applyNumberFormat="1" applyFont="1" applyFill="1" applyBorder="1" applyAlignment="1" applyProtection="1">
      <alignment horizontal="center" vertical="center"/>
    </xf>
    <xf numFmtId="0" fontId="27" fillId="0" borderId="0" xfId="0" applyFont="1"/>
    <xf numFmtId="8" fontId="5" fillId="0" borderId="1" xfId="20" applyNumberFormat="1" applyFont="1" applyFill="1" applyBorder="1" applyAlignment="1" applyProtection="1">
      <alignment horizontal="center" vertical="center" wrapText="1"/>
    </xf>
    <xf numFmtId="8" fontId="5" fillId="0" borderId="5" xfId="20" applyNumberFormat="1" applyFont="1" applyFill="1" applyBorder="1" applyAlignment="1" applyProtection="1">
      <alignment horizontal="center" vertical="center" wrapText="1"/>
    </xf>
    <xf numFmtId="0" fontId="4" fillId="0" borderId="0" xfId="15" applyAlignment="1">
      <alignment vertical="center"/>
    </xf>
    <xf numFmtId="0" fontId="29" fillId="3" borderId="11" xfId="0" applyFont="1" applyFill="1" applyBorder="1" applyAlignment="1">
      <alignment horizontal="center" vertical="center" wrapText="1"/>
    </xf>
    <xf numFmtId="0" fontId="4" fillId="2" borderId="0" xfId="15" applyFill="1" applyAlignment="1">
      <alignment vertical="center"/>
    </xf>
    <xf numFmtId="0" fontId="2" fillId="17" borderId="2" xfId="15" applyFont="1" applyFill="1" applyBorder="1" applyAlignment="1">
      <alignment horizontal="center" vertical="center" wrapText="1"/>
    </xf>
    <xf numFmtId="0" fontId="14" fillId="17" borderId="2" xfId="15" applyFont="1" applyFill="1" applyBorder="1" applyAlignment="1">
      <alignment horizontal="center" vertical="center" textRotation="90" wrapText="1"/>
    </xf>
    <xf numFmtId="10" fontId="4" fillId="17" borderId="2" xfId="15" applyNumberFormat="1" applyFill="1" applyBorder="1" applyAlignment="1">
      <alignment horizontal="center" vertical="center" wrapText="1"/>
    </xf>
    <xf numFmtId="172" fontId="4" fillId="17" borderId="3" xfId="0" applyNumberFormat="1" applyFont="1" applyFill="1" applyBorder="1" applyAlignment="1">
      <alignment vertical="center"/>
    </xf>
    <xf numFmtId="10" fontId="16" fillId="17" borderId="15" xfId="0" applyNumberFormat="1" applyFont="1" applyFill="1" applyBorder="1" applyAlignment="1">
      <alignment horizontal="center" vertical="center"/>
    </xf>
    <xf numFmtId="172" fontId="4" fillId="18" borderId="1" xfId="0" applyNumberFormat="1" applyFont="1" applyFill="1" applyBorder="1" applyAlignment="1">
      <alignment vertical="center"/>
    </xf>
    <xf numFmtId="10" fontId="16" fillId="18" borderId="8"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172" fontId="16" fillId="17" borderId="8" xfId="0" applyNumberFormat="1" applyFont="1" applyFill="1" applyBorder="1" applyAlignment="1">
      <alignment horizontal="center" vertical="center"/>
    </xf>
    <xf numFmtId="0" fontId="4" fillId="2" borderId="0" xfId="15" applyFill="1"/>
    <xf numFmtId="172" fontId="4" fillId="18" borderId="2" xfId="0" applyNumberFormat="1" applyFont="1" applyFill="1" applyBorder="1" applyAlignment="1">
      <alignment vertical="center"/>
    </xf>
    <xf numFmtId="172" fontId="16" fillId="18" borderId="60" xfId="0" applyNumberFormat="1" applyFont="1" applyFill="1" applyBorder="1" applyAlignment="1">
      <alignment horizontal="center" vertical="center"/>
    </xf>
    <xf numFmtId="172" fontId="4" fillId="17" borderId="1" xfId="0" applyNumberFormat="1" applyFont="1" applyFill="1" applyBorder="1" applyAlignment="1">
      <alignment vertical="center"/>
    </xf>
    <xf numFmtId="10" fontId="16" fillId="17" borderId="8" xfId="0" applyNumberFormat="1" applyFont="1" applyFill="1" applyBorder="1" applyAlignment="1">
      <alignment horizontal="center" vertical="center"/>
    </xf>
    <xf numFmtId="172" fontId="4" fillId="17" borderId="5" xfId="0" applyNumberFormat="1" applyFont="1" applyFill="1" applyBorder="1" applyAlignment="1">
      <alignment vertical="center"/>
    </xf>
    <xf numFmtId="10" fontId="16" fillId="17" borderId="44" xfId="0" applyNumberFormat="1" applyFont="1" applyFill="1" applyBorder="1" applyAlignment="1">
      <alignment horizontal="center" vertical="center"/>
    </xf>
    <xf numFmtId="172" fontId="16" fillId="18" borderId="8" xfId="0" applyNumberFormat="1" applyFont="1" applyFill="1" applyBorder="1" applyAlignment="1">
      <alignment horizontal="center" vertical="center"/>
    </xf>
    <xf numFmtId="172" fontId="4" fillId="18" borderId="4" xfId="0" applyNumberFormat="1" applyFont="1" applyFill="1" applyBorder="1" applyAlignment="1">
      <alignment vertical="center"/>
    </xf>
    <xf numFmtId="10" fontId="16" fillId="18" borderId="42" xfId="0" applyNumberFormat="1" applyFont="1" applyFill="1" applyBorder="1" applyAlignment="1">
      <alignment horizontal="center" vertical="center"/>
    </xf>
    <xf numFmtId="0" fontId="4" fillId="3" borderId="0" xfId="15" applyFill="1" applyAlignment="1">
      <alignment vertical="center"/>
    </xf>
    <xf numFmtId="172" fontId="4" fillId="17" borderId="23" xfId="0" applyNumberFormat="1" applyFont="1" applyFill="1" applyBorder="1" applyAlignment="1">
      <alignment vertical="center"/>
    </xf>
    <xf numFmtId="9" fontId="2" fillId="17" borderId="37" xfId="20" applyFont="1" applyFill="1" applyBorder="1" applyAlignment="1" applyProtection="1">
      <alignment horizontal="center" vertical="center" wrapText="1"/>
    </xf>
    <xf numFmtId="0" fontId="2" fillId="17" borderId="50" xfId="15" applyFont="1" applyFill="1" applyBorder="1" applyAlignment="1">
      <alignment horizontal="center" vertical="center" wrapText="1"/>
    </xf>
    <xf numFmtId="0" fontId="11" fillId="0" borderId="0" xfId="15" applyFont="1" applyAlignment="1">
      <alignment vertical="center"/>
    </xf>
    <xf numFmtId="0" fontId="4" fillId="2" borderId="0" xfId="15" applyFill="1" applyAlignment="1">
      <alignment horizontal="left" vertical="center"/>
    </xf>
    <xf numFmtId="10" fontId="4" fillId="2" borderId="0" xfId="15" applyNumberFormat="1" applyFill="1" applyAlignment="1">
      <alignment vertical="center"/>
    </xf>
    <xf numFmtId="10" fontId="4" fillId="0" borderId="0" xfId="15" applyNumberFormat="1" applyAlignment="1">
      <alignment vertical="center"/>
    </xf>
    <xf numFmtId="0" fontId="4" fillId="0" borderId="0" xfId="15" applyAlignment="1">
      <alignment horizontal="left" vertical="center"/>
    </xf>
    <xf numFmtId="9" fontId="5" fillId="0" borderId="1" xfId="20" applyFont="1" applyFill="1" applyBorder="1" applyAlignment="1" applyProtection="1">
      <alignment horizontal="center" vertical="center" wrapText="1"/>
    </xf>
    <xf numFmtId="0" fontId="10" fillId="22" borderId="57"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9" fillId="17" borderId="43"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30" fillId="0" borderId="24" xfId="0" applyFont="1" applyBorder="1" applyAlignment="1">
      <alignment horizontal="center"/>
    </xf>
    <xf numFmtId="0" fontId="30" fillId="0" borderId="25" xfId="0" applyFont="1" applyBorder="1" applyAlignment="1">
      <alignment horizontal="center"/>
    </xf>
    <xf numFmtId="0" fontId="30" fillId="0" borderId="27" xfId="0" applyFont="1" applyBorder="1" applyAlignment="1">
      <alignment horizontal="center"/>
    </xf>
    <xf numFmtId="0" fontId="30" fillId="0" borderId="0" xfId="0" applyFont="1" applyAlignment="1">
      <alignment horizontal="center"/>
    </xf>
    <xf numFmtId="0" fontId="30" fillId="0" borderId="29" xfId="0" applyFont="1" applyBorder="1" applyAlignment="1">
      <alignment horizontal="center"/>
    </xf>
    <xf numFmtId="0" fontId="30" fillId="0" borderId="30" xfId="0" applyFont="1" applyBorder="1" applyAlignment="1">
      <alignment horizontal="center"/>
    </xf>
    <xf numFmtId="0" fontId="31" fillId="17" borderId="43" xfId="0" applyFont="1" applyFill="1" applyBorder="1" applyAlignment="1">
      <alignment horizontal="center" vertical="center" wrapText="1"/>
    </xf>
    <xf numFmtId="0" fontId="31" fillId="17" borderId="33" xfId="0" applyFont="1" applyFill="1" applyBorder="1" applyAlignment="1">
      <alignment horizontal="center" vertical="center" wrapText="1"/>
    </xf>
    <xf numFmtId="0" fontId="31" fillId="17" borderId="34" xfId="0" applyFont="1" applyFill="1" applyBorder="1" applyAlignment="1">
      <alignment horizontal="center" vertical="center" wrapText="1"/>
    </xf>
    <xf numFmtId="0" fontId="33" fillId="17" borderId="63" xfId="0" applyFont="1" applyFill="1" applyBorder="1" applyAlignment="1">
      <alignment horizontal="center" vertical="center" wrapText="1"/>
    </xf>
    <xf numFmtId="0" fontId="33" fillId="17" borderId="61" xfId="0" applyFont="1" applyFill="1" applyBorder="1" applyAlignment="1">
      <alignment horizontal="center" vertical="center" wrapText="1"/>
    </xf>
    <xf numFmtId="0" fontId="33" fillId="17" borderId="6" xfId="0" applyFont="1" applyFill="1" applyBorder="1" applyAlignment="1">
      <alignment horizontal="center" vertical="center" wrapText="1"/>
    </xf>
    <xf numFmtId="0" fontId="33" fillId="17" borderId="35" xfId="0" applyFont="1" applyFill="1" applyBorder="1" applyAlignment="1">
      <alignment horizontal="center" vertical="center" wrapText="1"/>
    </xf>
    <xf numFmtId="0" fontId="29" fillId="3" borderId="54" xfId="0" applyFont="1" applyFill="1" applyBorder="1" applyAlignment="1">
      <alignment horizontal="left" vertical="center" wrapText="1"/>
    </xf>
    <xf numFmtId="0" fontId="29" fillId="3" borderId="55" xfId="0" applyFont="1" applyFill="1" applyBorder="1" applyAlignment="1">
      <alignment horizontal="left" vertical="center" wrapText="1"/>
    </xf>
    <xf numFmtId="0" fontId="29" fillId="3" borderId="56" xfId="0" applyFont="1" applyFill="1" applyBorder="1" applyAlignment="1">
      <alignment horizontal="left" vertical="center" wrapText="1"/>
    </xf>
    <xf numFmtId="0" fontId="29" fillId="3" borderId="31" xfId="0" applyFont="1" applyFill="1" applyBorder="1" applyAlignment="1">
      <alignment horizontal="left" vertical="center" wrapText="1"/>
    </xf>
    <xf numFmtId="0" fontId="29" fillId="3" borderId="32" xfId="0" applyFont="1" applyFill="1" applyBorder="1" applyAlignment="1">
      <alignment horizontal="left" vertical="center" wrapText="1"/>
    </xf>
    <xf numFmtId="0" fontId="64" fillId="22" borderId="54" xfId="0" applyFont="1" applyFill="1" applyBorder="1" applyAlignment="1">
      <alignment horizontal="center" vertical="center"/>
    </xf>
    <xf numFmtId="0" fontId="64" fillId="22" borderId="55" xfId="0" applyFont="1" applyFill="1" applyBorder="1" applyAlignment="1">
      <alignment horizontal="center" vertical="center"/>
    </xf>
    <xf numFmtId="0" fontId="64" fillId="22" borderId="56" xfId="0" applyFont="1" applyFill="1" applyBorder="1" applyAlignment="1">
      <alignment horizontal="center" vertical="center"/>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40" xfId="0" applyFont="1" applyBorder="1" applyAlignment="1">
      <alignment horizontal="left" vertical="center" wrapText="1"/>
    </xf>
    <xf numFmtId="0" fontId="10" fillId="17" borderId="9" xfId="0" applyFont="1" applyFill="1" applyBorder="1" applyAlignment="1">
      <alignment horizontal="center" vertical="center" wrapText="1"/>
    </xf>
    <xf numFmtId="0" fontId="10" fillId="17" borderId="10"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64" fillId="17" borderId="54" xfId="0" applyFont="1" applyFill="1" applyBorder="1" applyAlignment="1">
      <alignment horizontal="center" vertical="center" wrapText="1"/>
    </xf>
    <xf numFmtId="0" fontId="64" fillId="17" borderId="55" xfId="0" applyFont="1" applyFill="1" applyBorder="1" applyAlignment="1">
      <alignment horizontal="center" vertical="center" wrapText="1"/>
    </xf>
    <xf numFmtId="0" fontId="64" fillId="17" borderId="56" xfId="0" applyFont="1" applyFill="1" applyBorder="1" applyAlignment="1">
      <alignment horizontal="center" vertical="center" wrapText="1"/>
    </xf>
    <xf numFmtId="0" fontId="9" fillId="18" borderId="57" xfId="0" applyFont="1" applyFill="1" applyBorder="1" applyAlignment="1">
      <alignment horizontal="center" vertical="center" wrapText="1"/>
    </xf>
    <xf numFmtId="0" fontId="9" fillId="18" borderId="66" xfId="0" applyFont="1" applyFill="1" applyBorder="1" applyAlignment="1">
      <alignment horizontal="center" vertical="center" wrapText="1"/>
    </xf>
    <xf numFmtId="0" fontId="10" fillId="22" borderId="57" xfId="0" applyFont="1" applyFill="1" applyBorder="1" applyAlignment="1">
      <alignment horizontal="center" vertical="center" wrapText="1"/>
    </xf>
    <xf numFmtId="0" fontId="10" fillId="22" borderId="66" xfId="0" applyFont="1" applyFill="1" applyBorder="1" applyAlignment="1">
      <alignment horizontal="center" vertical="center" wrapText="1"/>
    </xf>
    <xf numFmtId="0" fontId="9" fillId="23" borderId="57" xfId="0" applyFont="1" applyFill="1" applyBorder="1" applyAlignment="1">
      <alignment horizontal="center" vertical="center" wrapText="1"/>
    </xf>
    <xf numFmtId="0" fontId="9" fillId="23" borderId="66"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10" fillId="17" borderId="62"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10" fontId="7" fillId="17" borderId="16" xfId="20" applyNumberFormat="1" applyFont="1" applyFill="1" applyBorder="1" applyAlignment="1" applyProtection="1">
      <alignment horizontal="center" vertical="center"/>
    </xf>
    <xf numFmtId="10" fontId="7" fillId="17" borderId="3" xfId="20" applyNumberFormat="1" applyFont="1" applyFill="1" applyBorder="1" applyAlignment="1" applyProtection="1">
      <alignment horizontal="center" vertical="center"/>
    </xf>
    <xf numFmtId="10" fontId="7" fillId="17" borderId="9" xfId="20" applyNumberFormat="1" applyFont="1" applyFill="1" applyBorder="1" applyAlignment="1" applyProtection="1">
      <alignment horizontal="center" vertical="center"/>
    </xf>
    <xf numFmtId="10" fontId="7" fillId="17" borderId="17" xfId="20" applyNumberFormat="1" applyFont="1" applyFill="1" applyBorder="1" applyAlignment="1" applyProtection="1">
      <alignment horizontal="center" vertical="center"/>
    </xf>
    <xf numFmtId="10" fontId="7" fillId="17" borderId="1" xfId="20" applyNumberFormat="1" applyFont="1" applyFill="1" applyBorder="1" applyAlignment="1" applyProtection="1">
      <alignment horizontal="center" vertical="center"/>
    </xf>
    <xf numFmtId="10" fontId="7" fillId="17" borderId="10" xfId="20" applyNumberFormat="1" applyFont="1" applyFill="1" applyBorder="1" applyAlignment="1" applyProtection="1">
      <alignment horizontal="center" vertical="center"/>
    </xf>
    <xf numFmtId="10" fontId="7" fillId="17" borderId="18" xfId="20" applyNumberFormat="1" applyFont="1" applyFill="1" applyBorder="1" applyAlignment="1" applyProtection="1">
      <alignment horizontal="center" vertical="center"/>
    </xf>
    <xf numFmtId="10" fontId="7" fillId="17" borderId="4" xfId="20" applyNumberFormat="1" applyFont="1" applyFill="1" applyBorder="1" applyAlignment="1" applyProtection="1">
      <alignment horizontal="center" vertical="center"/>
    </xf>
    <xf numFmtId="10" fontId="7" fillId="17" borderId="11" xfId="20" applyNumberFormat="1" applyFont="1" applyFill="1" applyBorder="1" applyAlignment="1" applyProtection="1">
      <alignment horizontal="center" vertical="center"/>
    </xf>
    <xf numFmtId="0" fontId="64" fillId="22" borderId="24" xfId="0" applyFont="1" applyFill="1" applyBorder="1" applyAlignment="1">
      <alignment horizontal="center" vertical="center" wrapText="1"/>
    </xf>
    <xf numFmtId="0" fontId="64" fillId="22" borderId="27" xfId="0" applyFont="1" applyFill="1" applyBorder="1" applyAlignment="1">
      <alignment horizontal="center" vertical="center" wrapText="1"/>
    </xf>
    <xf numFmtId="0" fontId="9" fillId="17" borderId="54" xfId="0" applyFont="1" applyFill="1" applyBorder="1" applyAlignment="1">
      <alignment horizontal="center" vertical="center" wrapText="1"/>
    </xf>
    <xf numFmtId="0" fontId="9" fillId="17" borderId="55"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9" fillId="22" borderId="57" xfId="0" applyFont="1" applyFill="1" applyBorder="1" applyAlignment="1">
      <alignment horizontal="center" vertical="center" wrapText="1"/>
    </xf>
    <xf numFmtId="0" fontId="9" fillId="22" borderId="66"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4" fillId="17" borderId="24" xfId="0" applyFont="1" applyFill="1" applyBorder="1" applyAlignment="1">
      <alignment horizontal="center" vertical="center" wrapText="1"/>
    </xf>
    <xf numFmtId="0" fontId="64" fillId="17" borderId="25" xfId="0" applyFont="1" applyFill="1" applyBorder="1" applyAlignment="1">
      <alignment horizontal="center" vertical="center" wrapText="1"/>
    </xf>
    <xf numFmtId="0" fontId="64" fillId="17" borderId="39" xfId="0" applyFont="1" applyFill="1" applyBorder="1" applyAlignment="1">
      <alignment horizontal="center" vertical="center" wrapText="1"/>
    </xf>
    <xf numFmtId="0" fontId="64" fillId="17" borderId="29" xfId="0" applyFont="1" applyFill="1" applyBorder="1" applyAlignment="1">
      <alignment horizontal="center" vertical="center" wrapText="1"/>
    </xf>
    <xf numFmtId="0" fontId="64" fillId="17" borderId="30" xfId="0" applyFont="1" applyFill="1" applyBorder="1" applyAlignment="1">
      <alignment horizontal="center" vertical="center" wrapText="1"/>
    </xf>
    <xf numFmtId="0" fontId="64" fillId="17" borderId="40" xfId="0" applyFont="1" applyFill="1" applyBorder="1" applyAlignment="1">
      <alignment horizontal="center" vertical="center" wrapText="1"/>
    </xf>
    <xf numFmtId="0" fontId="64" fillId="22" borderId="41" xfId="0" applyFont="1" applyFill="1" applyBorder="1" applyAlignment="1">
      <alignment horizontal="center" vertical="center"/>
    </xf>
    <xf numFmtId="0" fontId="64" fillId="22" borderId="46" xfId="0" applyFont="1" applyFill="1" applyBorder="1" applyAlignment="1">
      <alignment horizontal="center" vertical="center"/>
    </xf>
    <xf numFmtId="0" fontId="64" fillId="22" borderId="5" xfId="0" applyFont="1" applyFill="1" applyBorder="1" applyAlignment="1">
      <alignment horizontal="center" vertical="center"/>
    </xf>
    <xf numFmtId="0" fontId="5" fillId="17" borderId="24" xfId="0" applyFont="1" applyFill="1" applyBorder="1" applyAlignment="1">
      <alignment horizontal="center" vertical="center"/>
    </xf>
    <xf numFmtId="0" fontId="5" fillId="17" borderId="25" xfId="0" applyFont="1" applyFill="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0" xfId="0" applyBorder="1" applyAlignment="1">
      <alignment horizontal="center"/>
    </xf>
    <xf numFmtId="0" fontId="33" fillId="17" borderId="64" xfId="0" applyFont="1" applyFill="1" applyBorder="1" applyAlignment="1">
      <alignment horizontal="center" vertical="center" wrapText="1"/>
    </xf>
    <xf numFmtId="0" fontId="29" fillId="3" borderId="54" xfId="0" applyFont="1" applyFill="1" applyBorder="1" applyAlignment="1">
      <alignment horizontal="left" vertical="center"/>
    </xf>
    <xf numFmtId="0" fontId="29" fillId="3" borderId="55" xfId="0" applyFont="1" applyFill="1" applyBorder="1" applyAlignment="1">
      <alignment horizontal="left" vertical="center"/>
    </xf>
    <xf numFmtId="0" fontId="29" fillId="3" borderId="56" xfId="0" applyFont="1" applyFill="1" applyBorder="1" applyAlignment="1">
      <alignment horizontal="left"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5" fillId="17" borderId="27" xfId="0" applyFont="1" applyFill="1" applyBorder="1" applyAlignment="1">
      <alignment horizontal="center" vertical="center" wrapText="1"/>
    </xf>
    <xf numFmtId="0" fontId="5" fillId="17" borderId="0" xfId="0" applyFont="1" applyFill="1" applyAlignment="1">
      <alignment horizontal="center" vertical="center" wrapText="1"/>
    </xf>
    <xf numFmtId="0" fontId="5" fillId="17" borderId="29" xfId="0" applyFont="1" applyFill="1" applyBorder="1" applyAlignment="1">
      <alignment horizontal="center" vertical="center" wrapText="1"/>
    </xf>
    <xf numFmtId="0" fontId="5" fillId="17" borderId="30" xfId="0" applyFont="1" applyFill="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 xfId="0" applyFont="1" applyBorder="1" applyAlignment="1">
      <alignment horizontal="justify" vertical="top" wrapText="1"/>
    </xf>
    <xf numFmtId="0" fontId="2" fillId="0" borderId="1" xfId="0" applyFont="1" applyBorder="1" applyAlignment="1">
      <alignment horizontal="center" vertical="center" wrapText="1"/>
    </xf>
    <xf numFmtId="172" fontId="2" fillId="0" borderId="1" xfId="22" applyNumberFormat="1" applyFont="1" applyFill="1" applyBorder="1" applyAlignment="1" applyProtection="1">
      <alignment horizontal="center" vertical="center" wrapText="1"/>
    </xf>
    <xf numFmtId="10" fontId="2" fillId="0" borderId="1" xfId="22" applyNumberFormat="1" applyFont="1" applyFill="1" applyBorder="1" applyAlignment="1" applyProtection="1">
      <alignment horizontal="center" vertical="center" wrapText="1"/>
    </xf>
    <xf numFmtId="0" fontId="5" fillId="0" borderId="1" xfId="15" applyFont="1" applyBorder="1" applyAlignment="1">
      <alignment horizontal="justify" vertical="top" wrapText="1"/>
    </xf>
    <xf numFmtId="0" fontId="31" fillId="17" borderId="16" xfId="0" applyFont="1" applyFill="1" applyBorder="1" applyAlignment="1">
      <alignment horizontal="center" vertical="center" wrapText="1"/>
    </xf>
    <xf numFmtId="0" fontId="31" fillId="17" borderId="3"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33" fillId="17" borderId="17"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33" fillId="17" borderId="10" xfId="0" applyFont="1" applyFill="1" applyBorder="1" applyAlignment="1">
      <alignment horizontal="center" vertical="center" wrapText="1"/>
    </xf>
    <xf numFmtId="0" fontId="2" fillId="17" borderId="36" xfId="15" applyFont="1" applyFill="1" applyBorder="1" applyAlignment="1">
      <alignment horizontal="center" vertical="center" wrapText="1"/>
    </xf>
    <xf numFmtId="0" fontId="2" fillId="17" borderId="23" xfId="15" applyFont="1" applyFill="1" applyBorder="1" applyAlignment="1">
      <alignment horizontal="center" vertical="center" wrapText="1"/>
    </xf>
    <xf numFmtId="0" fontId="14" fillId="17" borderId="15" xfId="15" applyFont="1" applyFill="1" applyBorder="1" applyAlignment="1">
      <alignment horizontal="center" vertical="center" wrapText="1"/>
    </xf>
    <xf numFmtId="0" fontId="14" fillId="17" borderId="38" xfId="15" applyFont="1" applyFill="1" applyBorder="1" applyAlignment="1">
      <alignment horizontal="center" vertical="center" wrapText="1"/>
    </xf>
    <xf numFmtId="0" fontId="2" fillId="22" borderId="3" xfId="15" applyFont="1" applyFill="1" applyBorder="1" applyAlignment="1">
      <alignment horizontal="center" vertical="center" wrapText="1"/>
    </xf>
    <xf numFmtId="0" fontId="9" fillId="17" borderId="47"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54" xfId="0" applyFont="1" applyFill="1" applyBorder="1" applyAlignment="1">
      <alignment horizontal="left" vertical="center" wrapText="1"/>
    </xf>
    <xf numFmtId="0" fontId="9" fillId="3" borderId="55"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17" borderId="34" xfId="0" applyFont="1" applyFill="1" applyBorder="1" applyAlignment="1">
      <alignment horizontal="left" vertical="center" wrapText="1"/>
    </xf>
    <xf numFmtId="0" fontId="2" fillId="17" borderId="24" xfId="15" applyFont="1" applyFill="1" applyBorder="1" applyAlignment="1">
      <alignment horizontal="center" vertical="center" wrapText="1"/>
    </xf>
    <xf numFmtId="0" fontId="2" fillId="17" borderId="27" xfId="15" applyFont="1" applyFill="1" applyBorder="1" applyAlignment="1">
      <alignment horizontal="center" vertical="center" wrapText="1"/>
    </xf>
    <xf numFmtId="0" fontId="2" fillId="17" borderId="3" xfId="15" applyFont="1" applyFill="1" applyBorder="1" applyAlignment="1">
      <alignment horizontal="center" vertical="center" wrapText="1"/>
    </xf>
    <xf numFmtId="0" fontId="2" fillId="17" borderId="2" xfId="15" applyFont="1" applyFill="1" applyBorder="1" applyAlignment="1">
      <alignment horizontal="center"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2" fillId="17" borderId="9" xfId="15" applyFont="1" applyFill="1" applyBorder="1" applyAlignment="1">
      <alignment horizontal="center" vertical="center" wrapText="1"/>
    </xf>
    <xf numFmtId="0" fontId="2" fillId="17" borderId="19" xfId="15" applyFont="1" applyFill="1" applyBorder="1" applyAlignment="1">
      <alignment horizontal="center" vertical="center" wrapText="1"/>
    </xf>
    <xf numFmtId="0" fontId="2" fillId="17" borderId="14" xfId="15" applyFont="1" applyFill="1" applyBorder="1" applyAlignment="1">
      <alignment horizontal="center" vertical="center" wrapText="1"/>
    </xf>
    <xf numFmtId="0" fontId="2" fillId="17" borderId="37" xfId="15" applyFont="1" applyFill="1" applyBorder="1" applyAlignment="1">
      <alignment horizontal="center" vertical="center" wrapText="1"/>
    </xf>
    <xf numFmtId="3" fontId="16" fillId="0" borderId="12" xfId="0" applyNumberFormat="1" applyFont="1" applyBorder="1" applyAlignment="1">
      <alignment horizontal="center" vertical="center"/>
    </xf>
    <xf numFmtId="3" fontId="16" fillId="0" borderId="13" xfId="0" applyNumberFormat="1" applyFont="1" applyBorder="1" applyAlignment="1">
      <alignment horizontal="center" vertical="center"/>
    </xf>
    <xf numFmtId="3" fontId="16" fillId="0" borderId="14" xfId="0" applyNumberFormat="1" applyFont="1" applyBorder="1" applyAlignment="1">
      <alignment horizontal="center" vertical="center"/>
    </xf>
    <xf numFmtId="0" fontId="16" fillId="0" borderId="3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68" xfId="0" applyFont="1" applyBorder="1" applyAlignment="1">
      <alignment horizontal="justify" vertical="center" wrapText="1"/>
    </xf>
    <xf numFmtId="0" fontId="16" fillId="0" borderId="22" xfId="0" applyFont="1" applyBorder="1" applyAlignment="1">
      <alignment horizontal="justify" vertical="center" wrapText="1"/>
    </xf>
    <xf numFmtId="0" fontId="2" fillId="17" borderId="54" xfId="0" applyFont="1" applyFill="1" applyBorder="1" applyAlignment="1">
      <alignment horizontal="center" vertical="center" wrapText="1"/>
    </xf>
    <xf numFmtId="0" fontId="2" fillId="17" borderId="55" xfId="0" applyFont="1" applyFill="1" applyBorder="1" applyAlignment="1">
      <alignment horizontal="center" vertical="center" wrapText="1"/>
    </xf>
    <xf numFmtId="0" fontId="2" fillId="17" borderId="56" xfId="0" applyFont="1" applyFill="1" applyBorder="1" applyAlignment="1">
      <alignment horizontal="center" vertical="center" wrapText="1"/>
    </xf>
    <xf numFmtId="0" fontId="10" fillId="15" borderId="24" xfId="0" applyFont="1" applyFill="1" applyBorder="1" applyAlignment="1">
      <alignment horizontal="left" vertical="center" wrapText="1"/>
    </xf>
    <xf numFmtId="0" fontId="10" fillId="15" borderId="25" xfId="0" applyFont="1" applyFill="1" applyBorder="1" applyAlignment="1">
      <alignment horizontal="left" vertical="center" wrapText="1"/>
    </xf>
    <xf numFmtId="0" fontId="10" fillId="15" borderId="39" xfId="0" applyFont="1" applyFill="1" applyBorder="1" applyAlignment="1">
      <alignment horizontal="left" vertical="center" wrapText="1"/>
    </xf>
    <xf numFmtId="0" fontId="10" fillId="15" borderId="24" xfId="0" applyFont="1" applyFill="1" applyBorder="1" applyAlignment="1">
      <alignment horizontal="left" vertical="center"/>
    </xf>
    <xf numFmtId="0" fontId="10" fillId="15" borderId="25" xfId="0" applyFont="1" applyFill="1" applyBorder="1" applyAlignment="1">
      <alignment horizontal="left" vertical="center"/>
    </xf>
    <xf numFmtId="0" fontId="10" fillId="15" borderId="39" xfId="0" applyFont="1" applyFill="1" applyBorder="1" applyAlignment="1">
      <alignment horizontal="left" vertical="center"/>
    </xf>
    <xf numFmtId="0" fontId="9" fillId="17" borderId="54" xfId="0" applyFont="1" applyFill="1" applyBorder="1" applyAlignment="1">
      <alignment horizontal="left" vertical="center" wrapText="1"/>
    </xf>
    <xf numFmtId="0" fontId="9" fillId="17" borderId="55" xfId="0" applyFont="1" applyFill="1" applyBorder="1" applyAlignment="1">
      <alignment horizontal="left" vertical="center" wrapText="1"/>
    </xf>
    <xf numFmtId="0" fontId="9" fillId="17" borderId="56" xfId="0" applyFont="1" applyFill="1" applyBorder="1" applyAlignment="1">
      <alignment horizontal="left" vertical="center" wrapText="1"/>
    </xf>
    <xf numFmtId="0" fontId="9" fillId="3" borderId="65"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32" fillId="17" borderId="29" xfId="18" applyFont="1" applyFill="1" applyBorder="1" applyAlignment="1">
      <alignment horizontal="left" vertical="center" wrapText="1"/>
    </xf>
    <xf numFmtId="0" fontId="32" fillId="17" borderId="30" xfId="18" applyFont="1" applyFill="1" applyBorder="1" applyAlignment="1">
      <alignment horizontal="left" vertical="center" wrapText="1"/>
    </xf>
    <xf numFmtId="0" fontId="32" fillId="17" borderId="40" xfId="18" applyFont="1" applyFill="1" applyBorder="1" applyAlignment="1">
      <alignment horizontal="left" vertical="center" wrapText="1"/>
    </xf>
    <xf numFmtId="0" fontId="10" fillId="15" borderId="65" xfId="0" applyFont="1" applyFill="1" applyBorder="1" applyAlignment="1">
      <alignment horizontal="left" vertical="center" wrapText="1"/>
    </xf>
    <xf numFmtId="0" fontId="10" fillId="15" borderId="58" xfId="0" applyFont="1" applyFill="1" applyBorder="1" applyAlignment="1">
      <alignment horizontal="left" vertical="center" wrapText="1"/>
    </xf>
    <xf numFmtId="0" fontId="10" fillId="15" borderId="59" xfId="0" applyFont="1" applyFill="1" applyBorder="1" applyAlignment="1">
      <alignment horizontal="left" vertical="center" wrapText="1"/>
    </xf>
    <xf numFmtId="0" fontId="23" fillId="17" borderId="1" xfId="0" applyFont="1" applyFill="1" applyBorder="1" applyAlignment="1">
      <alignment horizontal="center" vertical="center"/>
    </xf>
    <xf numFmtId="0" fontId="5" fillId="17" borderId="2" xfId="0" applyFont="1" applyFill="1" applyBorder="1" applyAlignment="1">
      <alignment horizontal="center" vertical="center" wrapText="1"/>
    </xf>
    <xf numFmtId="0" fontId="9" fillId="17" borderId="54" xfId="0" applyFont="1" applyFill="1" applyBorder="1" applyAlignment="1">
      <alignment horizontal="left" vertical="center"/>
    </xf>
    <xf numFmtId="0" fontId="9" fillId="17" borderId="55" xfId="0" applyFont="1" applyFill="1" applyBorder="1" applyAlignment="1">
      <alignment horizontal="left" vertical="center"/>
    </xf>
    <xf numFmtId="0" fontId="9" fillId="17" borderId="56" xfId="0" applyFont="1" applyFill="1" applyBorder="1" applyAlignment="1">
      <alignment horizontal="left" vertical="center"/>
    </xf>
    <xf numFmtId="0" fontId="9" fillId="3" borderId="65" xfId="0" applyFont="1" applyFill="1" applyBorder="1" applyAlignment="1">
      <alignment horizontal="left" vertical="center"/>
    </xf>
    <xf numFmtId="0" fontId="9" fillId="3" borderId="58" xfId="0" applyFont="1" applyFill="1" applyBorder="1" applyAlignment="1">
      <alignment horizontal="left" vertical="center"/>
    </xf>
    <xf numFmtId="0" fontId="9" fillId="3" borderId="59" xfId="0" applyFont="1" applyFill="1" applyBorder="1" applyAlignment="1">
      <alignment horizontal="left" vertical="center"/>
    </xf>
    <xf numFmtId="0" fontId="14" fillId="17" borderId="41"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7"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4" xfId="0" applyFont="1" applyFill="1" applyBorder="1" applyAlignment="1">
      <alignment horizontal="center" vertical="center" wrapText="1"/>
    </xf>
    <xf numFmtId="3" fontId="16" fillId="0" borderId="16" xfId="0" applyNumberFormat="1" applyFont="1" applyBorder="1" applyAlignment="1">
      <alignment horizontal="center" vertical="center"/>
    </xf>
    <xf numFmtId="3" fontId="16" fillId="0" borderId="17" xfId="0" applyNumberFormat="1" applyFont="1" applyBorder="1" applyAlignment="1">
      <alignment horizontal="center" vertical="center"/>
    </xf>
    <xf numFmtId="3" fontId="16" fillId="0" borderId="18" xfId="0" applyNumberFormat="1" applyFont="1" applyBorder="1" applyAlignment="1">
      <alignment horizontal="center" vertical="center"/>
    </xf>
    <xf numFmtId="0" fontId="16"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4" xfId="0" applyFont="1" applyBorder="1" applyAlignment="1">
      <alignment horizontal="justify" vertical="center" wrapText="1"/>
    </xf>
    <xf numFmtId="0" fontId="2" fillId="22" borderId="54" xfId="0" applyFont="1" applyFill="1" applyBorder="1" applyAlignment="1">
      <alignment horizontal="center" vertical="center" wrapText="1"/>
    </xf>
    <xf numFmtId="0" fontId="2" fillId="22" borderId="55" xfId="0" applyFont="1" applyFill="1" applyBorder="1" applyAlignment="1">
      <alignment horizontal="center" vertical="center" wrapText="1"/>
    </xf>
    <xf numFmtId="0" fontId="2" fillId="22" borderId="56"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38"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59" fillId="0" borderId="2" xfId="0" applyFont="1" applyBorder="1" applyAlignment="1">
      <alignment horizontal="center" vertical="center" wrapText="1"/>
    </xf>
    <xf numFmtId="0" fontId="59" fillId="0" borderId="5"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47" fillId="16" borderId="8" xfId="0" applyFont="1" applyFill="1" applyBorder="1" applyAlignment="1">
      <alignment horizontal="center" vertical="center"/>
    </xf>
    <xf numFmtId="0" fontId="47" fillId="16" borderId="6" xfId="0" applyFont="1" applyFill="1" applyBorder="1" applyAlignment="1">
      <alignment horizontal="center" vertical="center"/>
    </xf>
    <xf numFmtId="0" fontId="47" fillId="16" borderId="7" xfId="0" applyFont="1" applyFill="1" applyBorder="1" applyAlignment="1">
      <alignment horizontal="center" vertical="center"/>
    </xf>
    <xf numFmtId="0" fontId="47" fillId="16" borderId="8" xfId="0" applyFont="1" applyFill="1" applyBorder="1" applyAlignment="1">
      <alignment horizontal="center" vertical="center" wrapText="1"/>
    </xf>
    <xf numFmtId="0" fontId="47" fillId="16" borderId="6" xfId="0"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57" fillId="18" borderId="43" xfId="0" applyFont="1" applyFill="1" applyBorder="1" applyAlignment="1">
      <alignment horizontal="center"/>
    </xf>
    <xf numFmtId="0" fontId="57" fillId="18" borderId="33" xfId="0" applyFont="1" applyFill="1" applyBorder="1" applyAlignment="1">
      <alignment horizontal="center"/>
    </xf>
    <xf numFmtId="0" fontId="57" fillId="18" borderId="34" xfId="0" applyFont="1" applyFill="1" applyBorder="1" applyAlignment="1">
      <alignment horizontal="center"/>
    </xf>
    <xf numFmtId="0" fontId="0" fillId="0" borderId="20" xfId="0" applyBorder="1" applyAlignment="1">
      <alignment horizontal="center" vertical="center"/>
    </xf>
    <xf numFmtId="0" fontId="0" fillId="0" borderId="41" xfId="0" applyBorder="1" applyAlignment="1">
      <alignment horizontal="center" vertical="center"/>
    </xf>
    <xf numFmtId="0" fontId="0" fillId="0" borderId="12" xfId="0"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41" xfId="0" applyFont="1" applyBorder="1" applyAlignment="1">
      <alignment horizontal="center" vertical="center"/>
    </xf>
    <xf numFmtId="0" fontId="57" fillId="18" borderId="49" xfId="0" applyFont="1" applyFill="1" applyBorder="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41" xfId="0" applyBorder="1" applyAlignment="1">
      <alignment horizontal="center"/>
    </xf>
    <xf numFmtId="0" fontId="57" fillId="18" borderId="43" xfId="0" applyFont="1" applyFill="1" applyBorder="1" applyAlignment="1">
      <alignment horizontal="center" vertical="center"/>
    </xf>
    <xf numFmtId="0" fontId="57" fillId="18" borderId="33" xfId="0" applyFont="1" applyFill="1" applyBorder="1" applyAlignment="1">
      <alignment horizontal="center" vertical="center"/>
    </xf>
    <xf numFmtId="0" fontId="57" fillId="18" borderId="34" xfId="0" applyFont="1" applyFill="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53" fillId="17" borderId="16" xfId="0" applyFont="1" applyFill="1" applyBorder="1" applyAlignment="1">
      <alignment horizontal="center" vertical="center"/>
    </xf>
    <xf numFmtId="0" fontId="53" fillId="17" borderId="3" xfId="0" applyFont="1" applyFill="1" applyBorder="1" applyAlignment="1">
      <alignment horizontal="center" vertical="center"/>
    </xf>
    <xf numFmtId="0" fontId="53" fillId="17" borderId="9" xfId="0" applyFont="1" applyFill="1" applyBorder="1" applyAlignment="1">
      <alignment horizontal="center" vertical="center"/>
    </xf>
    <xf numFmtId="0" fontId="54" fillId="17" borderId="17" xfId="0" applyFont="1" applyFill="1" applyBorder="1" applyAlignment="1">
      <alignment horizontal="center" vertical="center" wrapText="1"/>
    </xf>
    <xf numFmtId="0" fontId="54" fillId="17" borderId="1" xfId="0" applyFont="1" applyFill="1" applyBorder="1" applyAlignment="1">
      <alignment horizontal="center" vertical="center"/>
    </xf>
    <xf numFmtId="0" fontId="54" fillId="17" borderId="2" xfId="0" applyFont="1" applyFill="1" applyBorder="1" applyAlignment="1">
      <alignment horizontal="center" vertical="center"/>
    </xf>
    <xf numFmtId="0" fontId="54" fillId="17" borderId="19" xfId="0" applyFont="1" applyFill="1" applyBorder="1" applyAlignment="1">
      <alignment horizontal="center" vertical="center"/>
    </xf>
    <xf numFmtId="0" fontId="55" fillId="0" borderId="47" xfId="0" applyFont="1" applyBorder="1" applyAlignment="1">
      <alignment horizontal="center"/>
    </xf>
    <xf numFmtId="0" fontId="55" fillId="0" borderId="31" xfId="0" applyFont="1" applyBorder="1" applyAlignment="1">
      <alignment horizontal="center"/>
    </xf>
    <xf numFmtId="0" fontId="54" fillId="0" borderId="54" xfId="0" applyFont="1" applyBorder="1" applyAlignment="1">
      <alignment horizontal="center"/>
    </xf>
    <xf numFmtId="0" fontId="54" fillId="0" borderId="55" xfId="0" applyFont="1" applyBorder="1" applyAlignment="1">
      <alignment horizontal="center"/>
    </xf>
    <xf numFmtId="0" fontId="54" fillId="0" borderId="56" xfId="0" applyFont="1" applyBorder="1" applyAlignment="1">
      <alignment horizontal="center"/>
    </xf>
    <xf numFmtId="0" fontId="56" fillId="17" borderId="24" xfId="0" applyFont="1" applyFill="1" applyBorder="1" applyAlignment="1">
      <alignment horizontal="left" vertical="center"/>
    </xf>
    <xf numFmtId="0" fontId="56" fillId="17" borderId="39" xfId="0" applyFont="1" applyFill="1" applyBorder="1" applyAlignment="1">
      <alignment horizontal="left" vertical="center"/>
    </xf>
    <xf numFmtId="0" fontId="61" fillId="0" borderId="55" xfId="0" applyFont="1" applyBorder="1" applyAlignment="1">
      <alignment horizontal="center" vertical="center"/>
    </xf>
    <xf numFmtId="0" fontId="61" fillId="0" borderId="56" xfId="0" applyFont="1" applyBorder="1" applyAlignment="1">
      <alignment horizontal="center" vertical="center"/>
    </xf>
    <xf numFmtId="0" fontId="56" fillId="17" borderId="54" xfId="0" applyFont="1" applyFill="1" applyBorder="1" applyAlignment="1">
      <alignment horizontal="left" vertical="center"/>
    </xf>
    <xf numFmtId="0" fontId="56" fillId="17" borderId="56" xfId="0" applyFont="1" applyFill="1" applyBorder="1" applyAlignment="1">
      <alignment horizontal="left" vertical="center"/>
    </xf>
    <xf numFmtId="0" fontId="61" fillId="0" borderId="30" xfId="0" applyFont="1" applyBorder="1" applyAlignment="1">
      <alignment horizontal="center" vertical="center"/>
    </xf>
    <xf numFmtId="0" fontId="61" fillId="0" borderId="40" xfId="0" applyFont="1" applyBorder="1" applyAlignment="1">
      <alignment horizontal="center" vertical="center"/>
    </xf>
    <xf numFmtId="0" fontId="57" fillId="18" borderId="16" xfId="0" applyFont="1" applyFill="1" applyBorder="1" applyAlignment="1">
      <alignment horizontal="center" vertical="center"/>
    </xf>
    <xf numFmtId="0" fontId="57" fillId="18" borderId="3" xfId="0" applyFont="1" applyFill="1" applyBorder="1" applyAlignment="1">
      <alignment horizontal="center" vertical="center"/>
    </xf>
    <xf numFmtId="0" fontId="57" fillId="18" borderId="9" xfId="0" applyFont="1" applyFill="1" applyBorder="1" applyAlignment="1">
      <alignment horizontal="center" vertical="center"/>
    </xf>
    <xf numFmtId="0" fontId="59" fillId="0" borderId="2" xfId="0" applyFont="1" applyBorder="1" applyAlignment="1">
      <alignment horizontal="left" vertical="center" wrapText="1"/>
    </xf>
    <xf numFmtId="0" fontId="59" fillId="0" borderId="5" xfId="0" applyFont="1" applyBorder="1" applyAlignment="1">
      <alignment horizontal="left" vertical="center" wrapText="1"/>
    </xf>
    <xf numFmtId="10" fontId="2" fillId="0" borderId="1" xfId="0" applyNumberFormat="1" applyFont="1" applyFill="1" applyBorder="1" applyAlignment="1">
      <alignment horizontal="center" vertical="center" wrapText="1"/>
    </xf>
    <xf numFmtId="0" fontId="35" fillId="0" borderId="1" xfId="15" applyFont="1" applyFill="1" applyBorder="1" applyAlignment="1" applyProtection="1">
      <alignment horizontal="justify" vertical="top" wrapText="1"/>
      <protection locked="0"/>
    </xf>
    <xf numFmtId="0" fontId="35" fillId="0" borderId="1" xfId="15" applyFont="1" applyFill="1" applyBorder="1" applyAlignment="1" applyProtection="1">
      <alignment horizontal="justify" vertical="top"/>
      <protection locked="0"/>
    </xf>
    <xf numFmtId="0" fontId="35" fillId="0" borderId="1" xfId="15" applyFont="1" applyFill="1" applyBorder="1" applyAlignment="1" applyProtection="1">
      <alignment horizontal="left" vertical="top" wrapText="1"/>
      <protection locked="0"/>
    </xf>
    <xf numFmtId="0" fontId="35" fillId="0" borderId="1" xfId="15" applyFont="1" applyFill="1" applyBorder="1" applyAlignment="1" applyProtection="1">
      <alignment horizontal="left" vertical="top"/>
      <protection locked="0"/>
    </xf>
    <xf numFmtId="0" fontId="20" fillId="0" borderId="1" xfId="0" applyFont="1" applyFill="1" applyBorder="1" applyAlignment="1" applyProtection="1">
      <alignment horizontal="justify" vertical="top" wrapText="1"/>
      <protection locked="0"/>
    </xf>
    <xf numFmtId="10" fontId="16" fillId="0" borderId="3" xfId="15" applyNumberFormat="1" applyFont="1" applyFill="1" applyBorder="1" applyAlignment="1">
      <alignment horizontal="center" vertical="center" wrapText="1"/>
    </xf>
    <xf numFmtId="10" fontId="46" fillId="0" borderId="1" xfId="15" applyNumberFormat="1" applyFont="1" applyFill="1" applyBorder="1" applyAlignment="1">
      <alignment horizontal="center" vertical="center" wrapText="1"/>
    </xf>
    <xf numFmtId="10" fontId="46" fillId="0" borderId="2" xfId="15" applyNumberFormat="1" applyFont="1" applyFill="1" applyBorder="1" applyAlignment="1">
      <alignment horizontal="center" vertical="center" wrapText="1"/>
    </xf>
    <xf numFmtId="10" fontId="46" fillId="0" borderId="2" xfId="15" applyNumberFormat="1" applyFont="1" applyFill="1" applyBorder="1" applyAlignment="1" applyProtection="1">
      <alignment horizontal="center" vertical="center" wrapText="1"/>
      <protection locked="0"/>
    </xf>
    <xf numFmtId="10" fontId="16" fillId="0" borderId="5" xfId="15" applyNumberFormat="1" applyFont="1" applyFill="1" applyBorder="1" applyAlignment="1">
      <alignment horizontal="center" vertical="center" wrapText="1"/>
    </xf>
    <xf numFmtId="10" fontId="16" fillId="0" borderId="1" xfId="15" applyNumberFormat="1" applyFont="1" applyFill="1" applyBorder="1" applyAlignment="1">
      <alignment horizontal="center" vertical="center" wrapText="1"/>
    </xf>
    <xf numFmtId="10" fontId="46" fillId="0" borderId="1" xfId="15" applyNumberFormat="1" applyFont="1" applyFill="1" applyBorder="1" applyAlignment="1" applyProtection="1">
      <alignment horizontal="center" vertical="center" wrapText="1"/>
      <protection locked="0"/>
    </xf>
    <xf numFmtId="10" fontId="16" fillId="0" borderId="2" xfId="15" applyNumberFormat="1" applyFont="1" applyFill="1" applyBorder="1" applyAlignment="1">
      <alignment horizontal="center" vertical="center" wrapText="1"/>
    </xf>
    <xf numFmtId="10" fontId="16" fillId="0" borderId="2" xfId="15" applyNumberFormat="1" applyFont="1" applyFill="1" applyBorder="1" applyAlignment="1" applyProtection="1">
      <alignment horizontal="center" vertical="center" wrapText="1"/>
      <protection locked="0"/>
    </xf>
    <xf numFmtId="10" fontId="16" fillId="0" borderId="1" xfId="15" applyNumberFormat="1" applyFont="1" applyFill="1" applyBorder="1" applyAlignment="1" applyProtection="1">
      <alignment horizontal="center" vertical="center" wrapText="1"/>
      <protection locked="0"/>
    </xf>
    <xf numFmtId="10" fontId="46" fillId="0" borderId="5" xfId="15" applyNumberFormat="1" applyFont="1" applyFill="1" applyBorder="1" applyAlignment="1">
      <alignment horizontal="center" vertical="center" wrapText="1"/>
    </xf>
    <xf numFmtId="10" fontId="46" fillId="0" borderId="5" xfId="15" applyNumberFormat="1" applyFont="1" applyFill="1" applyBorder="1" applyAlignment="1" applyProtection="1">
      <alignment horizontal="center" vertical="center" wrapText="1"/>
      <protection locked="0"/>
    </xf>
    <xf numFmtId="10" fontId="46" fillId="0" borderId="7" xfId="15" applyNumberFormat="1" applyFont="1" applyFill="1" applyBorder="1" applyAlignment="1">
      <alignment horizontal="center" vertical="center" wrapText="1"/>
    </xf>
    <xf numFmtId="10" fontId="46" fillId="0" borderId="46" xfId="15" applyNumberFormat="1" applyFont="1" applyFill="1" applyBorder="1" applyAlignment="1">
      <alignment horizontal="center" vertical="center" wrapText="1"/>
    </xf>
    <xf numFmtId="10" fontId="41" fillId="0" borderId="1" xfId="0" applyNumberFormat="1" applyFont="1" applyFill="1" applyBorder="1" applyAlignment="1">
      <alignment horizontal="center" vertical="center"/>
    </xf>
    <xf numFmtId="10" fontId="5" fillId="0" borderId="1" xfId="20" applyNumberFormat="1" applyFont="1" applyFill="1" applyBorder="1" applyAlignment="1" applyProtection="1">
      <alignment horizontal="center" vertical="center" wrapText="1"/>
      <protection locked="0"/>
    </xf>
    <xf numFmtId="3" fontId="5" fillId="0" borderId="1" xfId="0" applyNumberFormat="1" applyFont="1" applyFill="1" applyBorder="1" applyAlignment="1">
      <alignment horizontal="center" vertical="center" wrapText="1"/>
    </xf>
    <xf numFmtId="0" fontId="41" fillId="0" borderId="1" xfId="0" applyFont="1" applyFill="1" applyBorder="1" applyAlignment="1" applyProtection="1">
      <alignment horizontal="justify" vertical="center" wrapText="1"/>
      <protection locked="0"/>
    </xf>
    <xf numFmtId="0" fontId="41" fillId="0" borderId="1" xfId="0" applyFont="1" applyFill="1" applyBorder="1" applyAlignment="1" applyProtection="1">
      <alignment horizontal="center" vertical="center" wrapText="1"/>
      <protection locked="0"/>
    </xf>
    <xf numFmtId="0" fontId="49" fillId="0" borderId="1" xfId="2860" applyFill="1" applyBorder="1" applyAlignment="1" applyProtection="1">
      <alignment horizontal="justify" vertical="center" wrapText="1"/>
      <protection locked="0"/>
    </xf>
    <xf numFmtId="3" fontId="70" fillId="0" borderId="0" xfId="0" applyNumberFormat="1" applyFont="1" applyFill="1" applyAlignment="1">
      <alignment horizontal="center" vertical="center"/>
    </xf>
    <xf numFmtId="183" fontId="22" fillId="0" borderId="1" xfId="8" applyNumberFormat="1" applyFont="1" applyFill="1" applyBorder="1" applyAlignment="1" applyProtection="1">
      <alignment horizontal="center" vertical="center" wrapText="1"/>
      <protection locked="0"/>
    </xf>
    <xf numFmtId="0" fontId="41" fillId="0" borderId="1" xfId="0" applyFont="1" applyFill="1" applyBorder="1" applyAlignment="1" applyProtection="1">
      <alignment horizontal="center" vertical="center"/>
      <protection locked="0"/>
    </xf>
    <xf numFmtId="0" fontId="41" fillId="0" borderId="1" xfId="0" applyFont="1" applyFill="1" applyBorder="1" applyAlignment="1" applyProtection="1">
      <alignment horizontal="justify" vertical="center"/>
      <protection locked="0"/>
    </xf>
    <xf numFmtId="0" fontId="7" fillId="0" borderId="1" xfId="0" applyFont="1" applyFill="1" applyBorder="1" applyAlignment="1">
      <alignment horizontal="right" vertical="center"/>
    </xf>
    <xf numFmtId="41" fontId="7" fillId="0" borderId="1" xfId="0" applyNumberFormat="1" applyFont="1" applyFill="1" applyBorder="1" applyAlignment="1">
      <alignment horizontal="right" vertical="center"/>
    </xf>
    <xf numFmtId="10" fontId="5" fillId="0" borderId="1" xfId="0" applyNumberFormat="1" applyFont="1" applyFill="1" applyBorder="1" applyAlignment="1">
      <alignment horizontal="center" vertical="center"/>
    </xf>
    <xf numFmtId="10" fontId="7" fillId="0" borderId="1" xfId="20" applyNumberFormat="1" applyFont="1" applyFill="1" applyBorder="1" applyAlignment="1" applyProtection="1">
      <alignment horizontal="center" vertical="center"/>
      <protection locked="0"/>
    </xf>
    <xf numFmtId="172" fontId="5" fillId="0" borderId="1" xfId="20" applyNumberFormat="1" applyFont="1" applyFill="1" applyBorder="1" applyAlignment="1" applyProtection="1">
      <alignment horizontal="center" vertical="center" wrapText="1"/>
    </xf>
    <xf numFmtId="10" fontId="7" fillId="0" borderId="1" xfId="0" applyNumberFormat="1" applyFont="1" applyFill="1" applyBorder="1" applyAlignment="1">
      <alignment horizontal="right" vertical="center"/>
    </xf>
    <xf numFmtId="10" fontId="41" fillId="0" borderId="2" xfId="0" applyNumberFormat="1" applyFont="1" applyFill="1" applyBorder="1" applyAlignment="1">
      <alignment horizontal="center" vertical="center"/>
    </xf>
    <xf numFmtId="10" fontId="41" fillId="0" borderId="5" xfId="0" applyNumberFormat="1" applyFont="1" applyFill="1" applyBorder="1" applyAlignment="1">
      <alignment horizontal="center" vertical="center"/>
    </xf>
    <xf numFmtId="10" fontId="5" fillId="0" borderId="5" xfId="20" applyNumberFormat="1" applyFont="1" applyFill="1" applyBorder="1" applyAlignment="1" applyProtection="1">
      <alignment horizontal="center" vertical="center" wrapText="1"/>
      <protection locked="0"/>
    </xf>
    <xf numFmtId="3" fontId="5" fillId="0" borderId="5" xfId="0" applyNumberFormat="1" applyFont="1" applyFill="1" applyBorder="1" applyAlignment="1">
      <alignment horizontal="center" vertical="center" wrapText="1"/>
    </xf>
    <xf numFmtId="0" fontId="49" fillId="0" borderId="1" xfId="2860" applyFill="1" applyBorder="1" applyAlignment="1" applyProtection="1">
      <alignment horizontal="left" vertical="center" wrapText="1"/>
      <protection locked="0"/>
    </xf>
    <xf numFmtId="0" fontId="5" fillId="0" borderId="1" xfId="0" applyFont="1" applyFill="1" applyBorder="1" applyProtection="1">
      <protection locked="0"/>
    </xf>
    <xf numFmtId="3" fontId="1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4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pplyProtection="1">
      <alignment horizontal="right" vertical="center"/>
      <protection locked="0"/>
    </xf>
    <xf numFmtId="0" fontId="65" fillId="0" borderId="1" xfId="0" applyFont="1" applyFill="1" applyBorder="1" applyAlignment="1" applyProtection="1">
      <alignment horizontal="left" vertical="top" wrapText="1"/>
      <protection locked="0"/>
    </xf>
    <xf numFmtId="0" fontId="65" fillId="0" borderId="1" xfId="0" applyFont="1" applyFill="1" applyBorder="1" applyAlignment="1" applyProtection="1">
      <alignment horizontal="justify" vertical="center" wrapText="1"/>
      <protection locked="0"/>
    </xf>
    <xf numFmtId="0" fontId="65" fillId="0" borderId="1" xfId="0" applyFont="1" applyFill="1" applyBorder="1" applyAlignment="1" applyProtection="1">
      <alignment horizontal="left" vertical="top"/>
      <protection locked="0"/>
    </xf>
    <xf numFmtId="0" fontId="65" fillId="0" borderId="1" xfId="0" applyFont="1" applyFill="1" applyBorder="1" applyAlignment="1" applyProtection="1">
      <alignment horizontal="justify" vertical="center"/>
      <protection locked="0"/>
    </xf>
    <xf numFmtId="0" fontId="68" fillId="0" borderId="1" xfId="0" applyFont="1" applyFill="1" applyBorder="1" applyAlignment="1" applyProtection="1">
      <alignment horizontal="left" vertical="center" wrapText="1"/>
      <protection locked="0"/>
    </xf>
    <xf numFmtId="0" fontId="65" fillId="0" borderId="7" xfId="0" applyFont="1" applyFill="1" applyBorder="1" applyAlignment="1" applyProtection="1">
      <alignment horizontal="left" vertical="top"/>
      <protection locked="0"/>
    </xf>
    <xf numFmtId="39" fontId="41" fillId="0" borderId="5" xfId="0" applyNumberFormat="1" applyFont="1" applyFill="1" applyBorder="1" applyAlignment="1">
      <alignment horizontal="center" vertical="center"/>
    </xf>
    <xf numFmtId="0" fontId="41" fillId="0" borderId="5" xfId="0" applyFont="1" applyFill="1" applyBorder="1" applyAlignment="1">
      <alignment horizontal="center" vertical="center"/>
    </xf>
    <xf numFmtId="2" fontId="41" fillId="0" borderId="5" xfId="0" applyNumberFormat="1" applyFont="1" applyFill="1" applyBorder="1" applyAlignment="1">
      <alignment horizontal="center" vertical="center"/>
    </xf>
    <xf numFmtId="0" fontId="5" fillId="0" borderId="5" xfId="20" applyNumberFormat="1" applyFont="1" applyFill="1" applyBorder="1" applyAlignment="1" applyProtection="1">
      <alignment horizontal="center" vertical="center" wrapText="1"/>
      <protection locked="0"/>
    </xf>
    <xf numFmtId="0" fontId="65" fillId="0" borderId="62" xfId="0" applyFont="1" applyFill="1" applyBorder="1" applyAlignment="1" applyProtection="1">
      <alignment horizontal="left" vertical="top" wrapText="1"/>
      <protection locked="0"/>
    </xf>
    <xf numFmtId="0" fontId="65" fillId="0" borderId="79" xfId="0" applyFont="1" applyFill="1" applyBorder="1" applyAlignment="1" applyProtection="1">
      <alignment horizontal="left" vertical="top" wrapText="1"/>
      <protection locked="0"/>
    </xf>
    <xf numFmtId="0" fontId="65" fillId="0" borderId="80" xfId="0" applyFont="1" applyFill="1" applyBorder="1" applyAlignment="1" applyProtection="1">
      <alignment horizontal="left" vertical="top" wrapText="1"/>
      <protection locked="0"/>
    </xf>
    <xf numFmtId="0" fontId="41" fillId="0" borderId="2" xfId="0" applyFont="1" applyFill="1" applyBorder="1" applyAlignment="1" applyProtection="1">
      <alignment horizontal="justify" vertical="center"/>
      <protection locked="0"/>
    </xf>
    <xf numFmtId="0" fontId="5" fillId="0" borderId="2" xfId="0" applyFont="1" applyFill="1" applyBorder="1" applyProtection="1">
      <protection locked="0"/>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3" fontId="10" fillId="0" borderId="7" xfId="0" applyNumberFormat="1"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10" fontId="7" fillId="0" borderId="23" xfId="23"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175" fontId="7" fillId="0" borderId="1" xfId="2916" applyNumberFormat="1" applyFont="1" applyFill="1" applyBorder="1" applyAlignment="1">
      <alignment vertical="center"/>
    </xf>
    <xf numFmtId="9" fontId="7" fillId="0" borderId="1" xfId="23" applyFont="1" applyFill="1" applyBorder="1" applyAlignment="1">
      <alignment horizontal="center" vertical="center"/>
    </xf>
    <xf numFmtId="10" fontId="7" fillId="0" borderId="1" xfId="23" applyNumberFormat="1" applyFont="1" applyFill="1" applyBorder="1" applyAlignment="1">
      <alignment horizontal="center" vertical="center"/>
    </xf>
    <xf numFmtId="10" fontId="5" fillId="0" borderId="1" xfId="23" applyNumberFormat="1" applyFont="1" applyFill="1" applyBorder="1" applyAlignment="1">
      <alignment horizontal="center" vertical="center"/>
    </xf>
    <xf numFmtId="10" fontId="7" fillId="0" borderId="1" xfId="23" applyNumberFormat="1" applyFont="1" applyFill="1" applyBorder="1" applyAlignment="1" applyProtection="1">
      <alignment horizontal="center" vertical="center"/>
      <protection locked="0"/>
    </xf>
    <xf numFmtId="9" fontId="7" fillId="0" borderId="1" xfId="23" applyFont="1" applyFill="1" applyBorder="1" applyAlignment="1">
      <alignment vertical="center"/>
    </xf>
    <xf numFmtId="9" fontId="5" fillId="0" borderId="1" xfId="20" applyFont="1" applyFill="1" applyBorder="1" applyAlignment="1">
      <alignment horizontal="center" vertical="center"/>
    </xf>
    <xf numFmtId="0" fontId="5" fillId="0" borderId="1"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justify" vertical="center" wrapText="1"/>
      <protection locked="0"/>
    </xf>
    <xf numFmtId="0" fontId="67" fillId="0" borderId="1" xfId="2860" applyFont="1" applyFill="1" applyBorder="1" applyAlignment="1" applyProtection="1">
      <alignment horizontal="justify" vertical="center" wrapText="1"/>
      <protection locked="0"/>
    </xf>
    <xf numFmtId="0" fontId="7" fillId="0" borderId="1" xfId="0" applyFont="1" applyFill="1" applyBorder="1" applyAlignment="1">
      <alignment vertical="center"/>
    </xf>
    <xf numFmtId="0" fontId="69" fillId="0" borderId="1" xfId="0" applyFont="1" applyFill="1" applyBorder="1" applyAlignment="1" applyProtection="1">
      <alignment horizontal="left" vertical="top" wrapText="1"/>
      <protection locked="0"/>
    </xf>
    <xf numFmtId="0" fontId="41" fillId="0" borderId="1" xfId="0" applyFont="1" applyFill="1" applyBorder="1" applyAlignment="1" applyProtection="1">
      <alignment horizontal="justify" vertical="top" wrapText="1"/>
      <protection locked="0"/>
    </xf>
    <xf numFmtId="0" fontId="41" fillId="0" borderId="7" xfId="0" applyFont="1" applyFill="1" applyBorder="1" applyAlignment="1" applyProtection="1">
      <alignment horizontal="justify" vertical="top" wrapText="1"/>
      <protection locked="0"/>
    </xf>
    <xf numFmtId="0" fontId="51" fillId="0" borderId="73" xfId="0" applyFont="1" applyFill="1" applyBorder="1" applyAlignment="1" applyProtection="1">
      <alignment horizontal="left" vertical="center" wrapText="1"/>
      <protection locked="0"/>
    </xf>
    <xf numFmtId="0" fontId="16" fillId="0" borderId="77" xfId="0" applyFont="1" applyFill="1" applyBorder="1" applyAlignment="1" applyProtection="1">
      <alignment horizontal="center" vertical="center" wrapText="1"/>
      <protection locked="0"/>
    </xf>
    <xf numFmtId="3" fontId="16" fillId="0" borderId="4" xfId="0" applyNumberFormat="1" applyFont="1" applyFill="1" applyBorder="1" applyAlignment="1" applyProtection="1">
      <alignment horizontal="center" vertical="center"/>
      <protection locked="0"/>
    </xf>
    <xf numFmtId="3" fontId="16" fillId="0" borderId="60"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vertical="center" wrapText="1"/>
      <protection locked="0"/>
    </xf>
    <xf numFmtId="186" fontId="17" fillId="17" borderId="21" xfId="0" applyNumberFormat="1" applyFont="1" applyFill="1" applyBorder="1" applyAlignment="1">
      <alignment horizontal="center" vertical="center" wrapText="1"/>
    </xf>
    <xf numFmtId="186" fontId="17" fillId="17" borderId="22" xfId="0" applyNumberFormat="1" applyFont="1" applyFill="1" applyBorder="1" applyAlignment="1">
      <alignment horizontal="center" vertical="center" wrapText="1"/>
    </xf>
    <xf numFmtId="10" fontId="4" fillId="0" borderId="15"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10" fontId="4" fillId="0" borderId="8" xfId="0" applyNumberFormat="1" applyFont="1" applyFill="1" applyBorder="1" applyAlignment="1" applyProtection="1">
      <alignment horizontal="center" vertical="center"/>
      <protection locked="0"/>
    </xf>
    <xf numFmtId="0" fontId="0" fillId="0" borderId="10" xfId="0" applyFont="1" applyFill="1" applyBorder="1" applyAlignment="1" applyProtection="1">
      <alignment horizontal="center"/>
      <protection locked="0"/>
    </xf>
    <xf numFmtId="3" fontId="16" fillId="0" borderId="5" xfId="0" applyNumberFormat="1" applyFont="1" applyFill="1" applyBorder="1" applyAlignment="1" applyProtection="1">
      <alignment vertical="center" wrapText="1"/>
      <protection locked="0"/>
    </xf>
    <xf numFmtId="3" fontId="16" fillId="0" borderId="23" xfId="0" applyNumberFormat="1" applyFont="1" applyFill="1" applyBorder="1" applyAlignment="1" applyProtection="1">
      <alignment vertical="center" wrapText="1"/>
      <protection locked="0"/>
    </xf>
    <xf numFmtId="3" fontId="16" fillId="0" borderId="2" xfId="0" applyNumberFormat="1" applyFont="1" applyFill="1" applyBorder="1" applyAlignment="1" applyProtection="1">
      <alignment vertical="center" wrapText="1"/>
      <protection locked="0"/>
    </xf>
    <xf numFmtId="0" fontId="22" fillId="0" borderId="1" xfId="0" applyFont="1" applyBorder="1" applyAlignment="1">
      <alignment horizontal="center" vertical="center" wrapText="1"/>
    </xf>
    <xf numFmtId="3" fontId="16" fillId="0" borderId="5" xfId="0" applyNumberFormat="1"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3" fontId="16" fillId="0" borderId="37" xfId="0" applyNumberFormat="1" applyFont="1" applyFill="1" applyBorder="1" applyAlignment="1" applyProtection="1">
      <alignment horizontal="justify" vertical="top" wrapText="1"/>
      <protection locked="0"/>
    </xf>
    <xf numFmtId="3" fontId="16" fillId="0" borderId="23" xfId="0" applyNumberFormat="1" applyFont="1" applyFill="1" applyBorder="1" applyAlignment="1" applyProtection="1">
      <alignment horizontal="justify" vertical="top" wrapText="1"/>
      <protection locked="0"/>
    </xf>
    <xf numFmtId="3" fontId="16" fillId="0" borderId="36" xfId="0" applyNumberFormat="1" applyFont="1" applyFill="1" applyBorder="1" applyAlignment="1" applyProtection="1">
      <alignment horizontal="justify" vertical="top" wrapText="1"/>
      <protection locked="0"/>
    </xf>
    <xf numFmtId="2" fontId="17" fillId="0" borderId="3" xfId="23" applyNumberFormat="1" applyFont="1" applyFill="1" applyBorder="1" applyAlignment="1" applyProtection="1">
      <alignment horizontal="center" vertical="center"/>
      <protection locked="0"/>
    </xf>
    <xf numFmtId="2" fontId="17" fillId="0" borderId="1" xfId="23" applyNumberFormat="1" applyFont="1" applyFill="1" applyBorder="1" applyAlignment="1" applyProtection="1">
      <alignment horizontal="center" vertical="center"/>
      <protection locked="0"/>
    </xf>
    <xf numFmtId="0" fontId="16" fillId="0" borderId="1" xfId="23" applyNumberFormat="1"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2" fontId="17" fillId="0" borderId="5" xfId="23" applyNumberFormat="1"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3" fontId="16" fillId="0" borderId="42" xfId="0" applyNumberFormat="1" applyFont="1" applyFill="1" applyBorder="1" applyAlignment="1" applyProtection="1">
      <alignment horizontal="center" vertical="center"/>
      <protection locked="0"/>
    </xf>
    <xf numFmtId="4" fontId="16" fillId="0" borderId="1" xfId="0" applyNumberFormat="1" applyFont="1" applyFill="1" applyBorder="1" applyAlignment="1" applyProtection="1">
      <alignment horizontal="center" vertical="center"/>
      <protection locked="0"/>
    </xf>
    <xf numFmtId="4" fontId="16" fillId="0" borderId="8" xfId="0" applyNumberFormat="1"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wrapText="1"/>
      <protection locked="0"/>
    </xf>
    <xf numFmtId="4" fontId="16" fillId="0" borderId="17" xfId="0" applyNumberFormat="1" applyFont="1" applyFill="1" applyBorder="1" applyAlignment="1">
      <alignment horizontal="center" vertical="center"/>
    </xf>
    <xf numFmtId="4" fontId="16" fillId="0" borderId="17" xfId="0" applyNumberFormat="1" applyFont="1" applyFill="1" applyBorder="1" applyAlignment="1" applyProtection="1">
      <alignment horizontal="center" vertical="center"/>
      <protection locked="0"/>
    </xf>
    <xf numFmtId="4" fontId="16" fillId="0" borderId="1" xfId="0" applyNumberFormat="1" applyFont="1" applyFill="1" applyBorder="1" applyAlignment="1" applyProtection="1">
      <alignment horizontal="center" vertical="center" wrapText="1"/>
      <protection locked="0"/>
    </xf>
    <xf numFmtId="0" fontId="16" fillId="0" borderId="5" xfId="0" applyFont="1" applyFill="1" applyBorder="1" applyAlignment="1" applyProtection="1">
      <alignment vertical="center" wrapText="1"/>
      <protection locked="0"/>
    </xf>
    <xf numFmtId="0" fontId="51" fillId="0" borderId="75" xfId="0" applyFont="1" applyFill="1" applyBorder="1" applyAlignment="1" applyProtection="1">
      <alignment horizontal="left" vertical="center" wrapText="1"/>
      <protection locked="0"/>
    </xf>
    <xf numFmtId="3" fontId="16" fillId="0" borderId="2" xfId="0" applyNumberFormat="1" applyFont="1" applyFill="1" applyBorder="1" applyAlignment="1">
      <alignment horizontal="center" vertical="center"/>
    </xf>
    <xf numFmtId="3" fontId="16" fillId="0" borderId="2" xfId="0" applyNumberFormat="1" applyFont="1" applyFill="1" applyBorder="1" applyAlignment="1" applyProtection="1">
      <alignment horizontal="center" vertical="center"/>
      <protection locked="0"/>
    </xf>
    <xf numFmtId="4" fontId="16" fillId="0" borderId="4" xfId="0" applyNumberFormat="1" applyFont="1" applyFill="1" applyBorder="1" applyAlignment="1" applyProtection="1">
      <alignment horizontal="center" vertical="center" wrapText="1"/>
      <protection locked="0"/>
    </xf>
    <xf numFmtId="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187" fontId="16" fillId="0" borderId="1" xfId="4652"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10" fontId="17" fillId="0" borderId="3" xfId="23" applyNumberFormat="1" applyFont="1" applyFill="1" applyBorder="1" applyAlignment="1" applyProtection="1">
      <alignment horizontal="center" vertical="center"/>
      <protection locked="0"/>
    </xf>
    <xf numFmtId="4" fontId="16" fillId="0" borderId="3" xfId="0" applyNumberFormat="1" applyFont="1" applyFill="1" applyBorder="1" applyAlignment="1" applyProtection="1">
      <alignment horizontal="center" vertical="center" wrapText="1"/>
      <protection locked="0"/>
    </xf>
    <xf numFmtId="0" fontId="16" fillId="0" borderId="5" xfId="0" applyFont="1" applyFill="1" applyBorder="1" applyAlignment="1" applyProtection="1">
      <alignment horizontal="justify" vertical="center" wrapText="1"/>
      <protection locked="0"/>
    </xf>
    <xf numFmtId="0" fontId="4" fillId="0" borderId="4" xfId="0" applyFont="1" applyFill="1" applyBorder="1" applyAlignment="1" applyProtection="1">
      <alignment horizontal="center" vertical="center"/>
      <protection locked="0"/>
    </xf>
    <xf numFmtId="3" fontId="16" fillId="0" borderId="4" xfId="0" applyNumberFormat="1" applyFont="1" applyFill="1" applyBorder="1" applyAlignment="1">
      <alignment horizontal="center" vertical="center"/>
    </xf>
    <xf numFmtId="3" fontId="16" fillId="0" borderId="18" xfId="0" applyNumberFormat="1" applyFont="1" applyFill="1" applyBorder="1" applyAlignment="1" applyProtection="1">
      <alignment horizontal="center" vertical="center"/>
      <protection locked="0"/>
    </xf>
    <xf numFmtId="3" fontId="16" fillId="0" borderId="18" xfId="0" applyNumberFormat="1" applyFont="1" applyFill="1" applyBorder="1" applyAlignment="1">
      <alignment horizontal="center" vertical="center"/>
    </xf>
    <xf numFmtId="10" fontId="17" fillId="0" borderId="1" xfId="23" applyNumberFormat="1" applyFont="1" applyFill="1" applyBorder="1" applyAlignment="1" applyProtection="1">
      <alignment horizontal="center" vertical="center"/>
      <protection locked="0"/>
    </xf>
    <xf numFmtId="4" fontId="16"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0" fontId="16" fillId="0" borderId="23" xfId="0" applyFont="1" applyFill="1" applyBorder="1" applyAlignment="1" applyProtection="1">
      <alignment horizontal="justify" vertical="center" wrapText="1"/>
      <protection locked="0"/>
    </xf>
    <xf numFmtId="3" fontId="16" fillId="0" borderId="1"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protection locked="0"/>
    </xf>
    <xf numFmtId="178" fontId="4" fillId="0" borderId="1" xfId="4600" applyNumberFormat="1" applyFont="1" applyFill="1" applyBorder="1" applyAlignment="1" applyProtection="1">
      <alignment horizontal="center" vertical="center"/>
      <protection locked="0"/>
    </xf>
    <xf numFmtId="3" fontId="16" fillId="0" borderId="17" xfId="0" applyNumberFormat="1" applyFont="1" applyFill="1" applyBorder="1" applyAlignment="1" applyProtection="1">
      <alignment horizontal="center" vertical="center"/>
      <protection locked="0"/>
    </xf>
    <xf numFmtId="3" fontId="16" fillId="0" borderId="1" xfId="0" applyNumberFormat="1" applyFont="1" applyFill="1" applyBorder="1" applyAlignment="1">
      <alignment horizontal="center" vertical="center"/>
    </xf>
    <xf numFmtId="3" fontId="16" fillId="0" borderId="17" xfId="0" applyNumberFormat="1" applyFont="1" applyFill="1" applyBorder="1" applyAlignment="1">
      <alignment horizontal="center" vertical="center"/>
    </xf>
    <xf numFmtId="3" fontId="16" fillId="0" borderId="1" xfId="0" applyNumberFormat="1" applyFont="1" applyFill="1" applyBorder="1" applyAlignment="1" applyProtection="1">
      <alignment vertical="center" wrapText="1"/>
      <protection locked="0"/>
    </xf>
    <xf numFmtId="3" fontId="16" fillId="0" borderId="1" xfId="0" applyNumberFormat="1"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justify" vertical="center" wrapText="1"/>
      <protection locked="0"/>
    </xf>
    <xf numFmtId="0" fontId="16" fillId="0" borderId="1" xfId="0" applyFont="1" applyFill="1" applyBorder="1" applyAlignment="1" applyProtection="1">
      <alignment horizontal="center" vertical="center" wrapText="1"/>
      <protection locked="0"/>
    </xf>
    <xf numFmtId="10" fontId="2" fillId="0" borderId="3" xfId="0" applyNumberFormat="1" applyFont="1" applyFill="1" applyBorder="1" applyAlignment="1" applyProtection="1">
      <alignment horizontal="center" vertical="center" wrapText="1"/>
      <protection locked="0"/>
    </xf>
    <xf numFmtId="10" fontId="4" fillId="0" borderId="3" xfId="0" applyNumberFormat="1" applyFont="1" applyFill="1" applyBorder="1" applyAlignment="1">
      <alignment horizontal="center" vertical="center" wrapText="1"/>
    </xf>
    <xf numFmtId="186" fontId="17" fillId="17" borderId="68" xfId="0" applyNumberFormat="1" applyFont="1" applyFill="1" applyBorder="1" applyAlignment="1">
      <alignment horizontal="center" vertical="center" wrapText="1"/>
    </xf>
    <xf numFmtId="0" fontId="16" fillId="0" borderId="5"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center" vertical="center" wrapText="1"/>
      <protection locked="0"/>
    </xf>
    <xf numFmtId="0" fontId="51" fillId="0" borderId="74" xfId="0" applyFont="1" applyFill="1" applyBorder="1" applyAlignment="1" applyProtection="1">
      <alignment horizontal="left" vertical="center" wrapText="1"/>
      <protection locked="0"/>
    </xf>
    <xf numFmtId="10" fontId="16" fillId="0" borderId="1" xfId="0" applyNumberFormat="1" applyFont="1" applyFill="1" applyBorder="1" applyAlignment="1">
      <alignment horizontal="center" vertical="center"/>
    </xf>
    <xf numFmtId="0" fontId="16" fillId="0" borderId="78" xfId="0"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protection locked="0"/>
    </xf>
    <xf numFmtId="0" fontId="0" fillId="0" borderId="0" xfId="0"/>
    <xf numFmtId="0" fontId="45" fillId="15" borderId="0" xfId="0" applyFont="1" applyFill="1"/>
    <xf numFmtId="4" fontId="45" fillId="15" borderId="0" xfId="0" applyNumberFormat="1" applyFont="1" applyFill="1"/>
    <xf numFmtId="0" fontId="47" fillId="15" borderId="0" xfId="0" applyFont="1" applyFill="1"/>
    <xf numFmtId="0" fontId="0" fillId="0" borderId="1" xfId="0" applyBorder="1" applyAlignment="1">
      <alignment horizontal="center" vertical="center"/>
    </xf>
    <xf numFmtId="0" fontId="23" fillId="4" borderId="1" xfId="0" applyFont="1" applyFill="1" applyBorder="1" applyAlignment="1">
      <alignment horizontal="center" vertical="center"/>
    </xf>
    <xf numFmtId="0" fontId="32" fillId="0" borderId="29" xfId="18" applyFont="1" applyBorder="1" applyAlignment="1">
      <alignment horizontal="left" vertical="center" wrapText="1"/>
    </xf>
    <xf numFmtId="0" fontId="32" fillId="0" borderId="30" xfId="18" applyFont="1" applyBorder="1" applyAlignment="1">
      <alignment horizontal="left" vertical="center" wrapText="1"/>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2" fillId="17" borderId="33" xfId="0" applyFont="1" applyFill="1" applyBorder="1" applyAlignment="1">
      <alignment horizontal="center" vertical="center" wrapText="1"/>
    </xf>
    <xf numFmtId="0" fontId="2" fillId="17" borderId="14" xfId="0" applyFont="1" applyFill="1" applyBorder="1" applyAlignment="1">
      <alignment vertical="center" wrapText="1"/>
    </xf>
    <xf numFmtId="0" fontId="2" fillId="17" borderId="37" xfId="0" applyFont="1" applyFill="1" applyBorder="1" applyAlignment="1">
      <alignment vertical="center" wrapText="1"/>
    </xf>
    <xf numFmtId="0" fontId="2" fillId="17" borderId="37" xfId="18" applyFont="1" applyFill="1" applyBorder="1" applyAlignment="1">
      <alignment vertical="center" wrapText="1"/>
    </xf>
    <xf numFmtId="0" fontId="2" fillId="17" borderId="70"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37" xfId="15" applyNumberFormat="1" applyFill="1" applyBorder="1" applyAlignment="1">
      <alignment horizontal="center" vertical="center" wrapText="1"/>
    </xf>
    <xf numFmtId="0" fontId="2" fillId="17" borderId="50" xfId="0" applyFont="1" applyFill="1" applyBorder="1" applyAlignment="1">
      <alignment horizontal="center" vertical="center" wrapText="1"/>
    </xf>
    <xf numFmtId="0" fontId="4" fillId="17" borderId="37" xfId="15"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37" xfId="0" applyFont="1" applyFill="1" applyBorder="1" applyAlignment="1">
      <alignment horizontal="center" vertical="top" wrapText="1"/>
    </xf>
    <xf numFmtId="0" fontId="2" fillId="17" borderId="1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4" xfId="0" applyFont="1" applyFill="1" applyBorder="1" applyAlignment="1">
      <alignment horizontal="center" vertical="top" wrapText="1"/>
    </xf>
    <xf numFmtId="0" fontId="2" fillId="17" borderId="42" xfId="0" applyFont="1" applyFill="1" applyBorder="1" applyAlignment="1">
      <alignment horizontal="center" vertical="top" wrapText="1"/>
    </xf>
    <xf numFmtId="0" fontId="15" fillId="17" borderId="51" xfId="0" applyFont="1" applyFill="1" applyBorder="1" applyAlignment="1">
      <alignment horizontal="left" vertical="center" wrapText="1"/>
    </xf>
    <xf numFmtId="10" fontId="16" fillId="0" borderId="16" xfId="23" applyNumberFormat="1" applyFont="1" applyFill="1" applyBorder="1" applyAlignment="1" applyProtection="1">
      <alignment horizontal="center" vertical="center"/>
    </xf>
    <xf numFmtId="10" fontId="16" fillId="0" borderId="3" xfId="23" applyNumberFormat="1" applyFont="1" applyFill="1" applyBorder="1" applyAlignment="1" applyProtection="1">
      <alignment horizontal="center" vertical="center"/>
    </xf>
    <xf numFmtId="172" fontId="16" fillId="0" borderId="16" xfId="23" applyNumberFormat="1" applyFont="1" applyFill="1" applyBorder="1" applyAlignment="1" applyProtection="1">
      <alignment horizontal="center" vertical="center"/>
    </xf>
    <xf numFmtId="0" fontId="15" fillId="18" borderId="52" xfId="0" applyFont="1" applyFill="1" applyBorder="1" applyAlignment="1">
      <alignment horizontal="left" vertical="center" wrapText="1"/>
    </xf>
    <xf numFmtId="0" fontId="15" fillId="17" borderId="52" xfId="0" applyFont="1" applyFill="1" applyBorder="1" applyAlignment="1">
      <alignment horizontal="left" vertical="center" wrapText="1"/>
    </xf>
    <xf numFmtId="10" fontId="16" fillId="0" borderId="17" xfId="23" applyNumberFormat="1" applyFont="1" applyFill="1" applyBorder="1" applyAlignment="1" applyProtection="1">
      <alignment horizontal="center" vertical="center"/>
    </xf>
    <xf numFmtId="10" fontId="16" fillId="0" borderId="1" xfId="23" applyNumberFormat="1" applyFont="1" applyFill="1" applyBorder="1" applyAlignment="1" applyProtection="1">
      <alignment horizontal="center" vertical="center"/>
    </xf>
    <xf numFmtId="0" fontId="15" fillId="18" borderId="53" xfId="0" applyFont="1" applyFill="1" applyBorder="1" applyAlignment="1">
      <alignment horizontal="left" vertical="center" wrapText="1"/>
    </xf>
    <xf numFmtId="187" fontId="16" fillId="0" borderId="1" xfId="23" applyNumberFormat="1" applyFont="1" applyFill="1" applyBorder="1" applyAlignment="1" applyProtection="1">
      <alignment horizontal="center" vertical="center"/>
    </xf>
    <xf numFmtId="0" fontId="16" fillId="0" borderId="1" xfId="0" applyFont="1" applyBorder="1" applyAlignment="1">
      <alignment horizontal="justify" vertical="center" wrapText="1"/>
    </xf>
    <xf numFmtId="0" fontId="15" fillId="17" borderId="34" xfId="0" applyFont="1" applyFill="1" applyBorder="1" applyAlignment="1">
      <alignment horizontal="left" vertical="center" wrapText="1"/>
    </xf>
    <xf numFmtId="0" fontId="15" fillId="18" borderId="35" xfId="0" applyFont="1" applyFill="1" applyBorder="1" applyAlignment="1">
      <alignment horizontal="left" vertical="center" wrapText="1"/>
    </xf>
    <xf numFmtId="187" fontId="16" fillId="0" borderId="1" xfId="4652" applyFont="1" applyFill="1" applyBorder="1" applyAlignment="1" applyProtection="1">
      <alignment horizontal="center" vertical="center"/>
    </xf>
    <xf numFmtId="0" fontId="16" fillId="0" borderId="17" xfId="23" applyNumberFormat="1" applyFont="1" applyFill="1" applyBorder="1" applyAlignment="1" applyProtection="1">
      <alignment horizontal="center" vertical="center"/>
    </xf>
    <xf numFmtId="1" fontId="16" fillId="0" borderId="17" xfId="23" applyNumberFormat="1" applyFont="1" applyFill="1" applyBorder="1" applyAlignment="1" applyProtection="1">
      <alignment horizontal="center" vertical="center"/>
    </xf>
    <xf numFmtId="9" fontId="16" fillId="0" borderId="17" xfId="23" applyFont="1" applyFill="1" applyBorder="1" applyAlignment="1" applyProtection="1">
      <alignment horizontal="center" vertical="center"/>
    </xf>
    <xf numFmtId="9" fontId="16" fillId="0" borderId="3" xfId="23" applyFont="1" applyFill="1" applyBorder="1" applyAlignment="1" applyProtection="1">
      <alignment horizontal="center" vertical="center"/>
    </xf>
    <xf numFmtId="9" fontId="16" fillId="0" borderId="1" xfId="23" applyFont="1" applyFill="1" applyBorder="1" applyAlignment="1" applyProtection="1">
      <alignment horizontal="center" vertical="center"/>
    </xf>
    <xf numFmtId="0" fontId="16" fillId="0" borderId="16" xfId="23" applyNumberFormat="1" applyFont="1" applyFill="1" applyBorder="1" applyAlignment="1" applyProtection="1">
      <alignment horizontal="center" vertical="center"/>
    </xf>
    <xf numFmtId="3" fontId="16" fillId="0" borderId="16" xfId="23" applyNumberFormat="1" applyFont="1" applyFill="1" applyBorder="1" applyAlignment="1" applyProtection="1">
      <alignment horizontal="center" vertical="center"/>
    </xf>
    <xf numFmtId="0" fontId="16" fillId="0" borderId="3" xfId="23" applyNumberFormat="1" applyFont="1" applyFill="1" applyBorder="1" applyAlignment="1" applyProtection="1">
      <alignment horizontal="center" vertical="center"/>
    </xf>
    <xf numFmtId="2" fontId="16" fillId="0" borderId="5" xfId="23" applyNumberFormat="1" applyFont="1" applyFill="1" applyBorder="1" applyAlignment="1" applyProtection="1">
      <alignment horizontal="center" vertical="center"/>
    </xf>
    <xf numFmtId="184" fontId="16" fillId="0" borderId="5" xfId="23" applyNumberFormat="1" applyFont="1" applyFill="1" applyBorder="1" applyAlignment="1" applyProtection="1">
      <alignment horizontal="center" vertical="center"/>
    </xf>
    <xf numFmtId="0" fontId="16" fillId="0" borderId="1" xfId="23" applyNumberFormat="1" applyFont="1" applyFill="1" applyBorder="1" applyAlignment="1" applyProtection="1">
      <alignment horizontal="center" vertical="center"/>
    </xf>
    <xf numFmtId="182" fontId="16" fillId="0" borderId="1" xfId="23" applyNumberFormat="1" applyFont="1" applyFill="1" applyBorder="1" applyAlignment="1" applyProtection="1">
      <alignment horizontal="center" vertical="center"/>
    </xf>
    <xf numFmtId="0" fontId="16" fillId="0" borderId="41" xfId="23" applyNumberFormat="1" applyFont="1" applyFill="1" applyBorder="1" applyAlignment="1" applyProtection="1">
      <alignment horizontal="center" vertical="center"/>
    </xf>
    <xf numFmtId="2" fontId="16" fillId="0" borderId="1" xfId="23" applyNumberFormat="1" applyFont="1" applyFill="1" applyBorder="1" applyAlignment="1" applyProtection="1">
      <alignment horizontal="center" vertical="center"/>
    </xf>
    <xf numFmtId="1" fontId="16" fillId="0" borderId="3" xfId="23" applyNumberFormat="1" applyFont="1" applyFill="1" applyBorder="1" applyAlignment="1" applyProtection="1">
      <alignment horizontal="center" vertical="center"/>
    </xf>
    <xf numFmtId="2" fontId="16" fillId="0" borderId="3" xfId="23" applyNumberFormat="1" applyFont="1" applyFill="1" applyBorder="1" applyAlignment="1" applyProtection="1">
      <alignment horizontal="center" vertical="center"/>
    </xf>
    <xf numFmtId="3" fontId="16" fillId="0" borderId="17" xfId="23" applyNumberFormat="1" applyFont="1" applyFill="1" applyBorder="1" applyAlignment="1" applyProtection="1">
      <alignment horizontal="center" vertical="center"/>
    </xf>
    <xf numFmtId="0" fontId="17" fillId="17" borderId="44" xfId="0" applyFont="1" applyFill="1" applyBorder="1" applyAlignment="1">
      <alignment horizontal="left" vertical="center" wrapText="1"/>
    </xf>
    <xf numFmtId="3" fontId="16" fillId="17" borderId="41" xfId="9" applyNumberFormat="1" applyFont="1" applyFill="1" applyBorder="1" applyAlignment="1" applyProtection="1">
      <alignment horizontal="center" vertical="center" wrapText="1"/>
    </xf>
    <xf numFmtId="186" fontId="17" fillId="17" borderId="5" xfId="0" applyNumberFormat="1" applyFont="1" applyFill="1" applyBorder="1" applyAlignment="1">
      <alignment horizontal="center" vertical="center" wrapText="1"/>
    </xf>
    <xf numFmtId="0" fontId="2" fillId="17" borderId="27" xfId="0" applyFont="1" applyFill="1" applyBorder="1" applyAlignment="1">
      <alignment vertical="center" wrapText="1"/>
    </xf>
    <xf numFmtId="0" fontId="2" fillId="17" borderId="0" xfId="0" applyFont="1" applyFill="1" applyAlignment="1">
      <alignment vertical="center" wrapText="1"/>
    </xf>
    <xf numFmtId="0" fontId="2" fillId="17" borderId="28" xfId="0" applyFont="1" applyFill="1" applyBorder="1" applyAlignment="1">
      <alignment vertical="center" wrapText="1"/>
    </xf>
    <xf numFmtId="0" fontId="17" fillId="17" borderId="8" xfId="0" applyFont="1" applyFill="1" applyBorder="1" applyAlignment="1">
      <alignment horizontal="left" vertical="center" wrapText="1"/>
    </xf>
    <xf numFmtId="187" fontId="16" fillId="17" borderId="10" xfId="4652" applyFont="1" applyFill="1" applyBorder="1" applyAlignment="1" applyProtection="1">
      <alignment horizontal="center" vertical="center"/>
    </xf>
    <xf numFmtId="186" fontId="17" fillId="17" borderId="1" xfId="0" applyNumberFormat="1" applyFont="1" applyFill="1" applyBorder="1" applyAlignment="1">
      <alignment horizontal="center" vertical="center" wrapText="1"/>
    </xf>
    <xf numFmtId="0" fontId="17" fillId="17" borderId="42" xfId="0" applyFont="1" applyFill="1" applyBorder="1" applyAlignment="1">
      <alignment horizontal="left" vertical="center" wrapText="1"/>
    </xf>
    <xf numFmtId="3" fontId="18" fillId="17" borderId="18" xfId="0" applyNumberFormat="1" applyFont="1" applyFill="1" applyBorder="1" applyAlignment="1">
      <alignment horizontal="center" vertical="center"/>
    </xf>
    <xf numFmtId="0" fontId="2" fillId="17" borderId="29" xfId="0" applyFont="1" applyFill="1" applyBorder="1" applyAlignment="1">
      <alignment vertical="center" wrapText="1"/>
    </xf>
    <xf numFmtId="0" fontId="2" fillId="17" borderId="30" xfId="0" applyFont="1" applyFill="1" applyBorder="1" applyAlignment="1">
      <alignment vertical="center" wrapText="1"/>
    </xf>
    <xf numFmtId="0" fontId="2" fillId="17" borderId="40" xfId="0" applyFont="1" applyFill="1" applyBorder="1" applyAlignment="1">
      <alignment vertical="center" wrapText="1"/>
    </xf>
    <xf numFmtId="4" fontId="45" fillId="0" borderId="0" xfId="0" applyNumberFormat="1" applyFont="1"/>
    <xf numFmtId="0" fontId="24" fillId="15" borderId="0" xfId="0" applyFont="1" applyFill="1"/>
    <xf numFmtId="0" fontId="25" fillId="15" borderId="0" xfId="0" applyFont="1" applyFill="1" applyAlignment="1">
      <alignment horizontal="center"/>
    </xf>
    <xf numFmtId="179" fontId="5" fillId="0" borderId="0" xfId="0" applyNumberFormat="1" applyFont="1" applyAlignment="1">
      <alignment horizontal="center"/>
    </xf>
    <xf numFmtId="0" fontId="45" fillId="0" borderId="0" xfId="0" applyFont="1"/>
    <xf numFmtId="186" fontId="17" fillId="0" borderId="0" xfId="0" applyNumberFormat="1" applyFont="1" applyAlignment="1">
      <alignment horizontal="center" vertical="center" wrapText="1"/>
    </xf>
    <xf numFmtId="10" fontId="16" fillId="0" borderId="16" xfId="23" applyNumberFormat="1" applyFont="1" applyFill="1" applyBorder="1" applyAlignment="1" applyProtection="1">
      <alignment horizontal="center" vertical="center"/>
      <protection locked="0"/>
    </xf>
    <xf numFmtId="10" fontId="16" fillId="0" borderId="17" xfId="23" applyNumberFormat="1" applyFont="1" applyFill="1" applyBorder="1" applyAlignment="1" applyProtection="1">
      <alignment horizontal="center" vertical="center"/>
      <protection locked="0"/>
    </xf>
    <xf numFmtId="0" fontId="16" fillId="0" borderId="17" xfId="23" applyNumberFormat="1" applyFont="1" applyFill="1" applyBorder="1" applyAlignment="1" applyProtection="1">
      <alignment horizontal="center" vertical="center"/>
      <protection locked="0"/>
    </xf>
    <xf numFmtId="172" fontId="16" fillId="0" borderId="16" xfId="23" applyNumberFormat="1" applyFont="1" applyFill="1" applyBorder="1" applyAlignment="1" applyProtection="1">
      <alignment horizontal="center" vertical="center"/>
      <protection locked="0"/>
    </xf>
    <xf numFmtId="0" fontId="16" fillId="0" borderId="16" xfId="23" applyNumberFormat="1" applyFont="1" applyFill="1" applyBorder="1" applyAlignment="1" applyProtection="1">
      <alignment horizontal="center" vertical="center"/>
      <protection locked="0"/>
    </xf>
    <xf numFmtId="3" fontId="16" fillId="17" borderId="41" xfId="9" applyNumberFormat="1" applyFont="1" applyFill="1" applyBorder="1" applyAlignment="1" applyProtection="1">
      <alignment horizontal="center" vertical="center" wrapText="1"/>
      <protection locked="0"/>
    </xf>
    <xf numFmtId="187" fontId="16" fillId="17" borderId="10" xfId="4652" applyFont="1" applyFill="1" applyBorder="1" applyAlignment="1" applyProtection="1">
      <alignment horizontal="center" vertical="center"/>
      <protection locked="0"/>
    </xf>
    <xf numFmtId="3" fontId="18" fillId="17" borderId="18" xfId="0" applyNumberFormat="1" applyFont="1" applyFill="1" applyBorder="1" applyAlignment="1" applyProtection="1">
      <alignment horizontal="center" vertical="center"/>
      <protection locked="0"/>
    </xf>
    <xf numFmtId="186" fontId="17" fillId="17" borderId="5" xfId="0" applyNumberFormat="1" applyFont="1" applyFill="1" applyBorder="1" applyAlignment="1" applyProtection="1">
      <alignment horizontal="center" vertical="center" wrapText="1"/>
      <protection locked="0"/>
    </xf>
    <xf numFmtId="186" fontId="17" fillId="17" borderId="1" xfId="0" applyNumberFormat="1" applyFont="1" applyFill="1" applyBorder="1" applyAlignment="1" applyProtection="1">
      <alignment horizontal="center" vertical="center" wrapText="1"/>
      <protection locked="0"/>
    </xf>
    <xf numFmtId="10" fontId="16" fillId="0" borderId="8" xfId="23" applyNumberFormat="1" applyFont="1" applyFill="1" applyBorder="1" applyAlignment="1" applyProtection="1">
      <alignment horizontal="center" vertical="center"/>
      <protection locked="0"/>
    </xf>
    <xf numFmtId="10" fontId="16" fillId="0" borderId="15" xfId="23" applyNumberFormat="1" applyFont="1" applyFill="1" applyBorder="1" applyAlignment="1" applyProtection="1">
      <alignment horizontal="center" vertical="center"/>
      <protection locked="0"/>
    </xf>
    <xf numFmtId="187" fontId="16" fillId="0" borderId="8" xfId="4652" applyFont="1" applyFill="1" applyBorder="1" applyAlignment="1" applyProtection="1">
      <alignment horizontal="center" vertical="center"/>
      <protection locked="0"/>
    </xf>
    <xf numFmtId="2" fontId="16" fillId="0" borderId="44" xfId="23" applyNumberFormat="1" applyFont="1" applyFill="1" applyBorder="1" applyAlignment="1" applyProtection="1">
      <alignment horizontal="center" vertical="center"/>
      <protection locked="0"/>
    </xf>
    <xf numFmtId="0" fontId="16" fillId="0" borderId="72" xfId="23" applyNumberFormat="1" applyFont="1" applyFill="1" applyBorder="1" applyAlignment="1" applyProtection="1">
      <alignment horizontal="center" vertical="center"/>
      <protection locked="0"/>
    </xf>
    <xf numFmtId="2" fontId="16" fillId="0" borderId="8" xfId="23" applyNumberFormat="1" applyFont="1" applyFill="1" applyBorder="1" applyAlignment="1" applyProtection="1">
      <alignment horizontal="center" vertical="center"/>
      <protection locked="0"/>
    </xf>
    <xf numFmtId="2" fontId="16" fillId="0" borderId="15" xfId="23" applyNumberFormat="1" applyFont="1" applyFill="1" applyBorder="1" applyAlignment="1" applyProtection="1">
      <alignment horizontal="center" vertical="center"/>
      <protection locked="0"/>
    </xf>
  </cellXfs>
  <cellStyles count="6233">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3279" xr:uid="{00000000-0005-0000-0000-00002B000000}"/>
    <cellStyle name="Comma [0]" xfId="2911" xr:uid="{00000000-0005-0000-0000-00002C000000}"/>
    <cellStyle name="Comma [0] 10" xfId="3702" xr:uid="{00000000-0005-0000-0000-00002D000000}"/>
    <cellStyle name="Comma [0] 10 2" xfId="5389" xr:uid="{69DB7DE0-30C4-4951-AFEE-1D3A7AEF1342}"/>
    <cellStyle name="Comma [0] 11" xfId="4652" xr:uid="{2FED0E16-42C3-4512-A56A-136EADCB4419}"/>
    <cellStyle name="Comma [0] 2" xfId="68" xr:uid="{00000000-0005-0000-0000-00002E000000}"/>
    <cellStyle name="Comma [0] 2 10" xfId="3703" xr:uid="{00000000-0005-0000-0000-00002F000000}"/>
    <cellStyle name="Comma [0] 2 10 2" xfId="5390" xr:uid="{0EB0A66E-80C9-4293-8420-554D351C0C5E}"/>
    <cellStyle name="Comma [0] 2 11" xfId="4558" xr:uid="{0077A5BF-B413-4B49-B998-EF9A8DBD4F7A}"/>
    <cellStyle name="Comma [0] 2 2" xfId="69" xr:uid="{00000000-0005-0000-0000-000030000000}"/>
    <cellStyle name="Comma [0] 2 2 10" xfId="4559" xr:uid="{3B44451C-D5CD-4D5C-94CE-3ECB0DB4728D}"/>
    <cellStyle name="Comma [0] 2 2 2" xfId="70" xr:uid="{00000000-0005-0000-0000-000031000000}"/>
    <cellStyle name="Comma [0] 2 2 2 2" xfId="2867" xr:uid="{00000000-0005-0000-0000-000032000000}"/>
    <cellStyle name="Comma [0] 2 2 2 2 2" xfId="3030" xr:uid="{00000000-0005-0000-0000-000033000000}"/>
    <cellStyle name="Comma [0] 2 2 2 2 2 2" xfId="3483" xr:uid="{00000000-0005-0000-0000-000034000000}"/>
    <cellStyle name="Comma [0] 2 2 2 2 2 2 2" xfId="4329" xr:uid="{00000000-0005-0000-0000-000035000000}"/>
    <cellStyle name="Comma [0] 2 2 2 2 2 2 2 2" xfId="6012" xr:uid="{F4D5C091-1430-45A6-BF88-3E20FFA0A7B2}"/>
    <cellStyle name="Comma [0] 2 2 2 2 2 2 3" xfId="5172" xr:uid="{DED608B9-49FF-4D3E-B07A-4E8F8DB15B1D}"/>
    <cellStyle name="Comma [0] 2 2 2 2 2 3" xfId="3914" xr:uid="{00000000-0005-0000-0000-000036000000}"/>
    <cellStyle name="Comma [0] 2 2 2 2 2 3 2" xfId="5597" xr:uid="{847F5B57-C933-4ADD-A996-CCEB709E880A}"/>
    <cellStyle name="Comma [0] 2 2 2 2 2 4" xfId="4757" xr:uid="{103C68A6-D75A-4EAE-BC26-1C978CC31B4D}"/>
    <cellStyle name="Comma [0] 2 2 2 2 3" xfId="3334" xr:uid="{00000000-0005-0000-0000-000037000000}"/>
    <cellStyle name="Comma [0] 2 2 2 2 3 2" xfId="4180" xr:uid="{00000000-0005-0000-0000-000038000000}"/>
    <cellStyle name="Comma [0] 2 2 2 2 3 2 2" xfId="5863" xr:uid="{2E11C638-0DA0-4491-A279-496EEE1B74A9}"/>
    <cellStyle name="Comma [0] 2 2 2 2 3 3" xfId="5023" xr:uid="{862E6408-A5E4-495E-8298-9728107E98EF}"/>
    <cellStyle name="Comma [0] 2 2 2 2 4" xfId="3764" xr:uid="{00000000-0005-0000-0000-000039000000}"/>
    <cellStyle name="Comma [0] 2 2 2 2 4 2" xfId="5448" xr:uid="{675E24A5-B1C5-4342-A92B-D87AAD86B9F2}"/>
    <cellStyle name="Comma [0] 2 2 2 2 5" xfId="4608" xr:uid="{073E0C90-98AA-4EA9-A2EA-C65E11CFB416}"/>
    <cellStyle name="Comma [0] 2 2 2 3" xfId="2923" xr:uid="{00000000-0005-0000-0000-00003A000000}"/>
    <cellStyle name="Comma [0] 2 2 2 3 2" xfId="3080" xr:uid="{00000000-0005-0000-0000-00003B000000}"/>
    <cellStyle name="Comma [0] 2 2 2 3 2 2" xfId="3533" xr:uid="{00000000-0005-0000-0000-00003C000000}"/>
    <cellStyle name="Comma [0] 2 2 2 3 2 2 2" xfId="4379" xr:uid="{00000000-0005-0000-0000-00003D000000}"/>
    <cellStyle name="Comma [0] 2 2 2 3 2 2 2 2" xfId="6062" xr:uid="{28E47AA5-CB61-4FD5-BF47-50F2F02B9B61}"/>
    <cellStyle name="Comma [0] 2 2 2 3 2 2 3" xfId="5222" xr:uid="{FCBA3971-B86A-41AB-91DA-CB59256D164D}"/>
    <cellStyle name="Comma [0] 2 2 2 3 2 3" xfId="3964" xr:uid="{00000000-0005-0000-0000-00003E000000}"/>
    <cellStyle name="Comma [0] 2 2 2 3 2 3 2" xfId="5647" xr:uid="{36B65588-2C45-49B3-8868-60D0737C8387}"/>
    <cellStyle name="Comma [0] 2 2 2 3 2 4" xfId="4807" xr:uid="{1A80D2AB-B2BD-4E82-A9BF-966584B933A7}"/>
    <cellStyle name="Comma [0] 2 2 2 3 3" xfId="3384" xr:uid="{00000000-0005-0000-0000-00003F000000}"/>
    <cellStyle name="Comma [0] 2 2 2 3 3 2" xfId="4230" xr:uid="{00000000-0005-0000-0000-000040000000}"/>
    <cellStyle name="Comma [0] 2 2 2 3 3 2 2" xfId="5913" xr:uid="{DF159E25-CBE9-4504-A143-81F57376DF01}"/>
    <cellStyle name="Comma [0] 2 2 2 3 3 3" xfId="5073" xr:uid="{FBE550A1-104F-4B8D-ACD1-03D130054471}"/>
    <cellStyle name="Comma [0] 2 2 2 3 4" xfId="3815" xr:uid="{00000000-0005-0000-0000-000041000000}"/>
    <cellStyle name="Comma [0] 2 2 2 3 4 2" xfId="5498" xr:uid="{2545CF02-3A35-44F5-A6AF-87D5F1D487B7}"/>
    <cellStyle name="Comma [0] 2 2 2 3 5" xfId="4658" xr:uid="{F4B4FF35-CC1B-4312-8AD8-E2B81E17FC55}"/>
    <cellStyle name="Comma [0] 2 2 2 4" xfId="2980" xr:uid="{00000000-0005-0000-0000-000042000000}"/>
    <cellStyle name="Comma [0] 2 2 2 4 2" xfId="3435" xr:uid="{00000000-0005-0000-0000-000043000000}"/>
    <cellStyle name="Comma [0] 2 2 2 4 2 2" xfId="4281" xr:uid="{00000000-0005-0000-0000-000044000000}"/>
    <cellStyle name="Comma [0] 2 2 2 4 2 2 2" xfId="5964" xr:uid="{4D71FB18-C47F-440A-BBCB-5D579C73215A}"/>
    <cellStyle name="Comma [0] 2 2 2 4 2 3" xfId="5124" xr:uid="{BA597A0D-05AA-4489-A4A6-B03FA1C3630E}"/>
    <cellStyle name="Comma [0] 2 2 2 4 3" xfId="3866" xr:uid="{00000000-0005-0000-0000-000045000000}"/>
    <cellStyle name="Comma [0] 2 2 2 4 3 2" xfId="5549" xr:uid="{909CABA6-FFE2-477B-8E2C-CED73F8878EF}"/>
    <cellStyle name="Comma [0] 2 2 2 4 4" xfId="4709" xr:uid="{898AD2BB-42E6-4D99-AFB5-75B1A3219D04}"/>
    <cellStyle name="Comma [0] 2 2 2 5" xfId="3142" xr:uid="{00000000-0005-0000-0000-000046000000}"/>
    <cellStyle name="Comma [0] 2 2 2 5 2" xfId="3590" xr:uid="{00000000-0005-0000-0000-000047000000}"/>
    <cellStyle name="Comma [0] 2 2 2 5 2 2" xfId="4436" xr:uid="{00000000-0005-0000-0000-000048000000}"/>
    <cellStyle name="Comma [0] 2 2 2 5 2 2 2" xfId="6119" xr:uid="{5992A23E-63DD-453F-896B-D1354CC4D5F1}"/>
    <cellStyle name="Comma [0] 2 2 2 5 2 3" xfId="5279" xr:uid="{ECE59742-D7DB-4902-97BF-CED74E6F22DF}"/>
    <cellStyle name="Comma [0] 2 2 2 5 3" xfId="4021" xr:uid="{00000000-0005-0000-0000-000049000000}"/>
    <cellStyle name="Comma [0] 2 2 2 5 3 2" xfId="5704" xr:uid="{7B6FAB80-EE0F-4198-8E90-23D8F75FFE91}"/>
    <cellStyle name="Comma [0] 2 2 2 5 4" xfId="4864" xr:uid="{57D4860D-B5C0-4968-998A-AEFA9ECB069D}"/>
    <cellStyle name="Comma [0] 2 2 2 6" xfId="3234" xr:uid="{00000000-0005-0000-0000-00004A000000}"/>
    <cellStyle name="Comma [0] 2 2 2 6 2" xfId="3651" xr:uid="{00000000-0005-0000-0000-00004B000000}"/>
    <cellStyle name="Comma [0] 2 2 2 6 2 2" xfId="4497" xr:uid="{00000000-0005-0000-0000-00004C000000}"/>
    <cellStyle name="Comma [0] 2 2 2 6 2 2 2" xfId="6180" xr:uid="{E1979F87-F346-4284-9EFC-FD0ADFAD0867}"/>
    <cellStyle name="Comma [0] 2 2 2 6 2 3" xfId="5340" xr:uid="{14B0CFA4-57C5-4433-BE85-1F95E39B2419}"/>
    <cellStyle name="Comma [0] 2 2 2 6 3" xfId="4082" xr:uid="{00000000-0005-0000-0000-00004D000000}"/>
    <cellStyle name="Comma [0] 2 2 2 6 3 2" xfId="5765" xr:uid="{CC5096C9-D745-45D4-8BE6-94647373A64D}"/>
    <cellStyle name="Comma [0] 2 2 2 6 4" xfId="4925" xr:uid="{C98B7F2B-1A3E-46BB-ACB0-DB14612AA699}"/>
    <cellStyle name="Comma [0] 2 2 2 7" xfId="3286" xr:uid="{00000000-0005-0000-0000-00004E000000}"/>
    <cellStyle name="Comma [0] 2 2 2 7 2" xfId="4132" xr:uid="{00000000-0005-0000-0000-00004F000000}"/>
    <cellStyle name="Comma [0] 2 2 2 7 2 2" xfId="5815" xr:uid="{7730EB82-FD97-4265-9CF6-B66BF5859D78}"/>
    <cellStyle name="Comma [0] 2 2 2 7 3" xfId="4975" xr:uid="{ACDEA173-A695-494E-9C92-D5A5CB87561E}"/>
    <cellStyle name="Comma [0] 2 2 2 8" xfId="3705" xr:uid="{00000000-0005-0000-0000-000050000000}"/>
    <cellStyle name="Comma [0] 2 2 2 8 2" xfId="5392" xr:uid="{9006E6E8-503C-42F0-8741-49A6DF8F8406}"/>
    <cellStyle name="Comma [0] 2 2 2 9" xfId="4560" xr:uid="{54B3D7A3-706E-43B8-B7C5-1552F9F42528}"/>
    <cellStyle name="Comma [0] 2 2 3" xfId="2866" xr:uid="{00000000-0005-0000-0000-000051000000}"/>
    <cellStyle name="Comma [0] 2 2 3 2" xfId="3029" xr:uid="{00000000-0005-0000-0000-000052000000}"/>
    <cellStyle name="Comma [0] 2 2 3 2 2" xfId="3482" xr:uid="{00000000-0005-0000-0000-000053000000}"/>
    <cellStyle name="Comma [0] 2 2 3 2 2 2" xfId="4328" xr:uid="{00000000-0005-0000-0000-000054000000}"/>
    <cellStyle name="Comma [0] 2 2 3 2 2 2 2" xfId="6011" xr:uid="{AE77162C-8C7A-4ECC-A46A-6BBBCC3DDD10}"/>
    <cellStyle name="Comma [0] 2 2 3 2 2 3" xfId="5171" xr:uid="{A774601F-73FF-4CF6-B641-2386E86F9E7B}"/>
    <cellStyle name="Comma [0] 2 2 3 2 3" xfId="3913" xr:uid="{00000000-0005-0000-0000-000055000000}"/>
    <cellStyle name="Comma [0] 2 2 3 2 3 2" xfId="5596" xr:uid="{EE51EA7A-D93E-421B-971D-027A4CEF07D9}"/>
    <cellStyle name="Comma [0] 2 2 3 2 4" xfId="4756" xr:uid="{B23B602A-709A-4406-9ABB-AF6EAA32FBB7}"/>
    <cellStyle name="Comma [0] 2 2 3 3" xfId="3333" xr:uid="{00000000-0005-0000-0000-000056000000}"/>
    <cellStyle name="Comma [0] 2 2 3 3 2" xfId="4179" xr:uid="{00000000-0005-0000-0000-000057000000}"/>
    <cellStyle name="Comma [0] 2 2 3 3 2 2" xfId="5862" xr:uid="{D9D3DD38-3085-4415-B66A-323E22C74FAF}"/>
    <cellStyle name="Comma [0] 2 2 3 3 3" xfId="5022" xr:uid="{71C93C0B-436C-4F32-93A0-E919C6A39AAD}"/>
    <cellStyle name="Comma [0] 2 2 3 4" xfId="3763" xr:uid="{00000000-0005-0000-0000-000058000000}"/>
    <cellStyle name="Comma [0] 2 2 3 4 2" xfId="5447" xr:uid="{74C350CD-3F67-49E8-8DED-F9C865DDF84E}"/>
    <cellStyle name="Comma [0] 2 2 3 5" xfId="4607" xr:uid="{E16AEA45-84BC-4190-9E35-45504892AC37}"/>
    <cellStyle name="Comma [0] 2 2 4" xfId="2922" xr:uid="{00000000-0005-0000-0000-000059000000}"/>
    <cellStyle name="Comma [0] 2 2 4 2" xfId="3079" xr:uid="{00000000-0005-0000-0000-00005A000000}"/>
    <cellStyle name="Comma [0] 2 2 4 2 2" xfId="3532" xr:uid="{00000000-0005-0000-0000-00005B000000}"/>
    <cellStyle name="Comma [0] 2 2 4 2 2 2" xfId="4378" xr:uid="{00000000-0005-0000-0000-00005C000000}"/>
    <cellStyle name="Comma [0] 2 2 4 2 2 2 2" xfId="6061" xr:uid="{B846A7B4-0DF4-4B4B-A358-6C8D59094C8A}"/>
    <cellStyle name="Comma [0] 2 2 4 2 2 3" xfId="5221" xr:uid="{FB82B78B-86FA-4BCA-9C56-7DAA4D2B97B9}"/>
    <cellStyle name="Comma [0] 2 2 4 2 3" xfId="3963" xr:uid="{00000000-0005-0000-0000-00005D000000}"/>
    <cellStyle name="Comma [0] 2 2 4 2 3 2" xfId="5646" xr:uid="{8B01AFD7-A5CF-4F59-B866-06751CB21D13}"/>
    <cellStyle name="Comma [0] 2 2 4 2 4" xfId="4806" xr:uid="{2EDB89FD-79DF-4DA6-AA60-D0433DF6C851}"/>
    <cellStyle name="Comma [0] 2 2 4 3" xfId="3383" xr:uid="{00000000-0005-0000-0000-00005E000000}"/>
    <cellStyle name="Comma [0] 2 2 4 3 2" xfId="4229" xr:uid="{00000000-0005-0000-0000-00005F000000}"/>
    <cellStyle name="Comma [0] 2 2 4 3 2 2" xfId="5912" xr:uid="{2F96C90D-7393-4168-A866-BDFCC9C5A1B4}"/>
    <cellStyle name="Comma [0] 2 2 4 3 3" xfId="5072" xr:uid="{0B816B59-02E2-4A5F-92C6-2DEECD75347D}"/>
    <cellStyle name="Comma [0] 2 2 4 4" xfId="3814" xr:uid="{00000000-0005-0000-0000-000060000000}"/>
    <cellStyle name="Comma [0] 2 2 4 4 2" xfId="5497" xr:uid="{C3857283-1DC0-4C36-ACD1-404B903DDC1E}"/>
    <cellStyle name="Comma [0] 2 2 4 5" xfId="4657" xr:uid="{C932B4A2-8232-40F0-BD8C-26EC325C8629}"/>
    <cellStyle name="Comma [0] 2 2 5" xfId="2979" xr:uid="{00000000-0005-0000-0000-000061000000}"/>
    <cellStyle name="Comma [0] 2 2 5 2" xfId="3434" xr:uid="{00000000-0005-0000-0000-000062000000}"/>
    <cellStyle name="Comma [0] 2 2 5 2 2" xfId="4280" xr:uid="{00000000-0005-0000-0000-000063000000}"/>
    <cellStyle name="Comma [0] 2 2 5 2 2 2" xfId="5963" xr:uid="{69603F8A-1E2D-44F3-B1D7-0F71E82046A2}"/>
    <cellStyle name="Comma [0] 2 2 5 2 3" xfId="5123" xr:uid="{F5693E79-93C8-4799-B02C-D22B4ECD2657}"/>
    <cellStyle name="Comma [0] 2 2 5 3" xfId="3865" xr:uid="{00000000-0005-0000-0000-000064000000}"/>
    <cellStyle name="Comma [0] 2 2 5 3 2" xfId="5548" xr:uid="{97B0CE9A-67D2-46E6-B453-FB4F53DABE51}"/>
    <cellStyle name="Comma [0] 2 2 5 4" xfId="4708" xr:uid="{E47A7A0D-B3AB-493C-AE8D-904CF2257265}"/>
    <cellStyle name="Comma [0] 2 2 6" xfId="3141" xr:uid="{00000000-0005-0000-0000-000065000000}"/>
    <cellStyle name="Comma [0] 2 2 6 2" xfId="3589" xr:uid="{00000000-0005-0000-0000-000066000000}"/>
    <cellStyle name="Comma [0] 2 2 6 2 2" xfId="4435" xr:uid="{00000000-0005-0000-0000-000067000000}"/>
    <cellStyle name="Comma [0] 2 2 6 2 2 2" xfId="6118" xr:uid="{C5723E7C-EFFE-46D8-8D63-1B71D51BEC96}"/>
    <cellStyle name="Comma [0] 2 2 6 2 3" xfId="5278" xr:uid="{BA4FC7AC-12D5-4CAD-9B32-3469D147E306}"/>
    <cellStyle name="Comma [0] 2 2 6 3" xfId="4020" xr:uid="{00000000-0005-0000-0000-000068000000}"/>
    <cellStyle name="Comma [0] 2 2 6 3 2" xfId="5703" xr:uid="{223E7818-41E0-4148-93B7-D3CB817A447C}"/>
    <cellStyle name="Comma [0] 2 2 6 4" xfId="4863" xr:uid="{8A422CB5-E772-4276-BF98-B699C153AD87}"/>
    <cellStyle name="Comma [0] 2 2 7" xfId="3233" xr:uid="{00000000-0005-0000-0000-000069000000}"/>
    <cellStyle name="Comma [0] 2 2 7 2" xfId="3650" xr:uid="{00000000-0005-0000-0000-00006A000000}"/>
    <cellStyle name="Comma [0] 2 2 7 2 2" xfId="4496" xr:uid="{00000000-0005-0000-0000-00006B000000}"/>
    <cellStyle name="Comma [0] 2 2 7 2 2 2" xfId="6179" xr:uid="{3B230500-8CC9-4B06-B2F5-6D521104D94D}"/>
    <cellStyle name="Comma [0] 2 2 7 2 3" xfId="5339" xr:uid="{A72DD623-2D80-4134-9E35-8D3F9D95EBEF}"/>
    <cellStyle name="Comma [0] 2 2 7 3" xfId="4081" xr:uid="{00000000-0005-0000-0000-00006C000000}"/>
    <cellStyle name="Comma [0] 2 2 7 3 2" xfId="5764" xr:uid="{F8AA1B48-D353-45B7-8D2F-2AF36CC7D29D}"/>
    <cellStyle name="Comma [0] 2 2 7 4" xfId="4924" xr:uid="{D8339F55-6C8A-49CE-BB26-5B9F666CF25B}"/>
    <cellStyle name="Comma [0] 2 2 8" xfId="3285" xr:uid="{00000000-0005-0000-0000-00006D000000}"/>
    <cellStyle name="Comma [0] 2 2 8 2" xfId="4131" xr:uid="{00000000-0005-0000-0000-00006E000000}"/>
    <cellStyle name="Comma [0] 2 2 8 2 2" xfId="5814" xr:uid="{4E9CC002-C3A8-4BF4-A027-0DD87B053899}"/>
    <cellStyle name="Comma [0] 2 2 8 3" xfId="4974" xr:uid="{BD275439-A7D1-41BA-9E49-79AE54E79C7F}"/>
    <cellStyle name="Comma [0] 2 2 9" xfId="3704" xr:uid="{00000000-0005-0000-0000-00006F000000}"/>
    <cellStyle name="Comma [0] 2 2 9 2" xfId="5391" xr:uid="{1D90B9F8-87A9-48D4-AB14-DCBA3B451657}"/>
    <cellStyle name="Comma [0] 2 3" xfId="71" xr:uid="{00000000-0005-0000-0000-000070000000}"/>
    <cellStyle name="Comma [0] 2 3 2" xfId="2868" xr:uid="{00000000-0005-0000-0000-000071000000}"/>
    <cellStyle name="Comma [0] 2 3 2 2" xfId="3031" xr:uid="{00000000-0005-0000-0000-000072000000}"/>
    <cellStyle name="Comma [0] 2 3 2 2 2" xfId="3484" xr:uid="{00000000-0005-0000-0000-000073000000}"/>
    <cellStyle name="Comma [0] 2 3 2 2 2 2" xfId="4330" xr:uid="{00000000-0005-0000-0000-000074000000}"/>
    <cellStyle name="Comma [0] 2 3 2 2 2 2 2" xfId="6013" xr:uid="{E87656ED-216F-4E10-A836-9AA6D74A3581}"/>
    <cellStyle name="Comma [0] 2 3 2 2 2 3" xfId="5173" xr:uid="{B4F7229A-F857-421F-801F-99B1968F1639}"/>
    <cellStyle name="Comma [0] 2 3 2 2 3" xfId="3915" xr:uid="{00000000-0005-0000-0000-000075000000}"/>
    <cellStyle name="Comma [0] 2 3 2 2 3 2" xfId="5598" xr:uid="{4FED703B-B3B2-45B2-A994-CB28CFC51DEA}"/>
    <cellStyle name="Comma [0] 2 3 2 2 4" xfId="4758" xr:uid="{A8A70E67-2199-478B-A0EE-68D709F80B98}"/>
    <cellStyle name="Comma [0] 2 3 2 3" xfId="3335" xr:uid="{00000000-0005-0000-0000-000076000000}"/>
    <cellStyle name="Comma [0] 2 3 2 3 2" xfId="4181" xr:uid="{00000000-0005-0000-0000-000077000000}"/>
    <cellStyle name="Comma [0] 2 3 2 3 2 2" xfId="5864" xr:uid="{5847DC40-715E-4B45-94B9-261922AC5475}"/>
    <cellStyle name="Comma [0] 2 3 2 3 3" xfId="5024" xr:uid="{76778D17-CAC0-4203-AA12-70968AF68D4F}"/>
    <cellStyle name="Comma [0] 2 3 2 4" xfId="3765" xr:uid="{00000000-0005-0000-0000-000078000000}"/>
    <cellStyle name="Comma [0] 2 3 2 4 2" xfId="5449" xr:uid="{0F60A61D-28B2-471F-B50F-F06B90594FAE}"/>
    <cellStyle name="Comma [0] 2 3 2 5" xfId="4609" xr:uid="{F1B3A5AC-1A85-494C-87BE-62A7813C08FB}"/>
    <cellStyle name="Comma [0] 2 3 3" xfId="2924" xr:uid="{00000000-0005-0000-0000-000079000000}"/>
    <cellStyle name="Comma [0] 2 3 3 2" xfId="3081" xr:uid="{00000000-0005-0000-0000-00007A000000}"/>
    <cellStyle name="Comma [0] 2 3 3 2 2" xfId="3534" xr:uid="{00000000-0005-0000-0000-00007B000000}"/>
    <cellStyle name="Comma [0] 2 3 3 2 2 2" xfId="4380" xr:uid="{00000000-0005-0000-0000-00007C000000}"/>
    <cellStyle name="Comma [0] 2 3 3 2 2 2 2" xfId="6063" xr:uid="{8B817FAB-DE5B-41F0-BFBC-02E4629360D8}"/>
    <cellStyle name="Comma [0] 2 3 3 2 2 3" xfId="5223" xr:uid="{8DE5E9B7-5E3D-4E9A-8901-DE95781F7B08}"/>
    <cellStyle name="Comma [0] 2 3 3 2 3" xfId="3965" xr:uid="{00000000-0005-0000-0000-00007D000000}"/>
    <cellStyle name="Comma [0] 2 3 3 2 3 2" xfId="5648" xr:uid="{431A6A27-15FA-4B25-A3F4-8BFCFC1C1425}"/>
    <cellStyle name="Comma [0] 2 3 3 2 4" xfId="4808" xr:uid="{12AECD31-BF1F-49A7-B9E9-BB791FA24537}"/>
    <cellStyle name="Comma [0] 2 3 3 3" xfId="3385" xr:uid="{00000000-0005-0000-0000-00007E000000}"/>
    <cellStyle name="Comma [0] 2 3 3 3 2" xfId="4231" xr:uid="{00000000-0005-0000-0000-00007F000000}"/>
    <cellStyle name="Comma [0] 2 3 3 3 2 2" xfId="5914" xr:uid="{32863C09-00C7-497D-AF5E-F44186ADB1C3}"/>
    <cellStyle name="Comma [0] 2 3 3 3 3" xfId="5074" xr:uid="{99735C1D-37D0-4827-8AEB-0766F8DB347A}"/>
    <cellStyle name="Comma [0] 2 3 3 4" xfId="3816" xr:uid="{00000000-0005-0000-0000-000080000000}"/>
    <cellStyle name="Comma [0] 2 3 3 4 2" xfId="5499" xr:uid="{749AD491-E052-482F-BD56-7866C2B6903D}"/>
    <cellStyle name="Comma [0] 2 3 3 5" xfId="4659" xr:uid="{19151979-B05F-435E-8BD7-87BBF1B69F28}"/>
    <cellStyle name="Comma [0] 2 3 4" xfId="2981" xr:uid="{00000000-0005-0000-0000-000081000000}"/>
    <cellStyle name="Comma [0] 2 3 4 2" xfId="3436" xr:uid="{00000000-0005-0000-0000-000082000000}"/>
    <cellStyle name="Comma [0] 2 3 4 2 2" xfId="4282" xr:uid="{00000000-0005-0000-0000-000083000000}"/>
    <cellStyle name="Comma [0] 2 3 4 2 2 2" xfId="5965" xr:uid="{018279D6-A10E-42C7-9CFE-C32EF42D0DE6}"/>
    <cellStyle name="Comma [0] 2 3 4 2 3" xfId="5125" xr:uid="{B55B2570-893A-4C81-9771-6A91F7679BC1}"/>
    <cellStyle name="Comma [0] 2 3 4 3" xfId="3867" xr:uid="{00000000-0005-0000-0000-000084000000}"/>
    <cellStyle name="Comma [0] 2 3 4 3 2" xfId="5550" xr:uid="{EBB7DA27-7BAB-4FBF-A269-6773E8A251FB}"/>
    <cellStyle name="Comma [0] 2 3 4 4" xfId="4710" xr:uid="{231F30E0-429E-414B-97E6-C6AC17EAD35E}"/>
    <cellStyle name="Comma [0] 2 3 5" xfId="3143" xr:uid="{00000000-0005-0000-0000-000085000000}"/>
    <cellStyle name="Comma [0] 2 3 5 2" xfId="3591" xr:uid="{00000000-0005-0000-0000-000086000000}"/>
    <cellStyle name="Comma [0] 2 3 5 2 2" xfId="4437" xr:uid="{00000000-0005-0000-0000-000087000000}"/>
    <cellStyle name="Comma [0] 2 3 5 2 2 2" xfId="6120" xr:uid="{EFE5A1EB-34A6-4FC0-A411-E4A61F03128A}"/>
    <cellStyle name="Comma [0] 2 3 5 2 3" xfId="5280" xr:uid="{B8162A22-91AF-47A0-8137-AC74AEE27933}"/>
    <cellStyle name="Comma [0] 2 3 5 3" xfId="4022" xr:uid="{00000000-0005-0000-0000-000088000000}"/>
    <cellStyle name="Comma [0] 2 3 5 3 2" xfId="5705" xr:uid="{9D47C3D8-E66B-430E-B790-D5A50138FC90}"/>
    <cellStyle name="Comma [0] 2 3 5 4" xfId="4865" xr:uid="{CA36590E-CFDF-4D6F-972E-AF3E5D5859F7}"/>
    <cellStyle name="Comma [0] 2 3 6" xfId="3235" xr:uid="{00000000-0005-0000-0000-000089000000}"/>
    <cellStyle name="Comma [0] 2 3 6 2" xfId="3652" xr:uid="{00000000-0005-0000-0000-00008A000000}"/>
    <cellStyle name="Comma [0] 2 3 6 2 2" xfId="4498" xr:uid="{00000000-0005-0000-0000-00008B000000}"/>
    <cellStyle name="Comma [0] 2 3 6 2 2 2" xfId="6181" xr:uid="{DCEAF2AD-DAF3-4D46-B9AC-A8B258EA7F86}"/>
    <cellStyle name="Comma [0] 2 3 6 2 3" xfId="5341" xr:uid="{C16DC4A6-1F94-4355-B002-767AFA4A55E7}"/>
    <cellStyle name="Comma [0] 2 3 6 3" xfId="4083" xr:uid="{00000000-0005-0000-0000-00008C000000}"/>
    <cellStyle name="Comma [0] 2 3 6 3 2" xfId="5766" xr:uid="{1D7A5D7D-75D9-4818-B48D-8E4F815AB89B}"/>
    <cellStyle name="Comma [0] 2 3 6 4" xfId="4926" xr:uid="{986690EA-EFBA-42ED-A3F1-5A18FC1A9A59}"/>
    <cellStyle name="Comma [0] 2 3 7" xfId="3287" xr:uid="{00000000-0005-0000-0000-00008D000000}"/>
    <cellStyle name="Comma [0] 2 3 7 2" xfId="4133" xr:uid="{00000000-0005-0000-0000-00008E000000}"/>
    <cellStyle name="Comma [0] 2 3 7 2 2" xfId="5816" xr:uid="{F836FDAB-A0C5-47BE-BCF8-C0E5C1161225}"/>
    <cellStyle name="Comma [0] 2 3 7 3" xfId="4976" xr:uid="{5E19984C-FB42-4EE1-9A0B-5C944FC97762}"/>
    <cellStyle name="Comma [0] 2 3 8" xfId="3706" xr:uid="{00000000-0005-0000-0000-00008F000000}"/>
    <cellStyle name="Comma [0] 2 3 8 2" xfId="5393" xr:uid="{6EC78CD3-A745-4C77-AA5C-51B8BE57D784}"/>
    <cellStyle name="Comma [0] 2 3 9" xfId="4561" xr:uid="{99F78FAB-E0D5-43E2-8704-9A237629808A}"/>
    <cellStyle name="Comma [0] 2 4" xfId="2865" xr:uid="{00000000-0005-0000-0000-000090000000}"/>
    <cellStyle name="Comma [0] 2 4 2" xfId="3028" xr:uid="{00000000-0005-0000-0000-000091000000}"/>
    <cellStyle name="Comma [0] 2 4 2 2" xfId="3481" xr:uid="{00000000-0005-0000-0000-000092000000}"/>
    <cellStyle name="Comma [0] 2 4 2 2 2" xfId="4327" xr:uid="{00000000-0005-0000-0000-000093000000}"/>
    <cellStyle name="Comma [0] 2 4 2 2 2 2" xfId="6010" xr:uid="{33EBEEEE-ED46-4A49-8C0F-01A139563030}"/>
    <cellStyle name="Comma [0] 2 4 2 2 3" xfId="5170" xr:uid="{24A82A3B-CF67-4D6A-9703-433A4313FC63}"/>
    <cellStyle name="Comma [0] 2 4 2 3" xfId="3912" xr:uid="{00000000-0005-0000-0000-000094000000}"/>
    <cellStyle name="Comma [0] 2 4 2 3 2" xfId="5595" xr:uid="{CB592A8F-C88D-44E1-9F58-A0CE0DBD7E91}"/>
    <cellStyle name="Comma [0] 2 4 2 4" xfId="4755" xr:uid="{D766D123-C241-415C-A855-7921105237E9}"/>
    <cellStyle name="Comma [0] 2 4 3" xfId="3332" xr:uid="{00000000-0005-0000-0000-000095000000}"/>
    <cellStyle name="Comma [0] 2 4 3 2" xfId="4178" xr:uid="{00000000-0005-0000-0000-000096000000}"/>
    <cellStyle name="Comma [0] 2 4 3 2 2" xfId="5861" xr:uid="{F5F70006-0A52-43A9-9FC6-B667E5E4E988}"/>
    <cellStyle name="Comma [0] 2 4 3 3" xfId="5021" xr:uid="{139C0C8A-B06C-4E8C-AF79-98942354A8C0}"/>
    <cellStyle name="Comma [0] 2 4 4" xfId="3762" xr:uid="{00000000-0005-0000-0000-000097000000}"/>
    <cellStyle name="Comma [0] 2 4 4 2" xfId="5446" xr:uid="{4A84DE08-73F5-43A6-8315-740EA93D2A01}"/>
    <cellStyle name="Comma [0] 2 4 5" xfId="4606" xr:uid="{CF728191-23DA-4349-BA58-072CD7426589}"/>
    <cellStyle name="Comma [0] 2 5" xfId="2921" xr:uid="{00000000-0005-0000-0000-000098000000}"/>
    <cellStyle name="Comma [0] 2 5 2" xfId="3078" xr:uid="{00000000-0005-0000-0000-000099000000}"/>
    <cellStyle name="Comma [0] 2 5 2 2" xfId="3531" xr:uid="{00000000-0005-0000-0000-00009A000000}"/>
    <cellStyle name="Comma [0] 2 5 2 2 2" xfId="4377" xr:uid="{00000000-0005-0000-0000-00009B000000}"/>
    <cellStyle name="Comma [0] 2 5 2 2 2 2" xfId="6060" xr:uid="{942673D1-6017-4F04-86CA-520717B0E9C1}"/>
    <cellStyle name="Comma [0] 2 5 2 2 3" xfId="5220" xr:uid="{99933CE7-85BC-46E5-A163-BE5378E6E0DD}"/>
    <cellStyle name="Comma [0] 2 5 2 3" xfId="3962" xr:uid="{00000000-0005-0000-0000-00009C000000}"/>
    <cellStyle name="Comma [0] 2 5 2 3 2" xfId="5645" xr:uid="{3E0EDEB9-0A1C-4B65-96F3-5F41487C04A1}"/>
    <cellStyle name="Comma [0] 2 5 2 4" xfId="4805" xr:uid="{B15BB31B-076B-4925-9549-782726792DC3}"/>
    <cellStyle name="Comma [0] 2 5 3" xfId="3382" xr:uid="{00000000-0005-0000-0000-00009D000000}"/>
    <cellStyle name="Comma [0] 2 5 3 2" xfId="4228" xr:uid="{00000000-0005-0000-0000-00009E000000}"/>
    <cellStyle name="Comma [0] 2 5 3 2 2" xfId="5911" xr:uid="{19974276-B267-493F-A70D-EF022A45618B}"/>
    <cellStyle name="Comma [0] 2 5 3 3" xfId="5071" xr:uid="{A0D16682-F73B-4523-A8F5-59F74B074F75}"/>
    <cellStyle name="Comma [0] 2 5 4" xfId="3813" xr:uid="{00000000-0005-0000-0000-00009F000000}"/>
    <cellStyle name="Comma [0] 2 5 4 2" xfId="5496" xr:uid="{1768B09F-79BE-46AD-BBF1-B944957E0C64}"/>
    <cellStyle name="Comma [0] 2 5 5" xfId="4656" xr:uid="{4C17DD69-9CFE-48C7-8A84-09CFF15216E0}"/>
    <cellStyle name="Comma [0] 2 6" xfId="2978" xr:uid="{00000000-0005-0000-0000-0000A0000000}"/>
    <cellStyle name="Comma [0] 2 6 2" xfId="3433" xr:uid="{00000000-0005-0000-0000-0000A1000000}"/>
    <cellStyle name="Comma [0] 2 6 2 2" xfId="4279" xr:uid="{00000000-0005-0000-0000-0000A2000000}"/>
    <cellStyle name="Comma [0] 2 6 2 2 2" xfId="5962" xr:uid="{A02683B6-1BD6-4350-9EF2-D4A841169345}"/>
    <cellStyle name="Comma [0] 2 6 2 3" xfId="5122" xr:uid="{50D4FC3E-018B-41B1-BE04-989F30011BE4}"/>
    <cellStyle name="Comma [0] 2 6 3" xfId="3864" xr:uid="{00000000-0005-0000-0000-0000A3000000}"/>
    <cellStyle name="Comma [0] 2 6 3 2" xfId="5547" xr:uid="{B77E605C-73C9-45D0-960F-67128FC6B23B}"/>
    <cellStyle name="Comma [0] 2 6 4" xfId="4707" xr:uid="{990BE6EE-6D5A-4A2B-924B-605262ADFEB7}"/>
    <cellStyle name="Comma [0] 2 7" xfId="3140" xr:uid="{00000000-0005-0000-0000-0000A4000000}"/>
    <cellStyle name="Comma [0] 2 7 2" xfId="3588" xr:uid="{00000000-0005-0000-0000-0000A5000000}"/>
    <cellStyle name="Comma [0] 2 7 2 2" xfId="4434" xr:uid="{00000000-0005-0000-0000-0000A6000000}"/>
    <cellStyle name="Comma [0] 2 7 2 2 2" xfId="6117" xr:uid="{FC67294C-3F29-4D10-AF97-30E4A45333AF}"/>
    <cellStyle name="Comma [0] 2 7 2 3" xfId="5277" xr:uid="{6727DB99-A955-4D42-8ABE-5849D6B44CCB}"/>
    <cellStyle name="Comma [0] 2 7 3" xfId="4019" xr:uid="{00000000-0005-0000-0000-0000A7000000}"/>
    <cellStyle name="Comma [0] 2 7 3 2" xfId="5702" xr:uid="{08E78737-D73E-46EB-AC76-7FD892D43F4C}"/>
    <cellStyle name="Comma [0] 2 7 4" xfId="4862" xr:uid="{741DF174-5189-4066-B79F-791F8C345AED}"/>
    <cellStyle name="Comma [0] 2 8" xfId="3232" xr:uid="{00000000-0005-0000-0000-0000A8000000}"/>
    <cellStyle name="Comma [0] 2 8 2" xfId="3649" xr:uid="{00000000-0005-0000-0000-0000A9000000}"/>
    <cellStyle name="Comma [0] 2 8 2 2" xfId="4495" xr:uid="{00000000-0005-0000-0000-0000AA000000}"/>
    <cellStyle name="Comma [0] 2 8 2 2 2" xfId="6178" xr:uid="{E1C34F15-103C-470E-9CD6-868757D0E721}"/>
    <cellStyle name="Comma [0] 2 8 2 3" xfId="5338" xr:uid="{B63E0410-4907-4F57-B8B1-CE068799149D}"/>
    <cellStyle name="Comma [0] 2 8 3" xfId="4080" xr:uid="{00000000-0005-0000-0000-0000AB000000}"/>
    <cellStyle name="Comma [0] 2 8 3 2" xfId="5763" xr:uid="{339D3E08-BC5C-44CF-808B-E640D8A824AE}"/>
    <cellStyle name="Comma [0] 2 8 4" xfId="4923" xr:uid="{E9BF608E-7BEF-4F01-B7AE-7450078D2034}"/>
    <cellStyle name="Comma [0] 2 9" xfId="3284" xr:uid="{00000000-0005-0000-0000-0000AC000000}"/>
    <cellStyle name="Comma [0] 2 9 2" xfId="4130" xr:uid="{00000000-0005-0000-0000-0000AD000000}"/>
    <cellStyle name="Comma [0] 2 9 2 2" xfId="5813" xr:uid="{E921007C-A828-43B4-85DC-99BE6A0838E9}"/>
    <cellStyle name="Comma [0] 2 9 3" xfId="4973" xr:uid="{A7D045AF-18B1-4F34-9DA3-369EB62A1DB3}"/>
    <cellStyle name="Comma [0] 3" xfId="72" xr:uid="{00000000-0005-0000-0000-0000AE000000}"/>
    <cellStyle name="Comma [0] 3 2" xfId="2869" xr:uid="{00000000-0005-0000-0000-0000AF000000}"/>
    <cellStyle name="Comma [0] 3 2 2" xfId="3032" xr:uid="{00000000-0005-0000-0000-0000B0000000}"/>
    <cellStyle name="Comma [0] 3 2 2 2" xfId="3485" xr:uid="{00000000-0005-0000-0000-0000B1000000}"/>
    <cellStyle name="Comma [0] 3 2 2 2 2" xfId="4331" xr:uid="{00000000-0005-0000-0000-0000B2000000}"/>
    <cellStyle name="Comma [0] 3 2 2 2 2 2" xfId="6014" xr:uid="{DC547262-6901-4BA2-83F6-12D1A56452A0}"/>
    <cellStyle name="Comma [0] 3 2 2 2 3" xfId="5174" xr:uid="{8C437E45-C78C-4D49-A71B-6B809EF26574}"/>
    <cellStyle name="Comma [0] 3 2 2 3" xfId="3916" xr:uid="{00000000-0005-0000-0000-0000B3000000}"/>
    <cellStyle name="Comma [0] 3 2 2 3 2" xfId="5599" xr:uid="{60EC1921-8666-4212-B539-A5E152667436}"/>
    <cellStyle name="Comma [0] 3 2 2 4" xfId="4759" xr:uid="{5ABD9A66-3F71-4B48-BC79-DB8839A7E6CE}"/>
    <cellStyle name="Comma [0] 3 2 3" xfId="3336" xr:uid="{00000000-0005-0000-0000-0000B4000000}"/>
    <cellStyle name="Comma [0] 3 2 3 2" xfId="4182" xr:uid="{00000000-0005-0000-0000-0000B5000000}"/>
    <cellStyle name="Comma [0] 3 2 3 2 2" xfId="5865" xr:uid="{B22B4B0F-9536-4721-BC59-EAA2870800CD}"/>
    <cellStyle name="Comma [0] 3 2 3 3" xfId="5025" xr:uid="{3E99EA9A-B6BC-4351-97DB-5C5F52421AE1}"/>
    <cellStyle name="Comma [0] 3 2 4" xfId="3766" xr:uid="{00000000-0005-0000-0000-0000B6000000}"/>
    <cellStyle name="Comma [0] 3 2 4 2" xfId="5450" xr:uid="{FEFA22B6-6716-45CD-A8D3-B64EB9F3F124}"/>
    <cellStyle name="Comma [0] 3 2 5" xfId="4610" xr:uid="{E1E4FBBF-4478-4A1B-B43F-57DFE6DC9BA0}"/>
    <cellStyle name="Comma [0] 3 3" xfId="2925" xr:uid="{00000000-0005-0000-0000-0000B7000000}"/>
    <cellStyle name="Comma [0] 3 3 2" xfId="3082" xr:uid="{00000000-0005-0000-0000-0000B8000000}"/>
    <cellStyle name="Comma [0] 3 3 2 2" xfId="3535" xr:uid="{00000000-0005-0000-0000-0000B9000000}"/>
    <cellStyle name="Comma [0] 3 3 2 2 2" xfId="4381" xr:uid="{00000000-0005-0000-0000-0000BA000000}"/>
    <cellStyle name="Comma [0] 3 3 2 2 2 2" xfId="6064" xr:uid="{B0A03575-BE83-410E-9486-861313C7A822}"/>
    <cellStyle name="Comma [0] 3 3 2 2 3" xfId="5224" xr:uid="{02D561D5-58D6-4F79-A098-02D54B7B76E2}"/>
    <cellStyle name="Comma [0] 3 3 2 3" xfId="3966" xr:uid="{00000000-0005-0000-0000-0000BB000000}"/>
    <cellStyle name="Comma [0] 3 3 2 3 2" xfId="5649" xr:uid="{7AE57F2E-44A6-4BF0-9BFB-C4974F8ACA81}"/>
    <cellStyle name="Comma [0] 3 3 2 4" xfId="4809" xr:uid="{394FACBE-DA6F-412F-91E9-8A1CEDC789DE}"/>
    <cellStyle name="Comma [0] 3 3 3" xfId="3386" xr:uid="{00000000-0005-0000-0000-0000BC000000}"/>
    <cellStyle name="Comma [0] 3 3 3 2" xfId="4232" xr:uid="{00000000-0005-0000-0000-0000BD000000}"/>
    <cellStyle name="Comma [0] 3 3 3 2 2" xfId="5915" xr:uid="{89988360-A4CC-461B-B1AC-00AE319794DC}"/>
    <cellStyle name="Comma [0] 3 3 3 3" xfId="5075" xr:uid="{95871E29-32D1-4859-9434-151146EFC71E}"/>
    <cellStyle name="Comma [0] 3 3 4" xfId="3817" xr:uid="{00000000-0005-0000-0000-0000BE000000}"/>
    <cellStyle name="Comma [0] 3 3 4 2" xfId="5500" xr:uid="{35270EB5-16E1-4438-B361-58B1E424E363}"/>
    <cellStyle name="Comma [0] 3 3 5" xfId="4660" xr:uid="{78A41D36-D5B9-4FF6-B76E-DF428DBFB74B}"/>
    <cellStyle name="Comma [0] 3 4" xfId="2982" xr:uid="{00000000-0005-0000-0000-0000BF000000}"/>
    <cellStyle name="Comma [0] 3 4 2" xfId="3437" xr:uid="{00000000-0005-0000-0000-0000C0000000}"/>
    <cellStyle name="Comma [0] 3 4 2 2" xfId="4283" xr:uid="{00000000-0005-0000-0000-0000C1000000}"/>
    <cellStyle name="Comma [0] 3 4 2 2 2" xfId="5966" xr:uid="{1559B3A0-68A6-4919-A494-FCB79628FA79}"/>
    <cellStyle name="Comma [0] 3 4 2 3" xfId="5126" xr:uid="{9AA522EA-73BC-4EBF-B646-1CC22934C028}"/>
    <cellStyle name="Comma [0] 3 4 3" xfId="3868" xr:uid="{00000000-0005-0000-0000-0000C2000000}"/>
    <cellStyle name="Comma [0] 3 4 3 2" xfId="5551" xr:uid="{09A3254F-8B7A-4C75-943E-42074AFC725E}"/>
    <cellStyle name="Comma [0] 3 4 4" xfId="4711" xr:uid="{198B126B-836D-4652-9B3A-E0C28524B480}"/>
    <cellStyle name="Comma [0] 3 5" xfId="3144" xr:uid="{00000000-0005-0000-0000-0000C3000000}"/>
    <cellStyle name="Comma [0] 3 5 2" xfId="3592" xr:uid="{00000000-0005-0000-0000-0000C4000000}"/>
    <cellStyle name="Comma [0] 3 5 2 2" xfId="4438" xr:uid="{00000000-0005-0000-0000-0000C5000000}"/>
    <cellStyle name="Comma [0] 3 5 2 2 2" xfId="6121" xr:uid="{EE404A11-0C1D-46FE-9F18-B6323C2115BC}"/>
    <cellStyle name="Comma [0] 3 5 2 3" xfId="5281" xr:uid="{8395C253-ED36-4935-857B-35E3CEFACED2}"/>
    <cellStyle name="Comma [0] 3 5 3" xfId="4023" xr:uid="{00000000-0005-0000-0000-0000C6000000}"/>
    <cellStyle name="Comma [0] 3 5 3 2" xfId="5706" xr:uid="{8EBF41BB-89C4-4643-AFBF-0BBF5BF23139}"/>
    <cellStyle name="Comma [0] 3 5 4" xfId="4866" xr:uid="{DA91101B-49C9-4378-A6F7-1F1DD800A386}"/>
    <cellStyle name="Comma [0] 3 6" xfId="3236" xr:uid="{00000000-0005-0000-0000-0000C7000000}"/>
    <cellStyle name="Comma [0] 3 6 2" xfId="3653" xr:uid="{00000000-0005-0000-0000-0000C8000000}"/>
    <cellStyle name="Comma [0] 3 6 2 2" xfId="4499" xr:uid="{00000000-0005-0000-0000-0000C9000000}"/>
    <cellStyle name="Comma [0] 3 6 2 2 2" xfId="6182" xr:uid="{99CB6FA7-DAD8-4A49-AE5B-78545C933A13}"/>
    <cellStyle name="Comma [0] 3 6 2 3" xfId="5342" xr:uid="{AE0DC5AB-016E-457E-92F9-6941CE5229C8}"/>
    <cellStyle name="Comma [0] 3 6 3" xfId="4084" xr:uid="{00000000-0005-0000-0000-0000CA000000}"/>
    <cellStyle name="Comma [0] 3 6 3 2" xfId="5767" xr:uid="{6A507B62-3D29-476E-8A0C-73DED139FC8E}"/>
    <cellStyle name="Comma [0] 3 6 4" xfId="4927" xr:uid="{282180F7-5D88-4000-B821-21E24ACC6B17}"/>
    <cellStyle name="Comma [0] 3 7" xfId="3288" xr:uid="{00000000-0005-0000-0000-0000CB000000}"/>
    <cellStyle name="Comma [0] 3 7 2" xfId="4134" xr:uid="{00000000-0005-0000-0000-0000CC000000}"/>
    <cellStyle name="Comma [0] 3 7 2 2" xfId="5817" xr:uid="{063D08F7-3261-46E4-8CC8-AFE61437229F}"/>
    <cellStyle name="Comma [0] 3 7 3" xfId="4977" xr:uid="{E364B6C5-582D-434D-AB9D-C48901E7751B}"/>
    <cellStyle name="Comma [0] 3 8" xfId="3707" xr:uid="{00000000-0005-0000-0000-0000CD000000}"/>
    <cellStyle name="Comma [0] 3 8 2" xfId="5394" xr:uid="{688879D9-3D45-4227-A6D8-D173AFDE61AE}"/>
    <cellStyle name="Comma [0] 3 9" xfId="4562" xr:uid="{4CE2F29C-BA07-449D-AE4C-C0C9AD3BC020}"/>
    <cellStyle name="Comma [0] 4" xfId="2864" xr:uid="{00000000-0005-0000-0000-0000CE000000}"/>
    <cellStyle name="Comma [0] 4 2" xfId="3027" xr:uid="{00000000-0005-0000-0000-0000CF000000}"/>
    <cellStyle name="Comma [0] 4 2 2" xfId="3480" xr:uid="{00000000-0005-0000-0000-0000D0000000}"/>
    <cellStyle name="Comma [0] 4 2 2 2" xfId="4326" xr:uid="{00000000-0005-0000-0000-0000D1000000}"/>
    <cellStyle name="Comma [0] 4 2 2 2 2" xfId="6009" xr:uid="{8A1E2BFD-4E7B-414A-A184-4C3C71DFD351}"/>
    <cellStyle name="Comma [0] 4 2 2 3" xfId="5169" xr:uid="{39701361-D4BB-4FBC-9482-14FFFC85D056}"/>
    <cellStyle name="Comma [0] 4 2 3" xfId="3911" xr:uid="{00000000-0005-0000-0000-0000D2000000}"/>
    <cellStyle name="Comma [0] 4 2 3 2" xfId="5594" xr:uid="{D480CFE7-3886-4163-B579-9708A3B5E058}"/>
    <cellStyle name="Comma [0] 4 2 4" xfId="4754" xr:uid="{704EDA0A-31F9-4C62-8B43-AC712DD2B791}"/>
    <cellStyle name="Comma [0] 4 3" xfId="3331" xr:uid="{00000000-0005-0000-0000-0000D3000000}"/>
    <cellStyle name="Comma [0] 4 3 2" xfId="4177" xr:uid="{00000000-0005-0000-0000-0000D4000000}"/>
    <cellStyle name="Comma [0] 4 3 2 2" xfId="5860" xr:uid="{6F0C31D6-6A00-4446-A2F5-44181BFD5C7D}"/>
    <cellStyle name="Comma [0] 4 3 3" xfId="5020" xr:uid="{AF2EC957-F924-4F54-9FD4-AA68A7079675}"/>
    <cellStyle name="Comma [0] 4 4" xfId="3761" xr:uid="{00000000-0005-0000-0000-0000D5000000}"/>
    <cellStyle name="Comma [0] 4 4 2" xfId="5445" xr:uid="{45AD799F-5062-4467-9F04-752B78429C32}"/>
    <cellStyle name="Comma [0] 4 5" xfId="4605" xr:uid="{DA31FAAC-BFDF-42FD-A5B3-B226509A4001}"/>
    <cellStyle name="Comma [0] 5" xfId="2920" xr:uid="{00000000-0005-0000-0000-0000D6000000}"/>
    <cellStyle name="Comma [0] 5 2" xfId="3077" xr:uid="{00000000-0005-0000-0000-0000D7000000}"/>
    <cellStyle name="Comma [0] 5 2 2" xfId="3530" xr:uid="{00000000-0005-0000-0000-0000D8000000}"/>
    <cellStyle name="Comma [0] 5 2 2 2" xfId="4376" xr:uid="{00000000-0005-0000-0000-0000D9000000}"/>
    <cellStyle name="Comma [0] 5 2 2 2 2" xfId="6059" xr:uid="{E7611653-EA29-4878-AF2D-F64501B07A0A}"/>
    <cellStyle name="Comma [0] 5 2 2 3" xfId="5219" xr:uid="{C222A209-AC92-4462-9465-6BE121470D11}"/>
    <cellStyle name="Comma [0] 5 2 3" xfId="3961" xr:uid="{00000000-0005-0000-0000-0000DA000000}"/>
    <cellStyle name="Comma [0] 5 2 3 2" xfId="5644" xr:uid="{4D1F831E-1834-4BF9-9AE1-6C51E60EC0E9}"/>
    <cellStyle name="Comma [0] 5 2 4" xfId="4804" xr:uid="{A92A0919-C619-4628-8C51-2CE21178FC90}"/>
    <cellStyle name="Comma [0] 5 3" xfId="3381" xr:uid="{00000000-0005-0000-0000-0000DB000000}"/>
    <cellStyle name="Comma [0] 5 3 2" xfId="4227" xr:uid="{00000000-0005-0000-0000-0000DC000000}"/>
    <cellStyle name="Comma [0] 5 3 2 2" xfId="5910" xr:uid="{6181B320-D0F9-46A4-980C-097731272D09}"/>
    <cellStyle name="Comma [0] 5 3 3" xfId="5070" xr:uid="{1FA28E37-FB6D-46C1-8EF0-71B5F7B3B773}"/>
    <cellStyle name="Comma [0] 5 4" xfId="3812" xr:uid="{00000000-0005-0000-0000-0000DD000000}"/>
    <cellStyle name="Comma [0] 5 4 2" xfId="5495" xr:uid="{AA16D3CF-F546-4FF9-BC17-F34AE6C56A41}"/>
    <cellStyle name="Comma [0] 5 5" xfId="4655" xr:uid="{9A7C165B-6B8D-4B6A-AAFF-8A6BC70FC169}"/>
    <cellStyle name="Comma [0] 6" xfId="2977" xr:uid="{00000000-0005-0000-0000-0000DE000000}"/>
    <cellStyle name="Comma [0] 6 2" xfId="3432" xr:uid="{00000000-0005-0000-0000-0000DF000000}"/>
    <cellStyle name="Comma [0] 6 2 2" xfId="4278" xr:uid="{00000000-0005-0000-0000-0000E0000000}"/>
    <cellStyle name="Comma [0] 6 2 2 2" xfId="5961" xr:uid="{8FEACC62-3D3F-4150-A0B7-C1568070BA1F}"/>
    <cellStyle name="Comma [0] 6 2 3" xfId="5121" xr:uid="{10C10888-5A3C-4301-9319-E3D20991201F}"/>
    <cellStyle name="Comma [0] 6 3" xfId="3863" xr:uid="{00000000-0005-0000-0000-0000E1000000}"/>
    <cellStyle name="Comma [0] 6 3 2" xfId="5546" xr:uid="{5B425A46-6FA9-4302-AFD4-6389E2C07E55}"/>
    <cellStyle name="Comma [0] 6 4" xfId="4706" xr:uid="{AFDF70D5-10F1-42C8-861E-DD033679F066}"/>
    <cellStyle name="Comma [0] 7" xfId="3139" xr:uid="{00000000-0005-0000-0000-0000E2000000}"/>
    <cellStyle name="Comma [0] 7 2" xfId="3587" xr:uid="{00000000-0005-0000-0000-0000E3000000}"/>
    <cellStyle name="Comma [0] 7 2 2" xfId="4433" xr:uid="{00000000-0005-0000-0000-0000E4000000}"/>
    <cellStyle name="Comma [0] 7 2 2 2" xfId="6116" xr:uid="{5629CC81-9CEE-4157-ADAD-6C183E579116}"/>
    <cellStyle name="Comma [0] 7 2 3" xfId="5276" xr:uid="{046D816F-8585-4B7F-AA31-24B5F40C7FA7}"/>
    <cellStyle name="Comma [0] 7 3" xfId="4018" xr:uid="{00000000-0005-0000-0000-0000E5000000}"/>
    <cellStyle name="Comma [0] 7 3 2" xfId="5701" xr:uid="{EF604768-26C8-4B0C-90A7-9969EFCF4CA3}"/>
    <cellStyle name="Comma [0] 7 4" xfId="4861" xr:uid="{4FF6B19C-3226-4452-9AFA-E456963365FB}"/>
    <cellStyle name="Comma [0] 8" xfId="3231" xr:uid="{00000000-0005-0000-0000-0000E6000000}"/>
    <cellStyle name="Comma [0] 8 2" xfId="3648" xr:uid="{00000000-0005-0000-0000-0000E7000000}"/>
    <cellStyle name="Comma [0] 8 2 2" xfId="4494" xr:uid="{00000000-0005-0000-0000-0000E8000000}"/>
    <cellStyle name="Comma [0] 8 2 2 2" xfId="6177" xr:uid="{1366CDA5-DD06-4968-A2D1-F6E90F0C7A11}"/>
    <cellStyle name="Comma [0] 8 2 3" xfId="5337" xr:uid="{DD62A3C1-6465-4070-AD6C-4C88CAAC0214}"/>
    <cellStyle name="Comma [0] 8 3" xfId="4079" xr:uid="{00000000-0005-0000-0000-0000E9000000}"/>
    <cellStyle name="Comma [0] 8 3 2" xfId="5762" xr:uid="{E1D779A1-BF51-4F22-A75F-2965A37C9DD1}"/>
    <cellStyle name="Comma [0] 8 4" xfId="4922" xr:uid="{A9EC15C4-EB7E-42B8-83F6-5B140B6BFC35}"/>
    <cellStyle name="Comma [0] 9" xfId="3283" xr:uid="{00000000-0005-0000-0000-0000EA000000}"/>
    <cellStyle name="Comma [0] 9 2" xfId="4129" xr:uid="{00000000-0005-0000-0000-0000EB000000}"/>
    <cellStyle name="Comma [0] 9 2 2" xfId="5812" xr:uid="{B6600531-0109-4147-94A7-BF90D9B57E63}"/>
    <cellStyle name="Comma [0] 9 3" xfId="4972" xr:uid="{AAAF5AC1-5AAE-49C5-B859-E47F96632394}"/>
    <cellStyle name="Comma 10" xfId="2918" xr:uid="{00000000-0005-0000-0000-0000EC000000}"/>
    <cellStyle name="Comma 10 2" xfId="3075" xr:uid="{00000000-0005-0000-0000-0000ED000000}"/>
    <cellStyle name="Comma 10 2 2" xfId="3528" xr:uid="{00000000-0005-0000-0000-0000EE000000}"/>
    <cellStyle name="Comma 10 2 2 2" xfId="4374" xr:uid="{00000000-0005-0000-0000-0000EF000000}"/>
    <cellStyle name="Comma 10 2 2 2 2" xfId="6057" xr:uid="{997358BE-D812-4751-9A25-0D876301B5A3}"/>
    <cellStyle name="Comma 10 2 2 3" xfId="5217" xr:uid="{B599E4F8-6ACD-4DC9-AFA3-81217CD20941}"/>
    <cellStyle name="Comma 10 2 3" xfId="3959" xr:uid="{00000000-0005-0000-0000-0000F0000000}"/>
    <cellStyle name="Comma 10 2 3 2" xfId="5642" xr:uid="{BA5A1BFE-ACC7-4890-AD28-96190A9704E4}"/>
    <cellStyle name="Comma 10 2 4" xfId="4802" xr:uid="{6116E9B2-0A99-4A75-A728-E8F6100AAB9E}"/>
    <cellStyle name="Comma 10 3" xfId="3379" xr:uid="{00000000-0005-0000-0000-0000F1000000}"/>
    <cellStyle name="Comma 10 3 2" xfId="4225" xr:uid="{00000000-0005-0000-0000-0000F2000000}"/>
    <cellStyle name="Comma 10 3 2 2" xfId="5908" xr:uid="{3DE556D4-C151-4601-8706-BC1B561B2FD1}"/>
    <cellStyle name="Comma 10 3 3" xfId="5068" xr:uid="{B9F868CD-8A77-47A1-B669-5E657DC3859D}"/>
    <cellStyle name="Comma 10 4" xfId="3810" xr:uid="{00000000-0005-0000-0000-0000F3000000}"/>
    <cellStyle name="Comma 10 4 2" xfId="5493" xr:uid="{5600C7E1-9B6C-4EDD-B7FB-57CE2C3609B3}"/>
    <cellStyle name="Comma 10 5" xfId="4653" xr:uid="{065EE45A-645C-4A54-86E1-1434E922DF8C}"/>
    <cellStyle name="Comma 11" xfId="2966" xr:uid="{00000000-0005-0000-0000-0000F4000000}"/>
    <cellStyle name="Comma 11 2" xfId="3123" xr:uid="{00000000-0005-0000-0000-0000F5000000}"/>
    <cellStyle name="Comma 11 2 2" xfId="3576" xr:uid="{00000000-0005-0000-0000-0000F6000000}"/>
    <cellStyle name="Comma 11 2 2 2" xfId="4422" xr:uid="{00000000-0005-0000-0000-0000F7000000}"/>
    <cellStyle name="Comma 11 2 2 2 2" xfId="6105" xr:uid="{D0D01F47-B9B8-49A0-81BA-ACDD7A083379}"/>
    <cellStyle name="Comma 11 2 2 3" xfId="5265" xr:uid="{4049F2CB-45EB-4C14-95E4-51A077223367}"/>
    <cellStyle name="Comma 11 2 3" xfId="4007" xr:uid="{00000000-0005-0000-0000-0000F8000000}"/>
    <cellStyle name="Comma 11 2 3 2" xfId="5690" xr:uid="{E42B14F2-1D39-46B9-8441-892EC90CBED8}"/>
    <cellStyle name="Comma 11 2 4" xfId="4850" xr:uid="{EF103D9D-4A04-4B13-A229-5C054F8EF718}"/>
    <cellStyle name="Comma 11 3" xfId="3427" xr:uid="{00000000-0005-0000-0000-0000F9000000}"/>
    <cellStyle name="Comma 11 3 2" xfId="4273" xr:uid="{00000000-0005-0000-0000-0000FA000000}"/>
    <cellStyle name="Comma 11 3 2 2" xfId="5956" xr:uid="{DADA0AA2-9ABB-4AF0-842E-A1928BC20DA1}"/>
    <cellStyle name="Comma 11 3 3" xfId="5116" xr:uid="{87E9A019-0560-400F-89E2-E17D54F856DD}"/>
    <cellStyle name="Comma 11 4" xfId="3858" xr:uid="{00000000-0005-0000-0000-0000FB000000}"/>
    <cellStyle name="Comma 11 4 2" xfId="5541" xr:uid="{66E01D66-272E-4C68-B5C7-F81CA0CD9215}"/>
    <cellStyle name="Comma 11 5" xfId="4701" xr:uid="{2E4079A4-F2E3-41C9-8851-91E64AC1030D}"/>
    <cellStyle name="Comma 12" xfId="2976" xr:uid="{00000000-0005-0000-0000-0000FC000000}"/>
    <cellStyle name="Comma 12 2" xfId="3431" xr:uid="{00000000-0005-0000-0000-0000FD000000}"/>
    <cellStyle name="Comma 12 2 2" xfId="4277" xr:uid="{00000000-0005-0000-0000-0000FE000000}"/>
    <cellStyle name="Comma 12 2 2 2" xfId="5960" xr:uid="{757E0102-D9A6-4EB9-A5BE-27CC0E0367A0}"/>
    <cellStyle name="Comma 12 2 3" xfId="5120" xr:uid="{8FD2526B-15C7-4960-ADAA-8A0976D8955A}"/>
    <cellStyle name="Comma 12 3" xfId="3862" xr:uid="{00000000-0005-0000-0000-0000FF000000}"/>
    <cellStyle name="Comma 12 3 2" xfId="5545" xr:uid="{3F31DD86-4F7A-4E3D-A72B-375E95405221}"/>
    <cellStyle name="Comma 12 4" xfId="4705" xr:uid="{DBCB9877-F9B1-4849-8F16-371FBFCA2ECE}"/>
    <cellStyle name="Comma 13" xfId="3023" xr:uid="{00000000-0005-0000-0000-000000010000}"/>
    <cellStyle name="Comma 13 2" xfId="3478" xr:uid="{00000000-0005-0000-0000-000001010000}"/>
    <cellStyle name="Comma 13 2 2" xfId="4324" xr:uid="{00000000-0005-0000-0000-000002010000}"/>
    <cellStyle name="Comma 13 2 2 2" xfId="6007" xr:uid="{E887BA8B-14D2-4012-A428-2AAFF615605C}"/>
    <cellStyle name="Comma 13 2 3" xfId="5167" xr:uid="{82347F5B-38EA-4CA4-A214-6B5F8E73499D}"/>
    <cellStyle name="Comma 13 3" xfId="3909" xr:uid="{00000000-0005-0000-0000-000003010000}"/>
    <cellStyle name="Comma 13 3 2" xfId="5592" xr:uid="{F9331F70-D3C4-49BB-8BB6-751E3CC2F32B}"/>
    <cellStyle name="Comma 13 4" xfId="4752" xr:uid="{B467A735-C4E7-4633-A100-AAA4444EAB79}"/>
    <cellStyle name="Comma 14" xfId="3138" xr:uid="{00000000-0005-0000-0000-000004010000}"/>
    <cellStyle name="Comma 14 2" xfId="3586" xr:uid="{00000000-0005-0000-0000-000005010000}"/>
    <cellStyle name="Comma 14 2 2" xfId="4432" xr:uid="{00000000-0005-0000-0000-000006010000}"/>
    <cellStyle name="Comma 14 2 2 2" xfId="6115" xr:uid="{8EAF50C7-9909-4095-BFE8-5BC3CEB4483C}"/>
    <cellStyle name="Comma 14 2 3" xfId="5275" xr:uid="{3F449277-A20C-46CF-B268-3DD9A3B1A45A}"/>
    <cellStyle name="Comma 14 3" xfId="4017" xr:uid="{00000000-0005-0000-0000-000007010000}"/>
    <cellStyle name="Comma 14 3 2" xfId="5700" xr:uid="{6E3CF0CB-F63C-47E1-B0F6-E1FCCE4EB25B}"/>
    <cellStyle name="Comma 14 4" xfId="4860" xr:uid="{722C6AA5-D2E9-4FD1-83AF-AB2528AF8291}"/>
    <cellStyle name="Comma 15" xfId="3203" xr:uid="{00000000-0005-0000-0000-000008010000}"/>
    <cellStyle name="Comma 15 2" xfId="3642" xr:uid="{00000000-0005-0000-0000-000009010000}"/>
    <cellStyle name="Comma 15 2 2" xfId="4488" xr:uid="{00000000-0005-0000-0000-00000A010000}"/>
    <cellStyle name="Comma 15 2 2 2" xfId="6171" xr:uid="{E4B02BF3-4B92-465D-A717-8C273E1F6C6E}"/>
    <cellStyle name="Comma 15 2 3" xfId="5331" xr:uid="{B342A5EE-DFDF-44EF-B368-F8A64076E9D9}"/>
    <cellStyle name="Comma 15 3" xfId="4073" xr:uid="{00000000-0005-0000-0000-00000B010000}"/>
    <cellStyle name="Comma 15 3 2" xfId="5756" xr:uid="{F1A3DD03-88AF-43FC-901D-56CD2C683C16}"/>
    <cellStyle name="Comma 15 4" xfId="4916" xr:uid="{8E749535-8495-40AF-8465-7F15DC7376F0}"/>
    <cellStyle name="Comma 16" xfId="3131" xr:uid="{00000000-0005-0000-0000-00000C010000}"/>
    <cellStyle name="Comma 16 2" xfId="3580" xr:uid="{00000000-0005-0000-0000-00000D010000}"/>
    <cellStyle name="Comma 16 2 2" xfId="4426" xr:uid="{00000000-0005-0000-0000-00000E010000}"/>
    <cellStyle name="Comma 16 2 2 2" xfId="6109" xr:uid="{5421ACFC-DA12-41C5-974F-4BAEDA1FB939}"/>
    <cellStyle name="Comma 16 2 3" xfId="5269" xr:uid="{DF87070A-6624-45BB-80A7-370A597F3AFB}"/>
    <cellStyle name="Comma 16 3" xfId="4011" xr:uid="{00000000-0005-0000-0000-00000F010000}"/>
    <cellStyle name="Comma 16 3 2" xfId="5694" xr:uid="{1A29F322-9104-4ADD-A119-B5CCE19E330F}"/>
    <cellStyle name="Comma 16 4" xfId="4854" xr:uid="{6F94E6B0-3D2B-4C5B-B297-FBBA4ED42F75}"/>
    <cellStyle name="Comma 17" xfId="3199" xr:uid="{00000000-0005-0000-0000-000010010000}"/>
    <cellStyle name="Comma 17 2" xfId="3641" xr:uid="{00000000-0005-0000-0000-000011010000}"/>
    <cellStyle name="Comma 17 2 2" xfId="4487" xr:uid="{00000000-0005-0000-0000-000012010000}"/>
    <cellStyle name="Comma 17 2 2 2" xfId="6170" xr:uid="{1A4446D3-E1EB-441E-B1A9-3F3B591F88D1}"/>
    <cellStyle name="Comma 17 2 3" xfId="5330" xr:uid="{28BEC07F-B98A-4D85-953A-BA853662C949}"/>
    <cellStyle name="Comma 17 3" xfId="4072" xr:uid="{00000000-0005-0000-0000-000013010000}"/>
    <cellStyle name="Comma 17 3 2" xfId="5755" xr:uid="{C7F6B543-8051-43BF-9B33-CBA12D17A626}"/>
    <cellStyle name="Comma 17 4" xfId="4915" xr:uid="{4393D6D0-60B0-4F18-AAD2-272FE998913C}"/>
    <cellStyle name="Comma 18" xfId="3134" xr:uid="{00000000-0005-0000-0000-000014010000}"/>
    <cellStyle name="Comma 18 2" xfId="3582" xr:uid="{00000000-0005-0000-0000-000015010000}"/>
    <cellStyle name="Comma 18 2 2" xfId="4428" xr:uid="{00000000-0005-0000-0000-000016010000}"/>
    <cellStyle name="Comma 18 2 2 2" xfId="6111" xr:uid="{D81D4019-0218-45D3-A74C-BC2CE26A9AFA}"/>
    <cellStyle name="Comma 18 2 3" xfId="5271" xr:uid="{3F195FF2-23D1-4D97-A963-552BB7075FFC}"/>
    <cellStyle name="Comma 18 3" xfId="4013" xr:uid="{00000000-0005-0000-0000-000017010000}"/>
    <cellStyle name="Comma 18 3 2" xfId="5696" xr:uid="{F5A5F08A-5913-47D3-B770-87CE22970918}"/>
    <cellStyle name="Comma 18 4" xfId="4856" xr:uid="{4701900D-9EE4-4FAE-AE22-0E0144D368E1}"/>
    <cellStyle name="Comma 19" xfId="3197" xr:uid="{00000000-0005-0000-0000-000018010000}"/>
    <cellStyle name="Comma 19 2" xfId="3640" xr:uid="{00000000-0005-0000-0000-000019010000}"/>
    <cellStyle name="Comma 19 2 2" xfId="4486" xr:uid="{00000000-0005-0000-0000-00001A010000}"/>
    <cellStyle name="Comma 19 2 2 2" xfId="6169" xr:uid="{677E0FDB-7F69-401A-9AC0-794964336DC9}"/>
    <cellStyle name="Comma 19 2 3" xfId="5329" xr:uid="{8FE579E0-BB53-41D0-9180-2688F92518BF}"/>
    <cellStyle name="Comma 19 3" xfId="4071" xr:uid="{00000000-0005-0000-0000-00001B010000}"/>
    <cellStyle name="Comma 19 3 2" xfId="5754" xr:uid="{8AB8B359-1E86-415F-BAFB-C2A6BEF57D96}"/>
    <cellStyle name="Comma 19 4" xfId="4914" xr:uid="{948491D7-2351-4F31-9775-F0A974D1C496}"/>
    <cellStyle name="Comma 2" xfId="73" xr:uid="{00000000-0005-0000-0000-00001C010000}"/>
    <cellStyle name="Comma 2 10" xfId="3708" xr:uid="{00000000-0005-0000-0000-00001D010000}"/>
    <cellStyle name="Comma 2 10 2" xfId="5395" xr:uid="{E08386C1-9440-4E7B-819E-100CB27D9D81}"/>
    <cellStyle name="Comma 2 11" xfId="4563" xr:uid="{47546898-8472-4790-B90B-31AAB729858F}"/>
    <cellStyle name="Comma 2 2" xfId="74" xr:uid="{00000000-0005-0000-0000-00001E010000}"/>
    <cellStyle name="Comma 2 2 10" xfId="4564" xr:uid="{7D8B6381-5155-433F-AB99-0067CB0299EB}"/>
    <cellStyle name="Comma 2 2 2" xfId="75" xr:uid="{00000000-0005-0000-0000-00001F010000}"/>
    <cellStyle name="Comma 2 2 2 2" xfId="2872" xr:uid="{00000000-0005-0000-0000-000020010000}"/>
    <cellStyle name="Comma 2 2 2 2 2" xfId="3035" xr:uid="{00000000-0005-0000-0000-000021010000}"/>
    <cellStyle name="Comma 2 2 2 2 2 2" xfId="3488" xr:uid="{00000000-0005-0000-0000-000022010000}"/>
    <cellStyle name="Comma 2 2 2 2 2 2 2" xfId="4334" xr:uid="{00000000-0005-0000-0000-000023010000}"/>
    <cellStyle name="Comma 2 2 2 2 2 2 2 2" xfId="6017" xr:uid="{3034C0EB-9AE1-48C4-AE9E-21D25B2B5746}"/>
    <cellStyle name="Comma 2 2 2 2 2 2 3" xfId="5177" xr:uid="{7E21117B-0898-44C3-B3FE-71A076B987C4}"/>
    <cellStyle name="Comma 2 2 2 2 2 3" xfId="3919" xr:uid="{00000000-0005-0000-0000-000024010000}"/>
    <cellStyle name="Comma 2 2 2 2 2 3 2" xfId="5602" xr:uid="{17C534E7-BA2D-4A47-B88D-F5DD8D9143BE}"/>
    <cellStyle name="Comma 2 2 2 2 2 4" xfId="4762" xr:uid="{3D539C65-2052-4D7F-BBA5-45FB5512C631}"/>
    <cellStyle name="Comma 2 2 2 2 3" xfId="3339" xr:uid="{00000000-0005-0000-0000-000025010000}"/>
    <cellStyle name="Comma 2 2 2 2 3 2" xfId="4185" xr:uid="{00000000-0005-0000-0000-000026010000}"/>
    <cellStyle name="Comma 2 2 2 2 3 2 2" xfId="5868" xr:uid="{8585BA1B-CD27-4A83-935C-58A6E99B11F2}"/>
    <cellStyle name="Comma 2 2 2 2 3 3" xfId="5028" xr:uid="{BADD06F0-BE24-4B86-B94A-BDE47B1D500E}"/>
    <cellStyle name="Comma 2 2 2 2 4" xfId="3769" xr:uid="{00000000-0005-0000-0000-000027010000}"/>
    <cellStyle name="Comma 2 2 2 2 4 2" xfId="5453" xr:uid="{36E104BC-597F-4ECF-ACD5-0045CA3D7E8E}"/>
    <cellStyle name="Comma 2 2 2 2 5" xfId="4613" xr:uid="{77BEC2A4-FEA4-4477-B076-F2AF37A9C5F6}"/>
    <cellStyle name="Comma 2 2 2 3" xfId="2928" xr:uid="{00000000-0005-0000-0000-000028010000}"/>
    <cellStyle name="Comma 2 2 2 3 2" xfId="3085" xr:uid="{00000000-0005-0000-0000-000029010000}"/>
    <cellStyle name="Comma 2 2 2 3 2 2" xfId="3538" xr:uid="{00000000-0005-0000-0000-00002A010000}"/>
    <cellStyle name="Comma 2 2 2 3 2 2 2" xfId="4384" xr:uid="{00000000-0005-0000-0000-00002B010000}"/>
    <cellStyle name="Comma 2 2 2 3 2 2 2 2" xfId="6067" xr:uid="{E747345B-FBD3-4A63-8E0F-826781255917}"/>
    <cellStyle name="Comma 2 2 2 3 2 2 3" xfId="5227" xr:uid="{8748CE20-0D72-4D0F-B047-DFDF6E3CC107}"/>
    <cellStyle name="Comma 2 2 2 3 2 3" xfId="3969" xr:uid="{00000000-0005-0000-0000-00002C010000}"/>
    <cellStyle name="Comma 2 2 2 3 2 3 2" xfId="5652" xr:uid="{F5F748B1-603D-4221-863F-80E19CDD5E8A}"/>
    <cellStyle name="Comma 2 2 2 3 2 4" xfId="4812" xr:uid="{54A790E2-4122-49D6-9DD4-3222BF82FFA8}"/>
    <cellStyle name="Comma 2 2 2 3 3" xfId="3389" xr:uid="{00000000-0005-0000-0000-00002D010000}"/>
    <cellStyle name="Comma 2 2 2 3 3 2" xfId="4235" xr:uid="{00000000-0005-0000-0000-00002E010000}"/>
    <cellStyle name="Comma 2 2 2 3 3 2 2" xfId="5918" xr:uid="{6FBC8C40-9FAC-4CDD-B8AB-5FDF12CFB2BC}"/>
    <cellStyle name="Comma 2 2 2 3 3 3" xfId="5078" xr:uid="{259AB9B3-BA4F-4F9F-8101-6EC51E34E00E}"/>
    <cellStyle name="Comma 2 2 2 3 4" xfId="3820" xr:uid="{00000000-0005-0000-0000-00002F010000}"/>
    <cellStyle name="Comma 2 2 2 3 4 2" xfId="5503" xr:uid="{9DBB8ACA-6AF8-43FC-9E8C-DB5A0B227BA4}"/>
    <cellStyle name="Comma 2 2 2 3 5" xfId="4663" xr:uid="{0C93DEE5-FF2D-4BED-9308-D903A97D389C}"/>
    <cellStyle name="Comma 2 2 2 4" xfId="2985" xr:uid="{00000000-0005-0000-0000-000030010000}"/>
    <cellStyle name="Comma 2 2 2 4 2" xfId="3440" xr:uid="{00000000-0005-0000-0000-000031010000}"/>
    <cellStyle name="Comma 2 2 2 4 2 2" xfId="4286" xr:uid="{00000000-0005-0000-0000-000032010000}"/>
    <cellStyle name="Comma 2 2 2 4 2 2 2" xfId="5969" xr:uid="{6FB4C49C-51C5-4D76-9E9A-BF3018C54E09}"/>
    <cellStyle name="Comma 2 2 2 4 2 3" xfId="5129" xr:uid="{C780C9BE-FCEA-4D44-A489-29C2015ED4E7}"/>
    <cellStyle name="Comma 2 2 2 4 3" xfId="3871" xr:uid="{00000000-0005-0000-0000-000033010000}"/>
    <cellStyle name="Comma 2 2 2 4 3 2" xfId="5554" xr:uid="{951C06FE-3798-4177-BFFE-39DC31CB050A}"/>
    <cellStyle name="Comma 2 2 2 4 4" xfId="4714" xr:uid="{C528FDF4-FE19-4248-9AEE-42C7FF60C1C5}"/>
    <cellStyle name="Comma 2 2 2 5" xfId="3147" xr:uid="{00000000-0005-0000-0000-000034010000}"/>
    <cellStyle name="Comma 2 2 2 5 2" xfId="3595" xr:uid="{00000000-0005-0000-0000-000035010000}"/>
    <cellStyle name="Comma 2 2 2 5 2 2" xfId="4441" xr:uid="{00000000-0005-0000-0000-000036010000}"/>
    <cellStyle name="Comma 2 2 2 5 2 2 2" xfId="6124" xr:uid="{F4415F07-9C74-4A02-8E5B-81D4615866B7}"/>
    <cellStyle name="Comma 2 2 2 5 2 3" xfId="5284" xr:uid="{53F91618-A3CC-4EA1-B485-6D2DCF97014E}"/>
    <cellStyle name="Comma 2 2 2 5 3" xfId="4026" xr:uid="{00000000-0005-0000-0000-000037010000}"/>
    <cellStyle name="Comma 2 2 2 5 3 2" xfId="5709" xr:uid="{63748237-7F63-44F0-ABBB-7F23B86DB015}"/>
    <cellStyle name="Comma 2 2 2 5 4" xfId="4869" xr:uid="{79C6D9A7-C8A7-4767-8C21-DDA44CF86CC8}"/>
    <cellStyle name="Comma 2 2 2 6" xfId="3239" xr:uid="{00000000-0005-0000-0000-000038010000}"/>
    <cellStyle name="Comma 2 2 2 6 2" xfId="3656" xr:uid="{00000000-0005-0000-0000-000039010000}"/>
    <cellStyle name="Comma 2 2 2 6 2 2" xfId="4502" xr:uid="{00000000-0005-0000-0000-00003A010000}"/>
    <cellStyle name="Comma 2 2 2 6 2 2 2" xfId="6185" xr:uid="{45701A90-5F29-48D7-A0BD-161A8AF39AAD}"/>
    <cellStyle name="Comma 2 2 2 6 2 3" xfId="5345" xr:uid="{007D40BA-4D43-4186-B3CE-EEBB077A931F}"/>
    <cellStyle name="Comma 2 2 2 6 3" xfId="4087" xr:uid="{00000000-0005-0000-0000-00003B010000}"/>
    <cellStyle name="Comma 2 2 2 6 3 2" xfId="5770" xr:uid="{BAF8FBD2-70A4-47EF-93C0-3D4F8095EC4E}"/>
    <cellStyle name="Comma 2 2 2 6 4" xfId="4930" xr:uid="{2B27228E-9C8D-42B7-8EB3-D251823D2DF7}"/>
    <cellStyle name="Comma 2 2 2 7" xfId="3291" xr:uid="{00000000-0005-0000-0000-00003C010000}"/>
    <cellStyle name="Comma 2 2 2 7 2" xfId="4137" xr:uid="{00000000-0005-0000-0000-00003D010000}"/>
    <cellStyle name="Comma 2 2 2 7 2 2" xfId="5820" xr:uid="{067D0BF6-344E-4839-A5AF-B0BEFEAEFCB3}"/>
    <cellStyle name="Comma 2 2 2 7 3" xfId="4980" xr:uid="{07D236A0-6A2E-4E19-B282-89CCABB3AE74}"/>
    <cellStyle name="Comma 2 2 2 8" xfId="3710" xr:uid="{00000000-0005-0000-0000-00003E010000}"/>
    <cellStyle name="Comma 2 2 2 8 2" xfId="5397" xr:uid="{6B4A97BA-B42B-463D-9BE1-4810991F6798}"/>
    <cellStyle name="Comma 2 2 2 9" xfId="4565" xr:uid="{2D741FC4-ACF0-424A-A60C-02B1DF8FBCBD}"/>
    <cellStyle name="Comma 2 2 3" xfId="2871" xr:uid="{00000000-0005-0000-0000-00003F010000}"/>
    <cellStyle name="Comma 2 2 3 2" xfId="3034" xr:uid="{00000000-0005-0000-0000-000040010000}"/>
    <cellStyle name="Comma 2 2 3 2 2" xfId="3487" xr:uid="{00000000-0005-0000-0000-000041010000}"/>
    <cellStyle name="Comma 2 2 3 2 2 2" xfId="4333" xr:uid="{00000000-0005-0000-0000-000042010000}"/>
    <cellStyle name="Comma 2 2 3 2 2 2 2" xfId="6016" xr:uid="{915842B7-E0FD-4BFC-8B8B-7BFE4939E7FC}"/>
    <cellStyle name="Comma 2 2 3 2 2 3" xfId="5176" xr:uid="{18EAA72F-FAA8-45A2-8C5A-AEFAF562F56C}"/>
    <cellStyle name="Comma 2 2 3 2 3" xfId="3918" xr:uid="{00000000-0005-0000-0000-000043010000}"/>
    <cellStyle name="Comma 2 2 3 2 3 2" xfId="5601" xr:uid="{F2EB774A-0BC0-4220-A3F3-78D0B33E52B7}"/>
    <cellStyle name="Comma 2 2 3 2 4" xfId="4761" xr:uid="{4F23F4D2-8BD3-4B84-9D71-29FAAD79CBC6}"/>
    <cellStyle name="Comma 2 2 3 3" xfId="3338" xr:uid="{00000000-0005-0000-0000-000044010000}"/>
    <cellStyle name="Comma 2 2 3 3 2" xfId="4184" xr:uid="{00000000-0005-0000-0000-000045010000}"/>
    <cellStyle name="Comma 2 2 3 3 2 2" xfId="5867" xr:uid="{197064E6-7C30-4288-8F83-45455AFB4AB2}"/>
    <cellStyle name="Comma 2 2 3 3 3" xfId="5027" xr:uid="{F1E010F0-3AE8-4446-A920-66CD44FF9007}"/>
    <cellStyle name="Comma 2 2 3 4" xfId="3768" xr:uid="{00000000-0005-0000-0000-000046010000}"/>
    <cellStyle name="Comma 2 2 3 4 2" xfId="5452" xr:uid="{63D8335B-2741-4E31-96D2-D266B1322031}"/>
    <cellStyle name="Comma 2 2 3 5" xfId="4612" xr:uid="{E1D76542-9630-489B-805D-081B00C312C3}"/>
    <cellStyle name="Comma 2 2 4" xfId="2927" xr:uid="{00000000-0005-0000-0000-000047010000}"/>
    <cellStyle name="Comma 2 2 4 2" xfId="3084" xr:uid="{00000000-0005-0000-0000-000048010000}"/>
    <cellStyle name="Comma 2 2 4 2 2" xfId="3537" xr:uid="{00000000-0005-0000-0000-000049010000}"/>
    <cellStyle name="Comma 2 2 4 2 2 2" xfId="4383" xr:uid="{00000000-0005-0000-0000-00004A010000}"/>
    <cellStyle name="Comma 2 2 4 2 2 2 2" xfId="6066" xr:uid="{631BF437-BBFC-4A56-8E06-2CDB15CE6A5C}"/>
    <cellStyle name="Comma 2 2 4 2 2 3" xfId="5226" xr:uid="{A66B28C9-EFEE-4FA4-B1C3-872A29AAA88C}"/>
    <cellStyle name="Comma 2 2 4 2 3" xfId="3968" xr:uid="{00000000-0005-0000-0000-00004B010000}"/>
    <cellStyle name="Comma 2 2 4 2 3 2" xfId="5651" xr:uid="{B404744B-856D-4F94-93DA-014C51AFA941}"/>
    <cellStyle name="Comma 2 2 4 2 4" xfId="4811" xr:uid="{81CA393D-1786-4A7C-AD59-B7986C8B5275}"/>
    <cellStyle name="Comma 2 2 4 3" xfId="3388" xr:uid="{00000000-0005-0000-0000-00004C010000}"/>
    <cellStyle name="Comma 2 2 4 3 2" xfId="4234" xr:uid="{00000000-0005-0000-0000-00004D010000}"/>
    <cellStyle name="Comma 2 2 4 3 2 2" xfId="5917" xr:uid="{EA64C593-AC1B-41BB-B40A-ED1F4B93689E}"/>
    <cellStyle name="Comma 2 2 4 3 3" xfId="5077" xr:uid="{BFB4C008-1096-4444-BF58-52321C07FD27}"/>
    <cellStyle name="Comma 2 2 4 4" xfId="3819" xr:uid="{00000000-0005-0000-0000-00004E010000}"/>
    <cellStyle name="Comma 2 2 4 4 2" xfId="5502" xr:uid="{D15E1969-5702-4DD5-AFCA-3193BCED87B2}"/>
    <cellStyle name="Comma 2 2 4 5" xfId="4662" xr:uid="{DCFEE830-9044-4A5B-AF1B-A3909741E371}"/>
    <cellStyle name="Comma 2 2 5" xfId="2984" xr:uid="{00000000-0005-0000-0000-00004F010000}"/>
    <cellStyle name="Comma 2 2 5 2" xfId="3439" xr:uid="{00000000-0005-0000-0000-000050010000}"/>
    <cellStyle name="Comma 2 2 5 2 2" xfId="4285" xr:uid="{00000000-0005-0000-0000-000051010000}"/>
    <cellStyle name="Comma 2 2 5 2 2 2" xfId="5968" xr:uid="{7AC13E1A-D2E9-46B0-B46E-80B2B66D10E0}"/>
    <cellStyle name="Comma 2 2 5 2 3" xfId="5128" xr:uid="{453A1D7E-D611-4387-B4F8-3DF559F269A6}"/>
    <cellStyle name="Comma 2 2 5 3" xfId="3870" xr:uid="{00000000-0005-0000-0000-000052010000}"/>
    <cellStyle name="Comma 2 2 5 3 2" xfId="5553" xr:uid="{4DE68122-28CE-4224-8EBA-13D14D7978E8}"/>
    <cellStyle name="Comma 2 2 5 4" xfId="4713" xr:uid="{D9BA8BAA-E8AE-4CCA-9F90-AAEDA158AAE2}"/>
    <cellStyle name="Comma 2 2 6" xfId="3146" xr:uid="{00000000-0005-0000-0000-000053010000}"/>
    <cellStyle name="Comma 2 2 6 2" xfId="3594" xr:uid="{00000000-0005-0000-0000-000054010000}"/>
    <cellStyle name="Comma 2 2 6 2 2" xfId="4440" xr:uid="{00000000-0005-0000-0000-000055010000}"/>
    <cellStyle name="Comma 2 2 6 2 2 2" xfId="6123" xr:uid="{ED9BCDEB-950F-4405-939E-DAD5F66FD34B}"/>
    <cellStyle name="Comma 2 2 6 2 3" xfId="5283" xr:uid="{A35C18E4-3832-4B73-9CAC-BD978F4C0F21}"/>
    <cellStyle name="Comma 2 2 6 3" xfId="4025" xr:uid="{00000000-0005-0000-0000-000056010000}"/>
    <cellStyle name="Comma 2 2 6 3 2" xfId="5708" xr:uid="{4E864A3D-5B22-4807-AE5D-97A7672DA88B}"/>
    <cellStyle name="Comma 2 2 6 4" xfId="4868" xr:uid="{436D16C3-9DE3-4228-8EB8-F137914FA249}"/>
    <cellStyle name="Comma 2 2 7" xfId="3238" xr:uid="{00000000-0005-0000-0000-000057010000}"/>
    <cellStyle name="Comma 2 2 7 2" xfId="3655" xr:uid="{00000000-0005-0000-0000-000058010000}"/>
    <cellStyle name="Comma 2 2 7 2 2" xfId="4501" xr:uid="{00000000-0005-0000-0000-000059010000}"/>
    <cellStyle name="Comma 2 2 7 2 2 2" xfId="6184" xr:uid="{50A472A5-BC7F-4CC3-A6B0-81B0F824A4AC}"/>
    <cellStyle name="Comma 2 2 7 2 3" xfId="5344" xr:uid="{7A84A88C-F6CF-4BA2-B268-F2EAB8CD5FCB}"/>
    <cellStyle name="Comma 2 2 7 3" xfId="4086" xr:uid="{00000000-0005-0000-0000-00005A010000}"/>
    <cellStyle name="Comma 2 2 7 3 2" xfId="5769" xr:uid="{7617C2B8-95C4-4EB8-BF2C-736DCBBF380B}"/>
    <cellStyle name="Comma 2 2 7 4" xfId="4929" xr:uid="{2D8B6187-B2F8-43A9-A0A9-E51DF5C3ACE4}"/>
    <cellStyle name="Comma 2 2 8" xfId="3290" xr:uid="{00000000-0005-0000-0000-00005B010000}"/>
    <cellStyle name="Comma 2 2 8 2" xfId="4136" xr:uid="{00000000-0005-0000-0000-00005C010000}"/>
    <cellStyle name="Comma 2 2 8 2 2" xfId="5819" xr:uid="{457AFB50-7815-4532-891E-2228240AA01E}"/>
    <cellStyle name="Comma 2 2 8 3" xfId="4979" xr:uid="{9BE963F2-6B5B-43D0-9184-A498CBA99EFA}"/>
    <cellStyle name="Comma 2 2 9" xfId="3709" xr:uid="{00000000-0005-0000-0000-00005D010000}"/>
    <cellStyle name="Comma 2 2 9 2" xfId="5396" xr:uid="{2A006E04-EB70-4BDA-BFA3-A21E2BD3ED31}"/>
    <cellStyle name="Comma 2 3" xfId="76" xr:uid="{00000000-0005-0000-0000-00005E010000}"/>
    <cellStyle name="Comma 2 3 2" xfId="2873" xr:uid="{00000000-0005-0000-0000-00005F010000}"/>
    <cellStyle name="Comma 2 3 2 2" xfId="3036" xr:uid="{00000000-0005-0000-0000-000060010000}"/>
    <cellStyle name="Comma 2 3 2 2 2" xfId="3489" xr:uid="{00000000-0005-0000-0000-000061010000}"/>
    <cellStyle name="Comma 2 3 2 2 2 2" xfId="4335" xr:uid="{00000000-0005-0000-0000-000062010000}"/>
    <cellStyle name="Comma 2 3 2 2 2 2 2" xfId="6018" xr:uid="{D76B5BE7-C401-47F2-AFB2-C159E82B7574}"/>
    <cellStyle name="Comma 2 3 2 2 2 3" xfId="5178" xr:uid="{95FFD00B-A2B4-424D-A8AF-4517B17E9BD2}"/>
    <cellStyle name="Comma 2 3 2 2 3" xfId="3920" xr:uid="{00000000-0005-0000-0000-000063010000}"/>
    <cellStyle name="Comma 2 3 2 2 3 2" xfId="5603" xr:uid="{1DC2727E-862F-48C0-AAB8-7F3C44514879}"/>
    <cellStyle name="Comma 2 3 2 2 4" xfId="4763" xr:uid="{FB7056BE-2ACB-46E7-9F8E-97BB5DC35027}"/>
    <cellStyle name="Comma 2 3 2 3" xfId="3340" xr:uid="{00000000-0005-0000-0000-000064010000}"/>
    <cellStyle name="Comma 2 3 2 3 2" xfId="4186" xr:uid="{00000000-0005-0000-0000-000065010000}"/>
    <cellStyle name="Comma 2 3 2 3 2 2" xfId="5869" xr:uid="{65A2DA44-C967-4D9D-B1DA-F65E60ADD494}"/>
    <cellStyle name="Comma 2 3 2 3 3" xfId="5029" xr:uid="{213192FC-3163-4788-A687-CA7E79231751}"/>
    <cellStyle name="Comma 2 3 2 4" xfId="3770" xr:uid="{00000000-0005-0000-0000-000066010000}"/>
    <cellStyle name="Comma 2 3 2 4 2" xfId="5454" xr:uid="{E90A3093-FF21-4D82-AC45-0F14D98E64FD}"/>
    <cellStyle name="Comma 2 3 2 5" xfId="4614" xr:uid="{FF43AA73-521B-462D-9512-A937CC3A0AB8}"/>
    <cellStyle name="Comma 2 3 3" xfId="2929" xr:uid="{00000000-0005-0000-0000-000067010000}"/>
    <cellStyle name="Comma 2 3 3 2" xfId="3086" xr:uid="{00000000-0005-0000-0000-000068010000}"/>
    <cellStyle name="Comma 2 3 3 2 2" xfId="3539" xr:uid="{00000000-0005-0000-0000-000069010000}"/>
    <cellStyle name="Comma 2 3 3 2 2 2" xfId="4385" xr:uid="{00000000-0005-0000-0000-00006A010000}"/>
    <cellStyle name="Comma 2 3 3 2 2 2 2" xfId="6068" xr:uid="{3BA62CE0-33E4-456C-B67E-332D3D4DB322}"/>
    <cellStyle name="Comma 2 3 3 2 2 3" xfId="5228" xr:uid="{3687A473-B72F-4B81-A511-EDE4280D0C1F}"/>
    <cellStyle name="Comma 2 3 3 2 3" xfId="3970" xr:uid="{00000000-0005-0000-0000-00006B010000}"/>
    <cellStyle name="Comma 2 3 3 2 3 2" xfId="5653" xr:uid="{8A7D580B-7FA4-40A4-8BFF-FCEDC9733BBC}"/>
    <cellStyle name="Comma 2 3 3 2 4" xfId="4813" xr:uid="{CD16D343-BB7D-4918-8563-1EA2C49D8E18}"/>
    <cellStyle name="Comma 2 3 3 3" xfId="3390" xr:uid="{00000000-0005-0000-0000-00006C010000}"/>
    <cellStyle name="Comma 2 3 3 3 2" xfId="4236" xr:uid="{00000000-0005-0000-0000-00006D010000}"/>
    <cellStyle name="Comma 2 3 3 3 2 2" xfId="5919" xr:uid="{89B1A6BB-E753-4462-9461-328CBB3A05A5}"/>
    <cellStyle name="Comma 2 3 3 3 3" xfId="5079" xr:uid="{C5240DFE-4AC1-4F58-ACEE-2DC1A6CA50AD}"/>
    <cellStyle name="Comma 2 3 3 4" xfId="3821" xr:uid="{00000000-0005-0000-0000-00006E010000}"/>
    <cellStyle name="Comma 2 3 3 4 2" xfId="5504" xr:uid="{86BD6C56-45B4-4F7A-922F-D530047E3E57}"/>
    <cellStyle name="Comma 2 3 3 5" xfId="4664" xr:uid="{7A809B56-1E4D-4A6C-8880-33004716CF64}"/>
    <cellStyle name="Comma 2 3 4" xfId="2986" xr:uid="{00000000-0005-0000-0000-00006F010000}"/>
    <cellStyle name="Comma 2 3 4 2" xfId="3441" xr:uid="{00000000-0005-0000-0000-000070010000}"/>
    <cellStyle name="Comma 2 3 4 2 2" xfId="4287" xr:uid="{00000000-0005-0000-0000-000071010000}"/>
    <cellStyle name="Comma 2 3 4 2 2 2" xfId="5970" xr:uid="{7B1B962A-CD5F-4C21-A430-F48F762B6050}"/>
    <cellStyle name="Comma 2 3 4 2 3" xfId="5130" xr:uid="{5D08F727-6D43-4282-AE73-E319292E4897}"/>
    <cellStyle name="Comma 2 3 4 3" xfId="3872" xr:uid="{00000000-0005-0000-0000-000072010000}"/>
    <cellStyle name="Comma 2 3 4 3 2" xfId="5555" xr:uid="{4611908F-EEB4-410F-9C98-32F1C5F6AD41}"/>
    <cellStyle name="Comma 2 3 4 4" xfId="4715" xr:uid="{486D1E6D-1830-4BC4-937D-5E62F01B88D0}"/>
    <cellStyle name="Comma 2 3 5" xfId="3148" xr:uid="{00000000-0005-0000-0000-000073010000}"/>
    <cellStyle name="Comma 2 3 5 2" xfId="3596" xr:uid="{00000000-0005-0000-0000-000074010000}"/>
    <cellStyle name="Comma 2 3 5 2 2" xfId="4442" xr:uid="{00000000-0005-0000-0000-000075010000}"/>
    <cellStyle name="Comma 2 3 5 2 2 2" xfId="6125" xr:uid="{2BCA3EEE-EF3F-4753-BAC1-0B7A0BDFF46A}"/>
    <cellStyle name="Comma 2 3 5 2 3" xfId="5285" xr:uid="{74327A24-BC1B-4BD5-8285-AC55D3857A0A}"/>
    <cellStyle name="Comma 2 3 5 3" xfId="4027" xr:uid="{00000000-0005-0000-0000-000076010000}"/>
    <cellStyle name="Comma 2 3 5 3 2" xfId="5710" xr:uid="{BE6568E9-8A56-41DD-B446-ED6F74C6B9B4}"/>
    <cellStyle name="Comma 2 3 5 4" xfId="4870" xr:uid="{71D346A6-CAE5-4966-8C2E-A85B37AB20FF}"/>
    <cellStyle name="Comma 2 3 6" xfId="3240" xr:uid="{00000000-0005-0000-0000-000077010000}"/>
    <cellStyle name="Comma 2 3 6 2" xfId="3657" xr:uid="{00000000-0005-0000-0000-000078010000}"/>
    <cellStyle name="Comma 2 3 6 2 2" xfId="4503" xr:uid="{00000000-0005-0000-0000-000079010000}"/>
    <cellStyle name="Comma 2 3 6 2 2 2" xfId="6186" xr:uid="{5B70FCAB-9830-4778-9601-8B59C611DA17}"/>
    <cellStyle name="Comma 2 3 6 2 3" xfId="5346" xr:uid="{ADE414EC-1765-4323-8E0E-B6FCC06DF010}"/>
    <cellStyle name="Comma 2 3 6 3" xfId="4088" xr:uid="{00000000-0005-0000-0000-00007A010000}"/>
    <cellStyle name="Comma 2 3 6 3 2" xfId="5771" xr:uid="{52F758D6-656C-41B4-8312-208944630829}"/>
    <cellStyle name="Comma 2 3 6 4" xfId="4931" xr:uid="{293D7C60-04DE-4C26-B97D-5E4B3900B74D}"/>
    <cellStyle name="Comma 2 3 7" xfId="3292" xr:uid="{00000000-0005-0000-0000-00007B010000}"/>
    <cellStyle name="Comma 2 3 7 2" xfId="4138" xr:uid="{00000000-0005-0000-0000-00007C010000}"/>
    <cellStyle name="Comma 2 3 7 2 2" xfId="5821" xr:uid="{5D6CF208-5849-4949-AF09-922E4EA59E5D}"/>
    <cellStyle name="Comma 2 3 7 3" xfId="4981" xr:uid="{246109EF-30A7-451A-A6B2-1C7AC94C4ED1}"/>
    <cellStyle name="Comma 2 3 8" xfId="3711" xr:uid="{00000000-0005-0000-0000-00007D010000}"/>
    <cellStyle name="Comma 2 3 8 2" xfId="5398" xr:uid="{7BC060C8-2475-4C0D-8BF1-3E520A9E3282}"/>
    <cellStyle name="Comma 2 3 9" xfId="4566" xr:uid="{C143CFE1-5E92-47DE-B141-71AC1A5A154F}"/>
    <cellStyle name="Comma 2 4" xfId="2870" xr:uid="{00000000-0005-0000-0000-00007E010000}"/>
    <cellStyle name="Comma 2 4 2" xfId="3033" xr:uid="{00000000-0005-0000-0000-00007F010000}"/>
    <cellStyle name="Comma 2 4 2 2" xfId="3486" xr:uid="{00000000-0005-0000-0000-000080010000}"/>
    <cellStyle name="Comma 2 4 2 2 2" xfId="4332" xr:uid="{00000000-0005-0000-0000-000081010000}"/>
    <cellStyle name="Comma 2 4 2 2 2 2" xfId="6015" xr:uid="{CD354CC3-46F9-4296-A22B-59B4E07EB668}"/>
    <cellStyle name="Comma 2 4 2 2 3" xfId="5175" xr:uid="{B62A694E-7531-4653-A0B4-C1A9C2FD5256}"/>
    <cellStyle name="Comma 2 4 2 3" xfId="3917" xr:uid="{00000000-0005-0000-0000-000082010000}"/>
    <cellStyle name="Comma 2 4 2 3 2" xfId="5600" xr:uid="{B110DB75-EC9C-40DB-BFC9-ED8A1422A5EC}"/>
    <cellStyle name="Comma 2 4 2 4" xfId="4760" xr:uid="{B2AEF8B7-E643-4903-A2B9-53226C39B619}"/>
    <cellStyle name="Comma 2 4 3" xfId="3337" xr:uid="{00000000-0005-0000-0000-000083010000}"/>
    <cellStyle name="Comma 2 4 3 2" xfId="4183" xr:uid="{00000000-0005-0000-0000-000084010000}"/>
    <cellStyle name="Comma 2 4 3 2 2" xfId="5866" xr:uid="{AA9E2278-F30D-4915-A380-87A985B124C9}"/>
    <cellStyle name="Comma 2 4 3 3" xfId="5026" xr:uid="{3F23DD52-ECE1-4456-87DF-E015CD445C42}"/>
    <cellStyle name="Comma 2 4 4" xfId="3767" xr:uid="{00000000-0005-0000-0000-000085010000}"/>
    <cellStyle name="Comma 2 4 4 2" xfId="5451" xr:uid="{21B00D94-4379-42E7-AB7D-2C118BEA8CD2}"/>
    <cellStyle name="Comma 2 4 5" xfId="4611" xr:uid="{56D5C24F-9D77-4492-BFE2-42A0C0B261BF}"/>
    <cellStyle name="Comma 2 5" xfId="2926" xr:uid="{00000000-0005-0000-0000-000086010000}"/>
    <cellStyle name="Comma 2 5 2" xfId="3083" xr:uid="{00000000-0005-0000-0000-000087010000}"/>
    <cellStyle name="Comma 2 5 2 2" xfId="3536" xr:uid="{00000000-0005-0000-0000-000088010000}"/>
    <cellStyle name="Comma 2 5 2 2 2" xfId="4382" xr:uid="{00000000-0005-0000-0000-000089010000}"/>
    <cellStyle name="Comma 2 5 2 2 2 2" xfId="6065" xr:uid="{DFFE2B10-B9BA-4FE9-A7A8-1476776B2537}"/>
    <cellStyle name="Comma 2 5 2 2 3" xfId="5225" xr:uid="{D208A80F-870F-4B03-BC3A-7E0612066F75}"/>
    <cellStyle name="Comma 2 5 2 3" xfId="3967" xr:uid="{00000000-0005-0000-0000-00008A010000}"/>
    <cellStyle name="Comma 2 5 2 3 2" xfId="5650" xr:uid="{0271122B-D1A7-44F3-94EA-5F9B8731ACBD}"/>
    <cellStyle name="Comma 2 5 2 4" xfId="4810" xr:uid="{51FB342A-534B-4C3C-9CBD-38E90B6CD5FB}"/>
    <cellStyle name="Comma 2 5 3" xfId="3387" xr:uid="{00000000-0005-0000-0000-00008B010000}"/>
    <cellStyle name="Comma 2 5 3 2" xfId="4233" xr:uid="{00000000-0005-0000-0000-00008C010000}"/>
    <cellStyle name="Comma 2 5 3 2 2" xfId="5916" xr:uid="{C3478BE2-39BE-4FEE-B232-DF213B5CAA43}"/>
    <cellStyle name="Comma 2 5 3 3" xfId="5076" xr:uid="{4F555C80-A2A2-478C-AD62-37E08F47250C}"/>
    <cellStyle name="Comma 2 5 4" xfId="3818" xr:uid="{00000000-0005-0000-0000-00008D010000}"/>
    <cellStyle name="Comma 2 5 4 2" xfId="5501" xr:uid="{DA1BCDDB-A4B2-40DC-A5F1-1E975E0E9574}"/>
    <cellStyle name="Comma 2 5 5" xfId="4661" xr:uid="{CA9942BC-23BD-4E9C-98C9-8CFA769530C6}"/>
    <cellStyle name="Comma 2 6" xfId="2983" xr:uid="{00000000-0005-0000-0000-00008E010000}"/>
    <cellStyle name="Comma 2 6 2" xfId="3438" xr:uid="{00000000-0005-0000-0000-00008F010000}"/>
    <cellStyle name="Comma 2 6 2 2" xfId="4284" xr:uid="{00000000-0005-0000-0000-000090010000}"/>
    <cellStyle name="Comma 2 6 2 2 2" xfId="5967" xr:uid="{E53C261E-94C4-4C9B-A614-F4705FD3548D}"/>
    <cellStyle name="Comma 2 6 2 3" xfId="5127" xr:uid="{2DFD45C9-DC96-4B7A-9CF1-D771C210EF98}"/>
    <cellStyle name="Comma 2 6 3" xfId="3869" xr:uid="{00000000-0005-0000-0000-000091010000}"/>
    <cellStyle name="Comma 2 6 3 2" xfId="5552" xr:uid="{C72A1DAE-62BD-4618-A25E-DCF3313F9748}"/>
    <cellStyle name="Comma 2 6 4" xfId="4712" xr:uid="{9E616D69-9F21-4660-8104-8B06C76EAB8F}"/>
    <cellStyle name="Comma 2 7" xfId="3145" xr:uid="{00000000-0005-0000-0000-000092010000}"/>
    <cellStyle name="Comma 2 7 2" xfId="3593" xr:uid="{00000000-0005-0000-0000-000093010000}"/>
    <cellStyle name="Comma 2 7 2 2" xfId="4439" xr:uid="{00000000-0005-0000-0000-000094010000}"/>
    <cellStyle name="Comma 2 7 2 2 2" xfId="6122" xr:uid="{81473D80-24B6-4E71-BB71-579227F74975}"/>
    <cellStyle name="Comma 2 7 2 3" xfId="5282" xr:uid="{AAC16585-6266-41A2-8A42-11DEA5E56AF6}"/>
    <cellStyle name="Comma 2 7 3" xfId="4024" xr:uid="{00000000-0005-0000-0000-000095010000}"/>
    <cellStyle name="Comma 2 7 3 2" xfId="5707" xr:uid="{97835B45-8264-4F10-B1DE-511859D1FBA3}"/>
    <cellStyle name="Comma 2 7 4" xfId="4867" xr:uid="{A4274CA6-F166-4C4C-8083-A2C9981195E3}"/>
    <cellStyle name="Comma 2 8" xfId="3237" xr:uid="{00000000-0005-0000-0000-000096010000}"/>
    <cellStyle name="Comma 2 8 2" xfId="3654" xr:uid="{00000000-0005-0000-0000-000097010000}"/>
    <cellStyle name="Comma 2 8 2 2" xfId="4500" xr:uid="{00000000-0005-0000-0000-000098010000}"/>
    <cellStyle name="Comma 2 8 2 2 2" xfId="6183" xr:uid="{C5DB3355-8CFD-400F-B29E-2635692EEBE6}"/>
    <cellStyle name="Comma 2 8 2 3" xfId="5343" xr:uid="{815E25F9-CCA3-46E5-A00B-CA9B91B6285B}"/>
    <cellStyle name="Comma 2 8 3" xfId="4085" xr:uid="{00000000-0005-0000-0000-000099010000}"/>
    <cellStyle name="Comma 2 8 3 2" xfId="5768" xr:uid="{4698FDC8-0267-47D9-9A37-9DF55EFBF873}"/>
    <cellStyle name="Comma 2 8 4" xfId="4928" xr:uid="{4AFAFAB0-C68A-4B01-B4DC-89FAEE47F239}"/>
    <cellStyle name="Comma 2 9" xfId="3289" xr:uid="{00000000-0005-0000-0000-00009A010000}"/>
    <cellStyle name="Comma 2 9 2" xfId="4135" xr:uid="{00000000-0005-0000-0000-00009B010000}"/>
    <cellStyle name="Comma 2 9 2 2" xfId="5818" xr:uid="{33267DB7-787C-49C3-B8E5-A116B68CC9D8}"/>
    <cellStyle name="Comma 2 9 3" xfId="4978" xr:uid="{F8271AA0-8400-4B56-B6D9-48C49490777A}"/>
    <cellStyle name="Comma 20" xfId="3135" xr:uid="{00000000-0005-0000-0000-00009C010000}"/>
    <cellStyle name="Comma 20 2" xfId="3583" xr:uid="{00000000-0005-0000-0000-00009D010000}"/>
    <cellStyle name="Comma 20 2 2" xfId="4429" xr:uid="{00000000-0005-0000-0000-00009E010000}"/>
    <cellStyle name="Comma 20 2 2 2" xfId="6112" xr:uid="{35CFE70D-F458-4D60-8036-F1C855691DB3}"/>
    <cellStyle name="Comma 20 2 3" xfId="5272" xr:uid="{CEA1E077-F4B6-4E0D-B283-0A4F80E52E4E}"/>
    <cellStyle name="Comma 20 3" xfId="4014" xr:uid="{00000000-0005-0000-0000-00009F010000}"/>
    <cellStyle name="Comma 20 3 2" xfId="5697" xr:uid="{594388BC-35D4-406C-A4F8-834147324A91}"/>
    <cellStyle name="Comma 20 4" xfId="4857" xr:uid="{44C108CF-D39F-4C89-9BA7-0C3FA831BC38}"/>
    <cellStyle name="Comma 21" xfId="3195" xr:uid="{00000000-0005-0000-0000-0000A0010000}"/>
    <cellStyle name="Comma 21 2" xfId="3639" xr:uid="{00000000-0005-0000-0000-0000A1010000}"/>
    <cellStyle name="Comma 21 2 2" xfId="4485" xr:uid="{00000000-0005-0000-0000-0000A2010000}"/>
    <cellStyle name="Comma 21 2 2 2" xfId="6168" xr:uid="{45F2DD0A-7050-4E9B-9E99-04904B2F1A6C}"/>
    <cellStyle name="Comma 21 2 3" xfId="5328" xr:uid="{4322A12E-170C-4785-B500-A76193D0F5CF}"/>
    <cellStyle name="Comma 21 3" xfId="4070" xr:uid="{00000000-0005-0000-0000-0000A3010000}"/>
    <cellStyle name="Comma 21 3 2" xfId="5753" xr:uid="{3344E3FE-BFC4-4070-99DC-A39BEE4166D7}"/>
    <cellStyle name="Comma 21 4" xfId="4913" xr:uid="{E47D2C02-25C4-4B26-8A95-A3073780E4C8}"/>
    <cellStyle name="Comma 22" xfId="3136" xr:uid="{00000000-0005-0000-0000-0000A4010000}"/>
    <cellStyle name="Comma 22 2" xfId="3584" xr:uid="{00000000-0005-0000-0000-0000A5010000}"/>
    <cellStyle name="Comma 22 2 2" xfId="4430" xr:uid="{00000000-0005-0000-0000-0000A6010000}"/>
    <cellStyle name="Comma 22 2 2 2" xfId="6113" xr:uid="{0CA98E66-EEFD-4BC1-80A0-2CA20E9C40A4}"/>
    <cellStyle name="Comma 22 2 3" xfId="5273" xr:uid="{F4A0AE1F-5EC0-4E46-9C5F-D97D50CEB245}"/>
    <cellStyle name="Comma 22 3" xfId="4015" xr:uid="{00000000-0005-0000-0000-0000A7010000}"/>
    <cellStyle name="Comma 22 3 2" xfId="5698" xr:uid="{ED1CDFF9-1CA7-4BC9-8B71-65F745EF1A8C}"/>
    <cellStyle name="Comma 22 4" xfId="4858" xr:uid="{EB4ADC47-7802-4F53-B048-E755F22081C0}"/>
    <cellStyle name="Comma 23" xfId="3194" xr:uid="{00000000-0005-0000-0000-0000A8010000}"/>
    <cellStyle name="Comma 23 2" xfId="3638" xr:uid="{00000000-0005-0000-0000-0000A9010000}"/>
    <cellStyle name="Comma 23 2 2" xfId="4484" xr:uid="{00000000-0005-0000-0000-0000AA010000}"/>
    <cellStyle name="Comma 23 2 2 2" xfId="6167" xr:uid="{67EC605B-C38F-4088-AA4E-0F2E710D465F}"/>
    <cellStyle name="Comma 23 2 3" xfId="5327" xr:uid="{56A02CDC-3A0E-4BA6-A583-72F2938CA46E}"/>
    <cellStyle name="Comma 23 3" xfId="4069" xr:uid="{00000000-0005-0000-0000-0000AB010000}"/>
    <cellStyle name="Comma 23 3 2" xfId="5752" xr:uid="{5DD76B2C-BF72-4DA0-801B-CA17F9793C78}"/>
    <cellStyle name="Comma 23 4" xfId="4912" xr:uid="{4CDE8976-BFBB-4CC1-80BC-1A0BF80E971A}"/>
    <cellStyle name="Comma 24" xfId="3152" xr:uid="{00000000-0005-0000-0000-0000AC010000}"/>
    <cellStyle name="Comma 24 2" xfId="3600" xr:uid="{00000000-0005-0000-0000-0000AD010000}"/>
    <cellStyle name="Comma 24 2 2" xfId="4446" xr:uid="{00000000-0005-0000-0000-0000AE010000}"/>
    <cellStyle name="Comma 24 2 2 2" xfId="6129" xr:uid="{A959DD60-FB0E-46F2-ABD3-A76F03340ADB}"/>
    <cellStyle name="Comma 24 2 3" xfId="5289" xr:uid="{CE6113DF-B6A1-422D-A1DF-4D8E38832A8B}"/>
    <cellStyle name="Comma 24 3" xfId="4031" xr:uid="{00000000-0005-0000-0000-0000AF010000}"/>
    <cellStyle name="Comma 24 3 2" xfId="5714" xr:uid="{737BCA69-EB85-4FEB-9DD6-6A8615C08D44}"/>
    <cellStyle name="Comma 24 4" xfId="4874" xr:uid="{0D480A46-CADA-4416-9C47-99DEE02D107D}"/>
    <cellStyle name="Comma 25" xfId="3191" xr:uid="{00000000-0005-0000-0000-0000B0010000}"/>
    <cellStyle name="Comma 25 2" xfId="3636" xr:uid="{00000000-0005-0000-0000-0000B1010000}"/>
    <cellStyle name="Comma 25 2 2" xfId="4482" xr:uid="{00000000-0005-0000-0000-0000B2010000}"/>
    <cellStyle name="Comma 25 2 2 2" xfId="6165" xr:uid="{0C4D08EE-21E9-4544-83F6-BFA18D6C276C}"/>
    <cellStyle name="Comma 25 2 3" xfId="5325" xr:uid="{B6119D4B-6BB2-4476-AFD3-425BCAD9BB74}"/>
    <cellStyle name="Comma 25 3" xfId="4067" xr:uid="{00000000-0005-0000-0000-0000B3010000}"/>
    <cellStyle name="Comma 25 3 2" xfId="5750" xr:uid="{56660A84-5BC4-4AF2-8D5E-524525A7800D}"/>
    <cellStyle name="Comma 25 4" xfId="4910" xr:uid="{CB2CCB6E-8B47-4A54-8E5C-CB138D786819}"/>
    <cellStyle name="Comma 26" xfId="3137" xr:uid="{00000000-0005-0000-0000-0000B4010000}"/>
    <cellStyle name="Comma 26 2" xfId="3585" xr:uid="{00000000-0005-0000-0000-0000B5010000}"/>
    <cellStyle name="Comma 26 2 2" xfId="4431" xr:uid="{00000000-0005-0000-0000-0000B6010000}"/>
    <cellStyle name="Comma 26 2 2 2" xfId="6114" xr:uid="{C2F8DFF0-2F59-4DD4-A50F-B9D72654B5C2}"/>
    <cellStyle name="Comma 26 2 3" xfId="5274" xr:uid="{D5FFE8A0-BD5A-4A41-ADF1-F91419C9E0CB}"/>
    <cellStyle name="Comma 26 3" xfId="4016" xr:uid="{00000000-0005-0000-0000-0000B7010000}"/>
    <cellStyle name="Comma 26 3 2" xfId="5699" xr:uid="{F0167501-1350-474C-A8A9-83ED24186016}"/>
    <cellStyle name="Comma 26 4" xfId="4859" xr:uid="{FBD6EE40-3C02-48EC-A810-02888EE5D345}"/>
    <cellStyle name="Comma 27" xfId="3190" xr:uid="{00000000-0005-0000-0000-0000B8010000}"/>
    <cellStyle name="Comma 27 2" xfId="3635" xr:uid="{00000000-0005-0000-0000-0000B9010000}"/>
    <cellStyle name="Comma 27 2 2" xfId="4481" xr:uid="{00000000-0005-0000-0000-0000BA010000}"/>
    <cellStyle name="Comma 27 2 2 2" xfId="6164" xr:uid="{D5F48DEA-278F-4C38-8D41-1CAC140CA439}"/>
    <cellStyle name="Comma 27 2 3" xfId="5324" xr:uid="{565D8D57-576D-472B-B10C-839656A31F98}"/>
    <cellStyle name="Comma 27 3" xfId="4066" xr:uid="{00000000-0005-0000-0000-0000BB010000}"/>
    <cellStyle name="Comma 27 3 2" xfId="5749" xr:uid="{7A932E69-BF26-4F30-867C-A0E57B6F1D9F}"/>
    <cellStyle name="Comma 27 4" xfId="4909" xr:uid="{17EA1902-F00A-479F-8C57-5BEBA6B8CB33}"/>
    <cellStyle name="Comma 28" xfId="3132" xr:uid="{00000000-0005-0000-0000-0000BC010000}"/>
    <cellStyle name="Comma 28 2" xfId="3581" xr:uid="{00000000-0005-0000-0000-0000BD010000}"/>
    <cellStyle name="Comma 28 2 2" xfId="4427" xr:uid="{00000000-0005-0000-0000-0000BE010000}"/>
    <cellStyle name="Comma 28 2 2 2" xfId="6110" xr:uid="{912208DC-06CA-4911-BC4F-6D6EB758F3AB}"/>
    <cellStyle name="Comma 28 2 3" xfId="5270" xr:uid="{F4630929-C414-4A4A-9A9A-C1AD851BCB39}"/>
    <cellStyle name="Comma 28 3" xfId="4012" xr:uid="{00000000-0005-0000-0000-0000BF010000}"/>
    <cellStyle name="Comma 28 3 2" xfId="5695" xr:uid="{1D8B954C-4B50-4A44-B762-409C5F0C1C79}"/>
    <cellStyle name="Comma 28 4" xfId="4855" xr:uid="{4373CFD8-B900-4E5B-9872-4E5394D4338C}"/>
    <cellStyle name="Comma 29" xfId="3230" xr:uid="{00000000-0005-0000-0000-0000C0010000}"/>
    <cellStyle name="Comma 29 2" xfId="3647" xr:uid="{00000000-0005-0000-0000-0000C1010000}"/>
    <cellStyle name="Comma 29 2 2" xfId="4493" xr:uid="{00000000-0005-0000-0000-0000C2010000}"/>
    <cellStyle name="Comma 29 2 2 2" xfId="6176" xr:uid="{A0597F2A-16C6-4E23-A893-FC581B979661}"/>
    <cellStyle name="Comma 29 2 3" xfId="5336" xr:uid="{3CE6371F-163A-4DEE-8DC4-0DD9A5A9CDD6}"/>
    <cellStyle name="Comma 29 3" xfId="4078" xr:uid="{00000000-0005-0000-0000-0000C3010000}"/>
    <cellStyle name="Comma 29 3 2" xfId="5761" xr:uid="{8D825373-C654-4AAB-8E27-116A3306B830}"/>
    <cellStyle name="Comma 29 4" xfId="4921" xr:uid="{37E3C154-5E00-4440-93F6-94DBB8DBCDAD}"/>
    <cellStyle name="Comma 3" xfId="77" xr:uid="{00000000-0005-0000-0000-0000C4010000}"/>
    <cellStyle name="Comma 3 2" xfId="2874" xr:uid="{00000000-0005-0000-0000-0000C5010000}"/>
    <cellStyle name="Comma 3 2 2" xfId="3037" xr:uid="{00000000-0005-0000-0000-0000C6010000}"/>
    <cellStyle name="Comma 3 2 2 2" xfId="3490" xr:uid="{00000000-0005-0000-0000-0000C7010000}"/>
    <cellStyle name="Comma 3 2 2 2 2" xfId="4336" xr:uid="{00000000-0005-0000-0000-0000C8010000}"/>
    <cellStyle name="Comma 3 2 2 2 2 2" xfId="6019" xr:uid="{692401BB-26CD-49A5-AEFA-198039AE783F}"/>
    <cellStyle name="Comma 3 2 2 2 3" xfId="5179" xr:uid="{FBF03DE3-689D-403B-8069-092ECD303DC4}"/>
    <cellStyle name="Comma 3 2 2 3" xfId="3921" xr:uid="{00000000-0005-0000-0000-0000C9010000}"/>
    <cellStyle name="Comma 3 2 2 3 2" xfId="5604" xr:uid="{0DBB8E40-D670-4A00-AB67-8E5C9BACEDF6}"/>
    <cellStyle name="Comma 3 2 2 4" xfId="4764" xr:uid="{47098B79-FAA3-4D9C-B659-25FE05D99E84}"/>
    <cellStyle name="Comma 3 2 3" xfId="3341" xr:uid="{00000000-0005-0000-0000-0000CA010000}"/>
    <cellStyle name="Comma 3 2 3 2" xfId="4187" xr:uid="{00000000-0005-0000-0000-0000CB010000}"/>
    <cellStyle name="Comma 3 2 3 2 2" xfId="5870" xr:uid="{CD6E7B23-4643-4D12-B5CC-0BC3B489737C}"/>
    <cellStyle name="Comma 3 2 3 3" xfId="5030" xr:uid="{15F624E3-311F-48F0-B5A0-E48E196768D6}"/>
    <cellStyle name="Comma 3 2 4" xfId="3771" xr:uid="{00000000-0005-0000-0000-0000CC010000}"/>
    <cellStyle name="Comma 3 2 4 2" xfId="5455" xr:uid="{CE7FFC43-DCA5-46D7-B14A-602AAD0DB63E}"/>
    <cellStyle name="Comma 3 2 5" xfId="4615" xr:uid="{842AB432-DEA0-43B6-AED6-AB0135E0BD76}"/>
    <cellStyle name="Comma 3 3" xfId="2930" xr:uid="{00000000-0005-0000-0000-0000CD010000}"/>
    <cellStyle name="Comma 3 3 2" xfId="3087" xr:uid="{00000000-0005-0000-0000-0000CE010000}"/>
    <cellStyle name="Comma 3 3 2 2" xfId="3540" xr:uid="{00000000-0005-0000-0000-0000CF010000}"/>
    <cellStyle name="Comma 3 3 2 2 2" xfId="4386" xr:uid="{00000000-0005-0000-0000-0000D0010000}"/>
    <cellStyle name="Comma 3 3 2 2 2 2" xfId="6069" xr:uid="{47366B36-13AA-49E5-9908-53E58DB65692}"/>
    <cellStyle name="Comma 3 3 2 2 3" xfId="5229" xr:uid="{C474F32B-CBB5-4EE7-8128-9DE80CC13991}"/>
    <cellStyle name="Comma 3 3 2 3" xfId="3971" xr:uid="{00000000-0005-0000-0000-0000D1010000}"/>
    <cellStyle name="Comma 3 3 2 3 2" xfId="5654" xr:uid="{2CEBA51E-DF19-4C45-8469-B98C8E54C47C}"/>
    <cellStyle name="Comma 3 3 2 4" xfId="4814" xr:uid="{EB8BB723-0D6C-4127-AD5E-5355BCE9F889}"/>
    <cellStyle name="Comma 3 3 3" xfId="3391" xr:uid="{00000000-0005-0000-0000-0000D2010000}"/>
    <cellStyle name="Comma 3 3 3 2" xfId="4237" xr:uid="{00000000-0005-0000-0000-0000D3010000}"/>
    <cellStyle name="Comma 3 3 3 2 2" xfId="5920" xr:uid="{C506632F-CBED-497F-AFD7-597073CB21F3}"/>
    <cellStyle name="Comma 3 3 3 3" xfId="5080" xr:uid="{14B9476B-CBCF-4CD4-A91D-03E96D2BD312}"/>
    <cellStyle name="Comma 3 3 4" xfId="3822" xr:uid="{00000000-0005-0000-0000-0000D4010000}"/>
    <cellStyle name="Comma 3 3 4 2" xfId="5505" xr:uid="{F3FB7F40-1F9B-4353-8AE2-6E72CDFE1B75}"/>
    <cellStyle name="Comma 3 3 5" xfId="4665" xr:uid="{32B7D9F7-9D48-4E99-A721-EFE535CB2332}"/>
    <cellStyle name="Comma 3 4" xfId="2987" xr:uid="{00000000-0005-0000-0000-0000D5010000}"/>
    <cellStyle name="Comma 3 4 2" xfId="3442" xr:uid="{00000000-0005-0000-0000-0000D6010000}"/>
    <cellStyle name="Comma 3 4 2 2" xfId="4288" xr:uid="{00000000-0005-0000-0000-0000D7010000}"/>
    <cellStyle name="Comma 3 4 2 2 2" xfId="5971" xr:uid="{A7F5603D-CA8A-4F07-B940-B01EBEAACB38}"/>
    <cellStyle name="Comma 3 4 2 3" xfId="5131" xr:uid="{62D6BA6B-6FB3-49F8-8C47-66262B9EA4E3}"/>
    <cellStyle name="Comma 3 4 3" xfId="3873" xr:uid="{00000000-0005-0000-0000-0000D8010000}"/>
    <cellStyle name="Comma 3 4 3 2" xfId="5556" xr:uid="{8B6804A8-D927-4DD6-8692-4379DAF2CD7E}"/>
    <cellStyle name="Comma 3 4 4" xfId="4716" xr:uid="{1C918CD9-BF54-449E-BC01-3062369B542B}"/>
    <cellStyle name="Comma 3 5" xfId="3149" xr:uid="{00000000-0005-0000-0000-0000D9010000}"/>
    <cellStyle name="Comma 3 5 2" xfId="3597" xr:uid="{00000000-0005-0000-0000-0000DA010000}"/>
    <cellStyle name="Comma 3 5 2 2" xfId="4443" xr:uid="{00000000-0005-0000-0000-0000DB010000}"/>
    <cellStyle name="Comma 3 5 2 2 2" xfId="6126" xr:uid="{79FF77E0-3E4E-4353-853E-3B40E5E727B7}"/>
    <cellStyle name="Comma 3 5 2 3" xfId="5286" xr:uid="{92EF5B66-8E03-486B-B605-4819C8C65BA3}"/>
    <cellStyle name="Comma 3 5 3" xfId="4028" xr:uid="{00000000-0005-0000-0000-0000DC010000}"/>
    <cellStyle name="Comma 3 5 3 2" xfId="5711" xr:uid="{16F9EA9F-C65C-475A-8847-92BA299ADDC8}"/>
    <cellStyle name="Comma 3 5 4" xfId="4871" xr:uid="{E487EDD0-E9E2-4A67-A16B-8C9DC2BC5DF7}"/>
    <cellStyle name="Comma 3 6" xfId="3241" xr:uid="{00000000-0005-0000-0000-0000DD010000}"/>
    <cellStyle name="Comma 3 6 2" xfId="3658" xr:uid="{00000000-0005-0000-0000-0000DE010000}"/>
    <cellStyle name="Comma 3 6 2 2" xfId="4504" xr:uid="{00000000-0005-0000-0000-0000DF010000}"/>
    <cellStyle name="Comma 3 6 2 2 2" xfId="6187" xr:uid="{94C2F2DB-3E7E-49D6-8BDD-A927F3BC77D6}"/>
    <cellStyle name="Comma 3 6 2 3" xfId="5347" xr:uid="{F7A90F76-A2A2-4D2F-83EC-A29B35BAE147}"/>
    <cellStyle name="Comma 3 6 3" xfId="4089" xr:uid="{00000000-0005-0000-0000-0000E0010000}"/>
    <cellStyle name="Comma 3 6 3 2" xfId="5772" xr:uid="{C092EA77-3BA8-4DFC-A92D-9F42C58A116E}"/>
    <cellStyle name="Comma 3 6 4" xfId="4932" xr:uid="{7FF2C34A-CC91-47BE-96C2-5BF5423BDBE9}"/>
    <cellStyle name="Comma 3 7" xfId="3293" xr:uid="{00000000-0005-0000-0000-0000E1010000}"/>
    <cellStyle name="Comma 3 7 2" xfId="4139" xr:uid="{00000000-0005-0000-0000-0000E2010000}"/>
    <cellStyle name="Comma 3 7 2 2" xfId="5822" xr:uid="{885E8E64-24FD-468E-ADD9-D6A1255C6E81}"/>
    <cellStyle name="Comma 3 7 3" xfId="4982" xr:uid="{FFDF09CB-7F28-41AF-B79E-8DC1094212E2}"/>
    <cellStyle name="Comma 3 8" xfId="3712" xr:uid="{00000000-0005-0000-0000-0000E3010000}"/>
    <cellStyle name="Comma 3 8 2" xfId="5399" xr:uid="{5494489D-7EE8-4C4C-9DF7-33D17F6CE1E7}"/>
    <cellStyle name="Comma 3 9" xfId="4567" xr:uid="{1F456D35-8402-4601-A3AF-9A7BF60D51CE}"/>
    <cellStyle name="Comma 30" xfId="3282" xr:uid="{00000000-0005-0000-0000-0000E4010000}"/>
    <cellStyle name="Comma 30 2" xfId="4128" xr:uid="{00000000-0005-0000-0000-0000E5010000}"/>
    <cellStyle name="Comma 30 2 2" xfId="5811" xr:uid="{7ACB455E-FA0A-4050-9F1C-7E4FC3BB2EE9}"/>
    <cellStyle name="Comma 30 3" xfId="4971" xr:uid="{2EB7F451-BEB7-42AB-844E-26B7C6C58251}"/>
    <cellStyle name="Comma 31" xfId="3329" xr:uid="{00000000-0005-0000-0000-0000E6010000}"/>
    <cellStyle name="Comma 31 2" xfId="4175" xr:uid="{00000000-0005-0000-0000-0000E7010000}"/>
    <cellStyle name="Comma 31 2 2" xfId="5858" xr:uid="{FEE2CC45-E40C-4865-9E5F-F2C7119D8114}"/>
    <cellStyle name="Comma 31 3" xfId="5018" xr:uid="{91A72A5B-DCA1-4E7C-8DA8-36A0F2D11FB9}"/>
    <cellStyle name="Comma 32" xfId="3701" xr:uid="{00000000-0005-0000-0000-0000E8010000}"/>
    <cellStyle name="Comma 32 2" xfId="5388" xr:uid="{B5A6E7CD-5725-456B-9C35-0B971E1B9162}"/>
    <cellStyle name="Comma 33" xfId="3758" xr:uid="{00000000-0005-0000-0000-0000E9010000}"/>
    <cellStyle name="Comma 33 2" xfId="5443" xr:uid="{2CB3BE38-3154-47D5-9F1E-0FAF389D67D7}"/>
    <cellStyle name="Comma 34" xfId="3716" xr:uid="{00000000-0005-0000-0000-0000EA010000}"/>
    <cellStyle name="Comma 34 2" xfId="5403" xr:uid="{0DC1D3EE-0323-40C2-B9F6-93398339396B}"/>
    <cellStyle name="Comma 35" xfId="4548" xr:uid="{00000000-0005-0000-0000-0000EB010000}"/>
    <cellStyle name="Comma 35 2" xfId="6229" xr:uid="{D8813171-57E1-42E8-97A9-BB3A590B00B1}"/>
    <cellStyle name="Comma 36" xfId="3757" xr:uid="{00000000-0005-0000-0000-0000EC010000}"/>
    <cellStyle name="Comma 36 2" xfId="5442" xr:uid="{EAD8C8BF-9217-47E1-9B70-5C7B3D63AD25}"/>
    <cellStyle name="Comma 37" xfId="3717" xr:uid="{00000000-0005-0000-0000-0000ED010000}"/>
    <cellStyle name="Comma 37 2" xfId="5404" xr:uid="{A126A8CA-F1CD-4D98-8D47-D26C5B6BB011}"/>
    <cellStyle name="Comma 38" xfId="3756" xr:uid="{00000000-0005-0000-0000-0000EE010000}"/>
    <cellStyle name="Comma 38 2" xfId="5441" xr:uid="{CD090C3F-E11C-4494-8F3A-90F583478679}"/>
    <cellStyle name="Comma 39" xfId="3715" xr:uid="{00000000-0005-0000-0000-0000EF010000}"/>
    <cellStyle name="Comma 39 2" xfId="5402" xr:uid="{C1573C5D-B700-431D-8AFF-FBE5C41BD756}"/>
    <cellStyle name="Comma 4" xfId="78" xr:uid="{00000000-0005-0000-0000-0000F0010000}"/>
    <cellStyle name="Comma 4 2" xfId="2875" xr:uid="{00000000-0005-0000-0000-0000F1010000}"/>
    <cellStyle name="Comma 4 2 2" xfId="3038" xr:uid="{00000000-0005-0000-0000-0000F2010000}"/>
    <cellStyle name="Comma 4 2 2 2" xfId="3491" xr:uid="{00000000-0005-0000-0000-0000F3010000}"/>
    <cellStyle name="Comma 4 2 2 2 2" xfId="4337" xr:uid="{00000000-0005-0000-0000-0000F4010000}"/>
    <cellStyle name="Comma 4 2 2 2 2 2" xfId="6020" xr:uid="{BECA85A4-AADB-436B-B1F9-D91FF10795C7}"/>
    <cellStyle name="Comma 4 2 2 2 3" xfId="5180" xr:uid="{73ED2453-E073-442C-98E3-5E834B7950E9}"/>
    <cellStyle name="Comma 4 2 2 3" xfId="3922" xr:uid="{00000000-0005-0000-0000-0000F5010000}"/>
    <cellStyle name="Comma 4 2 2 3 2" xfId="5605" xr:uid="{2DBB814D-F4D9-4250-A870-64A8165D1065}"/>
    <cellStyle name="Comma 4 2 2 4" xfId="4765" xr:uid="{B0036F2D-3D13-401D-AF45-57D7358A3825}"/>
    <cellStyle name="Comma 4 2 3" xfId="3342" xr:uid="{00000000-0005-0000-0000-0000F6010000}"/>
    <cellStyle name="Comma 4 2 3 2" xfId="4188" xr:uid="{00000000-0005-0000-0000-0000F7010000}"/>
    <cellStyle name="Comma 4 2 3 2 2" xfId="5871" xr:uid="{0F06BB60-8928-4F6B-B97A-7133FABCF67F}"/>
    <cellStyle name="Comma 4 2 3 3" xfId="5031" xr:uid="{5CC51D07-0707-47E4-93A6-DB35865B7AF1}"/>
    <cellStyle name="Comma 4 2 4" xfId="3772" xr:uid="{00000000-0005-0000-0000-0000F8010000}"/>
    <cellStyle name="Comma 4 2 4 2" xfId="5456" xr:uid="{F0B4C93B-D350-42F5-B088-7CBB63B6FCE0}"/>
    <cellStyle name="Comma 4 2 5" xfId="4616" xr:uid="{B6825C44-2C6D-4A9C-B6C7-3D77FE113150}"/>
    <cellStyle name="Comma 4 3" xfId="2931" xr:uid="{00000000-0005-0000-0000-0000F9010000}"/>
    <cellStyle name="Comma 4 3 2" xfId="3088" xr:uid="{00000000-0005-0000-0000-0000FA010000}"/>
    <cellStyle name="Comma 4 3 2 2" xfId="3541" xr:uid="{00000000-0005-0000-0000-0000FB010000}"/>
    <cellStyle name="Comma 4 3 2 2 2" xfId="4387" xr:uid="{00000000-0005-0000-0000-0000FC010000}"/>
    <cellStyle name="Comma 4 3 2 2 2 2" xfId="6070" xr:uid="{DA359773-A075-4A12-8D36-596D2016CD84}"/>
    <cellStyle name="Comma 4 3 2 2 3" xfId="5230" xr:uid="{3558E0CC-587F-4923-85C8-51AA47E1E881}"/>
    <cellStyle name="Comma 4 3 2 3" xfId="3972" xr:uid="{00000000-0005-0000-0000-0000FD010000}"/>
    <cellStyle name="Comma 4 3 2 3 2" xfId="5655" xr:uid="{F0DBEB0C-35CB-425C-BFA7-EBE371282015}"/>
    <cellStyle name="Comma 4 3 2 4" xfId="4815" xr:uid="{72E8952B-27E4-47FF-8CE8-795988713074}"/>
    <cellStyle name="Comma 4 3 3" xfId="3392" xr:uid="{00000000-0005-0000-0000-0000FE010000}"/>
    <cellStyle name="Comma 4 3 3 2" xfId="4238" xr:uid="{00000000-0005-0000-0000-0000FF010000}"/>
    <cellStyle name="Comma 4 3 3 2 2" xfId="5921" xr:uid="{B137DD90-C98E-4B53-862E-C4968365EEF6}"/>
    <cellStyle name="Comma 4 3 3 3" xfId="5081" xr:uid="{21AE7768-B5EC-464E-B044-3C2228744E3F}"/>
    <cellStyle name="Comma 4 3 4" xfId="3823" xr:uid="{00000000-0005-0000-0000-000000020000}"/>
    <cellStyle name="Comma 4 3 4 2" xfId="5506" xr:uid="{8D4CE1DB-3382-4BE8-9481-11372E4C0139}"/>
    <cellStyle name="Comma 4 3 5" xfId="4666" xr:uid="{2094E376-C034-4C3A-A47F-8501BC735A4A}"/>
    <cellStyle name="Comma 4 4" xfId="2988" xr:uid="{00000000-0005-0000-0000-000001020000}"/>
    <cellStyle name="Comma 4 4 2" xfId="3443" xr:uid="{00000000-0005-0000-0000-000002020000}"/>
    <cellStyle name="Comma 4 4 2 2" xfId="4289" xr:uid="{00000000-0005-0000-0000-000003020000}"/>
    <cellStyle name="Comma 4 4 2 2 2" xfId="5972" xr:uid="{43E686FB-44D2-4916-8C64-DEEFC294F3F8}"/>
    <cellStyle name="Comma 4 4 2 3" xfId="5132" xr:uid="{9DBFF973-B065-4F8F-BCE4-477FDDC8C6DD}"/>
    <cellStyle name="Comma 4 4 3" xfId="3874" xr:uid="{00000000-0005-0000-0000-000004020000}"/>
    <cellStyle name="Comma 4 4 3 2" xfId="5557" xr:uid="{B65F21E5-451B-4A51-8847-58E6D44C070A}"/>
    <cellStyle name="Comma 4 4 4" xfId="4717" xr:uid="{DB31BCA4-CFB0-4C9F-823B-44A3E2EA784B}"/>
    <cellStyle name="Comma 4 5" xfId="3150" xr:uid="{00000000-0005-0000-0000-000005020000}"/>
    <cellStyle name="Comma 4 5 2" xfId="3598" xr:uid="{00000000-0005-0000-0000-000006020000}"/>
    <cellStyle name="Comma 4 5 2 2" xfId="4444" xr:uid="{00000000-0005-0000-0000-000007020000}"/>
    <cellStyle name="Comma 4 5 2 2 2" xfId="6127" xr:uid="{1A632D06-32E0-4DCF-87D0-2E28838B6D40}"/>
    <cellStyle name="Comma 4 5 2 3" xfId="5287" xr:uid="{1435D826-964F-4348-8B4A-01B2FA75A525}"/>
    <cellStyle name="Comma 4 5 3" xfId="4029" xr:uid="{00000000-0005-0000-0000-000008020000}"/>
    <cellStyle name="Comma 4 5 3 2" xfId="5712" xr:uid="{AF63D40A-5658-406B-82B4-95D366DA27FF}"/>
    <cellStyle name="Comma 4 5 4" xfId="4872" xr:uid="{B57159F0-73FE-4420-9610-2C112B01FCB9}"/>
    <cellStyle name="Comma 4 6" xfId="3242" xr:uid="{00000000-0005-0000-0000-000009020000}"/>
    <cellStyle name="Comma 4 6 2" xfId="3659" xr:uid="{00000000-0005-0000-0000-00000A020000}"/>
    <cellStyle name="Comma 4 6 2 2" xfId="4505" xr:uid="{00000000-0005-0000-0000-00000B020000}"/>
    <cellStyle name="Comma 4 6 2 2 2" xfId="6188" xr:uid="{07D0FDD9-E36D-45EC-9316-C02C62C52150}"/>
    <cellStyle name="Comma 4 6 2 3" xfId="5348" xr:uid="{409A5BB8-BC83-4D7E-961F-9851F4AFE14A}"/>
    <cellStyle name="Comma 4 6 3" xfId="4090" xr:uid="{00000000-0005-0000-0000-00000C020000}"/>
    <cellStyle name="Comma 4 6 3 2" xfId="5773" xr:uid="{ED878C40-E56B-4502-B2F8-4E960AB0BED5}"/>
    <cellStyle name="Comma 4 6 4" xfId="4933" xr:uid="{3080D630-A0D0-45C2-BE8B-780D7A997174}"/>
    <cellStyle name="Comma 4 7" xfId="3294" xr:uid="{00000000-0005-0000-0000-00000D020000}"/>
    <cellStyle name="Comma 4 7 2" xfId="4140" xr:uid="{00000000-0005-0000-0000-00000E020000}"/>
    <cellStyle name="Comma 4 7 2 2" xfId="5823" xr:uid="{F66D0D6E-FB27-481B-8E9F-1FC65FABC633}"/>
    <cellStyle name="Comma 4 7 3" xfId="4983" xr:uid="{6AB75C60-91A1-4EC3-A071-A6896F82DB32}"/>
    <cellStyle name="Comma 4 8" xfId="3713" xr:uid="{00000000-0005-0000-0000-00000F020000}"/>
    <cellStyle name="Comma 4 8 2" xfId="5400" xr:uid="{B3853396-FA6A-41DE-8697-2C0DC244BDF0}"/>
    <cellStyle name="Comma 4 9" xfId="4568" xr:uid="{BC522A1E-A68A-44AD-A668-8F70F36C0C79}"/>
    <cellStyle name="Comma 40" xfId="4545" xr:uid="{00000000-0005-0000-0000-000010020000}"/>
    <cellStyle name="Comma 40 2" xfId="6227" xr:uid="{768ABF0C-ACA6-4CA2-82A1-3813A2D11969}"/>
    <cellStyle name="Comma 41" xfId="4970" xr:uid="{1DEDFAD7-CE75-4345-815E-2FC018BC53EB}"/>
    <cellStyle name="Comma 5" xfId="79" xr:uid="{00000000-0005-0000-0000-000011020000}"/>
    <cellStyle name="Comma 5 2" xfId="2876" xr:uid="{00000000-0005-0000-0000-000012020000}"/>
    <cellStyle name="Comma 5 2 2" xfId="3039" xr:uid="{00000000-0005-0000-0000-000013020000}"/>
    <cellStyle name="Comma 5 2 2 2" xfId="3492" xr:uid="{00000000-0005-0000-0000-000014020000}"/>
    <cellStyle name="Comma 5 2 2 2 2" xfId="4338" xr:uid="{00000000-0005-0000-0000-000015020000}"/>
    <cellStyle name="Comma 5 2 2 2 2 2" xfId="6021" xr:uid="{F4D3447A-3C24-4726-8003-4EC5DED082BE}"/>
    <cellStyle name="Comma 5 2 2 2 3" xfId="5181" xr:uid="{2A1C4EDF-3652-4A69-9E42-32F282B6DF24}"/>
    <cellStyle name="Comma 5 2 2 3" xfId="3923" xr:uid="{00000000-0005-0000-0000-000016020000}"/>
    <cellStyle name="Comma 5 2 2 3 2" xfId="5606" xr:uid="{B09C7204-F820-477B-9B33-C4675BC6B51E}"/>
    <cellStyle name="Comma 5 2 2 4" xfId="4766" xr:uid="{D6A99A1C-E97B-43AE-B15E-E914308994F9}"/>
    <cellStyle name="Comma 5 2 3" xfId="3343" xr:uid="{00000000-0005-0000-0000-000017020000}"/>
    <cellStyle name="Comma 5 2 3 2" xfId="4189" xr:uid="{00000000-0005-0000-0000-000018020000}"/>
    <cellStyle name="Comma 5 2 3 2 2" xfId="5872" xr:uid="{122F4825-AB4F-4109-AAB3-2A4F958D660D}"/>
    <cellStyle name="Comma 5 2 3 3" xfId="5032" xr:uid="{D6E9510A-4636-439B-A7D9-905617E7BDA5}"/>
    <cellStyle name="Comma 5 2 4" xfId="3773" xr:uid="{00000000-0005-0000-0000-000019020000}"/>
    <cellStyle name="Comma 5 2 4 2" xfId="5457" xr:uid="{97DD1CD3-B074-4ACF-9E9D-8B516599D9AA}"/>
    <cellStyle name="Comma 5 2 5" xfId="4617" xr:uid="{07562766-A664-4069-B075-8B9B0D9AD825}"/>
    <cellStyle name="Comma 5 3" xfId="2932" xr:uid="{00000000-0005-0000-0000-00001A020000}"/>
    <cellStyle name="Comma 5 3 2" xfId="3089" xr:uid="{00000000-0005-0000-0000-00001B020000}"/>
    <cellStyle name="Comma 5 3 2 2" xfId="3542" xr:uid="{00000000-0005-0000-0000-00001C020000}"/>
    <cellStyle name="Comma 5 3 2 2 2" xfId="4388" xr:uid="{00000000-0005-0000-0000-00001D020000}"/>
    <cellStyle name="Comma 5 3 2 2 2 2" xfId="6071" xr:uid="{EBF89E31-9BED-4559-9F89-A47B6F46CF97}"/>
    <cellStyle name="Comma 5 3 2 2 3" xfId="5231" xr:uid="{AD9EAB6A-937C-43D9-B2FD-EC0110F7601B}"/>
    <cellStyle name="Comma 5 3 2 3" xfId="3973" xr:uid="{00000000-0005-0000-0000-00001E020000}"/>
    <cellStyle name="Comma 5 3 2 3 2" xfId="5656" xr:uid="{3153C448-5C70-4E5C-AA01-7EA1B030FC8C}"/>
    <cellStyle name="Comma 5 3 2 4" xfId="4816" xr:uid="{9AECAAEF-82A5-4442-8917-6A45C5A0B1C1}"/>
    <cellStyle name="Comma 5 3 3" xfId="3393" xr:uid="{00000000-0005-0000-0000-00001F020000}"/>
    <cellStyle name="Comma 5 3 3 2" xfId="4239" xr:uid="{00000000-0005-0000-0000-000020020000}"/>
    <cellStyle name="Comma 5 3 3 2 2" xfId="5922" xr:uid="{E4C24E1A-462A-4D61-9B43-2D0D031B28EB}"/>
    <cellStyle name="Comma 5 3 3 3" xfId="5082" xr:uid="{4889F19C-2D10-499B-B400-00BF60FDD070}"/>
    <cellStyle name="Comma 5 3 4" xfId="3824" xr:uid="{00000000-0005-0000-0000-000021020000}"/>
    <cellStyle name="Comma 5 3 4 2" xfId="5507" xr:uid="{C930EFB7-1BAA-49BF-A6F2-633A67BB63DC}"/>
    <cellStyle name="Comma 5 3 5" xfId="4667" xr:uid="{B19D5B44-E25A-4AED-85C8-704204D713B5}"/>
    <cellStyle name="Comma 5 4" xfId="2989" xr:uid="{00000000-0005-0000-0000-000022020000}"/>
    <cellStyle name="Comma 5 4 2" xfId="3444" xr:uid="{00000000-0005-0000-0000-000023020000}"/>
    <cellStyle name="Comma 5 4 2 2" xfId="4290" xr:uid="{00000000-0005-0000-0000-000024020000}"/>
    <cellStyle name="Comma 5 4 2 2 2" xfId="5973" xr:uid="{8C164579-5911-47BC-BA26-C220D9AED823}"/>
    <cellStyle name="Comma 5 4 2 3" xfId="5133" xr:uid="{D7CBD43E-1044-4139-824E-268CACB525B6}"/>
    <cellStyle name="Comma 5 4 3" xfId="3875" xr:uid="{00000000-0005-0000-0000-000025020000}"/>
    <cellStyle name="Comma 5 4 3 2" xfId="5558" xr:uid="{F09D11B1-5A88-4C77-A3A3-FFE1519DE562}"/>
    <cellStyle name="Comma 5 4 4" xfId="4718" xr:uid="{3214F9FC-F247-4CC4-8B80-03466D7A03C8}"/>
    <cellStyle name="Comma 5 5" xfId="3151" xr:uid="{00000000-0005-0000-0000-000026020000}"/>
    <cellStyle name="Comma 5 5 2" xfId="3599" xr:uid="{00000000-0005-0000-0000-000027020000}"/>
    <cellStyle name="Comma 5 5 2 2" xfId="4445" xr:uid="{00000000-0005-0000-0000-000028020000}"/>
    <cellStyle name="Comma 5 5 2 2 2" xfId="6128" xr:uid="{E12D3103-B535-454C-8EDF-350572D011F5}"/>
    <cellStyle name="Comma 5 5 2 3" xfId="5288" xr:uid="{38554D5A-5403-480B-9468-ECDFFCD43424}"/>
    <cellStyle name="Comma 5 5 3" xfId="4030" xr:uid="{00000000-0005-0000-0000-000029020000}"/>
    <cellStyle name="Comma 5 5 3 2" xfId="5713" xr:uid="{FAC5CF2C-B103-4406-9F93-194B2B2F5B81}"/>
    <cellStyle name="Comma 5 5 4" xfId="4873" xr:uid="{A30EA114-54A7-4631-9E43-730D3A8A9137}"/>
    <cellStyle name="Comma 5 6" xfId="3243" xr:uid="{00000000-0005-0000-0000-00002A020000}"/>
    <cellStyle name="Comma 5 6 2" xfId="3660" xr:uid="{00000000-0005-0000-0000-00002B020000}"/>
    <cellStyle name="Comma 5 6 2 2" xfId="4506" xr:uid="{00000000-0005-0000-0000-00002C020000}"/>
    <cellStyle name="Comma 5 6 2 2 2" xfId="6189" xr:uid="{3739E994-5F55-467B-B4AD-7E0054E9039F}"/>
    <cellStyle name="Comma 5 6 2 3" xfId="5349" xr:uid="{C0E4BA15-2FB0-46AD-8C8E-6CEFF5CCC769}"/>
    <cellStyle name="Comma 5 6 3" xfId="4091" xr:uid="{00000000-0005-0000-0000-00002D020000}"/>
    <cellStyle name="Comma 5 6 3 2" xfId="5774" xr:uid="{A68DB9C4-CFAD-40B6-BAFF-77A70FE97536}"/>
    <cellStyle name="Comma 5 6 4" xfId="4934" xr:uid="{CF3E924D-F0A5-4C9E-BE45-D8BCC8AB0CFC}"/>
    <cellStyle name="Comma 5 7" xfId="3295" xr:uid="{00000000-0005-0000-0000-00002E020000}"/>
    <cellStyle name="Comma 5 7 2" xfId="4141" xr:uid="{00000000-0005-0000-0000-00002F020000}"/>
    <cellStyle name="Comma 5 7 2 2" xfId="5824" xr:uid="{47D74B7E-AA18-466B-BFCB-4160B411A918}"/>
    <cellStyle name="Comma 5 7 3" xfId="4984" xr:uid="{0D7BBF56-29DE-4D45-AF00-5A42282E0DCF}"/>
    <cellStyle name="Comma 5 8" xfId="3714" xr:uid="{00000000-0005-0000-0000-000030020000}"/>
    <cellStyle name="Comma 5 8 2" xfId="5401" xr:uid="{6462130A-BFB4-4AF5-89BF-9066C8180327}"/>
    <cellStyle name="Comma 5 9" xfId="4569" xr:uid="{57A29EB4-E8D1-4827-8A8F-B1AC67F38948}"/>
    <cellStyle name="Comma 6" xfId="2863" xr:uid="{00000000-0005-0000-0000-000031020000}"/>
    <cellStyle name="Comma 6 2" xfId="3026" xr:uid="{00000000-0005-0000-0000-000032020000}"/>
    <cellStyle name="Comma 6 2 2" xfId="3479" xr:uid="{00000000-0005-0000-0000-000033020000}"/>
    <cellStyle name="Comma 6 2 2 2" xfId="4325" xr:uid="{00000000-0005-0000-0000-000034020000}"/>
    <cellStyle name="Comma 6 2 2 2 2" xfId="6008" xr:uid="{331CA826-AD54-4D2D-A0C2-2BD4442D04AE}"/>
    <cellStyle name="Comma 6 2 2 3" xfId="5168" xr:uid="{CAE12E4F-4A4D-4EC0-9877-401C28F76F4B}"/>
    <cellStyle name="Comma 6 2 3" xfId="3910" xr:uid="{00000000-0005-0000-0000-000035020000}"/>
    <cellStyle name="Comma 6 2 3 2" xfId="5593" xr:uid="{68BD5A54-F716-4E58-8F9B-FC6C45F99860}"/>
    <cellStyle name="Comma 6 2 4" xfId="4753" xr:uid="{29E99B88-C27B-409B-9A27-91063F1F5764}"/>
    <cellStyle name="Comma 6 3" xfId="3330" xr:uid="{00000000-0005-0000-0000-000036020000}"/>
    <cellStyle name="Comma 6 3 2" xfId="4176" xr:uid="{00000000-0005-0000-0000-000037020000}"/>
    <cellStyle name="Comma 6 3 2 2" xfId="5859" xr:uid="{598C17F7-9164-4D8F-B95E-0E4BEB8C6471}"/>
    <cellStyle name="Comma 6 3 3" xfId="5019" xr:uid="{97E1496B-74E0-4495-B18C-9528DD972F28}"/>
    <cellStyle name="Comma 6 4" xfId="3760" xr:uid="{00000000-0005-0000-0000-000038020000}"/>
    <cellStyle name="Comma 6 4 2" xfId="5444" xr:uid="{48F6FC8C-48C4-4697-94F7-91F96E6198A0}"/>
    <cellStyle name="Comma 6 5" xfId="4604" xr:uid="{24A7ABC8-6029-4CD7-B014-BA5A4C1FC787}"/>
    <cellStyle name="Comma 7" xfId="2910" xr:uid="{00000000-0005-0000-0000-000039020000}"/>
    <cellStyle name="Comma 7 2" xfId="3073" xr:uid="{00000000-0005-0000-0000-00003A020000}"/>
    <cellStyle name="Comma 7 2 2" xfId="3526" xr:uid="{00000000-0005-0000-0000-00003B020000}"/>
    <cellStyle name="Comma 7 2 2 2" xfId="4372" xr:uid="{00000000-0005-0000-0000-00003C020000}"/>
    <cellStyle name="Comma 7 2 2 2 2" xfId="6055" xr:uid="{DE776772-BE7C-4614-953D-D7488DE9ADDB}"/>
    <cellStyle name="Comma 7 2 2 3" xfId="5215" xr:uid="{47F559E5-A5A0-4E61-A52A-50E093043F2B}"/>
    <cellStyle name="Comma 7 2 3" xfId="3957" xr:uid="{00000000-0005-0000-0000-00003D020000}"/>
    <cellStyle name="Comma 7 2 3 2" xfId="5640" xr:uid="{DD985A9F-647E-4D0C-8018-C97A45CA1EB6}"/>
    <cellStyle name="Comma 7 2 4" xfId="4800" xr:uid="{D2DB7FDC-D2C5-4C20-89C4-AB9360661DCA}"/>
    <cellStyle name="Comma 7 3" xfId="3377" xr:uid="{00000000-0005-0000-0000-00003E020000}"/>
    <cellStyle name="Comma 7 3 2" xfId="4223" xr:uid="{00000000-0005-0000-0000-00003F020000}"/>
    <cellStyle name="Comma 7 3 2 2" xfId="5906" xr:uid="{C73D5AAE-0582-4A6C-888A-438718F7107F}"/>
    <cellStyle name="Comma 7 3 3" xfId="5066" xr:uid="{05BDA3EC-D8F0-44E5-BAF6-99F15BA27BED}"/>
    <cellStyle name="Comma 7 4" xfId="3807" xr:uid="{00000000-0005-0000-0000-000040020000}"/>
    <cellStyle name="Comma 7 4 2" xfId="5491" xr:uid="{075C4548-6F52-45E9-AED7-1878D770ACB1}"/>
    <cellStyle name="Comma 7 5" xfId="4651" xr:uid="{04E56595-DB9A-4674-A94A-7B9C385AB385}"/>
    <cellStyle name="Comma 8" xfId="2919" xr:uid="{00000000-0005-0000-0000-000041020000}"/>
    <cellStyle name="Comma 8 2" xfId="3076" xr:uid="{00000000-0005-0000-0000-000042020000}"/>
    <cellStyle name="Comma 8 2 2" xfId="3529" xr:uid="{00000000-0005-0000-0000-000043020000}"/>
    <cellStyle name="Comma 8 2 2 2" xfId="4375" xr:uid="{00000000-0005-0000-0000-000044020000}"/>
    <cellStyle name="Comma 8 2 2 2 2" xfId="6058" xr:uid="{6AF3A91A-4FF3-4643-95A1-000E68A0EB93}"/>
    <cellStyle name="Comma 8 2 2 3" xfId="5218" xr:uid="{B44F9832-9B5F-41C0-8729-575044DAFEAA}"/>
    <cellStyle name="Comma 8 2 3" xfId="3960" xr:uid="{00000000-0005-0000-0000-000045020000}"/>
    <cellStyle name="Comma 8 2 3 2" xfId="5643" xr:uid="{06606280-6DAE-435B-A91F-48A9B0BCB727}"/>
    <cellStyle name="Comma 8 2 4" xfId="4803" xr:uid="{06B7BAF8-E39E-404B-A0C4-86A1D2F9079B}"/>
    <cellStyle name="Comma 8 3" xfId="3380" xr:uid="{00000000-0005-0000-0000-000046020000}"/>
    <cellStyle name="Comma 8 3 2" xfId="4226" xr:uid="{00000000-0005-0000-0000-000047020000}"/>
    <cellStyle name="Comma 8 3 2 2" xfId="5909" xr:uid="{6C85A142-BE83-4D41-B6E0-323C346870B6}"/>
    <cellStyle name="Comma 8 3 3" xfId="5069" xr:uid="{A7D54D5D-D70B-4251-B111-2343EBAC1FC0}"/>
    <cellStyle name="Comma 8 4" xfId="3811" xr:uid="{00000000-0005-0000-0000-000048020000}"/>
    <cellStyle name="Comma 8 4 2" xfId="5494" xr:uid="{1A1F80AB-B73A-4723-94A5-D65E91451466}"/>
    <cellStyle name="Comma 8 5" xfId="4654" xr:uid="{99D9D840-FC6B-4726-A283-B28F5CC1A996}"/>
    <cellStyle name="Comma 9" xfId="2967" xr:uid="{00000000-0005-0000-0000-000049020000}"/>
    <cellStyle name="Comma 9 2" xfId="3124" xr:uid="{00000000-0005-0000-0000-00004A020000}"/>
    <cellStyle name="Comma 9 2 2" xfId="3577" xr:uid="{00000000-0005-0000-0000-00004B020000}"/>
    <cellStyle name="Comma 9 2 2 2" xfId="4423" xr:uid="{00000000-0005-0000-0000-00004C020000}"/>
    <cellStyle name="Comma 9 2 2 2 2" xfId="6106" xr:uid="{E44B8620-B9D0-430B-9F53-51E0FFAF9CDE}"/>
    <cellStyle name="Comma 9 2 2 3" xfId="5266" xr:uid="{BC2E932D-6227-46D6-A849-773535DA2B62}"/>
    <cellStyle name="Comma 9 2 3" xfId="4008" xr:uid="{00000000-0005-0000-0000-00004D020000}"/>
    <cellStyle name="Comma 9 2 3 2" xfId="5691" xr:uid="{80723B0E-FACC-4C99-8474-63284AB03D26}"/>
    <cellStyle name="Comma 9 2 4" xfId="4851" xr:uid="{3E6B0416-03B0-434A-912B-00409BBC9F6C}"/>
    <cellStyle name="Comma 9 3" xfId="3428" xr:uid="{00000000-0005-0000-0000-00004E020000}"/>
    <cellStyle name="Comma 9 3 2" xfId="4274" xr:uid="{00000000-0005-0000-0000-00004F020000}"/>
    <cellStyle name="Comma 9 3 2 2" xfId="5957" xr:uid="{D8C7070E-1851-4FAB-A722-BD8769A8F2FD}"/>
    <cellStyle name="Comma 9 3 3" xfId="5117" xr:uid="{C38C6C7F-FF07-477F-836A-2C27B41C9E6F}"/>
    <cellStyle name="Comma 9 4" xfId="3859" xr:uid="{00000000-0005-0000-0000-000050020000}"/>
    <cellStyle name="Comma 9 4 2" xfId="5542" xr:uid="{C3A0E8D2-5500-4506-8CBB-CDDB6BD83055}"/>
    <cellStyle name="Comma 9 5" xfId="4702" xr:uid="{C5F5D2CE-B465-489D-907F-47EBF786C6BD}"/>
    <cellStyle name="Currency" xfId="8" xr:uid="{00000000-0005-0000-0000-000051020000}"/>
    <cellStyle name="Currency [0]" xfId="3227" xr:uid="{00000000-0005-0000-0000-000052020000}"/>
    <cellStyle name="Currency [0] 2" xfId="80" xr:uid="{00000000-0005-0000-0000-000053020000}"/>
    <cellStyle name="Currency [0] 2 2" xfId="81" xr:uid="{00000000-0005-0000-0000-000054020000}"/>
    <cellStyle name="Currency [0] 2 2 2" xfId="82" xr:uid="{00000000-0005-0000-0000-000055020000}"/>
    <cellStyle name="Currency [0] 2 2 2 2" xfId="83" xr:uid="{00000000-0005-0000-0000-000056020000}"/>
    <cellStyle name="Currency [0] 2 2 3" xfId="84" xr:uid="{00000000-0005-0000-0000-000057020000}"/>
    <cellStyle name="Currency [0] 2 2 3 2" xfId="85" xr:uid="{00000000-0005-0000-0000-000058020000}"/>
    <cellStyle name="Currency [0] 2 2 4" xfId="86" xr:uid="{00000000-0005-0000-0000-000059020000}"/>
    <cellStyle name="Currency [0] 2 2 4 2" xfId="87" xr:uid="{00000000-0005-0000-0000-00005A020000}"/>
    <cellStyle name="Currency [0] 2 2 5" xfId="88" xr:uid="{00000000-0005-0000-0000-00005B020000}"/>
    <cellStyle name="Currency [0] 2 3" xfId="89" xr:uid="{00000000-0005-0000-0000-00005C020000}"/>
    <cellStyle name="Currency [0] 2 3 2" xfId="90" xr:uid="{00000000-0005-0000-0000-00005D020000}"/>
    <cellStyle name="Currency [0] 2 4" xfId="91" xr:uid="{00000000-0005-0000-0000-00005E020000}"/>
    <cellStyle name="Currency [0] 2 4 2" xfId="92" xr:uid="{00000000-0005-0000-0000-00005F020000}"/>
    <cellStyle name="Currency [0] 2 5" xfId="93" xr:uid="{00000000-0005-0000-0000-000060020000}"/>
    <cellStyle name="Currency [0] 2 5 2" xfId="94" xr:uid="{00000000-0005-0000-0000-000061020000}"/>
    <cellStyle name="Currency [0] 2 6" xfId="95" xr:uid="{00000000-0005-0000-0000-000062020000}"/>
    <cellStyle name="Currency [0] 3" xfId="96" xr:uid="{00000000-0005-0000-0000-000063020000}"/>
    <cellStyle name="Currency [0] 3 2" xfId="97" xr:uid="{00000000-0005-0000-0000-000064020000}"/>
    <cellStyle name="Currency [0] 3 2 2" xfId="98" xr:uid="{00000000-0005-0000-0000-000065020000}"/>
    <cellStyle name="Currency [0] 3 3" xfId="99" xr:uid="{00000000-0005-0000-0000-000066020000}"/>
    <cellStyle name="Currency [0] 3 3 2" xfId="100" xr:uid="{00000000-0005-0000-0000-000067020000}"/>
    <cellStyle name="Currency [0] 3 4" xfId="101" xr:uid="{00000000-0005-0000-0000-000068020000}"/>
    <cellStyle name="Currency [0] 3 4 2" xfId="102" xr:uid="{00000000-0005-0000-0000-000069020000}"/>
    <cellStyle name="Currency [0] 3 5" xfId="103" xr:uid="{00000000-0005-0000-0000-00006A020000}"/>
    <cellStyle name="Currency [0] 4" xfId="104" xr:uid="{00000000-0005-0000-0000-00006B020000}"/>
    <cellStyle name="Currency [0] 4 2" xfId="105" xr:uid="{00000000-0005-0000-0000-00006C020000}"/>
    <cellStyle name="Currency [0] 5" xfId="106" xr:uid="{00000000-0005-0000-0000-00006D020000}"/>
    <cellStyle name="Currency [0] 5 2" xfId="107" xr:uid="{00000000-0005-0000-0000-00006E020000}"/>
    <cellStyle name="Currency [0] 6" xfId="108" xr:uid="{00000000-0005-0000-0000-00006F020000}"/>
    <cellStyle name="Currency [0] 6 2" xfId="109" xr:uid="{00000000-0005-0000-0000-000070020000}"/>
    <cellStyle name="Currency [0] 7" xfId="110" xr:uid="{00000000-0005-0000-0000-000071020000}"/>
    <cellStyle name="Currency [0] 8" xfId="4920" xr:uid="{559C70FF-3BA8-4AE5-8BD8-2948891205F9}"/>
    <cellStyle name="Currency 10" xfId="111" xr:uid="{00000000-0005-0000-0000-000072020000}"/>
    <cellStyle name="Currency 10 2" xfId="112" xr:uid="{00000000-0005-0000-0000-000073020000}"/>
    <cellStyle name="Currency 11" xfId="113" xr:uid="{00000000-0005-0000-0000-000074020000}"/>
    <cellStyle name="Currency 11 2" xfId="114" xr:uid="{00000000-0005-0000-0000-000075020000}"/>
    <cellStyle name="Currency 12" xfId="115" xr:uid="{00000000-0005-0000-0000-000076020000}"/>
    <cellStyle name="Currency 12 2" xfId="116" xr:uid="{00000000-0005-0000-0000-000077020000}"/>
    <cellStyle name="Currency 13" xfId="117" xr:uid="{00000000-0005-0000-0000-000078020000}"/>
    <cellStyle name="Currency 13 2" xfId="118" xr:uid="{00000000-0005-0000-0000-000079020000}"/>
    <cellStyle name="Currency 14" xfId="119" xr:uid="{00000000-0005-0000-0000-00007A020000}"/>
    <cellStyle name="Currency 15" xfId="120" xr:uid="{00000000-0005-0000-0000-00007B020000}"/>
    <cellStyle name="Currency 16" xfId="4557" xr:uid="{94C2A6B2-00B6-4023-BC61-155EFFA47A11}"/>
    <cellStyle name="Currency 2" xfId="121" xr:uid="{00000000-0005-0000-0000-00007C020000}"/>
    <cellStyle name="Currency 2 2" xfId="122" xr:uid="{00000000-0005-0000-0000-00007D020000}"/>
    <cellStyle name="Currency 2 2 2" xfId="123" xr:uid="{00000000-0005-0000-0000-00007E020000}"/>
    <cellStyle name="Currency 2 2 2 2" xfId="124" xr:uid="{00000000-0005-0000-0000-00007F020000}"/>
    <cellStyle name="Currency 2 2 3" xfId="125" xr:uid="{00000000-0005-0000-0000-000080020000}"/>
    <cellStyle name="Currency 2 2 3 2" xfId="126" xr:uid="{00000000-0005-0000-0000-000081020000}"/>
    <cellStyle name="Currency 2 2 4" xfId="127" xr:uid="{00000000-0005-0000-0000-000082020000}"/>
    <cellStyle name="Currency 2 2 4 2" xfId="128" xr:uid="{00000000-0005-0000-0000-000083020000}"/>
    <cellStyle name="Currency 2 2 5" xfId="129" xr:uid="{00000000-0005-0000-0000-000084020000}"/>
    <cellStyle name="Currency 2 3" xfId="130" xr:uid="{00000000-0005-0000-0000-000085020000}"/>
    <cellStyle name="Currency 2 3 2" xfId="131" xr:uid="{00000000-0005-0000-0000-000086020000}"/>
    <cellStyle name="Currency 2 4" xfId="132" xr:uid="{00000000-0005-0000-0000-000087020000}"/>
    <cellStyle name="Currency 2 4 2" xfId="133" xr:uid="{00000000-0005-0000-0000-000088020000}"/>
    <cellStyle name="Currency 2 5" xfId="134" xr:uid="{00000000-0005-0000-0000-000089020000}"/>
    <cellStyle name="Currency 2 5 2" xfId="135" xr:uid="{00000000-0005-0000-0000-00008A020000}"/>
    <cellStyle name="Currency 2 6" xfId="136" xr:uid="{00000000-0005-0000-0000-00008B020000}"/>
    <cellStyle name="Currency 3" xfId="137" xr:uid="{00000000-0005-0000-0000-00008C020000}"/>
    <cellStyle name="Currency 3 2" xfId="138" xr:uid="{00000000-0005-0000-0000-00008D020000}"/>
    <cellStyle name="Currency 3 2 2" xfId="139" xr:uid="{00000000-0005-0000-0000-00008E020000}"/>
    <cellStyle name="Currency 3 3" xfId="140" xr:uid="{00000000-0005-0000-0000-00008F020000}"/>
    <cellStyle name="Currency 3 3 2" xfId="141" xr:uid="{00000000-0005-0000-0000-000090020000}"/>
    <cellStyle name="Currency 3 4" xfId="142" xr:uid="{00000000-0005-0000-0000-000091020000}"/>
    <cellStyle name="Currency 3 4 2" xfId="143" xr:uid="{00000000-0005-0000-0000-000092020000}"/>
    <cellStyle name="Currency 3 5" xfId="144" xr:uid="{00000000-0005-0000-0000-000093020000}"/>
    <cellStyle name="Currency 4" xfId="145" xr:uid="{00000000-0005-0000-0000-000094020000}"/>
    <cellStyle name="Currency 4 2" xfId="146" xr:uid="{00000000-0005-0000-0000-000095020000}"/>
    <cellStyle name="Currency 4 2 2" xfId="147" xr:uid="{00000000-0005-0000-0000-000096020000}"/>
    <cellStyle name="Currency 4 3" xfId="148" xr:uid="{00000000-0005-0000-0000-000097020000}"/>
    <cellStyle name="Currency 4 3 2" xfId="149" xr:uid="{00000000-0005-0000-0000-000098020000}"/>
    <cellStyle name="Currency 4 4" xfId="150" xr:uid="{00000000-0005-0000-0000-000099020000}"/>
    <cellStyle name="Currency 4 4 2" xfId="151" xr:uid="{00000000-0005-0000-0000-00009A020000}"/>
    <cellStyle name="Currency 4 5" xfId="152" xr:uid="{00000000-0005-0000-0000-00009B020000}"/>
    <cellStyle name="Currency 5" xfId="153" xr:uid="{00000000-0005-0000-0000-00009C020000}"/>
    <cellStyle name="Currency 5 2" xfId="154" xr:uid="{00000000-0005-0000-0000-00009D020000}"/>
    <cellStyle name="Currency 5 2 2" xfId="155" xr:uid="{00000000-0005-0000-0000-00009E020000}"/>
    <cellStyle name="Currency 5 3" xfId="156" xr:uid="{00000000-0005-0000-0000-00009F020000}"/>
    <cellStyle name="Currency 5 3 2" xfId="157" xr:uid="{00000000-0005-0000-0000-0000A0020000}"/>
    <cellStyle name="Currency 5 4" xfId="158" xr:uid="{00000000-0005-0000-0000-0000A1020000}"/>
    <cellStyle name="Currency 5 4 2" xfId="159" xr:uid="{00000000-0005-0000-0000-0000A2020000}"/>
    <cellStyle name="Currency 5 5" xfId="160" xr:uid="{00000000-0005-0000-0000-0000A3020000}"/>
    <cellStyle name="Currency 6" xfId="161" xr:uid="{00000000-0005-0000-0000-0000A4020000}"/>
    <cellStyle name="Currency 6 2" xfId="162" xr:uid="{00000000-0005-0000-0000-0000A5020000}"/>
    <cellStyle name="Currency 7" xfId="163" xr:uid="{00000000-0005-0000-0000-0000A6020000}"/>
    <cellStyle name="Currency 7 2" xfId="164" xr:uid="{00000000-0005-0000-0000-0000A7020000}"/>
    <cellStyle name="Currency 8" xfId="165" xr:uid="{00000000-0005-0000-0000-0000A8020000}"/>
    <cellStyle name="Currency 8 2" xfId="166" xr:uid="{00000000-0005-0000-0000-0000A9020000}"/>
    <cellStyle name="Currency 9" xfId="167" xr:uid="{00000000-0005-0000-0000-0000AA020000}"/>
    <cellStyle name="Currency 9 2" xfId="168" xr:uid="{00000000-0005-0000-0000-0000AB020000}"/>
    <cellStyle name="DateStyle" xfId="169" xr:uid="{00000000-0005-0000-0000-0000AC020000}"/>
    <cellStyle name="DateTimeStyle" xfId="170" xr:uid="{00000000-0005-0000-0000-0000AD020000}"/>
    <cellStyle name="Decimal" xfId="171" xr:uid="{00000000-0005-0000-0000-0000AE020000}"/>
    <cellStyle name="DecimalWithBorder" xfId="172" xr:uid="{00000000-0005-0000-0000-0000AF020000}"/>
    <cellStyle name="DecimalWithBorder 2" xfId="173" xr:uid="{00000000-0005-0000-0000-0000B0020000}"/>
    <cellStyle name="DecimalWithBorder 2 2" xfId="174" xr:uid="{00000000-0005-0000-0000-0000B1020000}"/>
    <cellStyle name="DecimalWithBorder 2 3" xfId="175" xr:uid="{00000000-0005-0000-0000-0000B2020000}"/>
    <cellStyle name="DecimalWithBorder 2 4" xfId="176" xr:uid="{00000000-0005-0000-0000-0000B3020000}"/>
    <cellStyle name="DecimalWithBorder 3" xfId="177" xr:uid="{00000000-0005-0000-0000-0000B4020000}"/>
    <cellStyle name="DecimalWithBorder 4" xfId="178" xr:uid="{00000000-0005-0000-0000-0000B5020000}"/>
    <cellStyle name="DecimalWithBorder 5" xfId="179" xr:uid="{00000000-0005-0000-0000-0000B6020000}"/>
    <cellStyle name="Énfasis1 2" xfId="180" xr:uid="{00000000-0005-0000-0000-0000B7020000}"/>
    <cellStyle name="Énfasis1 2 2" xfId="181" xr:uid="{00000000-0005-0000-0000-0000B8020000}"/>
    <cellStyle name="EuroCurrency" xfId="182" xr:uid="{00000000-0005-0000-0000-0000B9020000}"/>
    <cellStyle name="EuroCurrencyWithBorder" xfId="183" xr:uid="{00000000-0005-0000-0000-0000BA020000}"/>
    <cellStyle name="EuroCurrencyWithBorder 2" xfId="184" xr:uid="{00000000-0005-0000-0000-0000BB020000}"/>
    <cellStyle name="EuroCurrencyWithBorder 2 2" xfId="185" xr:uid="{00000000-0005-0000-0000-0000BC020000}"/>
    <cellStyle name="EuroCurrencyWithBorder 2 3" xfId="186" xr:uid="{00000000-0005-0000-0000-0000BD020000}"/>
    <cellStyle name="EuroCurrencyWithBorder 2 4" xfId="187" xr:uid="{00000000-0005-0000-0000-0000BE020000}"/>
    <cellStyle name="EuroCurrencyWithBorder 3" xfId="188" xr:uid="{00000000-0005-0000-0000-0000BF020000}"/>
    <cellStyle name="EuroCurrencyWithBorder 4" xfId="189" xr:uid="{00000000-0005-0000-0000-0000C0020000}"/>
    <cellStyle name="EuroCurrencyWithBorder 5" xfId="190" xr:uid="{00000000-0005-0000-0000-0000C1020000}"/>
    <cellStyle name="HeaderStyle" xfId="191" xr:uid="{00000000-0005-0000-0000-0000C2020000}"/>
    <cellStyle name="HeaderSubTop" xfId="192" xr:uid="{00000000-0005-0000-0000-0000C3020000}"/>
    <cellStyle name="HeaderSubTopNoBold" xfId="193" xr:uid="{00000000-0005-0000-0000-0000C4020000}"/>
    <cellStyle name="HeaderTopBuyer" xfId="194" xr:uid="{00000000-0005-0000-0000-0000C5020000}"/>
    <cellStyle name="HeaderTopStyle" xfId="195" xr:uid="{00000000-0005-0000-0000-0000C6020000}"/>
    <cellStyle name="HeaderTopStyleAlignRight" xfId="196" xr:uid="{00000000-0005-0000-0000-0000C7020000}"/>
    <cellStyle name="Hipervínculo" xfId="2860" builtinId="8"/>
    <cellStyle name="MainTitle" xfId="197" xr:uid="{00000000-0005-0000-0000-0000C9020000}"/>
    <cellStyle name="MainTitle 2" xfId="198" xr:uid="{00000000-0005-0000-0000-0000CA020000}"/>
    <cellStyle name="MainTitle 2 2" xfId="199" xr:uid="{00000000-0005-0000-0000-0000CB020000}"/>
    <cellStyle name="MainTitle 2 3" xfId="200" xr:uid="{00000000-0005-0000-0000-0000CC020000}"/>
    <cellStyle name="MainTitle 2 4" xfId="201" xr:uid="{00000000-0005-0000-0000-0000CD020000}"/>
    <cellStyle name="MainTitle 3" xfId="202" xr:uid="{00000000-0005-0000-0000-0000CE020000}"/>
    <cellStyle name="MainTitle 4" xfId="203" xr:uid="{00000000-0005-0000-0000-0000CF020000}"/>
    <cellStyle name="MainTitle 5" xfId="204" xr:uid="{00000000-0005-0000-0000-0000D0020000}"/>
    <cellStyle name="Millares [0] 2" xfId="2971" xr:uid="{00000000-0005-0000-0000-0000D3020000}"/>
    <cellStyle name="Millares [0] 2 2" xfId="3126" xr:uid="{00000000-0005-0000-0000-0000D4020000}"/>
    <cellStyle name="Millares [0] 2 2 2" xfId="3579" xr:uid="{00000000-0005-0000-0000-0000D5020000}"/>
    <cellStyle name="Millares [0] 2 2 2 2" xfId="4425" xr:uid="{00000000-0005-0000-0000-0000D6020000}"/>
    <cellStyle name="Millares [0] 2 2 2 2 2" xfId="6108" xr:uid="{A4FF3FF4-993C-4248-AAD1-98C86C1B66CA}"/>
    <cellStyle name="Millares [0] 2 2 2 3" xfId="5268" xr:uid="{CB9A73AE-FA34-428B-A2D3-BA18E7FD08EF}"/>
    <cellStyle name="Millares [0] 2 2 3" xfId="4010" xr:uid="{00000000-0005-0000-0000-0000D7020000}"/>
    <cellStyle name="Millares [0] 2 2 3 2" xfId="5693" xr:uid="{BB0DA436-3DED-4805-BA77-EE38F4BED37E}"/>
    <cellStyle name="Millares [0] 2 2 4" xfId="4853" xr:uid="{E31DBA6D-DBB7-479F-84ED-044250FB60B1}"/>
    <cellStyle name="Millares [0] 2 3" xfId="3430" xr:uid="{00000000-0005-0000-0000-0000D8020000}"/>
    <cellStyle name="Millares [0] 2 3 2" xfId="4276" xr:uid="{00000000-0005-0000-0000-0000D9020000}"/>
    <cellStyle name="Millares [0] 2 3 2 2" xfId="5959" xr:uid="{07BAAD27-84C6-4C51-B0D6-2426CA209663}"/>
    <cellStyle name="Millares [0] 2 3 3" xfId="5119" xr:uid="{22140CAD-9D8D-4B7A-BE65-CAB743FB3E60}"/>
    <cellStyle name="Millares [0] 2 4" xfId="3861" xr:uid="{00000000-0005-0000-0000-0000DA020000}"/>
    <cellStyle name="Millares [0] 2 4 2" xfId="5544" xr:uid="{2877F2F2-88FC-4895-8A7B-2CA0132421CB}"/>
    <cellStyle name="Millares [0] 2 5" xfId="4704" xr:uid="{117B00ED-34F4-4EEF-AE4D-AB75546F7EBF}"/>
    <cellStyle name="Millares [0] 3" xfId="2970" xr:uid="{00000000-0005-0000-0000-0000DB020000}"/>
    <cellStyle name="Millares [0] 3 2" xfId="3125" xr:uid="{00000000-0005-0000-0000-0000DC020000}"/>
    <cellStyle name="Millares [0] 3 2 2" xfId="3578" xr:uid="{00000000-0005-0000-0000-0000DD020000}"/>
    <cellStyle name="Millares [0] 3 2 2 2" xfId="4424" xr:uid="{00000000-0005-0000-0000-0000DE020000}"/>
    <cellStyle name="Millares [0] 3 2 2 2 2" xfId="6107" xr:uid="{30CF5675-8224-40A2-AE89-FF2BC2423C3C}"/>
    <cellStyle name="Millares [0] 3 2 2 3" xfId="5267" xr:uid="{29CC2C37-00DA-450D-9E62-96544780BF1E}"/>
    <cellStyle name="Millares [0] 3 2 3" xfId="4009" xr:uid="{00000000-0005-0000-0000-0000DF020000}"/>
    <cellStyle name="Millares [0] 3 2 3 2" xfId="5692" xr:uid="{24B799DB-8D61-40D5-9CE5-7907BEDEEDAC}"/>
    <cellStyle name="Millares [0] 3 2 4" xfId="4852" xr:uid="{73E4D7ED-02A1-45D4-8E19-15F4B5256178}"/>
    <cellStyle name="Millares [0] 3 3" xfId="3429" xr:uid="{00000000-0005-0000-0000-0000E0020000}"/>
    <cellStyle name="Millares [0] 3 3 2" xfId="4275" xr:uid="{00000000-0005-0000-0000-0000E1020000}"/>
    <cellStyle name="Millares [0] 3 3 2 2" xfId="5958" xr:uid="{F97739C1-3F6A-4CFB-93F3-23AE23754391}"/>
    <cellStyle name="Millares [0] 3 3 3" xfId="5118" xr:uid="{CF3C8627-F2A4-4E47-A549-5476AABC2AC8}"/>
    <cellStyle name="Millares [0] 3 4" xfId="3860" xr:uid="{00000000-0005-0000-0000-0000E2020000}"/>
    <cellStyle name="Millares [0] 3 4 2" xfId="5543" xr:uid="{5351934B-CAFB-4A6F-A2D8-FBC33E162ACD}"/>
    <cellStyle name="Millares [0] 3 5" xfId="4703" xr:uid="{F8FBF957-78F7-41FC-A180-B2DDDD44D921}"/>
    <cellStyle name="Millares [0] 4" xfId="3074" xr:uid="{00000000-0005-0000-0000-0000E3020000}"/>
    <cellStyle name="Millares [0] 4 2" xfId="3527" xr:uid="{00000000-0005-0000-0000-0000E4020000}"/>
    <cellStyle name="Millares [0] 4 2 2" xfId="4373" xr:uid="{00000000-0005-0000-0000-0000E5020000}"/>
    <cellStyle name="Millares [0] 4 2 2 2" xfId="6056" xr:uid="{C2F9F38F-EC65-4255-BAA4-D8E66041DF2E}"/>
    <cellStyle name="Millares [0] 4 2 3" xfId="5216" xr:uid="{4FC40607-AAC0-4033-8978-B5D8A6F38805}"/>
    <cellStyle name="Millares [0] 4 3" xfId="3958" xr:uid="{00000000-0005-0000-0000-0000E6020000}"/>
    <cellStyle name="Millares [0] 4 3 2" xfId="5641" xr:uid="{1CA44083-4195-4170-BA4F-7381B27A1F20}"/>
    <cellStyle name="Millares [0] 4 4" xfId="4801" xr:uid="{D2893249-6659-4F25-B9C4-CFB8F846185D}"/>
    <cellStyle name="Millares [0] 5" xfId="3209" xr:uid="{00000000-0005-0000-0000-0000E7020000}"/>
    <cellStyle name="Millares [0] 5 2" xfId="3643" xr:uid="{00000000-0005-0000-0000-0000E8020000}"/>
    <cellStyle name="Millares [0] 5 2 2" xfId="4489" xr:uid="{00000000-0005-0000-0000-0000E9020000}"/>
    <cellStyle name="Millares [0] 5 2 2 2" xfId="6172" xr:uid="{467A4A2E-6318-4631-8449-43F308F00BDE}"/>
    <cellStyle name="Millares [0] 5 2 3" xfId="5332" xr:uid="{DAB8121E-54E9-4D4C-B052-F71CBC7E507F}"/>
    <cellStyle name="Millares [0] 5 3" xfId="4074" xr:uid="{00000000-0005-0000-0000-0000EA020000}"/>
    <cellStyle name="Millares [0] 5 3 2" xfId="5757" xr:uid="{B8B11381-209F-4D30-B1BE-EB88E98B539C}"/>
    <cellStyle name="Millares [0] 5 4" xfId="4917" xr:uid="{49EBC718-B212-49C6-AF3F-B22C3D616519}"/>
    <cellStyle name="Millares [0] 6" xfId="3277" xr:uid="{00000000-0005-0000-0000-0000EB020000}"/>
    <cellStyle name="Millares [0] 6 2" xfId="3694" xr:uid="{00000000-0005-0000-0000-0000EC020000}"/>
    <cellStyle name="Millares [0] 6 2 2" xfId="4540" xr:uid="{00000000-0005-0000-0000-0000ED020000}"/>
    <cellStyle name="Millares [0] 6 2 2 2" xfId="6223" xr:uid="{33BD7230-7300-43F3-9BD8-67C246939AE4}"/>
    <cellStyle name="Millares [0] 6 2 3" xfId="5383" xr:uid="{0E4F8792-D24D-4C16-BD5C-0BBF1BB67FBD}"/>
    <cellStyle name="Millares [0] 6 3" xfId="4125" xr:uid="{00000000-0005-0000-0000-0000EE020000}"/>
    <cellStyle name="Millares [0] 6 3 2" xfId="5808" xr:uid="{4737207C-6BD9-4943-93EA-FEDD754D00C5}"/>
    <cellStyle name="Millares [0] 6 4" xfId="4968" xr:uid="{6093B05B-7F90-4E91-8B50-F0C2757A5522}"/>
    <cellStyle name="Millares [0] 7" xfId="3378" xr:uid="{00000000-0005-0000-0000-0000EF020000}"/>
    <cellStyle name="Millares [0] 7 2" xfId="4224" xr:uid="{00000000-0005-0000-0000-0000F0020000}"/>
    <cellStyle name="Millares [0] 7 2 2" xfId="5907" xr:uid="{36D79C50-07FD-4D73-855E-21133BD47EC9}"/>
    <cellStyle name="Millares [0] 7 3" xfId="5067" xr:uid="{D9DFDFD9-8857-4C3E-A4B4-38CECBBB1626}"/>
    <cellStyle name="Millares [0] 8" xfId="3808" xr:uid="{00000000-0005-0000-0000-0000F1020000}"/>
    <cellStyle name="Millares [0] 8 2" xfId="5492" xr:uid="{3A0A00F7-6779-4209-B745-11140B3F3F20}"/>
    <cellStyle name="Millares 10" xfId="205" xr:uid="{00000000-0005-0000-0000-0000F2020000}"/>
    <cellStyle name="Millares 10 10" xfId="4570" xr:uid="{4A5705F3-5C35-4AF8-9889-2E843B56F14F}"/>
    <cellStyle name="Millares 10 2" xfId="206" xr:uid="{00000000-0005-0000-0000-0000F3020000}"/>
    <cellStyle name="Millares 10 2 2" xfId="2878" xr:uid="{00000000-0005-0000-0000-0000F4020000}"/>
    <cellStyle name="Millares 10 2 2 2" xfId="3041" xr:uid="{00000000-0005-0000-0000-0000F5020000}"/>
    <cellStyle name="Millares 10 2 2 2 2" xfId="3494" xr:uid="{00000000-0005-0000-0000-0000F6020000}"/>
    <cellStyle name="Millares 10 2 2 2 2 2" xfId="4340" xr:uid="{00000000-0005-0000-0000-0000F7020000}"/>
    <cellStyle name="Millares 10 2 2 2 2 2 2" xfId="6023" xr:uid="{1B6E0E42-E73C-4450-AF5F-57B628A0D909}"/>
    <cellStyle name="Millares 10 2 2 2 2 3" xfId="5183" xr:uid="{0282EECC-BCCE-4212-AD31-0AA7D241947B}"/>
    <cellStyle name="Millares 10 2 2 2 3" xfId="3925" xr:uid="{00000000-0005-0000-0000-0000F8020000}"/>
    <cellStyle name="Millares 10 2 2 2 3 2" xfId="5608" xr:uid="{FF893840-D868-4EF4-BC70-79361F914A23}"/>
    <cellStyle name="Millares 10 2 2 2 4" xfId="4768" xr:uid="{3E3A1BF6-47EF-4D21-8636-F301094BB423}"/>
    <cellStyle name="Millares 10 2 2 3" xfId="3345" xr:uid="{00000000-0005-0000-0000-0000F9020000}"/>
    <cellStyle name="Millares 10 2 2 3 2" xfId="4191" xr:uid="{00000000-0005-0000-0000-0000FA020000}"/>
    <cellStyle name="Millares 10 2 2 3 2 2" xfId="5874" xr:uid="{090004E6-76D1-4DBA-8CFA-34FF78731B60}"/>
    <cellStyle name="Millares 10 2 2 3 3" xfId="5034" xr:uid="{A8A94450-2752-4387-A646-FBA3E810A94B}"/>
    <cellStyle name="Millares 10 2 2 4" xfId="3775" xr:uid="{00000000-0005-0000-0000-0000FB020000}"/>
    <cellStyle name="Millares 10 2 2 4 2" xfId="5459" xr:uid="{6E182F4B-A8FC-474E-A64C-C76631453218}"/>
    <cellStyle name="Millares 10 2 2 5" xfId="4619" xr:uid="{6440E22C-2942-4146-A8AE-A5DE5B47B630}"/>
    <cellStyle name="Millares 10 2 3" xfId="2934" xr:uid="{00000000-0005-0000-0000-0000FC020000}"/>
    <cellStyle name="Millares 10 2 3 2" xfId="3091" xr:uid="{00000000-0005-0000-0000-0000FD020000}"/>
    <cellStyle name="Millares 10 2 3 2 2" xfId="3544" xr:uid="{00000000-0005-0000-0000-0000FE020000}"/>
    <cellStyle name="Millares 10 2 3 2 2 2" xfId="4390" xr:uid="{00000000-0005-0000-0000-0000FF020000}"/>
    <cellStyle name="Millares 10 2 3 2 2 2 2" xfId="6073" xr:uid="{56804416-E9BE-4435-8DF7-24F198E73EF9}"/>
    <cellStyle name="Millares 10 2 3 2 2 3" xfId="5233" xr:uid="{C45752BE-D363-47A1-8981-FFAA8E854D0E}"/>
    <cellStyle name="Millares 10 2 3 2 3" xfId="3975" xr:uid="{00000000-0005-0000-0000-000000030000}"/>
    <cellStyle name="Millares 10 2 3 2 3 2" xfId="5658" xr:uid="{00424544-2CA3-49F1-AAC6-DC612C1A3F0C}"/>
    <cellStyle name="Millares 10 2 3 2 4" xfId="4818" xr:uid="{69EA248A-FD3C-4E42-85C2-415EB1E7EAAE}"/>
    <cellStyle name="Millares 10 2 3 3" xfId="3395" xr:uid="{00000000-0005-0000-0000-000001030000}"/>
    <cellStyle name="Millares 10 2 3 3 2" xfId="4241" xr:uid="{00000000-0005-0000-0000-000002030000}"/>
    <cellStyle name="Millares 10 2 3 3 2 2" xfId="5924" xr:uid="{AE4AD50C-B096-4D52-8ED7-6B97EB503C81}"/>
    <cellStyle name="Millares 10 2 3 3 3" xfId="5084" xr:uid="{850703A8-F4B5-493C-B13C-36ACDFBD340D}"/>
    <cellStyle name="Millares 10 2 3 4" xfId="3826" xr:uid="{00000000-0005-0000-0000-000003030000}"/>
    <cellStyle name="Millares 10 2 3 4 2" xfId="5509" xr:uid="{E4B74881-6BA2-4FB0-B804-70F5288F701F}"/>
    <cellStyle name="Millares 10 2 3 5" xfId="4669" xr:uid="{D56B883D-93C3-41F7-8274-7DB0AE5AC48E}"/>
    <cellStyle name="Millares 10 2 4" xfId="2991" xr:uid="{00000000-0005-0000-0000-000004030000}"/>
    <cellStyle name="Millares 10 2 4 2" xfId="3446" xr:uid="{00000000-0005-0000-0000-000005030000}"/>
    <cellStyle name="Millares 10 2 4 2 2" xfId="4292" xr:uid="{00000000-0005-0000-0000-000006030000}"/>
    <cellStyle name="Millares 10 2 4 2 2 2" xfId="5975" xr:uid="{84897CCC-DA61-44E8-841B-604264F99128}"/>
    <cellStyle name="Millares 10 2 4 2 3" xfId="5135" xr:uid="{A9E4A06D-3F4F-4262-96B8-FE9C82B149F2}"/>
    <cellStyle name="Millares 10 2 4 3" xfId="3877" xr:uid="{00000000-0005-0000-0000-000007030000}"/>
    <cellStyle name="Millares 10 2 4 3 2" xfId="5560" xr:uid="{8065FCF0-FB3C-483D-B5E0-9D0A3A1A51C3}"/>
    <cellStyle name="Millares 10 2 4 4" xfId="4720" xr:uid="{A15E3107-1A39-442B-AB15-2491F8F29978}"/>
    <cellStyle name="Millares 10 2 5" xfId="3154" xr:uid="{00000000-0005-0000-0000-000008030000}"/>
    <cellStyle name="Millares 10 2 5 2" xfId="3602" xr:uid="{00000000-0005-0000-0000-000009030000}"/>
    <cellStyle name="Millares 10 2 5 2 2" xfId="4448" xr:uid="{00000000-0005-0000-0000-00000A030000}"/>
    <cellStyle name="Millares 10 2 5 2 2 2" xfId="6131" xr:uid="{ED9320FF-11EA-42A4-A4BC-0CF130498478}"/>
    <cellStyle name="Millares 10 2 5 2 3" xfId="5291" xr:uid="{E6884F4D-8CB0-4785-A326-13A61D2049C7}"/>
    <cellStyle name="Millares 10 2 5 3" xfId="4033" xr:uid="{00000000-0005-0000-0000-00000B030000}"/>
    <cellStyle name="Millares 10 2 5 3 2" xfId="5716" xr:uid="{C8BA3A4D-AB8E-497C-9B5E-F9EC14B7A619}"/>
    <cellStyle name="Millares 10 2 5 4" xfId="4876" xr:uid="{56126100-9E3B-4F9C-A168-EC2CC0D83324}"/>
    <cellStyle name="Millares 10 2 6" xfId="3245" xr:uid="{00000000-0005-0000-0000-00000C030000}"/>
    <cellStyle name="Millares 10 2 6 2" xfId="3662" xr:uid="{00000000-0005-0000-0000-00000D030000}"/>
    <cellStyle name="Millares 10 2 6 2 2" xfId="4508" xr:uid="{00000000-0005-0000-0000-00000E030000}"/>
    <cellStyle name="Millares 10 2 6 2 2 2" xfId="6191" xr:uid="{5A270FE6-D841-40BA-876B-C0F67EBA0698}"/>
    <cellStyle name="Millares 10 2 6 2 3" xfId="5351" xr:uid="{2F4D9C26-282A-4988-8E87-C9B7F5EF1117}"/>
    <cellStyle name="Millares 10 2 6 3" xfId="4093" xr:uid="{00000000-0005-0000-0000-00000F030000}"/>
    <cellStyle name="Millares 10 2 6 3 2" xfId="5776" xr:uid="{A34C0EF3-AD92-438C-B52B-B73864C312BB}"/>
    <cellStyle name="Millares 10 2 6 4" xfId="4936" xr:uid="{B1CC63C1-1D16-44D0-BEF3-63D6F98C24A6}"/>
    <cellStyle name="Millares 10 2 7" xfId="3297" xr:uid="{00000000-0005-0000-0000-000010030000}"/>
    <cellStyle name="Millares 10 2 7 2" xfId="4143" xr:uid="{00000000-0005-0000-0000-000011030000}"/>
    <cellStyle name="Millares 10 2 7 2 2" xfId="5826" xr:uid="{90C82CED-D89F-4FD3-95A0-F963C3843C75}"/>
    <cellStyle name="Millares 10 2 7 3" xfId="4986" xr:uid="{9040109A-48B7-4AA9-9D4C-B02C0D3E8173}"/>
    <cellStyle name="Millares 10 2 8" xfId="3720" xr:uid="{00000000-0005-0000-0000-000012030000}"/>
    <cellStyle name="Millares 10 2 8 2" xfId="5407" xr:uid="{7522D711-EC3A-46C7-8E6B-FB5B3322DEBE}"/>
    <cellStyle name="Millares 10 2 9" xfId="4571" xr:uid="{0BA648A2-557D-4E38-9C35-EAABB26A3E4C}"/>
    <cellStyle name="Millares 10 3" xfId="2877" xr:uid="{00000000-0005-0000-0000-000013030000}"/>
    <cellStyle name="Millares 10 3 2" xfId="3040" xr:uid="{00000000-0005-0000-0000-000014030000}"/>
    <cellStyle name="Millares 10 3 2 2" xfId="3493" xr:uid="{00000000-0005-0000-0000-000015030000}"/>
    <cellStyle name="Millares 10 3 2 2 2" xfId="4339" xr:uid="{00000000-0005-0000-0000-000016030000}"/>
    <cellStyle name="Millares 10 3 2 2 2 2" xfId="6022" xr:uid="{6C796B78-4F29-4D25-B7E4-283EF27D6E04}"/>
    <cellStyle name="Millares 10 3 2 2 3" xfId="5182" xr:uid="{1CC841BE-BD05-4A9E-BEA7-1B340C7E5EFD}"/>
    <cellStyle name="Millares 10 3 2 3" xfId="3924" xr:uid="{00000000-0005-0000-0000-000017030000}"/>
    <cellStyle name="Millares 10 3 2 3 2" xfId="5607" xr:uid="{BC216AE4-B4AD-4F1F-BB16-0DB02CAE92F4}"/>
    <cellStyle name="Millares 10 3 2 4" xfId="4767" xr:uid="{49E0CFB9-85EB-43E8-94DE-6E57D8D52CC7}"/>
    <cellStyle name="Millares 10 3 3" xfId="3344" xr:uid="{00000000-0005-0000-0000-000018030000}"/>
    <cellStyle name="Millares 10 3 3 2" xfId="4190" xr:uid="{00000000-0005-0000-0000-000019030000}"/>
    <cellStyle name="Millares 10 3 3 2 2" xfId="5873" xr:uid="{855EBDB2-B17B-4986-B962-C1F196DE92E3}"/>
    <cellStyle name="Millares 10 3 3 3" xfId="5033" xr:uid="{C11EA6B1-E0EB-48AB-8F65-F14D3D362E8B}"/>
    <cellStyle name="Millares 10 3 4" xfId="3774" xr:uid="{00000000-0005-0000-0000-00001A030000}"/>
    <cellStyle name="Millares 10 3 4 2" xfId="5458" xr:uid="{F486C7C4-F5CD-4882-8134-B5C9F395DB35}"/>
    <cellStyle name="Millares 10 3 5" xfId="4618" xr:uid="{63CAC44A-A827-4B10-9354-17D1219B5D65}"/>
    <cellStyle name="Millares 10 4" xfId="2933" xr:uid="{00000000-0005-0000-0000-00001B030000}"/>
    <cellStyle name="Millares 10 4 2" xfId="3090" xr:uid="{00000000-0005-0000-0000-00001C030000}"/>
    <cellStyle name="Millares 10 4 2 2" xfId="3543" xr:uid="{00000000-0005-0000-0000-00001D030000}"/>
    <cellStyle name="Millares 10 4 2 2 2" xfId="4389" xr:uid="{00000000-0005-0000-0000-00001E030000}"/>
    <cellStyle name="Millares 10 4 2 2 2 2" xfId="6072" xr:uid="{1739962B-E74D-4F9F-B256-3AFA50200B88}"/>
    <cellStyle name="Millares 10 4 2 2 3" xfId="5232" xr:uid="{94EAED6D-A3D8-4961-93E7-7B5F070B6C00}"/>
    <cellStyle name="Millares 10 4 2 3" xfId="3974" xr:uid="{00000000-0005-0000-0000-00001F030000}"/>
    <cellStyle name="Millares 10 4 2 3 2" xfId="5657" xr:uid="{BEB16547-FA23-4487-9687-29F989101300}"/>
    <cellStyle name="Millares 10 4 2 4" xfId="4817" xr:uid="{4D9EB96C-6E99-4712-BDEA-5AC0536806CD}"/>
    <cellStyle name="Millares 10 4 3" xfId="3394" xr:uid="{00000000-0005-0000-0000-000020030000}"/>
    <cellStyle name="Millares 10 4 3 2" xfId="4240" xr:uid="{00000000-0005-0000-0000-000021030000}"/>
    <cellStyle name="Millares 10 4 3 2 2" xfId="5923" xr:uid="{6B6FEE6C-8B47-4A89-8FCB-B81E8F86048C}"/>
    <cellStyle name="Millares 10 4 3 3" xfId="5083" xr:uid="{0823720B-70D1-4FED-8F79-CABBFAF03FA2}"/>
    <cellStyle name="Millares 10 4 4" xfId="3825" xr:uid="{00000000-0005-0000-0000-000022030000}"/>
    <cellStyle name="Millares 10 4 4 2" xfId="5508" xr:uid="{1BB6695F-10BF-488F-B83A-285D62CD73B2}"/>
    <cellStyle name="Millares 10 4 5" xfId="4668" xr:uid="{21F70242-FAD1-422F-94AD-9AB717AAB741}"/>
    <cellStyle name="Millares 10 5" xfId="2990" xr:uid="{00000000-0005-0000-0000-000023030000}"/>
    <cellStyle name="Millares 10 5 2" xfId="3445" xr:uid="{00000000-0005-0000-0000-000024030000}"/>
    <cellStyle name="Millares 10 5 2 2" xfId="4291" xr:uid="{00000000-0005-0000-0000-000025030000}"/>
    <cellStyle name="Millares 10 5 2 2 2" xfId="5974" xr:uid="{58BB0CA8-C4BC-4158-8B03-F6A877CEEE15}"/>
    <cellStyle name="Millares 10 5 2 3" xfId="5134" xr:uid="{47896C67-7C35-4A3D-B9BF-BD2784A50AB9}"/>
    <cellStyle name="Millares 10 5 3" xfId="3876" xr:uid="{00000000-0005-0000-0000-000026030000}"/>
    <cellStyle name="Millares 10 5 3 2" xfId="5559" xr:uid="{E3B2A762-6AFB-4800-8D67-33289763594F}"/>
    <cellStyle name="Millares 10 5 4" xfId="4719" xr:uid="{601F7F26-BC22-4170-AACA-447DE689BB84}"/>
    <cellStyle name="Millares 10 6" xfId="3153" xr:uid="{00000000-0005-0000-0000-000027030000}"/>
    <cellStyle name="Millares 10 6 2" xfId="3601" xr:uid="{00000000-0005-0000-0000-000028030000}"/>
    <cellStyle name="Millares 10 6 2 2" xfId="4447" xr:uid="{00000000-0005-0000-0000-000029030000}"/>
    <cellStyle name="Millares 10 6 2 2 2" xfId="6130" xr:uid="{67749D47-2B14-4C47-AB38-BD794BD462CC}"/>
    <cellStyle name="Millares 10 6 2 3" xfId="5290" xr:uid="{AD5AB20E-41D4-4C30-ADF1-52A3D6510CB9}"/>
    <cellStyle name="Millares 10 6 3" xfId="4032" xr:uid="{00000000-0005-0000-0000-00002A030000}"/>
    <cellStyle name="Millares 10 6 3 2" xfId="5715" xr:uid="{F31C13AC-6363-471F-822F-086D5E1E7ADD}"/>
    <cellStyle name="Millares 10 6 4" xfId="4875" xr:uid="{29A7B8CA-B148-4E27-BC96-34CAC29FA0D1}"/>
    <cellStyle name="Millares 10 7" xfId="3244" xr:uid="{00000000-0005-0000-0000-00002B030000}"/>
    <cellStyle name="Millares 10 7 2" xfId="3661" xr:uid="{00000000-0005-0000-0000-00002C030000}"/>
    <cellStyle name="Millares 10 7 2 2" xfId="4507" xr:uid="{00000000-0005-0000-0000-00002D030000}"/>
    <cellStyle name="Millares 10 7 2 2 2" xfId="6190" xr:uid="{E4B9C540-AD13-4170-85E8-94D5A2069FE1}"/>
    <cellStyle name="Millares 10 7 2 3" xfId="5350" xr:uid="{042F420E-0B96-495F-BB72-81D609A3F206}"/>
    <cellStyle name="Millares 10 7 3" xfId="4092" xr:uid="{00000000-0005-0000-0000-00002E030000}"/>
    <cellStyle name="Millares 10 7 3 2" xfId="5775" xr:uid="{88E28735-9156-4559-9656-547BEF69AB28}"/>
    <cellStyle name="Millares 10 7 4" xfId="4935" xr:uid="{5C50EF6C-B7FC-41E4-A6EE-F3E30B9D3F2A}"/>
    <cellStyle name="Millares 10 8" xfId="3296" xr:uid="{00000000-0005-0000-0000-00002F030000}"/>
    <cellStyle name="Millares 10 8 2" xfId="4142" xr:uid="{00000000-0005-0000-0000-000030030000}"/>
    <cellStyle name="Millares 10 8 2 2" xfId="5825" xr:uid="{358A85CC-E7D1-464C-A733-2097FD36680B}"/>
    <cellStyle name="Millares 10 8 3" xfId="4985" xr:uid="{A55B2073-3244-470D-A2CC-1CC6B05F8D5A}"/>
    <cellStyle name="Millares 10 9" xfId="3719" xr:uid="{00000000-0005-0000-0000-000031030000}"/>
    <cellStyle name="Millares 10 9 2" xfId="5406" xr:uid="{105FB9E9-E742-4E1B-956E-6F30A1E37378}"/>
    <cellStyle name="Millares 11" xfId="2916" xr:uid="{00000000-0005-0000-0000-000032030000}"/>
    <cellStyle name="Millares 12" xfId="2973" xr:uid="{00000000-0005-0000-0000-000033030000}"/>
    <cellStyle name="Millares 13" xfId="2969" xr:uid="{00000000-0005-0000-0000-000034030000}"/>
    <cellStyle name="Millares 14" xfId="2974" xr:uid="{00000000-0005-0000-0000-000035030000}"/>
    <cellStyle name="Millares 15" xfId="3025" xr:uid="{00000000-0005-0000-0000-000036030000}"/>
    <cellStyle name="Millares 16" xfId="3128" xr:uid="{00000000-0005-0000-0000-000037030000}"/>
    <cellStyle name="Millares 17" xfId="3208" xr:uid="{00000000-0005-0000-0000-000038030000}"/>
    <cellStyle name="Millares 18" xfId="3218" xr:uid="{00000000-0005-0000-0000-000039030000}"/>
    <cellStyle name="Millares 19" xfId="3219" xr:uid="{00000000-0005-0000-0000-00003A030000}"/>
    <cellStyle name="Millares 2" xfId="3" xr:uid="{00000000-0005-0000-0000-00003B030000}"/>
    <cellStyle name="Millares 2 2" xfId="4" xr:uid="{00000000-0005-0000-0000-00003C030000}"/>
    <cellStyle name="Millares 2 2 2" xfId="207" xr:uid="{00000000-0005-0000-0000-00003D030000}"/>
    <cellStyle name="Millares 2 3" xfId="208" xr:uid="{00000000-0005-0000-0000-00003E030000}"/>
    <cellStyle name="Millares 2 3 10" xfId="3298" xr:uid="{00000000-0005-0000-0000-00003F030000}"/>
    <cellStyle name="Millares 2 3 10 2" xfId="4144" xr:uid="{00000000-0005-0000-0000-000040030000}"/>
    <cellStyle name="Millares 2 3 10 2 2" xfId="5827" xr:uid="{2A18BAD5-338B-4726-96CF-51582D444DF1}"/>
    <cellStyle name="Millares 2 3 10 3" xfId="4987" xr:uid="{946A646E-31EC-41D8-BFAF-A638ED90A66F}"/>
    <cellStyle name="Millares 2 3 11" xfId="3721" xr:uid="{00000000-0005-0000-0000-000041030000}"/>
    <cellStyle name="Millares 2 3 11 2" xfId="5408" xr:uid="{BA7B6A4F-5EFE-4B53-93ED-EEBCD8270552}"/>
    <cellStyle name="Millares 2 3 12" xfId="4572" xr:uid="{669A1190-529E-4407-BF23-9BD703FC3165}"/>
    <cellStyle name="Millares 2 3 2" xfId="209" xr:uid="{00000000-0005-0000-0000-000042030000}"/>
    <cellStyle name="Millares 2 3 2 10" xfId="4573" xr:uid="{7D5E4C27-F2EB-4A03-916E-0F6DD7CFE57C}"/>
    <cellStyle name="Millares 2 3 2 2" xfId="210" xr:uid="{00000000-0005-0000-0000-000043030000}"/>
    <cellStyle name="Millares 2 3 2 2 2" xfId="2881" xr:uid="{00000000-0005-0000-0000-000044030000}"/>
    <cellStyle name="Millares 2 3 2 2 2 2" xfId="3044" xr:uid="{00000000-0005-0000-0000-000045030000}"/>
    <cellStyle name="Millares 2 3 2 2 2 2 2" xfId="3497" xr:uid="{00000000-0005-0000-0000-000046030000}"/>
    <cellStyle name="Millares 2 3 2 2 2 2 2 2" xfId="4343" xr:uid="{00000000-0005-0000-0000-000047030000}"/>
    <cellStyle name="Millares 2 3 2 2 2 2 2 2 2" xfId="6026" xr:uid="{CFEDFAC3-B6B6-4D33-B8FD-6521AF5F55DF}"/>
    <cellStyle name="Millares 2 3 2 2 2 2 2 3" xfId="5186" xr:uid="{C16061A4-2BEB-48B0-A585-708042355346}"/>
    <cellStyle name="Millares 2 3 2 2 2 2 3" xfId="3928" xr:uid="{00000000-0005-0000-0000-000048030000}"/>
    <cellStyle name="Millares 2 3 2 2 2 2 3 2" xfId="5611" xr:uid="{F6787283-5578-47B5-9966-19A30F842885}"/>
    <cellStyle name="Millares 2 3 2 2 2 2 4" xfId="4771" xr:uid="{4D6381BD-F4C9-46FB-A206-5768FD64D1CF}"/>
    <cellStyle name="Millares 2 3 2 2 2 3" xfId="3348" xr:uid="{00000000-0005-0000-0000-000049030000}"/>
    <cellStyle name="Millares 2 3 2 2 2 3 2" xfId="4194" xr:uid="{00000000-0005-0000-0000-00004A030000}"/>
    <cellStyle name="Millares 2 3 2 2 2 3 2 2" xfId="5877" xr:uid="{59A72531-A59B-48F5-BCC2-55C565897E36}"/>
    <cellStyle name="Millares 2 3 2 2 2 3 3" xfId="5037" xr:uid="{B156C946-5DF4-422A-93BB-86DD8E8ED1B9}"/>
    <cellStyle name="Millares 2 3 2 2 2 4" xfId="3778" xr:uid="{00000000-0005-0000-0000-00004B030000}"/>
    <cellStyle name="Millares 2 3 2 2 2 4 2" xfId="5462" xr:uid="{01253964-AD40-41DC-8E92-6352508B8D49}"/>
    <cellStyle name="Millares 2 3 2 2 2 5" xfId="4622" xr:uid="{DA283DC2-A079-4998-8421-CBBCD55CC976}"/>
    <cellStyle name="Millares 2 3 2 2 3" xfId="2937" xr:uid="{00000000-0005-0000-0000-00004C030000}"/>
    <cellStyle name="Millares 2 3 2 2 3 2" xfId="3094" xr:uid="{00000000-0005-0000-0000-00004D030000}"/>
    <cellStyle name="Millares 2 3 2 2 3 2 2" xfId="3547" xr:uid="{00000000-0005-0000-0000-00004E030000}"/>
    <cellStyle name="Millares 2 3 2 2 3 2 2 2" xfId="4393" xr:uid="{00000000-0005-0000-0000-00004F030000}"/>
    <cellStyle name="Millares 2 3 2 2 3 2 2 2 2" xfId="6076" xr:uid="{BF9368B1-EBA6-4EA9-A927-99C8B18E31BF}"/>
    <cellStyle name="Millares 2 3 2 2 3 2 2 3" xfId="5236" xr:uid="{8FAFC45F-E69D-4676-AB73-CEB5D214D39A}"/>
    <cellStyle name="Millares 2 3 2 2 3 2 3" xfId="3978" xr:uid="{00000000-0005-0000-0000-000050030000}"/>
    <cellStyle name="Millares 2 3 2 2 3 2 3 2" xfId="5661" xr:uid="{59D191C6-4DFE-4634-A3A6-E49F256CC580}"/>
    <cellStyle name="Millares 2 3 2 2 3 2 4" xfId="4821" xr:uid="{10573A52-291C-4A49-82D6-5F77EB671305}"/>
    <cellStyle name="Millares 2 3 2 2 3 3" xfId="3398" xr:uid="{00000000-0005-0000-0000-000051030000}"/>
    <cellStyle name="Millares 2 3 2 2 3 3 2" xfId="4244" xr:uid="{00000000-0005-0000-0000-000052030000}"/>
    <cellStyle name="Millares 2 3 2 2 3 3 2 2" xfId="5927" xr:uid="{FC787DC6-51FC-4714-B630-BD8658C5458A}"/>
    <cellStyle name="Millares 2 3 2 2 3 3 3" xfId="5087" xr:uid="{AE0B6F57-7F3E-4E47-8E10-9BC6D69AC411}"/>
    <cellStyle name="Millares 2 3 2 2 3 4" xfId="3829" xr:uid="{00000000-0005-0000-0000-000053030000}"/>
    <cellStyle name="Millares 2 3 2 2 3 4 2" xfId="5512" xr:uid="{ADD24DCF-FA87-4916-9DFE-A0434EFC0BFD}"/>
    <cellStyle name="Millares 2 3 2 2 3 5" xfId="4672" xr:uid="{6796FB11-C45A-478B-8687-B41FDD7981EA}"/>
    <cellStyle name="Millares 2 3 2 2 4" xfId="2994" xr:uid="{00000000-0005-0000-0000-000054030000}"/>
    <cellStyle name="Millares 2 3 2 2 4 2" xfId="3449" xr:uid="{00000000-0005-0000-0000-000055030000}"/>
    <cellStyle name="Millares 2 3 2 2 4 2 2" xfId="4295" xr:uid="{00000000-0005-0000-0000-000056030000}"/>
    <cellStyle name="Millares 2 3 2 2 4 2 2 2" xfId="5978" xr:uid="{EA6D335D-7E4C-4345-A8A0-1CEDAEB052CD}"/>
    <cellStyle name="Millares 2 3 2 2 4 2 3" xfId="5138" xr:uid="{FD21F860-7B99-4611-A221-5577080C632A}"/>
    <cellStyle name="Millares 2 3 2 2 4 3" xfId="3880" xr:uid="{00000000-0005-0000-0000-000057030000}"/>
    <cellStyle name="Millares 2 3 2 2 4 3 2" xfId="5563" xr:uid="{C9909D5A-0BD5-4ACE-8CBC-CFE3263DE37E}"/>
    <cellStyle name="Millares 2 3 2 2 4 4" xfId="4723" xr:uid="{3685A611-844E-4920-BBCE-C315751CDFA8}"/>
    <cellStyle name="Millares 2 3 2 2 5" xfId="3157" xr:uid="{00000000-0005-0000-0000-000058030000}"/>
    <cellStyle name="Millares 2 3 2 2 5 2" xfId="3605" xr:uid="{00000000-0005-0000-0000-000059030000}"/>
    <cellStyle name="Millares 2 3 2 2 5 2 2" xfId="4451" xr:uid="{00000000-0005-0000-0000-00005A030000}"/>
    <cellStyle name="Millares 2 3 2 2 5 2 2 2" xfId="6134" xr:uid="{EFA2CDDB-D123-4678-A4DC-E2D04547EA6D}"/>
    <cellStyle name="Millares 2 3 2 2 5 2 3" xfId="5294" xr:uid="{7EBB0F89-A785-4799-8C2C-47400D94CA17}"/>
    <cellStyle name="Millares 2 3 2 2 5 3" xfId="4036" xr:uid="{00000000-0005-0000-0000-00005B030000}"/>
    <cellStyle name="Millares 2 3 2 2 5 3 2" xfId="5719" xr:uid="{C810E1FE-4108-4922-90E4-ACD671A24EF7}"/>
    <cellStyle name="Millares 2 3 2 2 5 4" xfId="4879" xr:uid="{C881C3A0-BC1C-417D-84EF-1FE7B0A178CA}"/>
    <cellStyle name="Millares 2 3 2 2 6" xfId="3248" xr:uid="{00000000-0005-0000-0000-00005C030000}"/>
    <cellStyle name="Millares 2 3 2 2 6 2" xfId="3665" xr:uid="{00000000-0005-0000-0000-00005D030000}"/>
    <cellStyle name="Millares 2 3 2 2 6 2 2" xfId="4511" xr:uid="{00000000-0005-0000-0000-00005E030000}"/>
    <cellStyle name="Millares 2 3 2 2 6 2 2 2" xfId="6194" xr:uid="{F8AC1A13-DE57-414F-9313-A3647603FADE}"/>
    <cellStyle name="Millares 2 3 2 2 6 2 3" xfId="5354" xr:uid="{87E6D7AC-F4AD-48BA-B14A-FE6D3130CB6F}"/>
    <cellStyle name="Millares 2 3 2 2 6 3" xfId="4096" xr:uid="{00000000-0005-0000-0000-00005F030000}"/>
    <cellStyle name="Millares 2 3 2 2 6 3 2" xfId="5779" xr:uid="{2D2CCE9F-E70D-4DEF-AA5B-2DF1A24ABAA3}"/>
    <cellStyle name="Millares 2 3 2 2 6 4" xfId="4939" xr:uid="{A712B444-737D-46B6-B1A1-0691736F9726}"/>
    <cellStyle name="Millares 2 3 2 2 7" xfId="3300" xr:uid="{00000000-0005-0000-0000-000060030000}"/>
    <cellStyle name="Millares 2 3 2 2 7 2" xfId="4146" xr:uid="{00000000-0005-0000-0000-000061030000}"/>
    <cellStyle name="Millares 2 3 2 2 7 2 2" xfId="5829" xr:uid="{7EF600F4-01FD-4DF5-8302-0524F2A04AEB}"/>
    <cellStyle name="Millares 2 3 2 2 7 3" xfId="4989" xr:uid="{92E5F12F-881A-4EEE-883D-C2D539022E11}"/>
    <cellStyle name="Millares 2 3 2 2 8" xfId="3723" xr:uid="{00000000-0005-0000-0000-000062030000}"/>
    <cellStyle name="Millares 2 3 2 2 8 2" xfId="5410" xr:uid="{CA913526-78FF-4CAA-917D-0CE323190D59}"/>
    <cellStyle name="Millares 2 3 2 2 9" xfId="4574" xr:uid="{C65517F9-2282-480B-BBF0-BA8B3C5D25AF}"/>
    <cellStyle name="Millares 2 3 2 3" xfId="2880" xr:uid="{00000000-0005-0000-0000-000063030000}"/>
    <cellStyle name="Millares 2 3 2 3 2" xfId="3043" xr:uid="{00000000-0005-0000-0000-000064030000}"/>
    <cellStyle name="Millares 2 3 2 3 2 2" xfId="3496" xr:uid="{00000000-0005-0000-0000-000065030000}"/>
    <cellStyle name="Millares 2 3 2 3 2 2 2" xfId="4342" xr:uid="{00000000-0005-0000-0000-000066030000}"/>
    <cellStyle name="Millares 2 3 2 3 2 2 2 2" xfId="6025" xr:uid="{F5458DFC-21F0-4722-BE21-B753977F6AC5}"/>
    <cellStyle name="Millares 2 3 2 3 2 2 3" xfId="5185" xr:uid="{BAFF667A-0A9D-4EC5-AA91-6BA1AC3D28D1}"/>
    <cellStyle name="Millares 2 3 2 3 2 3" xfId="3927" xr:uid="{00000000-0005-0000-0000-000067030000}"/>
    <cellStyle name="Millares 2 3 2 3 2 3 2" xfId="5610" xr:uid="{F7A76552-DBAF-4EE4-81EB-4310597B863D}"/>
    <cellStyle name="Millares 2 3 2 3 2 4" xfId="4770" xr:uid="{095A05D9-6FD5-4453-99AD-A93AF86C5C77}"/>
    <cellStyle name="Millares 2 3 2 3 3" xfId="3347" xr:uid="{00000000-0005-0000-0000-000068030000}"/>
    <cellStyle name="Millares 2 3 2 3 3 2" xfId="4193" xr:uid="{00000000-0005-0000-0000-000069030000}"/>
    <cellStyle name="Millares 2 3 2 3 3 2 2" xfId="5876" xr:uid="{48C642E9-E60B-45F5-862F-3CA0CE3665FF}"/>
    <cellStyle name="Millares 2 3 2 3 3 3" xfId="5036" xr:uid="{183309B1-3285-4430-A332-12A87814C757}"/>
    <cellStyle name="Millares 2 3 2 3 4" xfId="3777" xr:uid="{00000000-0005-0000-0000-00006A030000}"/>
    <cellStyle name="Millares 2 3 2 3 4 2" xfId="5461" xr:uid="{1707A104-E53F-420F-85DA-C112434775E5}"/>
    <cellStyle name="Millares 2 3 2 3 5" xfId="4621" xr:uid="{787F068B-7507-4586-93BB-C6E1E74574B5}"/>
    <cellStyle name="Millares 2 3 2 4" xfId="2936" xr:uid="{00000000-0005-0000-0000-00006B030000}"/>
    <cellStyle name="Millares 2 3 2 4 2" xfId="3093" xr:uid="{00000000-0005-0000-0000-00006C030000}"/>
    <cellStyle name="Millares 2 3 2 4 2 2" xfId="3546" xr:uid="{00000000-0005-0000-0000-00006D030000}"/>
    <cellStyle name="Millares 2 3 2 4 2 2 2" xfId="4392" xr:uid="{00000000-0005-0000-0000-00006E030000}"/>
    <cellStyle name="Millares 2 3 2 4 2 2 2 2" xfId="6075" xr:uid="{D1E4E769-1870-4554-A268-BE73A0F14C0E}"/>
    <cellStyle name="Millares 2 3 2 4 2 2 3" xfId="5235" xr:uid="{F3E39D28-6BF9-4A68-8260-07E8897DB7B1}"/>
    <cellStyle name="Millares 2 3 2 4 2 3" xfId="3977" xr:uid="{00000000-0005-0000-0000-00006F030000}"/>
    <cellStyle name="Millares 2 3 2 4 2 3 2" xfId="5660" xr:uid="{8D648936-9420-4B09-A5C6-4489FB91B587}"/>
    <cellStyle name="Millares 2 3 2 4 2 4" xfId="4820" xr:uid="{8B69767E-DD9B-49B7-976D-57145F6B1912}"/>
    <cellStyle name="Millares 2 3 2 4 3" xfId="3397" xr:uid="{00000000-0005-0000-0000-000070030000}"/>
    <cellStyle name="Millares 2 3 2 4 3 2" xfId="4243" xr:uid="{00000000-0005-0000-0000-000071030000}"/>
    <cellStyle name="Millares 2 3 2 4 3 2 2" xfId="5926" xr:uid="{9AD1873D-7C1D-4CE6-943A-362F0C5C3DD7}"/>
    <cellStyle name="Millares 2 3 2 4 3 3" xfId="5086" xr:uid="{DB7495BC-FC12-4FE4-81E0-19954AC32557}"/>
    <cellStyle name="Millares 2 3 2 4 4" xfId="3828" xr:uid="{00000000-0005-0000-0000-000072030000}"/>
    <cellStyle name="Millares 2 3 2 4 4 2" xfId="5511" xr:uid="{B493C1C1-C793-495C-A0ED-D1FAF79B7F30}"/>
    <cellStyle name="Millares 2 3 2 4 5" xfId="4671" xr:uid="{F0A916E5-BA12-401B-8E6A-9B525653A9D6}"/>
    <cellStyle name="Millares 2 3 2 5" xfId="2993" xr:uid="{00000000-0005-0000-0000-000073030000}"/>
    <cellStyle name="Millares 2 3 2 5 2" xfId="3448" xr:uid="{00000000-0005-0000-0000-000074030000}"/>
    <cellStyle name="Millares 2 3 2 5 2 2" xfId="4294" xr:uid="{00000000-0005-0000-0000-000075030000}"/>
    <cellStyle name="Millares 2 3 2 5 2 2 2" xfId="5977" xr:uid="{33D4B5AE-C213-4DB7-AF3C-3C4B30EFE815}"/>
    <cellStyle name="Millares 2 3 2 5 2 3" xfId="5137" xr:uid="{D613EFAA-A625-431F-BA0C-2FAA1758A467}"/>
    <cellStyle name="Millares 2 3 2 5 3" xfId="3879" xr:uid="{00000000-0005-0000-0000-000076030000}"/>
    <cellStyle name="Millares 2 3 2 5 3 2" xfId="5562" xr:uid="{76C26CB3-E55E-4A03-864D-0C24BEE34857}"/>
    <cellStyle name="Millares 2 3 2 5 4" xfId="4722" xr:uid="{0C274EA2-78D2-48DD-AE2A-616548908A4C}"/>
    <cellStyle name="Millares 2 3 2 6" xfId="3156" xr:uid="{00000000-0005-0000-0000-000077030000}"/>
    <cellStyle name="Millares 2 3 2 6 2" xfId="3604" xr:uid="{00000000-0005-0000-0000-000078030000}"/>
    <cellStyle name="Millares 2 3 2 6 2 2" xfId="4450" xr:uid="{00000000-0005-0000-0000-000079030000}"/>
    <cellStyle name="Millares 2 3 2 6 2 2 2" xfId="6133" xr:uid="{DBC11C7F-D43F-4063-AA1E-A040C06F8E55}"/>
    <cellStyle name="Millares 2 3 2 6 2 3" xfId="5293" xr:uid="{A0A6C66E-748A-42FD-B160-430CE81825B3}"/>
    <cellStyle name="Millares 2 3 2 6 3" xfId="4035" xr:uid="{00000000-0005-0000-0000-00007A030000}"/>
    <cellStyle name="Millares 2 3 2 6 3 2" xfId="5718" xr:uid="{3E5879CF-58E9-47D1-BF06-5944838462F2}"/>
    <cellStyle name="Millares 2 3 2 6 4" xfId="4878" xr:uid="{4BADE65D-EAB1-4EA9-80F3-286B6C859A22}"/>
    <cellStyle name="Millares 2 3 2 7" xfId="3247" xr:uid="{00000000-0005-0000-0000-00007B030000}"/>
    <cellStyle name="Millares 2 3 2 7 2" xfId="3664" xr:uid="{00000000-0005-0000-0000-00007C030000}"/>
    <cellStyle name="Millares 2 3 2 7 2 2" xfId="4510" xr:uid="{00000000-0005-0000-0000-00007D030000}"/>
    <cellStyle name="Millares 2 3 2 7 2 2 2" xfId="6193" xr:uid="{04B8AEA7-E7B9-4707-94A5-99315C780D75}"/>
    <cellStyle name="Millares 2 3 2 7 2 3" xfId="5353" xr:uid="{0EC181CB-518A-40B6-A791-74A020F6E8E3}"/>
    <cellStyle name="Millares 2 3 2 7 3" xfId="4095" xr:uid="{00000000-0005-0000-0000-00007E030000}"/>
    <cellStyle name="Millares 2 3 2 7 3 2" xfId="5778" xr:uid="{1BDF65C6-9926-435C-825B-EF0528F497D6}"/>
    <cellStyle name="Millares 2 3 2 7 4" xfId="4938" xr:uid="{257F343F-2D45-4208-9A00-4F70313244A8}"/>
    <cellStyle name="Millares 2 3 2 8" xfId="3299" xr:uid="{00000000-0005-0000-0000-00007F030000}"/>
    <cellStyle name="Millares 2 3 2 8 2" xfId="4145" xr:uid="{00000000-0005-0000-0000-000080030000}"/>
    <cellStyle name="Millares 2 3 2 8 2 2" xfId="5828" xr:uid="{7E232B74-2820-490B-851A-00E458D929E9}"/>
    <cellStyle name="Millares 2 3 2 8 3" xfId="4988" xr:uid="{ABA5FA80-D2E1-4219-B64B-7E9F7E980473}"/>
    <cellStyle name="Millares 2 3 2 9" xfId="3722" xr:uid="{00000000-0005-0000-0000-000081030000}"/>
    <cellStyle name="Millares 2 3 2 9 2" xfId="5409" xr:uid="{306C0A71-5DC7-4B05-9FCA-7E3890C7EB74}"/>
    <cellStyle name="Millares 2 3 3" xfId="211" xr:uid="{00000000-0005-0000-0000-000082030000}"/>
    <cellStyle name="Millares 2 3 3 2" xfId="2882" xr:uid="{00000000-0005-0000-0000-000083030000}"/>
    <cellStyle name="Millares 2 3 3 2 2" xfId="3045" xr:uid="{00000000-0005-0000-0000-000084030000}"/>
    <cellStyle name="Millares 2 3 3 2 2 2" xfId="3498" xr:uid="{00000000-0005-0000-0000-000085030000}"/>
    <cellStyle name="Millares 2 3 3 2 2 2 2" xfId="4344" xr:uid="{00000000-0005-0000-0000-000086030000}"/>
    <cellStyle name="Millares 2 3 3 2 2 2 2 2" xfId="6027" xr:uid="{88EB16C5-73A9-4EDB-99BD-2E0223178DDA}"/>
    <cellStyle name="Millares 2 3 3 2 2 2 3" xfId="5187" xr:uid="{2883B06D-9B08-4E41-9753-FC8A41063347}"/>
    <cellStyle name="Millares 2 3 3 2 2 3" xfId="3929" xr:uid="{00000000-0005-0000-0000-000087030000}"/>
    <cellStyle name="Millares 2 3 3 2 2 3 2" xfId="5612" xr:uid="{E8D95D6C-4698-433B-9625-F73BB649F734}"/>
    <cellStyle name="Millares 2 3 3 2 2 4" xfId="4772" xr:uid="{C168BA81-F653-4464-A414-FCE8798EA4FA}"/>
    <cellStyle name="Millares 2 3 3 2 3" xfId="3349" xr:uid="{00000000-0005-0000-0000-000088030000}"/>
    <cellStyle name="Millares 2 3 3 2 3 2" xfId="4195" xr:uid="{00000000-0005-0000-0000-000089030000}"/>
    <cellStyle name="Millares 2 3 3 2 3 2 2" xfId="5878" xr:uid="{47407404-E687-4A57-9FAD-AA57CD302D4E}"/>
    <cellStyle name="Millares 2 3 3 2 3 3" xfId="5038" xr:uid="{C7AAAC7F-8874-4902-A04F-5EC16B667EE8}"/>
    <cellStyle name="Millares 2 3 3 2 4" xfId="3779" xr:uid="{00000000-0005-0000-0000-00008A030000}"/>
    <cellStyle name="Millares 2 3 3 2 4 2" xfId="5463" xr:uid="{0FD01C48-5655-4B30-8831-34FCBADF8BB4}"/>
    <cellStyle name="Millares 2 3 3 2 5" xfId="4623" xr:uid="{96FC6F35-8E82-4E88-B85F-50F1649E82C6}"/>
    <cellStyle name="Millares 2 3 3 3" xfId="2938" xr:uid="{00000000-0005-0000-0000-00008B030000}"/>
    <cellStyle name="Millares 2 3 3 3 2" xfId="3095" xr:uid="{00000000-0005-0000-0000-00008C030000}"/>
    <cellStyle name="Millares 2 3 3 3 2 2" xfId="3548" xr:uid="{00000000-0005-0000-0000-00008D030000}"/>
    <cellStyle name="Millares 2 3 3 3 2 2 2" xfId="4394" xr:uid="{00000000-0005-0000-0000-00008E030000}"/>
    <cellStyle name="Millares 2 3 3 3 2 2 2 2" xfId="6077" xr:uid="{FF062C2D-4501-4D92-8422-8F89CF0255B2}"/>
    <cellStyle name="Millares 2 3 3 3 2 2 3" xfId="5237" xr:uid="{03C1C2D7-371B-4557-A6B9-9953A0D99A57}"/>
    <cellStyle name="Millares 2 3 3 3 2 3" xfId="3979" xr:uid="{00000000-0005-0000-0000-00008F030000}"/>
    <cellStyle name="Millares 2 3 3 3 2 3 2" xfId="5662" xr:uid="{9929C1BB-BD8B-4C5B-91EB-3F2786ADE4CF}"/>
    <cellStyle name="Millares 2 3 3 3 2 4" xfId="4822" xr:uid="{E7D9210C-1731-4D80-BBC6-2BC0EC49B8B7}"/>
    <cellStyle name="Millares 2 3 3 3 3" xfId="3399" xr:uid="{00000000-0005-0000-0000-000090030000}"/>
    <cellStyle name="Millares 2 3 3 3 3 2" xfId="4245" xr:uid="{00000000-0005-0000-0000-000091030000}"/>
    <cellStyle name="Millares 2 3 3 3 3 2 2" xfId="5928" xr:uid="{AE941E43-584E-474C-8FF1-2E7BC578CA4D}"/>
    <cellStyle name="Millares 2 3 3 3 3 3" xfId="5088" xr:uid="{478F07F4-E57D-4D2E-8A23-2034C1F5D18F}"/>
    <cellStyle name="Millares 2 3 3 3 4" xfId="3830" xr:uid="{00000000-0005-0000-0000-000092030000}"/>
    <cellStyle name="Millares 2 3 3 3 4 2" xfId="5513" xr:uid="{A494F0E5-E505-486B-8A9B-22484EAE26C2}"/>
    <cellStyle name="Millares 2 3 3 3 5" xfId="4673" xr:uid="{BB77A07B-E596-438F-AC75-1383332407DA}"/>
    <cellStyle name="Millares 2 3 3 4" xfId="2995" xr:uid="{00000000-0005-0000-0000-000093030000}"/>
    <cellStyle name="Millares 2 3 3 4 2" xfId="3450" xr:uid="{00000000-0005-0000-0000-000094030000}"/>
    <cellStyle name="Millares 2 3 3 4 2 2" xfId="4296" xr:uid="{00000000-0005-0000-0000-000095030000}"/>
    <cellStyle name="Millares 2 3 3 4 2 2 2" xfId="5979" xr:uid="{941DEC0E-819E-450D-BEB2-2B20B9EB7721}"/>
    <cellStyle name="Millares 2 3 3 4 2 3" xfId="5139" xr:uid="{A180AAF5-E10A-4028-96D7-1E24FCFC1180}"/>
    <cellStyle name="Millares 2 3 3 4 3" xfId="3881" xr:uid="{00000000-0005-0000-0000-000096030000}"/>
    <cellStyle name="Millares 2 3 3 4 3 2" xfId="5564" xr:uid="{822C61EE-0B48-4A2A-9EC6-E863959E3772}"/>
    <cellStyle name="Millares 2 3 3 4 4" xfId="4724" xr:uid="{CB3A0004-C3F2-468D-8360-9AF2B1C28E33}"/>
    <cellStyle name="Millares 2 3 3 5" xfId="3158" xr:uid="{00000000-0005-0000-0000-000097030000}"/>
    <cellStyle name="Millares 2 3 3 5 2" xfId="3606" xr:uid="{00000000-0005-0000-0000-000098030000}"/>
    <cellStyle name="Millares 2 3 3 5 2 2" xfId="4452" xr:uid="{00000000-0005-0000-0000-000099030000}"/>
    <cellStyle name="Millares 2 3 3 5 2 2 2" xfId="6135" xr:uid="{85573069-41F0-4188-BD87-79818E879C7A}"/>
    <cellStyle name="Millares 2 3 3 5 2 3" xfId="5295" xr:uid="{EF8FAF2B-E899-4176-BEC0-4185D6C525F8}"/>
    <cellStyle name="Millares 2 3 3 5 3" xfId="4037" xr:uid="{00000000-0005-0000-0000-00009A030000}"/>
    <cellStyle name="Millares 2 3 3 5 3 2" xfId="5720" xr:uid="{56016397-3108-46E1-B743-BDCBC03A7DED}"/>
    <cellStyle name="Millares 2 3 3 5 4" xfId="4880" xr:uid="{BEF086D3-0EEF-4999-97ED-5FE33BFAE294}"/>
    <cellStyle name="Millares 2 3 3 6" xfId="3249" xr:uid="{00000000-0005-0000-0000-00009B030000}"/>
    <cellStyle name="Millares 2 3 3 6 2" xfId="3666" xr:uid="{00000000-0005-0000-0000-00009C030000}"/>
    <cellStyle name="Millares 2 3 3 6 2 2" xfId="4512" xr:uid="{00000000-0005-0000-0000-00009D030000}"/>
    <cellStyle name="Millares 2 3 3 6 2 2 2" xfId="6195" xr:uid="{0EF7168B-5146-46F1-B401-39F08CD67267}"/>
    <cellStyle name="Millares 2 3 3 6 2 3" xfId="5355" xr:uid="{68AFBA00-D518-4BFC-88B6-5B97BD868C70}"/>
    <cellStyle name="Millares 2 3 3 6 3" xfId="4097" xr:uid="{00000000-0005-0000-0000-00009E030000}"/>
    <cellStyle name="Millares 2 3 3 6 3 2" xfId="5780" xr:uid="{A7217E27-45CA-4634-B059-9777B2CE92E7}"/>
    <cellStyle name="Millares 2 3 3 6 4" xfId="4940" xr:uid="{5D63CFBC-E42C-4220-AAB6-12B1927449BE}"/>
    <cellStyle name="Millares 2 3 3 7" xfId="3301" xr:uid="{00000000-0005-0000-0000-00009F030000}"/>
    <cellStyle name="Millares 2 3 3 7 2" xfId="4147" xr:uid="{00000000-0005-0000-0000-0000A0030000}"/>
    <cellStyle name="Millares 2 3 3 7 2 2" xfId="5830" xr:uid="{C252B277-2B6E-4009-B239-D5C3042C2BF4}"/>
    <cellStyle name="Millares 2 3 3 7 3" xfId="4990" xr:uid="{75E536A8-71F9-439B-8E4C-7EEBBF88F79D}"/>
    <cellStyle name="Millares 2 3 3 8" xfId="3724" xr:uid="{00000000-0005-0000-0000-0000A1030000}"/>
    <cellStyle name="Millares 2 3 3 8 2" xfId="5411" xr:uid="{45FBC3DE-BE7C-46EF-93EE-54CD6C2951E9}"/>
    <cellStyle name="Millares 2 3 3 9" xfId="4575" xr:uid="{AD51FC99-8279-482C-8AD9-7BCDF8367C06}"/>
    <cellStyle name="Millares 2 3 4" xfId="212" xr:uid="{00000000-0005-0000-0000-0000A2030000}"/>
    <cellStyle name="Millares 2 3 4 2" xfId="2883" xr:uid="{00000000-0005-0000-0000-0000A3030000}"/>
    <cellStyle name="Millares 2 3 4 2 2" xfId="3046" xr:uid="{00000000-0005-0000-0000-0000A4030000}"/>
    <cellStyle name="Millares 2 3 4 2 2 2" xfId="3499" xr:uid="{00000000-0005-0000-0000-0000A5030000}"/>
    <cellStyle name="Millares 2 3 4 2 2 2 2" xfId="4345" xr:uid="{00000000-0005-0000-0000-0000A6030000}"/>
    <cellStyle name="Millares 2 3 4 2 2 2 2 2" xfId="6028" xr:uid="{164AA3CC-B270-443A-A8A9-92FDE3A054CF}"/>
    <cellStyle name="Millares 2 3 4 2 2 2 3" xfId="5188" xr:uid="{2611D80C-3E66-41FE-B6E2-124AEBC8E273}"/>
    <cellStyle name="Millares 2 3 4 2 2 3" xfId="3930" xr:uid="{00000000-0005-0000-0000-0000A7030000}"/>
    <cellStyle name="Millares 2 3 4 2 2 3 2" xfId="5613" xr:uid="{AD2334DC-47BE-4898-BAAE-C191FACFEF17}"/>
    <cellStyle name="Millares 2 3 4 2 2 4" xfId="4773" xr:uid="{FAD5E0C8-45B8-4EE9-AF2D-CBE7955BD24E}"/>
    <cellStyle name="Millares 2 3 4 2 3" xfId="3350" xr:uid="{00000000-0005-0000-0000-0000A8030000}"/>
    <cellStyle name="Millares 2 3 4 2 3 2" xfId="4196" xr:uid="{00000000-0005-0000-0000-0000A9030000}"/>
    <cellStyle name="Millares 2 3 4 2 3 2 2" xfId="5879" xr:uid="{99BDA357-C699-4F2F-BF94-803843C38E83}"/>
    <cellStyle name="Millares 2 3 4 2 3 3" xfId="5039" xr:uid="{D51EBE28-60E3-41EE-8A24-7E18424EA41D}"/>
    <cellStyle name="Millares 2 3 4 2 4" xfId="3780" xr:uid="{00000000-0005-0000-0000-0000AA030000}"/>
    <cellStyle name="Millares 2 3 4 2 4 2" xfId="5464" xr:uid="{F6AC35EF-149A-450C-816C-1957D9CD48C8}"/>
    <cellStyle name="Millares 2 3 4 2 5" xfId="4624" xr:uid="{1CC3D854-51CE-4507-B92E-A5639BAE00CB}"/>
    <cellStyle name="Millares 2 3 4 3" xfId="2939" xr:uid="{00000000-0005-0000-0000-0000AB030000}"/>
    <cellStyle name="Millares 2 3 4 3 2" xfId="3096" xr:uid="{00000000-0005-0000-0000-0000AC030000}"/>
    <cellStyle name="Millares 2 3 4 3 2 2" xfId="3549" xr:uid="{00000000-0005-0000-0000-0000AD030000}"/>
    <cellStyle name="Millares 2 3 4 3 2 2 2" xfId="4395" xr:uid="{00000000-0005-0000-0000-0000AE030000}"/>
    <cellStyle name="Millares 2 3 4 3 2 2 2 2" xfId="6078" xr:uid="{F1A3110E-BD1B-4169-9A60-6DB92108E961}"/>
    <cellStyle name="Millares 2 3 4 3 2 2 3" xfId="5238" xr:uid="{5399CD6B-D1D4-4C1C-AC7C-FBC81058A22C}"/>
    <cellStyle name="Millares 2 3 4 3 2 3" xfId="3980" xr:uid="{00000000-0005-0000-0000-0000AF030000}"/>
    <cellStyle name="Millares 2 3 4 3 2 3 2" xfId="5663" xr:uid="{293694F8-3B3E-4256-978F-ECFA27476103}"/>
    <cellStyle name="Millares 2 3 4 3 2 4" xfId="4823" xr:uid="{403A579E-E370-4C0D-8B3F-9CD08E5D89BC}"/>
    <cellStyle name="Millares 2 3 4 3 3" xfId="3400" xr:uid="{00000000-0005-0000-0000-0000B0030000}"/>
    <cellStyle name="Millares 2 3 4 3 3 2" xfId="4246" xr:uid="{00000000-0005-0000-0000-0000B1030000}"/>
    <cellStyle name="Millares 2 3 4 3 3 2 2" xfId="5929" xr:uid="{3F8457C4-B9E2-4E31-BE55-67FD2F4DC5E5}"/>
    <cellStyle name="Millares 2 3 4 3 3 3" xfId="5089" xr:uid="{F9E528EF-A4E4-4505-8D86-DF02806FC498}"/>
    <cellStyle name="Millares 2 3 4 3 4" xfId="3831" xr:uid="{00000000-0005-0000-0000-0000B2030000}"/>
    <cellStyle name="Millares 2 3 4 3 4 2" xfId="5514" xr:uid="{2C01A468-8A01-4B78-A8DC-1AB6668E88F2}"/>
    <cellStyle name="Millares 2 3 4 3 5" xfId="4674" xr:uid="{A2286B02-37D6-48BE-84F0-279885DDA6AD}"/>
    <cellStyle name="Millares 2 3 4 4" xfId="2996" xr:uid="{00000000-0005-0000-0000-0000B3030000}"/>
    <cellStyle name="Millares 2 3 4 4 2" xfId="3451" xr:uid="{00000000-0005-0000-0000-0000B4030000}"/>
    <cellStyle name="Millares 2 3 4 4 2 2" xfId="4297" xr:uid="{00000000-0005-0000-0000-0000B5030000}"/>
    <cellStyle name="Millares 2 3 4 4 2 2 2" xfId="5980" xr:uid="{82ECCC8A-C97B-4491-B583-485250C3468D}"/>
    <cellStyle name="Millares 2 3 4 4 2 3" xfId="5140" xr:uid="{643CA3FE-4694-47E5-B8A1-15B63CC06386}"/>
    <cellStyle name="Millares 2 3 4 4 3" xfId="3882" xr:uid="{00000000-0005-0000-0000-0000B6030000}"/>
    <cellStyle name="Millares 2 3 4 4 3 2" xfId="5565" xr:uid="{6D372AD6-BB0B-4E1F-BA9D-85FB59916122}"/>
    <cellStyle name="Millares 2 3 4 4 4" xfId="4725" xr:uid="{D4B00C63-8014-4D56-BE22-D0A465553C5B}"/>
    <cellStyle name="Millares 2 3 4 5" xfId="3159" xr:uid="{00000000-0005-0000-0000-0000B7030000}"/>
    <cellStyle name="Millares 2 3 4 5 2" xfId="3607" xr:uid="{00000000-0005-0000-0000-0000B8030000}"/>
    <cellStyle name="Millares 2 3 4 5 2 2" xfId="4453" xr:uid="{00000000-0005-0000-0000-0000B9030000}"/>
    <cellStyle name="Millares 2 3 4 5 2 2 2" xfId="6136" xr:uid="{BE116C65-6B63-4FBB-B6B4-15EE7EDE5AFB}"/>
    <cellStyle name="Millares 2 3 4 5 2 3" xfId="5296" xr:uid="{3A66C709-B537-422D-BA85-B0E6A8D31937}"/>
    <cellStyle name="Millares 2 3 4 5 3" xfId="4038" xr:uid="{00000000-0005-0000-0000-0000BA030000}"/>
    <cellStyle name="Millares 2 3 4 5 3 2" xfId="5721" xr:uid="{2445906D-4A3A-493F-AA3B-CFD517C329D0}"/>
    <cellStyle name="Millares 2 3 4 5 4" xfId="4881" xr:uid="{05AAEE15-8012-4B3D-8519-073AEEA8FC67}"/>
    <cellStyle name="Millares 2 3 4 6" xfId="3250" xr:uid="{00000000-0005-0000-0000-0000BB030000}"/>
    <cellStyle name="Millares 2 3 4 6 2" xfId="3667" xr:uid="{00000000-0005-0000-0000-0000BC030000}"/>
    <cellStyle name="Millares 2 3 4 6 2 2" xfId="4513" xr:uid="{00000000-0005-0000-0000-0000BD030000}"/>
    <cellStyle name="Millares 2 3 4 6 2 2 2" xfId="6196" xr:uid="{E0B7769E-396D-4D54-A4DE-ED00DCEC16E1}"/>
    <cellStyle name="Millares 2 3 4 6 2 3" xfId="5356" xr:uid="{379A226F-A384-42E0-B00A-B658FC459219}"/>
    <cellStyle name="Millares 2 3 4 6 3" xfId="4098" xr:uid="{00000000-0005-0000-0000-0000BE030000}"/>
    <cellStyle name="Millares 2 3 4 6 3 2" xfId="5781" xr:uid="{BF6449E7-A6A1-42F6-AF18-5B3F583B042A}"/>
    <cellStyle name="Millares 2 3 4 6 4" xfId="4941" xr:uid="{6E9EDC7C-BD80-4E0D-B069-80A5DE9B1B70}"/>
    <cellStyle name="Millares 2 3 4 7" xfId="3302" xr:uid="{00000000-0005-0000-0000-0000BF030000}"/>
    <cellStyle name="Millares 2 3 4 7 2" xfId="4148" xr:uid="{00000000-0005-0000-0000-0000C0030000}"/>
    <cellStyle name="Millares 2 3 4 7 2 2" xfId="5831" xr:uid="{91171A18-3609-471D-8DB6-6AA085C8F839}"/>
    <cellStyle name="Millares 2 3 4 7 3" xfId="4991" xr:uid="{EEF0A122-80EF-4CC2-B887-6F2374D1CBD0}"/>
    <cellStyle name="Millares 2 3 4 8" xfId="3725" xr:uid="{00000000-0005-0000-0000-0000C1030000}"/>
    <cellStyle name="Millares 2 3 4 8 2" xfId="5412" xr:uid="{50400ED4-59C2-4D3D-829A-FD7AA99A4906}"/>
    <cellStyle name="Millares 2 3 4 9" xfId="4576" xr:uid="{F85C1F44-18CC-46E3-9ADC-A82320F4981B}"/>
    <cellStyle name="Millares 2 3 5" xfId="2879" xr:uid="{00000000-0005-0000-0000-0000C2030000}"/>
    <cellStyle name="Millares 2 3 5 2" xfId="3042" xr:uid="{00000000-0005-0000-0000-0000C3030000}"/>
    <cellStyle name="Millares 2 3 5 2 2" xfId="3495" xr:uid="{00000000-0005-0000-0000-0000C4030000}"/>
    <cellStyle name="Millares 2 3 5 2 2 2" xfId="4341" xr:uid="{00000000-0005-0000-0000-0000C5030000}"/>
    <cellStyle name="Millares 2 3 5 2 2 2 2" xfId="6024" xr:uid="{C9CDEE1F-7447-4051-A0DA-DB544DD436FD}"/>
    <cellStyle name="Millares 2 3 5 2 2 3" xfId="5184" xr:uid="{1D30427C-3456-45A6-9D62-D45B6996C9C3}"/>
    <cellStyle name="Millares 2 3 5 2 3" xfId="3926" xr:uid="{00000000-0005-0000-0000-0000C6030000}"/>
    <cellStyle name="Millares 2 3 5 2 3 2" xfId="5609" xr:uid="{06313987-0F33-4030-BB02-7F0E8507108C}"/>
    <cellStyle name="Millares 2 3 5 2 4" xfId="4769" xr:uid="{C9D86830-6A03-4B96-9335-B7A90271642F}"/>
    <cellStyle name="Millares 2 3 5 3" xfId="3346" xr:uid="{00000000-0005-0000-0000-0000C7030000}"/>
    <cellStyle name="Millares 2 3 5 3 2" xfId="4192" xr:uid="{00000000-0005-0000-0000-0000C8030000}"/>
    <cellStyle name="Millares 2 3 5 3 2 2" xfId="5875" xr:uid="{5D69854F-7870-4AF6-9E1D-8C64432A859D}"/>
    <cellStyle name="Millares 2 3 5 3 3" xfId="5035" xr:uid="{188DCD06-DC20-494F-AF6C-7D148CF3768A}"/>
    <cellStyle name="Millares 2 3 5 4" xfId="3776" xr:uid="{00000000-0005-0000-0000-0000C9030000}"/>
    <cellStyle name="Millares 2 3 5 4 2" xfId="5460" xr:uid="{DD7ECD8A-6305-4A4D-8FFE-E632607542D2}"/>
    <cellStyle name="Millares 2 3 5 5" xfId="4620" xr:uid="{CA17FE9A-55C1-4CAA-9E50-864578BCDD47}"/>
    <cellStyle name="Millares 2 3 6" xfId="2935" xr:uid="{00000000-0005-0000-0000-0000CA030000}"/>
    <cellStyle name="Millares 2 3 6 2" xfId="3092" xr:uid="{00000000-0005-0000-0000-0000CB030000}"/>
    <cellStyle name="Millares 2 3 6 2 2" xfId="3545" xr:uid="{00000000-0005-0000-0000-0000CC030000}"/>
    <cellStyle name="Millares 2 3 6 2 2 2" xfId="4391" xr:uid="{00000000-0005-0000-0000-0000CD030000}"/>
    <cellStyle name="Millares 2 3 6 2 2 2 2" xfId="6074" xr:uid="{C95660B9-F6DF-4AD4-9221-EB2ED842F451}"/>
    <cellStyle name="Millares 2 3 6 2 2 3" xfId="5234" xr:uid="{05EB0427-E962-4B2C-AE44-60D44A7CC7B9}"/>
    <cellStyle name="Millares 2 3 6 2 3" xfId="3976" xr:uid="{00000000-0005-0000-0000-0000CE030000}"/>
    <cellStyle name="Millares 2 3 6 2 3 2" xfId="5659" xr:uid="{A9EF15F5-E17D-4B04-A7EA-F436D4B52A25}"/>
    <cellStyle name="Millares 2 3 6 2 4" xfId="4819" xr:uid="{A7D7E4C7-6C73-445A-9E66-BDFF7CB63F9B}"/>
    <cellStyle name="Millares 2 3 6 3" xfId="3396" xr:uid="{00000000-0005-0000-0000-0000CF030000}"/>
    <cellStyle name="Millares 2 3 6 3 2" xfId="4242" xr:uid="{00000000-0005-0000-0000-0000D0030000}"/>
    <cellStyle name="Millares 2 3 6 3 2 2" xfId="5925" xr:uid="{B2515013-D696-4378-BB25-FB52856BA5DF}"/>
    <cellStyle name="Millares 2 3 6 3 3" xfId="5085" xr:uid="{E62900D4-56A9-445C-836E-32301F81BE1E}"/>
    <cellStyle name="Millares 2 3 6 4" xfId="3827" xr:uid="{00000000-0005-0000-0000-0000D1030000}"/>
    <cellStyle name="Millares 2 3 6 4 2" xfId="5510" xr:uid="{961B4998-8756-422D-BB79-A2AB28D78A7D}"/>
    <cellStyle name="Millares 2 3 6 5" xfId="4670" xr:uid="{5524552E-3193-49B3-A42F-E7FEFC3B2583}"/>
    <cellStyle name="Millares 2 3 7" xfId="2992" xr:uid="{00000000-0005-0000-0000-0000D2030000}"/>
    <cellStyle name="Millares 2 3 7 2" xfId="3447" xr:uid="{00000000-0005-0000-0000-0000D3030000}"/>
    <cellStyle name="Millares 2 3 7 2 2" xfId="4293" xr:uid="{00000000-0005-0000-0000-0000D4030000}"/>
    <cellStyle name="Millares 2 3 7 2 2 2" xfId="5976" xr:uid="{84B07F01-1F59-4D43-936D-C610CDCA7F2E}"/>
    <cellStyle name="Millares 2 3 7 2 3" xfId="5136" xr:uid="{F05199A1-CE95-4AF6-AC62-8026B92CA58A}"/>
    <cellStyle name="Millares 2 3 7 3" xfId="3878" xr:uid="{00000000-0005-0000-0000-0000D5030000}"/>
    <cellStyle name="Millares 2 3 7 3 2" xfId="5561" xr:uid="{090D47E3-9334-4858-8903-CC60D717430E}"/>
    <cellStyle name="Millares 2 3 7 4" xfId="4721" xr:uid="{77647603-6EB4-4ECA-B2DC-1E1E9BF4FED5}"/>
    <cellStyle name="Millares 2 3 8" xfId="3155" xr:uid="{00000000-0005-0000-0000-0000D6030000}"/>
    <cellStyle name="Millares 2 3 8 2" xfId="3603" xr:uid="{00000000-0005-0000-0000-0000D7030000}"/>
    <cellStyle name="Millares 2 3 8 2 2" xfId="4449" xr:uid="{00000000-0005-0000-0000-0000D8030000}"/>
    <cellStyle name="Millares 2 3 8 2 2 2" xfId="6132" xr:uid="{D7BB1E3F-5CE3-4D19-B2E5-39B505C9B31B}"/>
    <cellStyle name="Millares 2 3 8 2 3" xfId="5292" xr:uid="{912A465E-CE67-4A30-ACB4-532F37D6DC1C}"/>
    <cellStyle name="Millares 2 3 8 3" xfId="4034" xr:uid="{00000000-0005-0000-0000-0000D9030000}"/>
    <cellStyle name="Millares 2 3 8 3 2" xfId="5717" xr:uid="{4EDB262D-2967-4769-8A79-EB3DC58644BE}"/>
    <cellStyle name="Millares 2 3 8 4" xfId="4877" xr:uid="{427FA5D1-380D-4F63-8A7C-3938C66D7387}"/>
    <cellStyle name="Millares 2 3 9" xfId="3246" xr:uid="{00000000-0005-0000-0000-0000DA030000}"/>
    <cellStyle name="Millares 2 3 9 2" xfId="3663" xr:uid="{00000000-0005-0000-0000-0000DB030000}"/>
    <cellStyle name="Millares 2 3 9 2 2" xfId="4509" xr:uid="{00000000-0005-0000-0000-0000DC030000}"/>
    <cellStyle name="Millares 2 3 9 2 2 2" xfId="6192" xr:uid="{4FE804F6-DDC9-4755-A4FF-F9DDAC0AA829}"/>
    <cellStyle name="Millares 2 3 9 2 3" xfId="5352" xr:uid="{D3F42D1A-5A09-497F-8014-F737D9DF3D4C}"/>
    <cellStyle name="Millares 2 3 9 3" xfId="4094" xr:uid="{00000000-0005-0000-0000-0000DD030000}"/>
    <cellStyle name="Millares 2 3 9 3 2" xfId="5777" xr:uid="{EB63CF89-0FED-497B-BAA2-ABB1B3444AA8}"/>
    <cellStyle name="Millares 2 3 9 4" xfId="4937" xr:uid="{0859DFF8-D1FC-46B8-ABF1-ED3A0E4EBB97}"/>
    <cellStyle name="Millares 2 4" xfId="213" xr:uid="{00000000-0005-0000-0000-0000DE030000}"/>
    <cellStyle name="Millares 2 4 10" xfId="3726" xr:uid="{00000000-0005-0000-0000-0000DF030000}"/>
    <cellStyle name="Millares 2 4 10 2" xfId="5413" xr:uid="{C4CEF323-A260-4C5C-9EA3-15057F9731D5}"/>
    <cellStyle name="Millares 2 4 11" xfId="4577" xr:uid="{BF9768CA-6C67-48D9-B397-75FBEC48260D}"/>
    <cellStyle name="Millares 2 4 2" xfId="214" xr:uid="{00000000-0005-0000-0000-0000E0030000}"/>
    <cellStyle name="Millares 2 4 2 2" xfId="2885" xr:uid="{00000000-0005-0000-0000-0000E1030000}"/>
    <cellStyle name="Millares 2 4 2 2 2" xfId="3048" xr:uid="{00000000-0005-0000-0000-0000E2030000}"/>
    <cellStyle name="Millares 2 4 2 2 2 2" xfId="3501" xr:uid="{00000000-0005-0000-0000-0000E3030000}"/>
    <cellStyle name="Millares 2 4 2 2 2 2 2" xfId="4347" xr:uid="{00000000-0005-0000-0000-0000E4030000}"/>
    <cellStyle name="Millares 2 4 2 2 2 2 2 2" xfId="6030" xr:uid="{C04D7B07-22A1-4538-8C8D-3A6BE7E0CB8D}"/>
    <cellStyle name="Millares 2 4 2 2 2 2 3" xfId="5190" xr:uid="{944BCBFE-5927-492A-9FEB-90A9D3E37677}"/>
    <cellStyle name="Millares 2 4 2 2 2 3" xfId="3932" xr:uid="{00000000-0005-0000-0000-0000E5030000}"/>
    <cellStyle name="Millares 2 4 2 2 2 3 2" xfId="5615" xr:uid="{24C33962-BEEF-46B6-A203-8D679CED2EA9}"/>
    <cellStyle name="Millares 2 4 2 2 2 4" xfId="4775" xr:uid="{6567F9FD-B3D8-4C0D-AE71-19342442AA6B}"/>
    <cellStyle name="Millares 2 4 2 2 3" xfId="3352" xr:uid="{00000000-0005-0000-0000-0000E6030000}"/>
    <cellStyle name="Millares 2 4 2 2 3 2" xfId="4198" xr:uid="{00000000-0005-0000-0000-0000E7030000}"/>
    <cellStyle name="Millares 2 4 2 2 3 2 2" xfId="5881" xr:uid="{DE0F1A45-EC5D-4D42-B7B0-B2BD59023D11}"/>
    <cellStyle name="Millares 2 4 2 2 3 3" xfId="5041" xr:uid="{4F59AF16-3B51-4046-8FEE-ECA5F3240BD2}"/>
    <cellStyle name="Millares 2 4 2 2 4" xfId="3782" xr:uid="{00000000-0005-0000-0000-0000E8030000}"/>
    <cellStyle name="Millares 2 4 2 2 4 2" xfId="5466" xr:uid="{42D8B234-CB91-463F-BCAD-CB57C5207AA0}"/>
    <cellStyle name="Millares 2 4 2 2 5" xfId="4626" xr:uid="{3B1841DA-6247-4C37-A224-F032E3BCA327}"/>
    <cellStyle name="Millares 2 4 2 3" xfId="2941" xr:uid="{00000000-0005-0000-0000-0000E9030000}"/>
    <cellStyle name="Millares 2 4 2 3 2" xfId="3098" xr:uid="{00000000-0005-0000-0000-0000EA030000}"/>
    <cellStyle name="Millares 2 4 2 3 2 2" xfId="3551" xr:uid="{00000000-0005-0000-0000-0000EB030000}"/>
    <cellStyle name="Millares 2 4 2 3 2 2 2" xfId="4397" xr:uid="{00000000-0005-0000-0000-0000EC030000}"/>
    <cellStyle name="Millares 2 4 2 3 2 2 2 2" xfId="6080" xr:uid="{99FC202A-B27F-44BC-8A8D-2581DD5CC871}"/>
    <cellStyle name="Millares 2 4 2 3 2 2 3" xfId="5240" xr:uid="{466FE5B1-A996-4242-854C-7F8BF0AD1839}"/>
    <cellStyle name="Millares 2 4 2 3 2 3" xfId="3982" xr:uid="{00000000-0005-0000-0000-0000ED030000}"/>
    <cellStyle name="Millares 2 4 2 3 2 3 2" xfId="5665" xr:uid="{6610B507-DCD8-434E-8604-48429CF603D8}"/>
    <cellStyle name="Millares 2 4 2 3 2 4" xfId="4825" xr:uid="{239B2D35-648E-4029-AE7D-BB82B17F1655}"/>
    <cellStyle name="Millares 2 4 2 3 3" xfId="3402" xr:uid="{00000000-0005-0000-0000-0000EE030000}"/>
    <cellStyle name="Millares 2 4 2 3 3 2" xfId="4248" xr:uid="{00000000-0005-0000-0000-0000EF030000}"/>
    <cellStyle name="Millares 2 4 2 3 3 2 2" xfId="5931" xr:uid="{8B410871-DB3A-4A30-9450-B9A9D4A7EC24}"/>
    <cellStyle name="Millares 2 4 2 3 3 3" xfId="5091" xr:uid="{F397521F-FF28-41B0-BD8E-8837B04A6EDB}"/>
    <cellStyle name="Millares 2 4 2 3 4" xfId="3833" xr:uid="{00000000-0005-0000-0000-0000F0030000}"/>
    <cellStyle name="Millares 2 4 2 3 4 2" xfId="5516" xr:uid="{C65ACE76-0C67-41E8-850D-6CCC04A25AEA}"/>
    <cellStyle name="Millares 2 4 2 3 5" xfId="4676" xr:uid="{04B0D116-021A-4D76-AF5D-2110AC41055A}"/>
    <cellStyle name="Millares 2 4 2 4" xfId="2998" xr:uid="{00000000-0005-0000-0000-0000F1030000}"/>
    <cellStyle name="Millares 2 4 2 4 2" xfId="3453" xr:uid="{00000000-0005-0000-0000-0000F2030000}"/>
    <cellStyle name="Millares 2 4 2 4 2 2" xfId="4299" xr:uid="{00000000-0005-0000-0000-0000F3030000}"/>
    <cellStyle name="Millares 2 4 2 4 2 2 2" xfId="5982" xr:uid="{2281616B-E538-448D-B233-244E379B2DF9}"/>
    <cellStyle name="Millares 2 4 2 4 2 3" xfId="5142" xr:uid="{1A7F78F5-E4A8-4C30-A97F-AD90092F7B84}"/>
    <cellStyle name="Millares 2 4 2 4 3" xfId="3884" xr:uid="{00000000-0005-0000-0000-0000F4030000}"/>
    <cellStyle name="Millares 2 4 2 4 3 2" xfId="5567" xr:uid="{595404E0-7A24-4DA4-BBBE-CDD7B04B7A79}"/>
    <cellStyle name="Millares 2 4 2 4 4" xfId="4727" xr:uid="{EB1BFEFD-472D-4128-BAD1-1364363677A6}"/>
    <cellStyle name="Millares 2 4 2 5" xfId="3161" xr:uid="{00000000-0005-0000-0000-0000F5030000}"/>
    <cellStyle name="Millares 2 4 2 5 2" xfId="3609" xr:uid="{00000000-0005-0000-0000-0000F6030000}"/>
    <cellStyle name="Millares 2 4 2 5 2 2" xfId="4455" xr:uid="{00000000-0005-0000-0000-0000F7030000}"/>
    <cellStyle name="Millares 2 4 2 5 2 2 2" xfId="6138" xr:uid="{5175F4CF-18D5-4BB6-A4DB-C70499863E0D}"/>
    <cellStyle name="Millares 2 4 2 5 2 3" xfId="5298" xr:uid="{92243B05-EA1D-49E3-B4D0-6B90DB48D965}"/>
    <cellStyle name="Millares 2 4 2 5 3" xfId="4040" xr:uid="{00000000-0005-0000-0000-0000F8030000}"/>
    <cellStyle name="Millares 2 4 2 5 3 2" xfId="5723" xr:uid="{2528DBB9-5BA0-4EDF-B1EA-4F5E2239D2B4}"/>
    <cellStyle name="Millares 2 4 2 5 4" xfId="4883" xr:uid="{5F144AFE-46F6-467D-ACDD-324BFAFFC7E6}"/>
    <cellStyle name="Millares 2 4 2 6" xfId="3252" xr:uid="{00000000-0005-0000-0000-0000F9030000}"/>
    <cellStyle name="Millares 2 4 2 6 2" xfId="3669" xr:uid="{00000000-0005-0000-0000-0000FA030000}"/>
    <cellStyle name="Millares 2 4 2 6 2 2" xfId="4515" xr:uid="{00000000-0005-0000-0000-0000FB030000}"/>
    <cellStyle name="Millares 2 4 2 6 2 2 2" xfId="6198" xr:uid="{99DB4A67-55CD-4C07-95F6-1C709426EF22}"/>
    <cellStyle name="Millares 2 4 2 6 2 3" xfId="5358" xr:uid="{5E1AA14A-735C-430B-81E3-502770AC130C}"/>
    <cellStyle name="Millares 2 4 2 6 3" xfId="4100" xr:uid="{00000000-0005-0000-0000-0000FC030000}"/>
    <cellStyle name="Millares 2 4 2 6 3 2" xfId="5783" xr:uid="{C525A633-8AA6-4DD9-854E-508AA8DF1592}"/>
    <cellStyle name="Millares 2 4 2 6 4" xfId="4943" xr:uid="{A27E20FA-0DC0-4480-ABE3-07005152662E}"/>
    <cellStyle name="Millares 2 4 2 7" xfId="3304" xr:uid="{00000000-0005-0000-0000-0000FD030000}"/>
    <cellStyle name="Millares 2 4 2 7 2" xfId="4150" xr:uid="{00000000-0005-0000-0000-0000FE030000}"/>
    <cellStyle name="Millares 2 4 2 7 2 2" xfId="5833" xr:uid="{674C2AA6-F01A-4FE4-9B93-F85969389C4A}"/>
    <cellStyle name="Millares 2 4 2 7 3" xfId="4993" xr:uid="{2818C7E3-D042-4771-AC61-ED90C7D6D2B3}"/>
    <cellStyle name="Millares 2 4 2 8" xfId="3727" xr:uid="{00000000-0005-0000-0000-0000FF030000}"/>
    <cellStyle name="Millares 2 4 2 8 2" xfId="5414" xr:uid="{A4FD7E08-6F5D-442F-9FAD-2480FC2223F5}"/>
    <cellStyle name="Millares 2 4 2 9" xfId="4578" xr:uid="{7F152F23-8CD3-4BFD-8700-B37C07EE9BAA}"/>
    <cellStyle name="Millares 2 4 3" xfId="215" xr:uid="{00000000-0005-0000-0000-000000040000}"/>
    <cellStyle name="Millares 2 4 3 2" xfId="2886" xr:uid="{00000000-0005-0000-0000-000001040000}"/>
    <cellStyle name="Millares 2 4 3 2 2" xfId="3049" xr:uid="{00000000-0005-0000-0000-000002040000}"/>
    <cellStyle name="Millares 2 4 3 2 2 2" xfId="3502" xr:uid="{00000000-0005-0000-0000-000003040000}"/>
    <cellStyle name="Millares 2 4 3 2 2 2 2" xfId="4348" xr:uid="{00000000-0005-0000-0000-000004040000}"/>
    <cellStyle name="Millares 2 4 3 2 2 2 2 2" xfId="6031" xr:uid="{42A231D9-B5FE-4412-8C93-18B423F2E52E}"/>
    <cellStyle name="Millares 2 4 3 2 2 2 3" xfId="5191" xr:uid="{64C221E0-9B3D-4E04-A746-1B5B1413CE19}"/>
    <cellStyle name="Millares 2 4 3 2 2 3" xfId="3933" xr:uid="{00000000-0005-0000-0000-000005040000}"/>
    <cellStyle name="Millares 2 4 3 2 2 3 2" xfId="5616" xr:uid="{8D435444-5C7A-4530-B2D4-BECD07AFA0EC}"/>
    <cellStyle name="Millares 2 4 3 2 2 4" xfId="4776" xr:uid="{61600816-B7DC-49A6-8DFD-EAAE42C5A944}"/>
    <cellStyle name="Millares 2 4 3 2 3" xfId="3353" xr:uid="{00000000-0005-0000-0000-000006040000}"/>
    <cellStyle name="Millares 2 4 3 2 3 2" xfId="4199" xr:uid="{00000000-0005-0000-0000-000007040000}"/>
    <cellStyle name="Millares 2 4 3 2 3 2 2" xfId="5882" xr:uid="{FCFBA008-C77E-4012-973F-78B8C42AB1CB}"/>
    <cellStyle name="Millares 2 4 3 2 3 3" xfId="5042" xr:uid="{3B1F1EA8-9114-45B9-8B9D-BFA69E462353}"/>
    <cellStyle name="Millares 2 4 3 2 4" xfId="3783" xr:uid="{00000000-0005-0000-0000-000008040000}"/>
    <cellStyle name="Millares 2 4 3 2 4 2" xfId="5467" xr:uid="{166C6843-48A5-4260-A771-DB855924A1B7}"/>
    <cellStyle name="Millares 2 4 3 2 5" xfId="4627" xr:uid="{024CF6B8-7D28-46A3-96CF-D0CFB6AD375A}"/>
    <cellStyle name="Millares 2 4 3 3" xfId="2942" xr:uid="{00000000-0005-0000-0000-000009040000}"/>
    <cellStyle name="Millares 2 4 3 3 2" xfId="3099" xr:uid="{00000000-0005-0000-0000-00000A040000}"/>
    <cellStyle name="Millares 2 4 3 3 2 2" xfId="3552" xr:uid="{00000000-0005-0000-0000-00000B040000}"/>
    <cellStyle name="Millares 2 4 3 3 2 2 2" xfId="4398" xr:uid="{00000000-0005-0000-0000-00000C040000}"/>
    <cellStyle name="Millares 2 4 3 3 2 2 2 2" xfId="6081" xr:uid="{2F0D4EDC-82C2-4FD2-A18D-79D6897239D7}"/>
    <cellStyle name="Millares 2 4 3 3 2 2 3" xfId="5241" xr:uid="{22CD669B-5106-4DD4-ACA6-7EB2EBDCDE55}"/>
    <cellStyle name="Millares 2 4 3 3 2 3" xfId="3983" xr:uid="{00000000-0005-0000-0000-00000D040000}"/>
    <cellStyle name="Millares 2 4 3 3 2 3 2" xfId="5666" xr:uid="{9495D062-6F21-4C59-984C-141DC333D1FC}"/>
    <cellStyle name="Millares 2 4 3 3 2 4" xfId="4826" xr:uid="{81ED0707-8354-4541-9DB8-942DD9D7AAEB}"/>
    <cellStyle name="Millares 2 4 3 3 3" xfId="3403" xr:uid="{00000000-0005-0000-0000-00000E040000}"/>
    <cellStyle name="Millares 2 4 3 3 3 2" xfId="4249" xr:uid="{00000000-0005-0000-0000-00000F040000}"/>
    <cellStyle name="Millares 2 4 3 3 3 2 2" xfId="5932" xr:uid="{1C4F26AF-67B5-4981-863D-0CEA1BD53D5C}"/>
    <cellStyle name="Millares 2 4 3 3 3 3" xfId="5092" xr:uid="{3C3FF617-2F30-4350-AABB-7033A008D5CB}"/>
    <cellStyle name="Millares 2 4 3 3 4" xfId="3834" xr:uid="{00000000-0005-0000-0000-000010040000}"/>
    <cellStyle name="Millares 2 4 3 3 4 2" xfId="5517" xr:uid="{854C6775-E73B-460A-958F-C7FB2C6A28E8}"/>
    <cellStyle name="Millares 2 4 3 3 5" xfId="4677" xr:uid="{0C8D9FCC-12E5-46DC-A97B-E08B54ECACD9}"/>
    <cellStyle name="Millares 2 4 3 4" xfId="2999" xr:uid="{00000000-0005-0000-0000-000011040000}"/>
    <cellStyle name="Millares 2 4 3 4 2" xfId="3454" xr:uid="{00000000-0005-0000-0000-000012040000}"/>
    <cellStyle name="Millares 2 4 3 4 2 2" xfId="4300" xr:uid="{00000000-0005-0000-0000-000013040000}"/>
    <cellStyle name="Millares 2 4 3 4 2 2 2" xfId="5983" xr:uid="{0EA5955C-6A7A-425E-A17D-1C96D8620BB5}"/>
    <cellStyle name="Millares 2 4 3 4 2 3" xfId="5143" xr:uid="{20FCA19A-FD87-4B68-87ED-731DE8D0E980}"/>
    <cellStyle name="Millares 2 4 3 4 3" xfId="3885" xr:uid="{00000000-0005-0000-0000-000014040000}"/>
    <cellStyle name="Millares 2 4 3 4 3 2" xfId="5568" xr:uid="{58BFCCD5-0324-40AE-AC10-13E58E53E942}"/>
    <cellStyle name="Millares 2 4 3 4 4" xfId="4728" xr:uid="{3EBC0F58-D5F9-4CFB-9986-066BF9CAF468}"/>
    <cellStyle name="Millares 2 4 3 5" xfId="3162" xr:uid="{00000000-0005-0000-0000-000015040000}"/>
    <cellStyle name="Millares 2 4 3 5 2" xfId="3610" xr:uid="{00000000-0005-0000-0000-000016040000}"/>
    <cellStyle name="Millares 2 4 3 5 2 2" xfId="4456" xr:uid="{00000000-0005-0000-0000-000017040000}"/>
    <cellStyle name="Millares 2 4 3 5 2 2 2" xfId="6139" xr:uid="{313E479C-92BB-4AC8-88AC-E9CCFFF9B1AB}"/>
    <cellStyle name="Millares 2 4 3 5 2 3" xfId="5299" xr:uid="{902A675F-A979-4757-B31B-F9D2C2384A80}"/>
    <cellStyle name="Millares 2 4 3 5 3" xfId="4041" xr:uid="{00000000-0005-0000-0000-000018040000}"/>
    <cellStyle name="Millares 2 4 3 5 3 2" xfId="5724" xr:uid="{4699E2FC-7AD7-4A7A-8994-51B124A498ED}"/>
    <cellStyle name="Millares 2 4 3 5 4" xfId="4884" xr:uid="{422E8381-E281-47E2-986F-4D13C16130E0}"/>
    <cellStyle name="Millares 2 4 3 6" xfId="3253" xr:uid="{00000000-0005-0000-0000-000019040000}"/>
    <cellStyle name="Millares 2 4 3 6 2" xfId="3670" xr:uid="{00000000-0005-0000-0000-00001A040000}"/>
    <cellStyle name="Millares 2 4 3 6 2 2" xfId="4516" xr:uid="{00000000-0005-0000-0000-00001B040000}"/>
    <cellStyle name="Millares 2 4 3 6 2 2 2" xfId="6199" xr:uid="{AD6D1244-EF59-4F84-A6A2-BB3890DD83F7}"/>
    <cellStyle name="Millares 2 4 3 6 2 3" xfId="5359" xr:uid="{5BBCC46A-8D47-4550-B4AA-6811897674E9}"/>
    <cellStyle name="Millares 2 4 3 6 3" xfId="4101" xr:uid="{00000000-0005-0000-0000-00001C040000}"/>
    <cellStyle name="Millares 2 4 3 6 3 2" xfId="5784" xr:uid="{2F2B6963-BF6F-4864-BB73-CDF4338AF53B}"/>
    <cellStyle name="Millares 2 4 3 6 4" xfId="4944" xr:uid="{C40F210C-C3B3-4822-9FF9-34431FCC8FBB}"/>
    <cellStyle name="Millares 2 4 3 7" xfId="3305" xr:uid="{00000000-0005-0000-0000-00001D040000}"/>
    <cellStyle name="Millares 2 4 3 7 2" xfId="4151" xr:uid="{00000000-0005-0000-0000-00001E040000}"/>
    <cellStyle name="Millares 2 4 3 7 2 2" xfId="5834" xr:uid="{8045A391-407C-4BC6-A98B-C587F982D700}"/>
    <cellStyle name="Millares 2 4 3 7 3" xfId="4994" xr:uid="{F3D40C18-76A4-4190-A935-74E80F5CD01A}"/>
    <cellStyle name="Millares 2 4 3 8" xfId="3728" xr:uid="{00000000-0005-0000-0000-00001F040000}"/>
    <cellStyle name="Millares 2 4 3 8 2" xfId="5415" xr:uid="{7AB9CC84-16A7-4313-8340-17C82E25DD7C}"/>
    <cellStyle name="Millares 2 4 3 9" xfId="4579" xr:uid="{00FEE430-D22E-41F0-BD5E-3386F265D3D4}"/>
    <cellStyle name="Millares 2 4 4" xfId="2884" xr:uid="{00000000-0005-0000-0000-000020040000}"/>
    <cellStyle name="Millares 2 4 4 2" xfId="3047" xr:uid="{00000000-0005-0000-0000-000021040000}"/>
    <cellStyle name="Millares 2 4 4 2 2" xfId="3500" xr:uid="{00000000-0005-0000-0000-000022040000}"/>
    <cellStyle name="Millares 2 4 4 2 2 2" xfId="4346" xr:uid="{00000000-0005-0000-0000-000023040000}"/>
    <cellStyle name="Millares 2 4 4 2 2 2 2" xfId="6029" xr:uid="{E79C9EDD-5F4E-4880-8FDC-A96B14E68E63}"/>
    <cellStyle name="Millares 2 4 4 2 2 3" xfId="5189" xr:uid="{A1ECB5B2-D344-4684-8527-9816190C66F2}"/>
    <cellStyle name="Millares 2 4 4 2 3" xfId="3931" xr:uid="{00000000-0005-0000-0000-000024040000}"/>
    <cellStyle name="Millares 2 4 4 2 3 2" xfId="5614" xr:uid="{87ABE59B-0DED-450C-BE12-9FA54327B864}"/>
    <cellStyle name="Millares 2 4 4 2 4" xfId="4774" xr:uid="{BADDA73C-D4E0-48BD-92E1-347D7F10582F}"/>
    <cellStyle name="Millares 2 4 4 3" xfId="3351" xr:uid="{00000000-0005-0000-0000-000025040000}"/>
    <cellStyle name="Millares 2 4 4 3 2" xfId="4197" xr:uid="{00000000-0005-0000-0000-000026040000}"/>
    <cellStyle name="Millares 2 4 4 3 2 2" xfId="5880" xr:uid="{B60EEA98-A189-4974-A4D4-5A34CA9C0894}"/>
    <cellStyle name="Millares 2 4 4 3 3" xfId="5040" xr:uid="{39D4F4A8-ED73-4E16-99F7-8408E336DD08}"/>
    <cellStyle name="Millares 2 4 4 4" xfId="3781" xr:uid="{00000000-0005-0000-0000-000027040000}"/>
    <cellStyle name="Millares 2 4 4 4 2" xfId="5465" xr:uid="{27AC2713-9A70-4D02-9C72-1B66CFCB148F}"/>
    <cellStyle name="Millares 2 4 4 5" xfId="4625" xr:uid="{BDAC6E73-45D9-4BE4-9097-63A72D671B8C}"/>
    <cellStyle name="Millares 2 4 5" xfId="2940" xr:uid="{00000000-0005-0000-0000-000028040000}"/>
    <cellStyle name="Millares 2 4 5 2" xfId="3097" xr:uid="{00000000-0005-0000-0000-000029040000}"/>
    <cellStyle name="Millares 2 4 5 2 2" xfId="3550" xr:uid="{00000000-0005-0000-0000-00002A040000}"/>
    <cellStyle name="Millares 2 4 5 2 2 2" xfId="4396" xr:uid="{00000000-0005-0000-0000-00002B040000}"/>
    <cellStyle name="Millares 2 4 5 2 2 2 2" xfId="6079" xr:uid="{D13E6866-EADE-419B-9C7D-B780DF826BE9}"/>
    <cellStyle name="Millares 2 4 5 2 2 3" xfId="5239" xr:uid="{28EC809D-B29C-492A-86CA-369E8D06ACBB}"/>
    <cellStyle name="Millares 2 4 5 2 3" xfId="3981" xr:uid="{00000000-0005-0000-0000-00002C040000}"/>
    <cellStyle name="Millares 2 4 5 2 3 2" xfId="5664" xr:uid="{2356F67C-7E46-4F35-80E2-4F9C6A426355}"/>
    <cellStyle name="Millares 2 4 5 2 4" xfId="4824" xr:uid="{AD685A58-8494-4F14-A203-78FBAC6F59DF}"/>
    <cellStyle name="Millares 2 4 5 3" xfId="3401" xr:uid="{00000000-0005-0000-0000-00002D040000}"/>
    <cellStyle name="Millares 2 4 5 3 2" xfId="4247" xr:uid="{00000000-0005-0000-0000-00002E040000}"/>
    <cellStyle name="Millares 2 4 5 3 2 2" xfId="5930" xr:uid="{F211874D-3CE6-4F94-88FE-A32AE2B1774F}"/>
    <cellStyle name="Millares 2 4 5 3 3" xfId="5090" xr:uid="{7C0D3ED6-D82A-4DC9-A80B-03E84F72CEBE}"/>
    <cellStyle name="Millares 2 4 5 4" xfId="3832" xr:uid="{00000000-0005-0000-0000-00002F040000}"/>
    <cellStyle name="Millares 2 4 5 4 2" xfId="5515" xr:uid="{A7129707-A68A-4405-83B6-DAEFB846513B}"/>
    <cellStyle name="Millares 2 4 5 5" xfId="4675" xr:uid="{E094D69C-6553-48DC-A6FF-FA10C077F792}"/>
    <cellStyle name="Millares 2 4 6" xfId="2997" xr:uid="{00000000-0005-0000-0000-000030040000}"/>
    <cellStyle name="Millares 2 4 6 2" xfId="3452" xr:uid="{00000000-0005-0000-0000-000031040000}"/>
    <cellStyle name="Millares 2 4 6 2 2" xfId="4298" xr:uid="{00000000-0005-0000-0000-000032040000}"/>
    <cellStyle name="Millares 2 4 6 2 2 2" xfId="5981" xr:uid="{2985E716-C327-4D04-97FC-8EB01473DDB9}"/>
    <cellStyle name="Millares 2 4 6 2 3" xfId="5141" xr:uid="{B17C8524-666C-472E-9645-208F3C175B8E}"/>
    <cellStyle name="Millares 2 4 6 3" xfId="3883" xr:uid="{00000000-0005-0000-0000-000033040000}"/>
    <cellStyle name="Millares 2 4 6 3 2" xfId="5566" xr:uid="{3ABB3594-AE13-45B7-96B4-72E0C543444A}"/>
    <cellStyle name="Millares 2 4 6 4" xfId="4726" xr:uid="{68812125-42C2-40B0-957C-C22B9EDBA87B}"/>
    <cellStyle name="Millares 2 4 7" xfId="3160" xr:uid="{00000000-0005-0000-0000-000034040000}"/>
    <cellStyle name="Millares 2 4 7 2" xfId="3608" xr:uid="{00000000-0005-0000-0000-000035040000}"/>
    <cellStyle name="Millares 2 4 7 2 2" xfId="4454" xr:uid="{00000000-0005-0000-0000-000036040000}"/>
    <cellStyle name="Millares 2 4 7 2 2 2" xfId="6137" xr:uid="{1B854D29-AED5-45E5-93B2-855A63882BCE}"/>
    <cellStyle name="Millares 2 4 7 2 3" xfId="5297" xr:uid="{19E88083-1F2F-4E2C-BA01-67842556A098}"/>
    <cellStyle name="Millares 2 4 7 3" xfId="4039" xr:uid="{00000000-0005-0000-0000-000037040000}"/>
    <cellStyle name="Millares 2 4 7 3 2" xfId="5722" xr:uid="{4BD51E31-B423-4327-BE67-344534806355}"/>
    <cellStyle name="Millares 2 4 7 4" xfId="4882" xr:uid="{1D67846E-A935-4DD4-A4B7-6CC7AD16451B}"/>
    <cellStyle name="Millares 2 4 8" xfId="3251" xr:uid="{00000000-0005-0000-0000-000038040000}"/>
    <cellStyle name="Millares 2 4 8 2" xfId="3668" xr:uid="{00000000-0005-0000-0000-000039040000}"/>
    <cellStyle name="Millares 2 4 8 2 2" xfId="4514" xr:uid="{00000000-0005-0000-0000-00003A040000}"/>
    <cellStyle name="Millares 2 4 8 2 2 2" xfId="6197" xr:uid="{B58B984B-E626-49C2-9F2C-51DCC38D3B4B}"/>
    <cellStyle name="Millares 2 4 8 2 3" xfId="5357" xr:uid="{5CFFFC50-9723-412F-82F9-88D547950A6B}"/>
    <cellStyle name="Millares 2 4 8 3" xfId="4099" xr:uid="{00000000-0005-0000-0000-00003B040000}"/>
    <cellStyle name="Millares 2 4 8 3 2" xfId="5782" xr:uid="{0BFC16CD-5936-4F6F-A7EF-B39BC16F64D4}"/>
    <cellStyle name="Millares 2 4 8 4" xfId="4942" xr:uid="{65FA24F5-AE42-4BEF-8AD9-91CCC59C378C}"/>
    <cellStyle name="Millares 2 4 9" xfId="3303" xr:uid="{00000000-0005-0000-0000-00003C040000}"/>
    <cellStyle name="Millares 2 4 9 2" xfId="4149" xr:uid="{00000000-0005-0000-0000-00003D040000}"/>
    <cellStyle name="Millares 2 4 9 2 2" xfId="5832" xr:uid="{052CC063-468F-4798-975C-325AFCC24BCC}"/>
    <cellStyle name="Millares 2 4 9 3" xfId="4992" xr:uid="{BB7EBE2E-0418-4DA7-ABBC-4AFEBC5AC810}"/>
    <cellStyle name="Millares 2 5" xfId="216" xr:uid="{00000000-0005-0000-0000-00003E040000}"/>
    <cellStyle name="Millares 2 5 10" xfId="4580" xr:uid="{E237E3B4-70DA-4702-BC43-0C1D22854532}"/>
    <cellStyle name="Millares 2 5 2" xfId="217" xr:uid="{00000000-0005-0000-0000-00003F040000}"/>
    <cellStyle name="Millares 2 5 2 2" xfId="2888" xr:uid="{00000000-0005-0000-0000-000040040000}"/>
    <cellStyle name="Millares 2 5 2 2 2" xfId="3051" xr:uid="{00000000-0005-0000-0000-000041040000}"/>
    <cellStyle name="Millares 2 5 2 2 2 2" xfId="3504" xr:uid="{00000000-0005-0000-0000-000042040000}"/>
    <cellStyle name="Millares 2 5 2 2 2 2 2" xfId="4350" xr:uid="{00000000-0005-0000-0000-000043040000}"/>
    <cellStyle name="Millares 2 5 2 2 2 2 2 2" xfId="6033" xr:uid="{D0EDE80B-FDDF-4470-837C-7FF9BC98B65F}"/>
    <cellStyle name="Millares 2 5 2 2 2 2 3" xfId="5193" xr:uid="{310448B3-7D96-4C76-81DC-5869305CFDFD}"/>
    <cellStyle name="Millares 2 5 2 2 2 3" xfId="3935" xr:uid="{00000000-0005-0000-0000-000044040000}"/>
    <cellStyle name="Millares 2 5 2 2 2 3 2" xfId="5618" xr:uid="{580F7D66-7B4B-4B29-AB1C-CBA853C377A8}"/>
    <cellStyle name="Millares 2 5 2 2 2 4" xfId="4778" xr:uid="{624F4498-B23C-4F04-80D4-3DBB105B144A}"/>
    <cellStyle name="Millares 2 5 2 2 3" xfId="3355" xr:uid="{00000000-0005-0000-0000-000045040000}"/>
    <cellStyle name="Millares 2 5 2 2 3 2" xfId="4201" xr:uid="{00000000-0005-0000-0000-000046040000}"/>
    <cellStyle name="Millares 2 5 2 2 3 2 2" xfId="5884" xr:uid="{2CF6D5C6-51FD-451B-89CB-81EDFFCDAD3D}"/>
    <cellStyle name="Millares 2 5 2 2 3 3" xfId="5044" xr:uid="{2D90A548-3B23-4E0E-A6C7-68796304E940}"/>
    <cellStyle name="Millares 2 5 2 2 4" xfId="3785" xr:uid="{00000000-0005-0000-0000-000047040000}"/>
    <cellStyle name="Millares 2 5 2 2 4 2" xfId="5469" xr:uid="{DAC396AB-D526-4DBA-A1CC-C6C152C78F0B}"/>
    <cellStyle name="Millares 2 5 2 2 5" xfId="4629" xr:uid="{43A9A1D8-A159-46C9-8E02-3ABD64CBB58B}"/>
    <cellStyle name="Millares 2 5 2 3" xfId="2944" xr:uid="{00000000-0005-0000-0000-000048040000}"/>
    <cellStyle name="Millares 2 5 2 3 2" xfId="3101" xr:uid="{00000000-0005-0000-0000-000049040000}"/>
    <cellStyle name="Millares 2 5 2 3 2 2" xfId="3554" xr:uid="{00000000-0005-0000-0000-00004A040000}"/>
    <cellStyle name="Millares 2 5 2 3 2 2 2" xfId="4400" xr:uid="{00000000-0005-0000-0000-00004B040000}"/>
    <cellStyle name="Millares 2 5 2 3 2 2 2 2" xfId="6083" xr:uid="{8263E5EA-1A13-4FB9-9E5A-9C7E32CDD9D8}"/>
    <cellStyle name="Millares 2 5 2 3 2 2 3" xfId="5243" xr:uid="{61DB762A-4E39-4E63-B507-C22813684C0F}"/>
    <cellStyle name="Millares 2 5 2 3 2 3" xfId="3985" xr:uid="{00000000-0005-0000-0000-00004C040000}"/>
    <cellStyle name="Millares 2 5 2 3 2 3 2" xfId="5668" xr:uid="{7C63EBA5-80F2-491F-8FE0-ED7D0F06206F}"/>
    <cellStyle name="Millares 2 5 2 3 2 4" xfId="4828" xr:uid="{5E9E0C86-A270-4ABA-BA63-CD36DE015952}"/>
    <cellStyle name="Millares 2 5 2 3 3" xfId="3405" xr:uid="{00000000-0005-0000-0000-00004D040000}"/>
    <cellStyle name="Millares 2 5 2 3 3 2" xfId="4251" xr:uid="{00000000-0005-0000-0000-00004E040000}"/>
    <cellStyle name="Millares 2 5 2 3 3 2 2" xfId="5934" xr:uid="{455B4980-B0C3-4E36-8156-F9B3963DEB4B}"/>
    <cellStyle name="Millares 2 5 2 3 3 3" xfId="5094" xr:uid="{0EA621A9-8E43-49C2-B0A6-08FC54FE6179}"/>
    <cellStyle name="Millares 2 5 2 3 4" xfId="3836" xr:uid="{00000000-0005-0000-0000-00004F040000}"/>
    <cellStyle name="Millares 2 5 2 3 4 2" xfId="5519" xr:uid="{E5301897-DD51-4909-94D2-62A9213273A9}"/>
    <cellStyle name="Millares 2 5 2 3 5" xfId="4679" xr:uid="{B47C2A69-B271-48F0-A950-AD11EDA67A93}"/>
    <cellStyle name="Millares 2 5 2 4" xfId="3001" xr:uid="{00000000-0005-0000-0000-000050040000}"/>
    <cellStyle name="Millares 2 5 2 4 2" xfId="3456" xr:uid="{00000000-0005-0000-0000-000051040000}"/>
    <cellStyle name="Millares 2 5 2 4 2 2" xfId="4302" xr:uid="{00000000-0005-0000-0000-000052040000}"/>
    <cellStyle name="Millares 2 5 2 4 2 2 2" xfId="5985" xr:uid="{F25CE699-36BE-430D-BA18-B79E3E06B83B}"/>
    <cellStyle name="Millares 2 5 2 4 2 3" xfId="5145" xr:uid="{A6EE62FC-54C9-4A68-BD47-C61D74A7A25D}"/>
    <cellStyle name="Millares 2 5 2 4 3" xfId="3887" xr:uid="{00000000-0005-0000-0000-000053040000}"/>
    <cellStyle name="Millares 2 5 2 4 3 2" xfId="5570" xr:uid="{81410063-C54B-484B-B842-DF523DFF484A}"/>
    <cellStyle name="Millares 2 5 2 4 4" xfId="4730" xr:uid="{3B3511AC-118C-4AF1-89B7-26F3EF847C01}"/>
    <cellStyle name="Millares 2 5 2 5" xfId="3164" xr:uid="{00000000-0005-0000-0000-000054040000}"/>
    <cellStyle name="Millares 2 5 2 5 2" xfId="3612" xr:uid="{00000000-0005-0000-0000-000055040000}"/>
    <cellStyle name="Millares 2 5 2 5 2 2" xfId="4458" xr:uid="{00000000-0005-0000-0000-000056040000}"/>
    <cellStyle name="Millares 2 5 2 5 2 2 2" xfId="6141" xr:uid="{E51739BB-A33E-413B-9E98-5E8B9FE9102B}"/>
    <cellStyle name="Millares 2 5 2 5 2 3" xfId="5301" xr:uid="{F3E03960-206D-4B0F-9A46-416E0C8813BF}"/>
    <cellStyle name="Millares 2 5 2 5 3" xfId="4043" xr:uid="{00000000-0005-0000-0000-000057040000}"/>
    <cellStyle name="Millares 2 5 2 5 3 2" xfId="5726" xr:uid="{7FF2A428-C323-4582-9CA6-28BF1CD75DC9}"/>
    <cellStyle name="Millares 2 5 2 5 4" xfId="4886" xr:uid="{90F966FB-942A-45CB-A013-948F646E57C4}"/>
    <cellStyle name="Millares 2 5 2 6" xfId="3255" xr:uid="{00000000-0005-0000-0000-000058040000}"/>
    <cellStyle name="Millares 2 5 2 6 2" xfId="3672" xr:uid="{00000000-0005-0000-0000-000059040000}"/>
    <cellStyle name="Millares 2 5 2 6 2 2" xfId="4518" xr:uid="{00000000-0005-0000-0000-00005A040000}"/>
    <cellStyle name="Millares 2 5 2 6 2 2 2" xfId="6201" xr:uid="{E5C87F7B-8CAD-43A3-A401-06385BFF62FF}"/>
    <cellStyle name="Millares 2 5 2 6 2 3" xfId="5361" xr:uid="{76611B48-7CC6-4B6E-B52B-E6AEC296A689}"/>
    <cellStyle name="Millares 2 5 2 6 3" xfId="4103" xr:uid="{00000000-0005-0000-0000-00005B040000}"/>
    <cellStyle name="Millares 2 5 2 6 3 2" xfId="5786" xr:uid="{3BE66715-4235-4C48-9EE8-14BD7A12EA84}"/>
    <cellStyle name="Millares 2 5 2 6 4" xfId="4946" xr:uid="{8462CD86-4321-45BE-BB6D-BC9C9C86FDCB}"/>
    <cellStyle name="Millares 2 5 2 7" xfId="3307" xr:uid="{00000000-0005-0000-0000-00005C040000}"/>
    <cellStyle name="Millares 2 5 2 7 2" xfId="4153" xr:uid="{00000000-0005-0000-0000-00005D040000}"/>
    <cellStyle name="Millares 2 5 2 7 2 2" xfId="5836" xr:uid="{D9816CA9-BE30-45B5-98EE-69E95DB3EC94}"/>
    <cellStyle name="Millares 2 5 2 7 3" xfId="4996" xr:uid="{E4E71535-F33A-43C8-A602-7BCED6DB2C6E}"/>
    <cellStyle name="Millares 2 5 2 8" xfId="3730" xr:uid="{00000000-0005-0000-0000-00005E040000}"/>
    <cellStyle name="Millares 2 5 2 8 2" xfId="5417" xr:uid="{29EC8920-86B7-4DF2-9BE2-5B95E2F5EB61}"/>
    <cellStyle name="Millares 2 5 2 9" xfId="4581" xr:uid="{DBE2C684-8EA8-4BA7-B17A-E83ED6F11104}"/>
    <cellStyle name="Millares 2 5 3" xfId="2887" xr:uid="{00000000-0005-0000-0000-00005F040000}"/>
    <cellStyle name="Millares 2 5 3 2" xfId="3050" xr:uid="{00000000-0005-0000-0000-000060040000}"/>
    <cellStyle name="Millares 2 5 3 2 2" xfId="3503" xr:uid="{00000000-0005-0000-0000-000061040000}"/>
    <cellStyle name="Millares 2 5 3 2 2 2" xfId="4349" xr:uid="{00000000-0005-0000-0000-000062040000}"/>
    <cellStyle name="Millares 2 5 3 2 2 2 2" xfId="6032" xr:uid="{07D9BE5F-019A-4BA9-B20F-8539322414A2}"/>
    <cellStyle name="Millares 2 5 3 2 2 3" xfId="5192" xr:uid="{BDF7C1D2-00A6-4AFE-93FB-1CEDBEBEE9AA}"/>
    <cellStyle name="Millares 2 5 3 2 3" xfId="3934" xr:uid="{00000000-0005-0000-0000-000063040000}"/>
    <cellStyle name="Millares 2 5 3 2 3 2" xfId="5617" xr:uid="{EBE92FAD-24BA-49F7-899C-075F521E980B}"/>
    <cellStyle name="Millares 2 5 3 2 4" xfId="4777" xr:uid="{25E9A93D-47D5-4FA4-B58E-1E4F3AA3B82D}"/>
    <cellStyle name="Millares 2 5 3 3" xfId="3354" xr:uid="{00000000-0005-0000-0000-000064040000}"/>
    <cellStyle name="Millares 2 5 3 3 2" xfId="4200" xr:uid="{00000000-0005-0000-0000-000065040000}"/>
    <cellStyle name="Millares 2 5 3 3 2 2" xfId="5883" xr:uid="{E1D7B48A-856B-4B66-B15C-4150565902FC}"/>
    <cellStyle name="Millares 2 5 3 3 3" xfId="5043" xr:uid="{8A8AE84D-B8EB-4844-8E68-61BF2A5C38BA}"/>
    <cellStyle name="Millares 2 5 3 4" xfId="3784" xr:uid="{00000000-0005-0000-0000-000066040000}"/>
    <cellStyle name="Millares 2 5 3 4 2" xfId="5468" xr:uid="{543C9764-C18D-4C51-9BA4-DE2FBA04BA22}"/>
    <cellStyle name="Millares 2 5 3 5" xfId="4628" xr:uid="{21B76861-ACCC-438B-9418-5021B5011988}"/>
    <cellStyle name="Millares 2 5 4" xfId="2943" xr:uid="{00000000-0005-0000-0000-000067040000}"/>
    <cellStyle name="Millares 2 5 4 2" xfId="3100" xr:uid="{00000000-0005-0000-0000-000068040000}"/>
    <cellStyle name="Millares 2 5 4 2 2" xfId="3553" xr:uid="{00000000-0005-0000-0000-000069040000}"/>
    <cellStyle name="Millares 2 5 4 2 2 2" xfId="4399" xr:uid="{00000000-0005-0000-0000-00006A040000}"/>
    <cellStyle name="Millares 2 5 4 2 2 2 2" xfId="6082" xr:uid="{A645A838-889F-4808-AC6B-C8831C0878DC}"/>
    <cellStyle name="Millares 2 5 4 2 2 3" xfId="5242" xr:uid="{40CAC4C3-C191-4321-956A-D623A9F40CC9}"/>
    <cellStyle name="Millares 2 5 4 2 3" xfId="3984" xr:uid="{00000000-0005-0000-0000-00006B040000}"/>
    <cellStyle name="Millares 2 5 4 2 3 2" xfId="5667" xr:uid="{E2230DD1-0B02-4DF9-BE77-CBFD38407556}"/>
    <cellStyle name="Millares 2 5 4 2 4" xfId="4827" xr:uid="{CB716850-361E-4BCD-8594-85A6BB9EB53E}"/>
    <cellStyle name="Millares 2 5 4 3" xfId="3404" xr:uid="{00000000-0005-0000-0000-00006C040000}"/>
    <cellStyle name="Millares 2 5 4 3 2" xfId="4250" xr:uid="{00000000-0005-0000-0000-00006D040000}"/>
    <cellStyle name="Millares 2 5 4 3 2 2" xfId="5933" xr:uid="{541AFA6E-543A-4AF5-A92A-2DB2A3432043}"/>
    <cellStyle name="Millares 2 5 4 3 3" xfId="5093" xr:uid="{7B6FF3DE-8B4E-4E3D-88A0-A8801FCBF6FD}"/>
    <cellStyle name="Millares 2 5 4 4" xfId="3835" xr:uid="{00000000-0005-0000-0000-00006E040000}"/>
    <cellStyle name="Millares 2 5 4 4 2" xfId="5518" xr:uid="{7B671EA4-E751-49CB-A706-16DEBCB3C722}"/>
    <cellStyle name="Millares 2 5 4 5" xfId="4678" xr:uid="{F34135BC-F8C0-4729-B426-12D06984CFA8}"/>
    <cellStyle name="Millares 2 5 5" xfId="3000" xr:uid="{00000000-0005-0000-0000-00006F040000}"/>
    <cellStyle name="Millares 2 5 5 2" xfId="3455" xr:uid="{00000000-0005-0000-0000-000070040000}"/>
    <cellStyle name="Millares 2 5 5 2 2" xfId="4301" xr:uid="{00000000-0005-0000-0000-000071040000}"/>
    <cellStyle name="Millares 2 5 5 2 2 2" xfId="5984" xr:uid="{F56E8874-8820-4942-A72F-0A5720DD03C6}"/>
    <cellStyle name="Millares 2 5 5 2 3" xfId="5144" xr:uid="{436ED3FF-8DB1-4274-ACE1-59B295685093}"/>
    <cellStyle name="Millares 2 5 5 3" xfId="3886" xr:uid="{00000000-0005-0000-0000-000072040000}"/>
    <cellStyle name="Millares 2 5 5 3 2" xfId="5569" xr:uid="{90D4D0D3-2108-45A1-968E-F972EF5C16AF}"/>
    <cellStyle name="Millares 2 5 5 4" xfId="4729" xr:uid="{1577300C-CB5F-4603-9F14-AF85F647231A}"/>
    <cellStyle name="Millares 2 5 6" xfId="3163" xr:uid="{00000000-0005-0000-0000-000073040000}"/>
    <cellStyle name="Millares 2 5 6 2" xfId="3611" xr:uid="{00000000-0005-0000-0000-000074040000}"/>
    <cellStyle name="Millares 2 5 6 2 2" xfId="4457" xr:uid="{00000000-0005-0000-0000-000075040000}"/>
    <cellStyle name="Millares 2 5 6 2 2 2" xfId="6140" xr:uid="{8E291E2B-43F7-4A4F-A1E7-005D3CEC9E97}"/>
    <cellStyle name="Millares 2 5 6 2 3" xfId="5300" xr:uid="{C15BEE64-30D9-4A33-953F-966D32CD342E}"/>
    <cellStyle name="Millares 2 5 6 3" xfId="4042" xr:uid="{00000000-0005-0000-0000-000076040000}"/>
    <cellStyle name="Millares 2 5 6 3 2" xfId="5725" xr:uid="{8541BDF3-1CAB-4D7B-8492-946F1EBAF2C1}"/>
    <cellStyle name="Millares 2 5 6 4" xfId="4885" xr:uid="{C4C556F9-A687-4AC0-A137-DE2169FCE2C1}"/>
    <cellStyle name="Millares 2 5 7" xfId="3254" xr:uid="{00000000-0005-0000-0000-000077040000}"/>
    <cellStyle name="Millares 2 5 7 2" xfId="3671" xr:uid="{00000000-0005-0000-0000-000078040000}"/>
    <cellStyle name="Millares 2 5 7 2 2" xfId="4517" xr:uid="{00000000-0005-0000-0000-000079040000}"/>
    <cellStyle name="Millares 2 5 7 2 2 2" xfId="6200" xr:uid="{94F74E27-4BFD-4E0F-957A-CECECD4375EF}"/>
    <cellStyle name="Millares 2 5 7 2 3" xfId="5360" xr:uid="{544A7E63-7738-4235-A3DE-AB63D71B8458}"/>
    <cellStyle name="Millares 2 5 7 3" xfId="4102" xr:uid="{00000000-0005-0000-0000-00007A040000}"/>
    <cellStyle name="Millares 2 5 7 3 2" xfId="5785" xr:uid="{AF27413B-CEF3-4131-AE25-EE6E69368ACE}"/>
    <cellStyle name="Millares 2 5 7 4" xfId="4945" xr:uid="{6FB2D2A9-DE65-4F22-8B81-34DB91BF2B90}"/>
    <cellStyle name="Millares 2 5 8" xfId="3306" xr:uid="{00000000-0005-0000-0000-00007B040000}"/>
    <cellStyle name="Millares 2 5 8 2" xfId="4152" xr:uid="{00000000-0005-0000-0000-00007C040000}"/>
    <cellStyle name="Millares 2 5 8 2 2" xfId="5835" xr:uid="{B137B69F-F7C3-4863-B587-4BDB6DB7C347}"/>
    <cellStyle name="Millares 2 5 8 3" xfId="4995" xr:uid="{1459D4D4-1DD2-4168-8B30-90514B3C4328}"/>
    <cellStyle name="Millares 2 5 9" xfId="3729" xr:uid="{00000000-0005-0000-0000-00007D040000}"/>
    <cellStyle name="Millares 2 5 9 2" xfId="5416" xr:uid="{390DA44F-F083-4F6C-AE66-0D9A7BC42BBF}"/>
    <cellStyle name="Millares 2 6" xfId="218" xr:uid="{00000000-0005-0000-0000-00007E040000}"/>
    <cellStyle name="Millares 2 6 10" xfId="4582" xr:uid="{8CD37658-FA5B-40CE-8E1E-7F6E929F6EB2}"/>
    <cellStyle name="Millares 2 6 2" xfId="219" xr:uid="{00000000-0005-0000-0000-00007F040000}"/>
    <cellStyle name="Millares 2 6 2 2" xfId="2890" xr:uid="{00000000-0005-0000-0000-000080040000}"/>
    <cellStyle name="Millares 2 6 2 2 2" xfId="3053" xr:uid="{00000000-0005-0000-0000-000081040000}"/>
    <cellStyle name="Millares 2 6 2 2 2 2" xfId="3506" xr:uid="{00000000-0005-0000-0000-000082040000}"/>
    <cellStyle name="Millares 2 6 2 2 2 2 2" xfId="4352" xr:uid="{00000000-0005-0000-0000-000083040000}"/>
    <cellStyle name="Millares 2 6 2 2 2 2 2 2" xfId="6035" xr:uid="{C705C91E-6F31-48C6-892A-F0C5B1D43D99}"/>
    <cellStyle name="Millares 2 6 2 2 2 2 3" xfId="5195" xr:uid="{59C4EFF3-0A51-490B-8F24-FF9A398CF41B}"/>
    <cellStyle name="Millares 2 6 2 2 2 3" xfId="3937" xr:uid="{00000000-0005-0000-0000-000084040000}"/>
    <cellStyle name="Millares 2 6 2 2 2 3 2" xfId="5620" xr:uid="{88498391-079E-4ECD-B62F-B88A0796C089}"/>
    <cellStyle name="Millares 2 6 2 2 2 4" xfId="4780" xr:uid="{71F0F860-2D3F-44A2-8826-1217C9ADF3C1}"/>
    <cellStyle name="Millares 2 6 2 2 3" xfId="3357" xr:uid="{00000000-0005-0000-0000-000085040000}"/>
    <cellStyle name="Millares 2 6 2 2 3 2" xfId="4203" xr:uid="{00000000-0005-0000-0000-000086040000}"/>
    <cellStyle name="Millares 2 6 2 2 3 2 2" xfId="5886" xr:uid="{66E5FA60-D134-4EE5-AD6A-7C8DB4B9FEB6}"/>
    <cellStyle name="Millares 2 6 2 2 3 3" xfId="5046" xr:uid="{3542EF4E-6FF4-4DCD-9334-444C2998056C}"/>
    <cellStyle name="Millares 2 6 2 2 4" xfId="3787" xr:uid="{00000000-0005-0000-0000-000087040000}"/>
    <cellStyle name="Millares 2 6 2 2 4 2" xfId="5471" xr:uid="{38DA01A4-021B-4533-8A7C-1CA39EEF9D5C}"/>
    <cellStyle name="Millares 2 6 2 2 5" xfId="4631" xr:uid="{FA544777-B2FC-44A0-894A-BFE739D7F7A8}"/>
    <cellStyle name="Millares 2 6 2 3" xfId="2946" xr:uid="{00000000-0005-0000-0000-000088040000}"/>
    <cellStyle name="Millares 2 6 2 3 2" xfId="3103" xr:uid="{00000000-0005-0000-0000-000089040000}"/>
    <cellStyle name="Millares 2 6 2 3 2 2" xfId="3556" xr:uid="{00000000-0005-0000-0000-00008A040000}"/>
    <cellStyle name="Millares 2 6 2 3 2 2 2" xfId="4402" xr:uid="{00000000-0005-0000-0000-00008B040000}"/>
    <cellStyle name="Millares 2 6 2 3 2 2 2 2" xfId="6085" xr:uid="{D55EA746-A12D-4B45-A22A-8CE50B2306BD}"/>
    <cellStyle name="Millares 2 6 2 3 2 2 3" xfId="5245" xr:uid="{9209CB07-EC26-4899-BAB2-E6711005AF22}"/>
    <cellStyle name="Millares 2 6 2 3 2 3" xfId="3987" xr:uid="{00000000-0005-0000-0000-00008C040000}"/>
    <cellStyle name="Millares 2 6 2 3 2 3 2" xfId="5670" xr:uid="{63A7AA70-C2CB-4F8C-AEF9-5CBC96520619}"/>
    <cellStyle name="Millares 2 6 2 3 2 4" xfId="4830" xr:uid="{25B433A3-3780-4270-B2FF-4B47DC62E27F}"/>
    <cellStyle name="Millares 2 6 2 3 3" xfId="3407" xr:uid="{00000000-0005-0000-0000-00008D040000}"/>
    <cellStyle name="Millares 2 6 2 3 3 2" xfId="4253" xr:uid="{00000000-0005-0000-0000-00008E040000}"/>
    <cellStyle name="Millares 2 6 2 3 3 2 2" xfId="5936" xr:uid="{21D22B7E-003C-45AC-857A-E810AFDA5480}"/>
    <cellStyle name="Millares 2 6 2 3 3 3" xfId="5096" xr:uid="{E89D7188-279F-4577-A78B-51B22542F9D9}"/>
    <cellStyle name="Millares 2 6 2 3 4" xfId="3838" xr:uid="{00000000-0005-0000-0000-00008F040000}"/>
    <cellStyle name="Millares 2 6 2 3 4 2" xfId="5521" xr:uid="{0DE3EF20-35D8-4234-9BC8-3C5B43DE8D1B}"/>
    <cellStyle name="Millares 2 6 2 3 5" xfId="4681" xr:uid="{A72CA499-BF9C-4A05-93E8-3EE7E0E7A2F3}"/>
    <cellStyle name="Millares 2 6 2 4" xfId="3003" xr:uid="{00000000-0005-0000-0000-000090040000}"/>
    <cellStyle name="Millares 2 6 2 4 2" xfId="3458" xr:uid="{00000000-0005-0000-0000-000091040000}"/>
    <cellStyle name="Millares 2 6 2 4 2 2" xfId="4304" xr:uid="{00000000-0005-0000-0000-000092040000}"/>
    <cellStyle name="Millares 2 6 2 4 2 2 2" xfId="5987" xr:uid="{297557FD-DF26-4126-A768-C0075CA1DFB5}"/>
    <cellStyle name="Millares 2 6 2 4 2 3" xfId="5147" xr:uid="{7AA79A6D-8E83-4560-BC1E-7E182B710280}"/>
    <cellStyle name="Millares 2 6 2 4 3" xfId="3889" xr:uid="{00000000-0005-0000-0000-000093040000}"/>
    <cellStyle name="Millares 2 6 2 4 3 2" xfId="5572" xr:uid="{B25DF1A8-A8E0-41AD-AA73-F50AAA58AE70}"/>
    <cellStyle name="Millares 2 6 2 4 4" xfId="4732" xr:uid="{0C22843D-34E2-4A97-9AF0-FE6E10688FF0}"/>
    <cellStyle name="Millares 2 6 2 5" xfId="3166" xr:uid="{00000000-0005-0000-0000-000094040000}"/>
    <cellStyle name="Millares 2 6 2 5 2" xfId="3614" xr:uid="{00000000-0005-0000-0000-000095040000}"/>
    <cellStyle name="Millares 2 6 2 5 2 2" xfId="4460" xr:uid="{00000000-0005-0000-0000-000096040000}"/>
    <cellStyle name="Millares 2 6 2 5 2 2 2" xfId="6143" xr:uid="{1BF07E4B-2E37-4121-B27E-2C6D99F3376C}"/>
    <cellStyle name="Millares 2 6 2 5 2 3" xfId="5303" xr:uid="{FD585754-B1D3-4A41-A606-6687B3636F2C}"/>
    <cellStyle name="Millares 2 6 2 5 3" xfId="4045" xr:uid="{00000000-0005-0000-0000-000097040000}"/>
    <cellStyle name="Millares 2 6 2 5 3 2" xfId="5728" xr:uid="{08168D2A-FB45-4B86-B2D1-260171B8C1AF}"/>
    <cellStyle name="Millares 2 6 2 5 4" xfId="4888" xr:uid="{95164225-3CF3-414A-AE55-83796FEF2F49}"/>
    <cellStyle name="Millares 2 6 2 6" xfId="3257" xr:uid="{00000000-0005-0000-0000-000098040000}"/>
    <cellStyle name="Millares 2 6 2 6 2" xfId="3674" xr:uid="{00000000-0005-0000-0000-000099040000}"/>
    <cellStyle name="Millares 2 6 2 6 2 2" xfId="4520" xr:uid="{00000000-0005-0000-0000-00009A040000}"/>
    <cellStyle name="Millares 2 6 2 6 2 2 2" xfId="6203" xr:uid="{AE0C405F-5A96-46A7-83C7-94EE969BE9DF}"/>
    <cellStyle name="Millares 2 6 2 6 2 3" xfId="5363" xr:uid="{99ABAB38-8574-4371-9F85-28CB664C42F9}"/>
    <cellStyle name="Millares 2 6 2 6 3" xfId="4105" xr:uid="{00000000-0005-0000-0000-00009B040000}"/>
    <cellStyle name="Millares 2 6 2 6 3 2" xfId="5788" xr:uid="{8B1F757E-D69E-4C93-B4EC-36F0205AA3DD}"/>
    <cellStyle name="Millares 2 6 2 6 4" xfId="4948" xr:uid="{6CFF5115-3A75-4E51-AB94-CEA73F30F351}"/>
    <cellStyle name="Millares 2 6 2 7" xfId="3309" xr:uid="{00000000-0005-0000-0000-00009C040000}"/>
    <cellStyle name="Millares 2 6 2 7 2" xfId="4155" xr:uid="{00000000-0005-0000-0000-00009D040000}"/>
    <cellStyle name="Millares 2 6 2 7 2 2" xfId="5838" xr:uid="{BE2EC801-4E9C-43F9-BA7E-75120CF2AC79}"/>
    <cellStyle name="Millares 2 6 2 7 3" xfId="4998" xr:uid="{344F560D-35A9-4A3E-AB10-5D5C87693731}"/>
    <cellStyle name="Millares 2 6 2 8" xfId="3732" xr:uid="{00000000-0005-0000-0000-00009E040000}"/>
    <cellStyle name="Millares 2 6 2 8 2" xfId="5419" xr:uid="{5EB6C5FA-58A2-4519-A1AA-1DDDF1B82D94}"/>
    <cellStyle name="Millares 2 6 2 9" xfId="4583" xr:uid="{7D3C73F3-98AF-47D4-B24F-6F5C8723C3C3}"/>
    <cellStyle name="Millares 2 6 3" xfId="2889" xr:uid="{00000000-0005-0000-0000-00009F040000}"/>
    <cellStyle name="Millares 2 6 3 2" xfId="3052" xr:uid="{00000000-0005-0000-0000-0000A0040000}"/>
    <cellStyle name="Millares 2 6 3 2 2" xfId="3505" xr:uid="{00000000-0005-0000-0000-0000A1040000}"/>
    <cellStyle name="Millares 2 6 3 2 2 2" xfId="4351" xr:uid="{00000000-0005-0000-0000-0000A2040000}"/>
    <cellStyle name="Millares 2 6 3 2 2 2 2" xfId="6034" xr:uid="{D9C42973-D411-4287-892F-A9BD0BAC751B}"/>
    <cellStyle name="Millares 2 6 3 2 2 3" xfId="5194" xr:uid="{C2B6BC3C-1CD4-41CD-8ECD-6AF52EACDC13}"/>
    <cellStyle name="Millares 2 6 3 2 3" xfId="3936" xr:uid="{00000000-0005-0000-0000-0000A3040000}"/>
    <cellStyle name="Millares 2 6 3 2 3 2" xfId="5619" xr:uid="{56F55312-C198-4CD3-9DB7-9B115470DA93}"/>
    <cellStyle name="Millares 2 6 3 2 4" xfId="4779" xr:uid="{9902C331-92A2-4B08-AE91-DF9DDF7B2B14}"/>
    <cellStyle name="Millares 2 6 3 3" xfId="3356" xr:uid="{00000000-0005-0000-0000-0000A4040000}"/>
    <cellStyle name="Millares 2 6 3 3 2" xfId="4202" xr:uid="{00000000-0005-0000-0000-0000A5040000}"/>
    <cellStyle name="Millares 2 6 3 3 2 2" xfId="5885" xr:uid="{5EB72FC1-3408-40C6-811F-37E24C961A8B}"/>
    <cellStyle name="Millares 2 6 3 3 3" xfId="5045" xr:uid="{F969858E-2DFD-41BD-B1E5-9F60855DB77B}"/>
    <cellStyle name="Millares 2 6 3 4" xfId="3786" xr:uid="{00000000-0005-0000-0000-0000A6040000}"/>
    <cellStyle name="Millares 2 6 3 4 2" xfId="5470" xr:uid="{8ADA9C83-6396-4291-A523-CCF5207A7BDF}"/>
    <cellStyle name="Millares 2 6 3 5" xfId="4630" xr:uid="{BC01A735-A8DE-4BA2-AF42-0227079D83CC}"/>
    <cellStyle name="Millares 2 6 4" xfId="2945" xr:uid="{00000000-0005-0000-0000-0000A7040000}"/>
    <cellStyle name="Millares 2 6 4 2" xfId="3102" xr:uid="{00000000-0005-0000-0000-0000A8040000}"/>
    <cellStyle name="Millares 2 6 4 2 2" xfId="3555" xr:uid="{00000000-0005-0000-0000-0000A9040000}"/>
    <cellStyle name="Millares 2 6 4 2 2 2" xfId="4401" xr:uid="{00000000-0005-0000-0000-0000AA040000}"/>
    <cellStyle name="Millares 2 6 4 2 2 2 2" xfId="6084" xr:uid="{CFFDCF48-50D2-4D05-BAB6-128423B51CD4}"/>
    <cellStyle name="Millares 2 6 4 2 2 3" xfId="5244" xr:uid="{E0AC3190-F17F-43B7-9AFB-F37A5861A5A3}"/>
    <cellStyle name="Millares 2 6 4 2 3" xfId="3986" xr:uid="{00000000-0005-0000-0000-0000AB040000}"/>
    <cellStyle name="Millares 2 6 4 2 3 2" xfId="5669" xr:uid="{4D94F3DE-38B9-413E-8F46-B9B89E3CB774}"/>
    <cellStyle name="Millares 2 6 4 2 4" xfId="4829" xr:uid="{C6FFE429-FBBB-4C9D-8F47-0FD8A2EC6A85}"/>
    <cellStyle name="Millares 2 6 4 3" xfId="3406" xr:uid="{00000000-0005-0000-0000-0000AC040000}"/>
    <cellStyle name="Millares 2 6 4 3 2" xfId="4252" xr:uid="{00000000-0005-0000-0000-0000AD040000}"/>
    <cellStyle name="Millares 2 6 4 3 2 2" xfId="5935" xr:uid="{E1EE024F-776E-41CF-86F4-57F1B81A2002}"/>
    <cellStyle name="Millares 2 6 4 3 3" xfId="5095" xr:uid="{863BBECD-BD97-40EB-9AF6-9EE9B7EBEC5F}"/>
    <cellStyle name="Millares 2 6 4 4" xfId="3837" xr:uid="{00000000-0005-0000-0000-0000AE040000}"/>
    <cellStyle name="Millares 2 6 4 4 2" xfId="5520" xr:uid="{51464FCD-9884-4276-9BC4-574460662050}"/>
    <cellStyle name="Millares 2 6 4 5" xfId="4680" xr:uid="{9F0387D0-C031-45EC-8F13-BD7C8A04304F}"/>
    <cellStyle name="Millares 2 6 5" xfId="3002" xr:uid="{00000000-0005-0000-0000-0000AF040000}"/>
    <cellStyle name="Millares 2 6 5 2" xfId="3457" xr:uid="{00000000-0005-0000-0000-0000B0040000}"/>
    <cellStyle name="Millares 2 6 5 2 2" xfId="4303" xr:uid="{00000000-0005-0000-0000-0000B1040000}"/>
    <cellStyle name="Millares 2 6 5 2 2 2" xfId="5986" xr:uid="{7792E1F7-1B40-47E7-A36E-3768AB5410EB}"/>
    <cellStyle name="Millares 2 6 5 2 3" xfId="5146" xr:uid="{CB29A099-23AA-404C-80F8-80D11CDC5572}"/>
    <cellStyle name="Millares 2 6 5 3" xfId="3888" xr:uid="{00000000-0005-0000-0000-0000B2040000}"/>
    <cellStyle name="Millares 2 6 5 3 2" xfId="5571" xr:uid="{5CAE1A64-C65B-4BAA-BA1B-22AB72FC2244}"/>
    <cellStyle name="Millares 2 6 5 4" xfId="4731" xr:uid="{FD6AD0D2-3B0A-4E56-A3EE-667CFC06F626}"/>
    <cellStyle name="Millares 2 6 6" xfId="3165" xr:uid="{00000000-0005-0000-0000-0000B3040000}"/>
    <cellStyle name="Millares 2 6 6 2" xfId="3613" xr:uid="{00000000-0005-0000-0000-0000B4040000}"/>
    <cellStyle name="Millares 2 6 6 2 2" xfId="4459" xr:uid="{00000000-0005-0000-0000-0000B5040000}"/>
    <cellStyle name="Millares 2 6 6 2 2 2" xfId="6142" xr:uid="{985BB00B-1EBC-440E-AFA8-6F7FBCDF8697}"/>
    <cellStyle name="Millares 2 6 6 2 3" xfId="5302" xr:uid="{F28E9F3B-6D21-45A1-8C71-AB2E99E63272}"/>
    <cellStyle name="Millares 2 6 6 3" xfId="4044" xr:uid="{00000000-0005-0000-0000-0000B6040000}"/>
    <cellStyle name="Millares 2 6 6 3 2" xfId="5727" xr:uid="{75068495-BB5E-45F9-9793-9BCDF8B9CA93}"/>
    <cellStyle name="Millares 2 6 6 4" xfId="4887" xr:uid="{A44CFAFD-6249-480E-B8AE-8ABDED7D0457}"/>
    <cellStyle name="Millares 2 6 7" xfId="3256" xr:uid="{00000000-0005-0000-0000-0000B7040000}"/>
    <cellStyle name="Millares 2 6 7 2" xfId="3673" xr:uid="{00000000-0005-0000-0000-0000B8040000}"/>
    <cellStyle name="Millares 2 6 7 2 2" xfId="4519" xr:uid="{00000000-0005-0000-0000-0000B9040000}"/>
    <cellStyle name="Millares 2 6 7 2 2 2" xfId="6202" xr:uid="{7C6209D4-CF93-413B-B2CD-41193D6F727F}"/>
    <cellStyle name="Millares 2 6 7 2 3" xfId="5362" xr:uid="{A7EF53F0-2E8D-4903-A0B8-BE3012173D82}"/>
    <cellStyle name="Millares 2 6 7 3" xfId="4104" xr:uid="{00000000-0005-0000-0000-0000BA040000}"/>
    <cellStyle name="Millares 2 6 7 3 2" xfId="5787" xr:uid="{7D287AE1-8E78-4FA0-8AAD-3F5CB2DA7E6C}"/>
    <cellStyle name="Millares 2 6 7 4" xfId="4947" xr:uid="{05964A92-A91F-4DC0-8740-AB6E8781D223}"/>
    <cellStyle name="Millares 2 6 8" xfId="3308" xr:uid="{00000000-0005-0000-0000-0000BB040000}"/>
    <cellStyle name="Millares 2 6 8 2" xfId="4154" xr:uid="{00000000-0005-0000-0000-0000BC040000}"/>
    <cellStyle name="Millares 2 6 8 2 2" xfId="5837" xr:uid="{FD42C673-D0A8-45F8-A399-CC9C442B5EB8}"/>
    <cellStyle name="Millares 2 6 8 3" xfId="4997" xr:uid="{56E0B43A-F412-4EBD-98C2-C23ABC747165}"/>
    <cellStyle name="Millares 2 6 9" xfId="3731" xr:uid="{00000000-0005-0000-0000-0000BD040000}"/>
    <cellStyle name="Millares 2 6 9 2" xfId="5418" xr:uid="{131DE8A4-22B6-42F0-A0AA-07982D61FBF5}"/>
    <cellStyle name="Millares 20" xfId="3216" xr:uid="{00000000-0005-0000-0000-0000BE040000}"/>
    <cellStyle name="Millares 21" xfId="3215" xr:uid="{00000000-0005-0000-0000-0000BF040000}"/>
    <cellStyle name="Millares 22" xfId="3214" xr:uid="{00000000-0005-0000-0000-0000C0040000}"/>
    <cellStyle name="Millares 23" xfId="3204" xr:uid="{00000000-0005-0000-0000-0000C1040000}"/>
    <cellStyle name="Millares 24" xfId="3189" xr:uid="{00000000-0005-0000-0000-0000C2040000}"/>
    <cellStyle name="Millares 25" xfId="3201" xr:uid="{00000000-0005-0000-0000-0000C3040000}"/>
    <cellStyle name="Millares 26" xfId="3220" xr:uid="{00000000-0005-0000-0000-0000C4040000}"/>
    <cellStyle name="Millares 27" xfId="3184" xr:uid="{00000000-0005-0000-0000-0000C5040000}"/>
    <cellStyle name="Millares 28" xfId="3224" xr:uid="{00000000-0005-0000-0000-0000C6040000}"/>
    <cellStyle name="Millares 29" xfId="3202" xr:uid="{00000000-0005-0000-0000-0000C7040000}"/>
    <cellStyle name="Millares 3" xfId="5" xr:uid="{00000000-0005-0000-0000-0000C8040000}"/>
    <cellStyle name="Millares 3 2" xfId="6" xr:uid="{00000000-0005-0000-0000-0000C9040000}"/>
    <cellStyle name="Millares 3 3" xfId="220" xr:uid="{00000000-0005-0000-0000-0000CA040000}"/>
    <cellStyle name="Millares 3 3 10" xfId="4584" xr:uid="{4A1507AD-37E7-4216-BB39-53E050587E0A}"/>
    <cellStyle name="Millares 3 3 2" xfId="221" xr:uid="{00000000-0005-0000-0000-0000CB040000}"/>
    <cellStyle name="Millares 3 3 2 2" xfId="2892" xr:uid="{00000000-0005-0000-0000-0000CC040000}"/>
    <cellStyle name="Millares 3 3 2 2 2" xfId="3055" xr:uid="{00000000-0005-0000-0000-0000CD040000}"/>
    <cellStyle name="Millares 3 3 2 2 2 2" xfId="3508" xr:uid="{00000000-0005-0000-0000-0000CE040000}"/>
    <cellStyle name="Millares 3 3 2 2 2 2 2" xfId="4354" xr:uid="{00000000-0005-0000-0000-0000CF040000}"/>
    <cellStyle name="Millares 3 3 2 2 2 2 2 2" xfId="6037" xr:uid="{9BA19C1D-120F-407C-9D65-529302A85154}"/>
    <cellStyle name="Millares 3 3 2 2 2 2 3" xfId="5197" xr:uid="{2B0B045C-9995-44C1-82B4-FD2517FC7FBC}"/>
    <cellStyle name="Millares 3 3 2 2 2 3" xfId="3939" xr:uid="{00000000-0005-0000-0000-0000D0040000}"/>
    <cellStyle name="Millares 3 3 2 2 2 3 2" xfId="5622" xr:uid="{37639E83-5628-4B20-B663-6000FE9E047D}"/>
    <cellStyle name="Millares 3 3 2 2 2 4" xfId="4782" xr:uid="{49A4D6BF-6967-48B0-93DC-F0AB1FB275AB}"/>
    <cellStyle name="Millares 3 3 2 2 3" xfId="3359" xr:uid="{00000000-0005-0000-0000-0000D1040000}"/>
    <cellStyle name="Millares 3 3 2 2 3 2" xfId="4205" xr:uid="{00000000-0005-0000-0000-0000D2040000}"/>
    <cellStyle name="Millares 3 3 2 2 3 2 2" xfId="5888" xr:uid="{49F29462-3F9E-4135-AD0E-34F4C3F842FC}"/>
    <cellStyle name="Millares 3 3 2 2 3 3" xfId="5048" xr:uid="{8CDC30FC-3DBC-4C29-8569-E073A4E71DBB}"/>
    <cellStyle name="Millares 3 3 2 2 4" xfId="3789" xr:uid="{00000000-0005-0000-0000-0000D3040000}"/>
    <cellStyle name="Millares 3 3 2 2 4 2" xfId="5473" xr:uid="{8B39F5CA-7658-40E0-A8BF-3BBA4E65C881}"/>
    <cellStyle name="Millares 3 3 2 2 5" xfId="4633" xr:uid="{F4C473FE-4D89-49A4-A356-B1D85738E5F6}"/>
    <cellStyle name="Millares 3 3 2 3" xfId="2948" xr:uid="{00000000-0005-0000-0000-0000D4040000}"/>
    <cellStyle name="Millares 3 3 2 3 2" xfId="3105" xr:uid="{00000000-0005-0000-0000-0000D5040000}"/>
    <cellStyle name="Millares 3 3 2 3 2 2" xfId="3558" xr:uid="{00000000-0005-0000-0000-0000D6040000}"/>
    <cellStyle name="Millares 3 3 2 3 2 2 2" xfId="4404" xr:uid="{00000000-0005-0000-0000-0000D7040000}"/>
    <cellStyle name="Millares 3 3 2 3 2 2 2 2" xfId="6087" xr:uid="{CE8684CA-C1F9-40A0-9D0F-B177028184B3}"/>
    <cellStyle name="Millares 3 3 2 3 2 2 3" xfId="5247" xr:uid="{894E2C37-59EC-46D1-BE62-C0AB7812F00A}"/>
    <cellStyle name="Millares 3 3 2 3 2 3" xfId="3989" xr:uid="{00000000-0005-0000-0000-0000D8040000}"/>
    <cellStyle name="Millares 3 3 2 3 2 3 2" xfId="5672" xr:uid="{4E6E5886-1517-4228-B15E-D38F301E23DB}"/>
    <cellStyle name="Millares 3 3 2 3 2 4" xfId="4832" xr:uid="{08940908-0F49-45E2-9F90-620C3F3890C8}"/>
    <cellStyle name="Millares 3 3 2 3 3" xfId="3409" xr:uid="{00000000-0005-0000-0000-0000D9040000}"/>
    <cellStyle name="Millares 3 3 2 3 3 2" xfId="4255" xr:uid="{00000000-0005-0000-0000-0000DA040000}"/>
    <cellStyle name="Millares 3 3 2 3 3 2 2" xfId="5938" xr:uid="{AA351DD0-D9DF-4B9D-93F5-89DB7823E267}"/>
    <cellStyle name="Millares 3 3 2 3 3 3" xfId="5098" xr:uid="{7EBE1514-5FC4-46A0-AB56-8BD488915023}"/>
    <cellStyle name="Millares 3 3 2 3 4" xfId="3840" xr:uid="{00000000-0005-0000-0000-0000DB040000}"/>
    <cellStyle name="Millares 3 3 2 3 4 2" xfId="5523" xr:uid="{1522B9E9-014F-4A2F-ADC7-4CA8D8A2839D}"/>
    <cellStyle name="Millares 3 3 2 3 5" xfId="4683" xr:uid="{C997456B-071A-4D9C-8E4A-6438188D0B86}"/>
    <cellStyle name="Millares 3 3 2 4" xfId="3005" xr:uid="{00000000-0005-0000-0000-0000DC040000}"/>
    <cellStyle name="Millares 3 3 2 4 2" xfId="3460" xr:uid="{00000000-0005-0000-0000-0000DD040000}"/>
    <cellStyle name="Millares 3 3 2 4 2 2" xfId="4306" xr:uid="{00000000-0005-0000-0000-0000DE040000}"/>
    <cellStyle name="Millares 3 3 2 4 2 2 2" xfId="5989" xr:uid="{7B4E7945-3671-4880-A314-E6CE8A0F415E}"/>
    <cellStyle name="Millares 3 3 2 4 2 3" xfId="5149" xr:uid="{5E253120-EFD4-4310-8C65-29275A2A5A99}"/>
    <cellStyle name="Millares 3 3 2 4 3" xfId="3891" xr:uid="{00000000-0005-0000-0000-0000DF040000}"/>
    <cellStyle name="Millares 3 3 2 4 3 2" xfId="5574" xr:uid="{6A64306E-540F-48EB-A593-97D25F3B8AD4}"/>
    <cellStyle name="Millares 3 3 2 4 4" xfId="4734" xr:uid="{75D64A12-5CB0-4656-910A-A933798B4E1D}"/>
    <cellStyle name="Millares 3 3 2 5" xfId="3168" xr:uid="{00000000-0005-0000-0000-0000E0040000}"/>
    <cellStyle name="Millares 3 3 2 5 2" xfId="3616" xr:uid="{00000000-0005-0000-0000-0000E1040000}"/>
    <cellStyle name="Millares 3 3 2 5 2 2" xfId="4462" xr:uid="{00000000-0005-0000-0000-0000E2040000}"/>
    <cellStyle name="Millares 3 3 2 5 2 2 2" xfId="6145" xr:uid="{6581EE3D-7033-43FD-BCD4-392601E3076F}"/>
    <cellStyle name="Millares 3 3 2 5 2 3" xfId="5305" xr:uid="{028EB692-7070-48AC-A84A-8A744E53DE5A}"/>
    <cellStyle name="Millares 3 3 2 5 3" xfId="4047" xr:uid="{00000000-0005-0000-0000-0000E3040000}"/>
    <cellStyle name="Millares 3 3 2 5 3 2" xfId="5730" xr:uid="{6DD99E0D-02CC-47A1-BA5F-632F45AD135E}"/>
    <cellStyle name="Millares 3 3 2 5 4" xfId="4890" xr:uid="{87035C12-02FB-4938-AD49-AABE3CC082B7}"/>
    <cellStyle name="Millares 3 3 2 6" xfId="3259" xr:uid="{00000000-0005-0000-0000-0000E4040000}"/>
    <cellStyle name="Millares 3 3 2 6 2" xfId="3676" xr:uid="{00000000-0005-0000-0000-0000E5040000}"/>
    <cellStyle name="Millares 3 3 2 6 2 2" xfId="4522" xr:uid="{00000000-0005-0000-0000-0000E6040000}"/>
    <cellStyle name="Millares 3 3 2 6 2 2 2" xfId="6205" xr:uid="{D55D1392-522A-420C-AF66-918220E02E11}"/>
    <cellStyle name="Millares 3 3 2 6 2 3" xfId="5365" xr:uid="{EEA6B4D2-AC46-4384-B081-16487861DD97}"/>
    <cellStyle name="Millares 3 3 2 6 3" xfId="4107" xr:uid="{00000000-0005-0000-0000-0000E7040000}"/>
    <cellStyle name="Millares 3 3 2 6 3 2" xfId="5790" xr:uid="{5D2333BA-53D5-4468-B4D1-E60A2BAEE2D4}"/>
    <cellStyle name="Millares 3 3 2 6 4" xfId="4950" xr:uid="{44FE67AF-B55F-4F78-BFED-9AB2DAB302DE}"/>
    <cellStyle name="Millares 3 3 2 7" xfId="3311" xr:uid="{00000000-0005-0000-0000-0000E8040000}"/>
    <cellStyle name="Millares 3 3 2 7 2" xfId="4157" xr:uid="{00000000-0005-0000-0000-0000E9040000}"/>
    <cellStyle name="Millares 3 3 2 7 2 2" xfId="5840" xr:uid="{31FEEB5F-F34F-412B-BA0B-FC17143E9B7D}"/>
    <cellStyle name="Millares 3 3 2 7 3" xfId="5000" xr:uid="{B0479116-0859-41CC-8A4D-741DA3B70E12}"/>
    <cellStyle name="Millares 3 3 2 8" xfId="3734" xr:uid="{00000000-0005-0000-0000-0000EA040000}"/>
    <cellStyle name="Millares 3 3 2 8 2" xfId="5421" xr:uid="{17F5D3AF-8600-4D81-B9F1-D467D041A08C}"/>
    <cellStyle name="Millares 3 3 2 9" xfId="4585" xr:uid="{3AC21426-DE6A-4064-9561-F7A0DB52AE8E}"/>
    <cellStyle name="Millares 3 3 3" xfId="2891" xr:uid="{00000000-0005-0000-0000-0000EB040000}"/>
    <cellStyle name="Millares 3 3 3 2" xfId="3054" xr:uid="{00000000-0005-0000-0000-0000EC040000}"/>
    <cellStyle name="Millares 3 3 3 2 2" xfId="3507" xr:uid="{00000000-0005-0000-0000-0000ED040000}"/>
    <cellStyle name="Millares 3 3 3 2 2 2" xfId="4353" xr:uid="{00000000-0005-0000-0000-0000EE040000}"/>
    <cellStyle name="Millares 3 3 3 2 2 2 2" xfId="6036" xr:uid="{07C4CB87-1A15-404D-AD80-FCD29AC9E09A}"/>
    <cellStyle name="Millares 3 3 3 2 2 3" xfId="5196" xr:uid="{F5A8D262-9393-4B78-A28F-B7512C0A6F05}"/>
    <cellStyle name="Millares 3 3 3 2 3" xfId="3938" xr:uid="{00000000-0005-0000-0000-0000EF040000}"/>
    <cellStyle name="Millares 3 3 3 2 3 2" xfId="5621" xr:uid="{A5D4E3E3-3FB7-48DF-B6E9-8D91370EDC31}"/>
    <cellStyle name="Millares 3 3 3 2 4" xfId="4781" xr:uid="{D6F53485-D5F3-47B2-9546-E3ACC12240DA}"/>
    <cellStyle name="Millares 3 3 3 3" xfId="3358" xr:uid="{00000000-0005-0000-0000-0000F0040000}"/>
    <cellStyle name="Millares 3 3 3 3 2" xfId="4204" xr:uid="{00000000-0005-0000-0000-0000F1040000}"/>
    <cellStyle name="Millares 3 3 3 3 2 2" xfId="5887" xr:uid="{B9594982-B37F-433F-9B2B-773BFF3F1608}"/>
    <cellStyle name="Millares 3 3 3 3 3" xfId="5047" xr:uid="{C34B60B6-827F-48EC-87B8-6CDC7BE0B504}"/>
    <cellStyle name="Millares 3 3 3 4" xfId="3788" xr:uid="{00000000-0005-0000-0000-0000F2040000}"/>
    <cellStyle name="Millares 3 3 3 4 2" xfId="5472" xr:uid="{C85919F8-7AEC-4DDC-8170-CB022CDC86C3}"/>
    <cellStyle name="Millares 3 3 3 5" xfId="4632" xr:uid="{A9DC726B-679F-41C1-B1CF-62678A8B8C40}"/>
    <cellStyle name="Millares 3 3 4" xfId="2947" xr:uid="{00000000-0005-0000-0000-0000F3040000}"/>
    <cellStyle name="Millares 3 3 4 2" xfId="3104" xr:uid="{00000000-0005-0000-0000-0000F4040000}"/>
    <cellStyle name="Millares 3 3 4 2 2" xfId="3557" xr:uid="{00000000-0005-0000-0000-0000F5040000}"/>
    <cellStyle name="Millares 3 3 4 2 2 2" xfId="4403" xr:uid="{00000000-0005-0000-0000-0000F6040000}"/>
    <cellStyle name="Millares 3 3 4 2 2 2 2" xfId="6086" xr:uid="{8F17794D-9DB2-4894-A4E8-EB32EE54DDA5}"/>
    <cellStyle name="Millares 3 3 4 2 2 3" xfId="5246" xr:uid="{8FADB53C-BFF8-45A1-9094-3E766BBE822D}"/>
    <cellStyle name="Millares 3 3 4 2 3" xfId="3988" xr:uid="{00000000-0005-0000-0000-0000F7040000}"/>
    <cellStyle name="Millares 3 3 4 2 3 2" xfId="5671" xr:uid="{E1CE449D-6DD9-4737-BAF7-CD56345DB9B7}"/>
    <cellStyle name="Millares 3 3 4 2 4" xfId="4831" xr:uid="{73BB4E0A-69F8-4A14-B23F-EA50A62C70CE}"/>
    <cellStyle name="Millares 3 3 4 3" xfId="3408" xr:uid="{00000000-0005-0000-0000-0000F8040000}"/>
    <cellStyle name="Millares 3 3 4 3 2" xfId="4254" xr:uid="{00000000-0005-0000-0000-0000F9040000}"/>
    <cellStyle name="Millares 3 3 4 3 2 2" xfId="5937" xr:uid="{E85327EB-E083-4357-A03E-246226645BE1}"/>
    <cellStyle name="Millares 3 3 4 3 3" xfId="5097" xr:uid="{8608C035-28AE-455C-ACA2-D4B0C2B2C59A}"/>
    <cellStyle name="Millares 3 3 4 4" xfId="3839" xr:uid="{00000000-0005-0000-0000-0000FA040000}"/>
    <cellStyle name="Millares 3 3 4 4 2" xfId="5522" xr:uid="{3D6D8CD9-8DA6-4D41-965A-224DC7B5FFE5}"/>
    <cellStyle name="Millares 3 3 4 5" xfId="4682" xr:uid="{8B6B337B-F332-4435-A1B2-05E04CD7ED23}"/>
    <cellStyle name="Millares 3 3 5" xfId="3004" xr:uid="{00000000-0005-0000-0000-0000FB040000}"/>
    <cellStyle name="Millares 3 3 5 2" xfId="3459" xr:uid="{00000000-0005-0000-0000-0000FC040000}"/>
    <cellStyle name="Millares 3 3 5 2 2" xfId="4305" xr:uid="{00000000-0005-0000-0000-0000FD040000}"/>
    <cellStyle name="Millares 3 3 5 2 2 2" xfId="5988" xr:uid="{6CE49486-C01D-41EF-958F-DB2CF96C8D23}"/>
    <cellStyle name="Millares 3 3 5 2 3" xfId="5148" xr:uid="{FA42941B-083E-4DDA-AB92-2B24D1319388}"/>
    <cellStyle name="Millares 3 3 5 3" xfId="3890" xr:uid="{00000000-0005-0000-0000-0000FE040000}"/>
    <cellStyle name="Millares 3 3 5 3 2" xfId="5573" xr:uid="{3991CCB2-FCEF-467E-ACA5-740BC6679028}"/>
    <cellStyle name="Millares 3 3 5 4" xfId="4733" xr:uid="{34112AAA-A44A-4286-905E-D2E5A4137540}"/>
    <cellStyle name="Millares 3 3 6" xfId="3167" xr:uid="{00000000-0005-0000-0000-0000FF040000}"/>
    <cellStyle name="Millares 3 3 6 2" xfId="3615" xr:uid="{00000000-0005-0000-0000-000000050000}"/>
    <cellStyle name="Millares 3 3 6 2 2" xfId="4461" xr:uid="{00000000-0005-0000-0000-000001050000}"/>
    <cellStyle name="Millares 3 3 6 2 2 2" xfId="6144" xr:uid="{34342CC2-24D9-4376-BDA1-88675C0C453A}"/>
    <cellStyle name="Millares 3 3 6 2 3" xfId="5304" xr:uid="{1746C85E-F2CC-4C81-974A-A9CBDCA95063}"/>
    <cellStyle name="Millares 3 3 6 3" xfId="4046" xr:uid="{00000000-0005-0000-0000-000002050000}"/>
    <cellStyle name="Millares 3 3 6 3 2" xfId="5729" xr:uid="{B1475E5F-4F40-4B11-9E9B-35FABE5DEEB5}"/>
    <cellStyle name="Millares 3 3 6 4" xfId="4889" xr:uid="{22A60885-C14D-4E0F-9428-599F65C2BB25}"/>
    <cellStyle name="Millares 3 3 7" xfId="3258" xr:uid="{00000000-0005-0000-0000-000003050000}"/>
    <cellStyle name="Millares 3 3 7 2" xfId="3675" xr:uid="{00000000-0005-0000-0000-000004050000}"/>
    <cellStyle name="Millares 3 3 7 2 2" xfId="4521" xr:uid="{00000000-0005-0000-0000-000005050000}"/>
    <cellStyle name="Millares 3 3 7 2 2 2" xfId="6204" xr:uid="{982C0946-568A-46DF-ADFB-93A6B22DBD0D}"/>
    <cellStyle name="Millares 3 3 7 2 3" xfId="5364" xr:uid="{A1C75438-2804-4B24-BFB5-0AD5A309BE80}"/>
    <cellStyle name="Millares 3 3 7 3" xfId="4106" xr:uid="{00000000-0005-0000-0000-000006050000}"/>
    <cellStyle name="Millares 3 3 7 3 2" xfId="5789" xr:uid="{B8A98575-87FF-46C2-A87F-CD6A809F04D4}"/>
    <cellStyle name="Millares 3 3 7 4" xfId="4949" xr:uid="{06B8D14F-59D1-440F-8B30-9C6A187E7007}"/>
    <cellStyle name="Millares 3 3 8" xfId="3310" xr:uid="{00000000-0005-0000-0000-000007050000}"/>
    <cellStyle name="Millares 3 3 8 2" xfId="4156" xr:uid="{00000000-0005-0000-0000-000008050000}"/>
    <cellStyle name="Millares 3 3 8 2 2" xfId="5839" xr:uid="{C99F8EAB-BC96-4120-8FD6-C027455BFEB8}"/>
    <cellStyle name="Millares 3 3 8 3" xfId="4999" xr:uid="{725EEA8D-99FC-481C-8565-0D6A577B6A24}"/>
    <cellStyle name="Millares 3 3 9" xfId="3733" xr:uid="{00000000-0005-0000-0000-000009050000}"/>
    <cellStyle name="Millares 3 3 9 2" xfId="5420" xr:uid="{628F01BA-6DD6-44B2-A970-0B76D597FEB5}"/>
    <cellStyle name="Millares 3 4" xfId="222" xr:uid="{00000000-0005-0000-0000-00000A050000}"/>
    <cellStyle name="Millares 3 4 2" xfId="2893" xr:uid="{00000000-0005-0000-0000-00000B050000}"/>
    <cellStyle name="Millares 3 4 2 2" xfId="3056" xr:uid="{00000000-0005-0000-0000-00000C050000}"/>
    <cellStyle name="Millares 3 4 2 2 2" xfId="3509" xr:uid="{00000000-0005-0000-0000-00000D050000}"/>
    <cellStyle name="Millares 3 4 2 2 2 2" xfId="4355" xr:uid="{00000000-0005-0000-0000-00000E050000}"/>
    <cellStyle name="Millares 3 4 2 2 2 2 2" xfId="6038" xr:uid="{9515BD9A-55B2-49A9-B01F-9048DCC4A405}"/>
    <cellStyle name="Millares 3 4 2 2 2 3" xfId="5198" xr:uid="{BD5DDF07-AB40-4239-A62F-6BFE2BAE2480}"/>
    <cellStyle name="Millares 3 4 2 2 3" xfId="3940" xr:uid="{00000000-0005-0000-0000-00000F050000}"/>
    <cellStyle name="Millares 3 4 2 2 3 2" xfId="5623" xr:uid="{0E757EFE-4494-4E2D-B416-7A94F76B0C8D}"/>
    <cellStyle name="Millares 3 4 2 2 4" xfId="4783" xr:uid="{B62A5608-F5E0-4F0D-9AA1-EA6972E5F374}"/>
    <cellStyle name="Millares 3 4 2 3" xfId="3360" xr:uid="{00000000-0005-0000-0000-000010050000}"/>
    <cellStyle name="Millares 3 4 2 3 2" xfId="4206" xr:uid="{00000000-0005-0000-0000-000011050000}"/>
    <cellStyle name="Millares 3 4 2 3 2 2" xfId="5889" xr:uid="{3F8C3976-4417-4A30-A77C-4CB0E9C55D1E}"/>
    <cellStyle name="Millares 3 4 2 3 3" xfId="5049" xr:uid="{96B4CBFA-11B8-47C2-B778-FACC0BE1DFDA}"/>
    <cellStyle name="Millares 3 4 2 4" xfId="3790" xr:uid="{00000000-0005-0000-0000-000012050000}"/>
    <cellStyle name="Millares 3 4 2 4 2" xfId="5474" xr:uid="{D7880D9D-8036-41EA-8532-8D832FDD12EB}"/>
    <cellStyle name="Millares 3 4 2 5" xfId="4634" xr:uid="{EB6A3402-822D-4364-8805-17E70B2A35C6}"/>
    <cellStyle name="Millares 3 4 3" xfId="2949" xr:uid="{00000000-0005-0000-0000-000013050000}"/>
    <cellStyle name="Millares 3 4 3 2" xfId="3106" xr:uid="{00000000-0005-0000-0000-000014050000}"/>
    <cellStyle name="Millares 3 4 3 2 2" xfId="3559" xr:uid="{00000000-0005-0000-0000-000015050000}"/>
    <cellStyle name="Millares 3 4 3 2 2 2" xfId="4405" xr:uid="{00000000-0005-0000-0000-000016050000}"/>
    <cellStyle name="Millares 3 4 3 2 2 2 2" xfId="6088" xr:uid="{EE22E13A-8DBE-49AE-9CC6-FC7F50BB39E8}"/>
    <cellStyle name="Millares 3 4 3 2 2 3" xfId="5248" xr:uid="{2283122F-8D30-455D-9271-F986C97A6E09}"/>
    <cellStyle name="Millares 3 4 3 2 3" xfId="3990" xr:uid="{00000000-0005-0000-0000-000017050000}"/>
    <cellStyle name="Millares 3 4 3 2 3 2" xfId="5673" xr:uid="{420D79B4-F0BE-42BC-8701-612E1647B778}"/>
    <cellStyle name="Millares 3 4 3 2 4" xfId="4833" xr:uid="{46EAE974-319B-4BD5-A241-8B7A9D999301}"/>
    <cellStyle name="Millares 3 4 3 3" xfId="3410" xr:uid="{00000000-0005-0000-0000-000018050000}"/>
    <cellStyle name="Millares 3 4 3 3 2" xfId="4256" xr:uid="{00000000-0005-0000-0000-000019050000}"/>
    <cellStyle name="Millares 3 4 3 3 2 2" xfId="5939" xr:uid="{45D4F5A5-4064-45C5-8FF9-BF598F588435}"/>
    <cellStyle name="Millares 3 4 3 3 3" xfId="5099" xr:uid="{685D8FBC-B58C-453E-A07B-6949732BE34A}"/>
    <cellStyle name="Millares 3 4 3 4" xfId="3841" xr:uid="{00000000-0005-0000-0000-00001A050000}"/>
    <cellStyle name="Millares 3 4 3 4 2" xfId="5524" xr:uid="{D0FFF0DB-8EB1-4C7C-8EE4-9904BB6A2AE8}"/>
    <cellStyle name="Millares 3 4 3 5" xfId="4684" xr:uid="{7490953C-6B61-455F-9A18-2C200FCF3C99}"/>
    <cellStyle name="Millares 3 4 4" xfId="3006" xr:uid="{00000000-0005-0000-0000-00001B050000}"/>
    <cellStyle name="Millares 3 4 4 2" xfId="3461" xr:uid="{00000000-0005-0000-0000-00001C050000}"/>
    <cellStyle name="Millares 3 4 4 2 2" xfId="4307" xr:uid="{00000000-0005-0000-0000-00001D050000}"/>
    <cellStyle name="Millares 3 4 4 2 2 2" xfId="5990" xr:uid="{6BD72BF7-6B56-44FE-8BAA-734DA1413B17}"/>
    <cellStyle name="Millares 3 4 4 2 3" xfId="5150" xr:uid="{E9E19C22-255A-419B-9429-DD84557AEB5C}"/>
    <cellStyle name="Millares 3 4 4 3" xfId="3892" xr:uid="{00000000-0005-0000-0000-00001E050000}"/>
    <cellStyle name="Millares 3 4 4 3 2" xfId="5575" xr:uid="{61207659-7962-4E06-B247-25B035555FAD}"/>
    <cellStyle name="Millares 3 4 4 4" xfId="4735" xr:uid="{A223B20D-6142-4CDB-85C2-E138DEF728B4}"/>
    <cellStyle name="Millares 3 4 5" xfId="3169" xr:uid="{00000000-0005-0000-0000-00001F050000}"/>
    <cellStyle name="Millares 3 4 5 2" xfId="3617" xr:uid="{00000000-0005-0000-0000-000020050000}"/>
    <cellStyle name="Millares 3 4 5 2 2" xfId="4463" xr:uid="{00000000-0005-0000-0000-000021050000}"/>
    <cellStyle name="Millares 3 4 5 2 2 2" xfId="6146" xr:uid="{3342399D-1866-464C-AACC-ADC191178435}"/>
    <cellStyle name="Millares 3 4 5 2 3" xfId="5306" xr:uid="{98D59E35-FE67-4932-A79F-75A977A0FEB1}"/>
    <cellStyle name="Millares 3 4 5 3" xfId="4048" xr:uid="{00000000-0005-0000-0000-000022050000}"/>
    <cellStyle name="Millares 3 4 5 3 2" xfId="5731" xr:uid="{F6BC2A3D-7E87-4B8D-94DE-471ECA010D00}"/>
    <cellStyle name="Millares 3 4 5 4" xfId="4891" xr:uid="{D800588D-CD6D-414A-AC9F-F10F678621AF}"/>
    <cellStyle name="Millares 3 4 6" xfId="3260" xr:uid="{00000000-0005-0000-0000-000023050000}"/>
    <cellStyle name="Millares 3 4 6 2" xfId="3677" xr:uid="{00000000-0005-0000-0000-000024050000}"/>
    <cellStyle name="Millares 3 4 6 2 2" xfId="4523" xr:uid="{00000000-0005-0000-0000-000025050000}"/>
    <cellStyle name="Millares 3 4 6 2 2 2" xfId="6206" xr:uid="{CC9ED11A-2A9F-4FC0-B244-33BA2E318575}"/>
    <cellStyle name="Millares 3 4 6 2 3" xfId="5366" xr:uid="{99A05DED-E0C3-4EA0-B732-76C6949EAD08}"/>
    <cellStyle name="Millares 3 4 6 3" xfId="4108" xr:uid="{00000000-0005-0000-0000-000026050000}"/>
    <cellStyle name="Millares 3 4 6 3 2" xfId="5791" xr:uid="{E2AAF464-41DE-475E-9B96-B93BF40A7DB3}"/>
    <cellStyle name="Millares 3 4 6 4" xfId="4951" xr:uid="{9EAA88BC-7354-4E37-A825-DA6CC8ADF6AD}"/>
    <cellStyle name="Millares 3 4 7" xfId="3312" xr:uid="{00000000-0005-0000-0000-000027050000}"/>
    <cellStyle name="Millares 3 4 7 2" xfId="4158" xr:uid="{00000000-0005-0000-0000-000028050000}"/>
    <cellStyle name="Millares 3 4 7 2 2" xfId="5841" xr:uid="{35B5C7F6-59E7-4CDB-BBBD-A4B16C4D4D9B}"/>
    <cellStyle name="Millares 3 4 7 3" xfId="5001" xr:uid="{DC107E07-AA53-4386-8E00-B39C77166A04}"/>
    <cellStyle name="Millares 3 4 8" xfId="3735" xr:uid="{00000000-0005-0000-0000-000029050000}"/>
    <cellStyle name="Millares 3 4 8 2" xfId="5422" xr:uid="{AC860D2C-E16B-4AB3-9CCF-5987837CF468}"/>
    <cellStyle name="Millares 3 4 9" xfId="4586" xr:uid="{B73640BA-62F8-4671-B4B0-7E5231130AAD}"/>
    <cellStyle name="Millares 30" xfId="3225" xr:uid="{00000000-0005-0000-0000-00002A050000}"/>
    <cellStyle name="Millares 31" xfId="3226" xr:uid="{00000000-0005-0000-0000-00002B050000}"/>
    <cellStyle name="Millares 31 2" xfId="3645" xr:uid="{00000000-0005-0000-0000-00002C050000}"/>
    <cellStyle name="Millares 31 2 2" xfId="4491" xr:uid="{00000000-0005-0000-0000-00002D050000}"/>
    <cellStyle name="Millares 31 2 2 2" xfId="6174" xr:uid="{E21115D9-F81A-426F-BBC8-BA7786CF1AB2}"/>
    <cellStyle name="Millares 31 2 3" xfId="5334" xr:uid="{68BF6E79-8689-4F54-B693-6C3790DEE07A}"/>
    <cellStyle name="Millares 31 3" xfId="4076" xr:uid="{00000000-0005-0000-0000-00002E050000}"/>
    <cellStyle name="Millares 31 3 2" xfId="5759" xr:uid="{D89EF42A-C516-4C2C-8550-B0E09793A9FF}"/>
    <cellStyle name="Millares 31 4" xfId="4919" xr:uid="{767729F5-9F5F-4B16-BF7B-C5888C407DB9}"/>
    <cellStyle name="Millares 32" xfId="3192" xr:uid="{00000000-0005-0000-0000-00002F050000}"/>
    <cellStyle name="Millares 32 2" xfId="3637" xr:uid="{00000000-0005-0000-0000-000030050000}"/>
    <cellStyle name="Millares 32 2 2" xfId="4483" xr:uid="{00000000-0005-0000-0000-000031050000}"/>
    <cellStyle name="Millares 32 2 2 2" xfId="6166" xr:uid="{A15971D6-1C25-4CD6-B67E-D2666FD54E05}"/>
    <cellStyle name="Millares 32 2 3" xfId="5326" xr:uid="{7A99F07A-AAAC-4650-B2A4-E0E1453DCE3B}"/>
    <cellStyle name="Millares 32 3" xfId="4068" xr:uid="{00000000-0005-0000-0000-000032050000}"/>
    <cellStyle name="Millares 32 3 2" xfId="5751" xr:uid="{35DFAC56-6279-4BC3-9040-6D5B5D8D82AE}"/>
    <cellStyle name="Millares 32 4" xfId="4911" xr:uid="{C951857B-9C81-49BA-9530-02DCB8E1915A}"/>
    <cellStyle name="Millares 33" xfId="3188" xr:uid="{00000000-0005-0000-0000-000033050000}"/>
    <cellStyle name="Millares 33 2" xfId="3634" xr:uid="{00000000-0005-0000-0000-000034050000}"/>
    <cellStyle name="Millares 33 2 2" xfId="4480" xr:uid="{00000000-0005-0000-0000-000035050000}"/>
    <cellStyle name="Millares 33 2 2 2" xfId="6163" xr:uid="{02951F5D-7543-4551-B6E3-045571BA6C94}"/>
    <cellStyle name="Millares 33 2 3" xfId="5323" xr:uid="{56AEF452-0920-4E3A-B140-ED454D05D303}"/>
    <cellStyle name="Millares 33 3" xfId="4065" xr:uid="{00000000-0005-0000-0000-000036050000}"/>
    <cellStyle name="Millares 33 3 2" xfId="5748" xr:uid="{5CA82AD2-E64B-4F92-A08B-787AD4F4B859}"/>
    <cellStyle name="Millares 33 4" xfId="4908" xr:uid="{666E4916-A001-4DE3-B6D4-B51036780D52}"/>
    <cellStyle name="Millares 34" xfId="3228" xr:uid="{00000000-0005-0000-0000-000037050000}"/>
    <cellStyle name="Millares 35" xfId="3696" xr:uid="{00000000-0005-0000-0000-000038050000}"/>
    <cellStyle name="Millares 35 2" xfId="4542" xr:uid="{00000000-0005-0000-0000-000039050000}"/>
    <cellStyle name="Millares 35 2 2" xfId="6225" xr:uid="{7366A29E-D20D-41E4-B1FA-92B154D821CD}"/>
    <cellStyle name="Millares 35 3" xfId="5385" xr:uid="{D4D9153A-EC9E-42C9-9DF0-F9A027EDFEF1}"/>
    <cellStyle name="Millares 36" xfId="3697" xr:uid="{00000000-0005-0000-0000-00003A050000}"/>
    <cellStyle name="Millares 36 2" xfId="4543" xr:uid="{00000000-0005-0000-0000-00003B050000}"/>
    <cellStyle name="Millares 36 2 2" xfId="6226" xr:uid="{05C69B87-51D8-4761-A7F4-60BFFC5B259A}"/>
    <cellStyle name="Millares 36 3" xfId="5386" xr:uid="{282D7552-2B82-4BA4-89C5-8B34B23B573A}"/>
    <cellStyle name="Millares 37" xfId="4127" xr:uid="{00000000-0005-0000-0000-00003C050000}"/>
    <cellStyle name="Millares 37 2" xfId="5810" xr:uid="{9BBC465B-03B1-49B5-8DA0-CEA2DBB03DD5}"/>
    <cellStyle name="Millares 38" xfId="4547" xr:uid="{00000000-0005-0000-0000-00003D050000}"/>
    <cellStyle name="Millares 38 2" xfId="6228" xr:uid="{B22F7BA4-4B30-4633-AEEF-179DD93B0BA5}"/>
    <cellStyle name="Millares 39" xfId="3755" xr:uid="{00000000-0005-0000-0000-00003E050000}"/>
    <cellStyle name="Millares 39 2" xfId="5440" xr:uid="{15219E63-84F4-4979-8A80-9739F84EB4A1}"/>
    <cellStyle name="Millares 4" xfId="7" xr:uid="{00000000-0005-0000-0000-00003F050000}"/>
    <cellStyle name="Millares 4 2" xfId="223" xr:uid="{00000000-0005-0000-0000-000040050000}"/>
    <cellStyle name="Millares 40" xfId="3718" xr:uid="{00000000-0005-0000-0000-000041050000}"/>
    <cellStyle name="Millares 40 2" xfId="5405" xr:uid="{C1646D6E-06EB-4E0E-B938-D94AA3DC3088}"/>
    <cellStyle name="Millares 41" xfId="4552" xr:uid="{00000000-0005-0000-0000-000042050000}"/>
    <cellStyle name="Millares 41 2" xfId="6232" xr:uid="{1E9B8494-D8D2-42EC-86BB-CF4C9DDB4960}"/>
    <cellStyle name="Millares 42" xfId="3700" xr:uid="{00000000-0005-0000-0000-000043050000}"/>
    <cellStyle name="Millares 42 2" xfId="5387" xr:uid="{4539E639-BD41-4BEE-A1DD-2FD4AE349AA7}"/>
    <cellStyle name="Millares 43" xfId="4549" xr:uid="{00000000-0005-0000-0000-000044050000}"/>
    <cellStyle name="Millares 43 2" xfId="6230" xr:uid="{E5BA7048-5F65-4070-B38B-D1ED90023E78}"/>
    <cellStyle name="Millares 44" xfId="4550" xr:uid="{00000000-0005-0000-0000-000045050000}"/>
    <cellStyle name="Millares 44 2" xfId="6231" xr:uid="{52EFDEA9-E989-47E0-888A-F7B1B15DC962}"/>
    <cellStyle name="Millares 45" xfId="3752" xr:uid="{00000000-0005-0000-0000-000046050000}"/>
    <cellStyle name="Millares 45 2" xfId="5439" xr:uid="{A4084970-6350-4550-B5EA-5F81D93EB180}"/>
    <cellStyle name="Millares 5" xfId="224" xr:uid="{00000000-0005-0000-0000-000047050000}"/>
    <cellStyle name="Millares 5 2" xfId="225" xr:uid="{00000000-0005-0000-0000-000048050000}"/>
    <cellStyle name="Millares 5 3" xfId="226" xr:uid="{00000000-0005-0000-0000-000049050000}"/>
    <cellStyle name="Millares 5 4" xfId="227" xr:uid="{00000000-0005-0000-0000-00004A050000}"/>
    <cellStyle name="Millares 5 4 2" xfId="2894" xr:uid="{00000000-0005-0000-0000-00004B050000}"/>
    <cellStyle name="Millares 5 4 2 2" xfId="3057" xr:uid="{00000000-0005-0000-0000-00004C050000}"/>
    <cellStyle name="Millares 5 4 2 2 2" xfId="3510" xr:uid="{00000000-0005-0000-0000-00004D050000}"/>
    <cellStyle name="Millares 5 4 2 2 2 2" xfId="4356" xr:uid="{00000000-0005-0000-0000-00004E050000}"/>
    <cellStyle name="Millares 5 4 2 2 2 2 2" xfId="6039" xr:uid="{9D4724C0-5545-4EE4-ADD4-83DF11E04D03}"/>
    <cellStyle name="Millares 5 4 2 2 2 3" xfId="5199" xr:uid="{91BA402E-23E5-46CD-B3E2-EA8CA6786691}"/>
    <cellStyle name="Millares 5 4 2 2 3" xfId="3941" xr:uid="{00000000-0005-0000-0000-00004F050000}"/>
    <cellStyle name="Millares 5 4 2 2 3 2" xfId="5624" xr:uid="{1E0B066E-BD12-4FCE-8B91-EF26F21983F0}"/>
    <cellStyle name="Millares 5 4 2 2 4" xfId="4784" xr:uid="{86DCA9BF-A3C1-4C6F-B19E-9CFA01BC6C7F}"/>
    <cellStyle name="Millares 5 4 2 3" xfId="3361" xr:uid="{00000000-0005-0000-0000-000050050000}"/>
    <cellStyle name="Millares 5 4 2 3 2" xfId="4207" xr:uid="{00000000-0005-0000-0000-000051050000}"/>
    <cellStyle name="Millares 5 4 2 3 2 2" xfId="5890" xr:uid="{389BBAC0-5A91-4891-99E3-A2BB258FC8A2}"/>
    <cellStyle name="Millares 5 4 2 3 3" xfId="5050" xr:uid="{72BB28E6-79C8-4802-965B-EAECF4EB8E5D}"/>
    <cellStyle name="Millares 5 4 2 4" xfId="3791" xr:uid="{00000000-0005-0000-0000-000052050000}"/>
    <cellStyle name="Millares 5 4 2 4 2" xfId="5475" xr:uid="{07C30F55-17FA-4ACF-A33B-19D80BFC526E}"/>
    <cellStyle name="Millares 5 4 2 5" xfId="4635" xr:uid="{EE7E71D0-4369-4DF5-8D0D-8BFC62781B03}"/>
    <cellStyle name="Millares 5 4 3" xfId="2950" xr:uid="{00000000-0005-0000-0000-000053050000}"/>
    <cellStyle name="Millares 5 4 3 2" xfId="3107" xr:uid="{00000000-0005-0000-0000-000054050000}"/>
    <cellStyle name="Millares 5 4 3 2 2" xfId="3560" xr:uid="{00000000-0005-0000-0000-000055050000}"/>
    <cellStyle name="Millares 5 4 3 2 2 2" xfId="4406" xr:uid="{00000000-0005-0000-0000-000056050000}"/>
    <cellStyle name="Millares 5 4 3 2 2 2 2" xfId="6089" xr:uid="{CE887F5E-1A65-4C5A-B435-40028D6145FE}"/>
    <cellStyle name="Millares 5 4 3 2 2 3" xfId="5249" xr:uid="{9DC546E0-E397-4FD4-B10C-EC74469D0157}"/>
    <cellStyle name="Millares 5 4 3 2 3" xfId="3991" xr:uid="{00000000-0005-0000-0000-000057050000}"/>
    <cellStyle name="Millares 5 4 3 2 3 2" xfId="5674" xr:uid="{5F8C50CF-EC55-4A68-82DD-CA690F28CD5E}"/>
    <cellStyle name="Millares 5 4 3 2 4" xfId="4834" xr:uid="{9B49DA7E-34B4-42AA-9AE4-0C3B806C2760}"/>
    <cellStyle name="Millares 5 4 3 3" xfId="3411" xr:uid="{00000000-0005-0000-0000-000058050000}"/>
    <cellStyle name="Millares 5 4 3 3 2" xfId="4257" xr:uid="{00000000-0005-0000-0000-000059050000}"/>
    <cellStyle name="Millares 5 4 3 3 2 2" xfId="5940" xr:uid="{8DEFAD68-16C9-4B70-9B5D-15EAC8C12410}"/>
    <cellStyle name="Millares 5 4 3 3 3" xfId="5100" xr:uid="{3FBB60FE-5575-4272-9F3A-73A55414DA3F}"/>
    <cellStyle name="Millares 5 4 3 4" xfId="3842" xr:uid="{00000000-0005-0000-0000-00005A050000}"/>
    <cellStyle name="Millares 5 4 3 4 2" xfId="5525" xr:uid="{01E2D9E5-E898-4216-B74B-3DD0CF2A5AEE}"/>
    <cellStyle name="Millares 5 4 3 5" xfId="4685" xr:uid="{53316239-35F7-40CF-AC21-287BB3D552EE}"/>
    <cellStyle name="Millares 5 4 4" xfId="3007" xr:uid="{00000000-0005-0000-0000-00005B050000}"/>
    <cellStyle name="Millares 5 4 4 2" xfId="3462" xr:uid="{00000000-0005-0000-0000-00005C050000}"/>
    <cellStyle name="Millares 5 4 4 2 2" xfId="4308" xr:uid="{00000000-0005-0000-0000-00005D050000}"/>
    <cellStyle name="Millares 5 4 4 2 2 2" xfId="5991" xr:uid="{EBEBE8A9-BD62-4D41-97AC-1DA0A2DD6189}"/>
    <cellStyle name="Millares 5 4 4 2 3" xfId="5151" xr:uid="{41387082-1605-49FB-9520-52E8C676A6F9}"/>
    <cellStyle name="Millares 5 4 4 3" xfId="3893" xr:uid="{00000000-0005-0000-0000-00005E050000}"/>
    <cellStyle name="Millares 5 4 4 3 2" xfId="5576" xr:uid="{9B2A118C-F3CC-434B-9A6D-BA1C70B57133}"/>
    <cellStyle name="Millares 5 4 4 4" xfId="4736" xr:uid="{1F458962-0DE0-4A04-B61A-B908053EDB60}"/>
    <cellStyle name="Millares 5 4 5" xfId="3170" xr:uid="{00000000-0005-0000-0000-00005F050000}"/>
    <cellStyle name="Millares 5 4 5 2" xfId="3618" xr:uid="{00000000-0005-0000-0000-000060050000}"/>
    <cellStyle name="Millares 5 4 5 2 2" xfId="4464" xr:uid="{00000000-0005-0000-0000-000061050000}"/>
    <cellStyle name="Millares 5 4 5 2 2 2" xfId="6147" xr:uid="{44A6F912-A437-4AEF-B358-51B36AE8CDBD}"/>
    <cellStyle name="Millares 5 4 5 2 3" xfId="5307" xr:uid="{2CA775C5-604B-433D-9DDE-406525AA45CF}"/>
    <cellStyle name="Millares 5 4 5 3" xfId="4049" xr:uid="{00000000-0005-0000-0000-000062050000}"/>
    <cellStyle name="Millares 5 4 5 3 2" xfId="5732" xr:uid="{AC95363D-4451-4136-A157-B2490FDF44F9}"/>
    <cellStyle name="Millares 5 4 5 4" xfId="4892" xr:uid="{A51C60C3-1FB9-48A3-8346-209C4B935ABE}"/>
    <cellStyle name="Millares 5 4 6" xfId="3261" xr:uid="{00000000-0005-0000-0000-000063050000}"/>
    <cellStyle name="Millares 5 4 6 2" xfId="3678" xr:uid="{00000000-0005-0000-0000-000064050000}"/>
    <cellStyle name="Millares 5 4 6 2 2" xfId="4524" xr:uid="{00000000-0005-0000-0000-000065050000}"/>
    <cellStyle name="Millares 5 4 6 2 2 2" xfId="6207" xr:uid="{8353DF87-24E9-46A6-B96A-2C472E6339EF}"/>
    <cellStyle name="Millares 5 4 6 2 3" xfId="5367" xr:uid="{83B07BCC-0E4E-4BBB-80EE-522ECC06AD01}"/>
    <cellStyle name="Millares 5 4 6 3" xfId="4109" xr:uid="{00000000-0005-0000-0000-000066050000}"/>
    <cellStyle name="Millares 5 4 6 3 2" xfId="5792" xr:uid="{F7BB51B9-F94D-4C9B-A5DB-378E5B9214C2}"/>
    <cellStyle name="Millares 5 4 6 4" xfId="4952" xr:uid="{BE89B24C-2C5E-4824-AB26-983AA69DD776}"/>
    <cellStyle name="Millares 5 4 7" xfId="3313" xr:uid="{00000000-0005-0000-0000-000067050000}"/>
    <cellStyle name="Millares 5 4 7 2" xfId="4159" xr:uid="{00000000-0005-0000-0000-000068050000}"/>
    <cellStyle name="Millares 5 4 7 2 2" xfId="5842" xr:uid="{D39E2CF0-BC90-4ABE-B59E-CE9C151F22AD}"/>
    <cellStyle name="Millares 5 4 7 3" xfId="5002" xr:uid="{4568E1EB-2B39-4AF4-BE75-D703A6C8F4C1}"/>
    <cellStyle name="Millares 5 4 8" xfId="3736" xr:uid="{00000000-0005-0000-0000-000069050000}"/>
    <cellStyle name="Millares 5 4 8 2" xfId="5423" xr:uid="{2020ECED-359B-45DB-B3F7-17B62E143F1D}"/>
    <cellStyle name="Millares 5 4 9" xfId="4587" xr:uid="{C86BB3D2-B0CD-4D78-A3AD-BA8DEAAF4417}"/>
    <cellStyle name="Millares 5 5" xfId="228" xr:uid="{00000000-0005-0000-0000-00006A050000}"/>
    <cellStyle name="Millares 5 5 2" xfId="2895" xr:uid="{00000000-0005-0000-0000-00006B050000}"/>
    <cellStyle name="Millares 5 5 2 2" xfId="3058" xr:uid="{00000000-0005-0000-0000-00006C050000}"/>
    <cellStyle name="Millares 5 5 2 2 2" xfId="3511" xr:uid="{00000000-0005-0000-0000-00006D050000}"/>
    <cellStyle name="Millares 5 5 2 2 2 2" xfId="4357" xr:uid="{00000000-0005-0000-0000-00006E050000}"/>
    <cellStyle name="Millares 5 5 2 2 2 2 2" xfId="6040" xr:uid="{33CDB4B0-2B2B-464A-8906-AAAFE91B1037}"/>
    <cellStyle name="Millares 5 5 2 2 2 3" xfId="5200" xr:uid="{B03E49DB-9344-44BC-8585-87A89D2DE398}"/>
    <cellStyle name="Millares 5 5 2 2 3" xfId="3942" xr:uid="{00000000-0005-0000-0000-00006F050000}"/>
    <cellStyle name="Millares 5 5 2 2 3 2" xfId="5625" xr:uid="{E96BC7A3-7FFC-48C4-B25A-FE87B1FDB20D}"/>
    <cellStyle name="Millares 5 5 2 2 4" xfId="4785" xr:uid="{EB1FDB69-A040-4BFF-96EC-83533308094D}"/>
    <cellStyle name="Millares 5 5 2 3" xfId="3362" xr:uid="{00000000-0005-0000-0000-000070050000}"/>
    <cellStyle name="Millares 5 5 2 3 2" xfId="4208" xr:uid="{00000000-0005-0000-0000-000071050000}"/>
    <cellStyle name="Millares 5 5 2 3 2 2" xfId="5891" xr:uid="{DC8C9015-CE89-4F15-9AC0-CE0188FC059E}"/>
    <cellStyle name="Millares 5 5 2 3 3" xfId="5051" xr:uid="{7E0A0C9B-B5DE-488A-A23C-32B4EEC7DC98}"/>
    <cellStyle name="Millares 5 5 2 4" xfId="3792" xr:uid="{00000000-0005-0000-0000-000072050000}"/>
    <cellStyle name="Millares 5 5 2 4 2" xfId="5476" xr:uid="{9B5FD73F-A843-4B87-9C43-59B323DDCDC9}"/>
    <cellStyle name="Millares 5 5 2 5" xfId="4636" xr:uid="{D5775CEA-767A-4CF4-A8E0-3C682132FF8D}"/>
    <cellStyle name="Millares 5 5 3" xfId="2951" xr:uid="{00000000-0005-0000-0000-000073050000}"/>
    <cellStyle name="Millares 5 5 3 2" xfId="3108" xr:uid="{00000000-0005-0000-0000-000074050000}"/>
    <cellStyle name="Millares 5 5 3 2 2" xfId="3561" xr:uid="{00000000-0005-0000-0000-000075050000}"/>
    <cellStyle name="Millares 5 5 3 2 2 2" xfId="4407" xr:uid="{00000000-0005-0000-0000-000076050000}"/>
    <cellStyle name="Millares 5 5 3 2 2 2 2" xfId="6090" xr:uid="{F764D5A3-5953-49A6-97FC-81455AC20BEB}"/>
    <cellStyle name="Millares 5 5 3 2 2 3" xfId="5250" xr:uid="{D9C268D5-C3C5-48CC-8F29-ED56E3D766A0}"/>
    <cellStyle name="Millares 5 5 3 2 3" xfId="3992" xr:uid="{00000000-0005-0000-0000-000077050000}"/>
    <cellStyle name="Millares 5 5 3 2 3 2" xfId="5675" xr:uid="{07409F8E-7E13-47D3-A773-00C8B8AE04F0}"/>
    <cellStyle name="Millares 5 5 3 2 4" xfId="4835" xr:uid="{50E8FDAA-AEAA-47C0-A448-5B5034FED7D9}"/>
    <cellStyle name="Millares 5 5 3 3" xfId="3412" xr:uid="{00000000-0005-0000-0000-000078050000}"/>
    <cellStyle name="Millares 5 5 3 3 2" xfId="4258" xr:uid="{00000000-0005-0000-0000-000079050000}"/>
    <cellStyle name="Millares 5 5 3 3 2 2" xfId="5941" xr:uid="{1A6B2FB9-F31D-4B0E-A249-D41D392B38AE}"/>
    <cellStyle name="Millares 5 5 3 3 3" xfId="5101" xr:uid="{823E6BDE-F012-49C0-B17B-DD9387936165}"/>
    <cellStyle name="Millares 5 5 3 4" xfId="3843" xr:uid="{00000000-0005-0000-0000-00007A050000}"/>
    <cellStyle name="Millares 5 5 3 4 2" xfId="5526" xr:uid="{718A1645-867A-43D5-AA09-EE5E483E3648}"/>
    <cellStyle name="Millares 5 5 3 5" xfId="4686" xr:uid="{D36AF28C-061D-4BCD-9EAB-5DAB02FEDD59}"/>
    <cellStyle name="Millares 5 5 4" xfId="3008" xr:uid="{00000000-0005-0000-0000-00007B050000}"/>
    <cellStyle name="Millares 5 5 4 2" xfId="3463" xr:uid="{00000000-0005-0000-0000-00007C050000}"/>
    <cellStyle name="Millares 5 5 4 2 2" xfId="4309" xr:uid="{00000000-0005-0000-0000-00007D050000}"/>
    <cellStyle name="Millares 5 5 4 2 2 2" xfId="5992" xr:uid="{E3B47F0D-84AA-4483-B48F-B063A4D0D933}"/>
    <cellStyle name="Millares 5 5 4 2 3" xfId="5152" xr:uid="{E3C11EE3-AE95-4386-A7B8-C3E55E321C10}"/>
    <cellStyle name="Millares 5 5 4 3" xfId="3894" xr:uid="{00000000-0005-0000-0000-00007E050000}"/>
    <cellStyle name="Millares 5 5 4 3 2" xfId="5577" xr:uid="{D5316F2D-4820-4424-B2D6-12B091A64078}"/>
    <cellStyle name="Millares 5 5 4 4" xfId="4737" xr:uid="{499B369F-F3E3-4263-A40E-9D6A9EBEF43F}"/>
    <cellStyle name="Millares 5 5 5" xfId="3171" xr:uid="{00000000-0005-0000-0000-00007F050000}"/>
    <cellStyle name="Millares 5 5 5 2" xfId="3619" xr:uid="{00000000-0005-0000-0000-000080050000}"/>
    <cellStyle name="Millares 5 5 5 2 2" xfId="4465" xr:uid="{00000000-0005-0000-0000-000081050000}"/>
    <cellStyle name="Millares 5 5 5 2 2 2" xfId="6148" xr:uid="{B3E96AFD-431A-4F12-AB90-8BB91B5A06F5}"/>
    <cellStyle name="Millares 5 5 5 2 3" xfId="5308" xr:uid="{42F6CE2B-BFFF-4E5E-B17D-BFD7DDFDC511}"/>
    <cellStyle name="Millares 5 5 5 3" xfId="4050" xr:uid="{00000000-0005-0000-0000-000082050000}"/>
    <cellStyle name="Millares 5 5 5 3 2" xfId="5733" xr:uid="{BDC05C05-281E-4370-8DA4-88F5E5E34922}"/>
    <cellStyle name="Millares 5 5 5 4" xfId="4893" xr:uid="{70CC14E8-7A54-4998-8E49-A39AB4087317}"/>
    <cellStyle name="Millares 5 5 6" xfId="3262" xr:uid="{00000000-0005-0000-0000-000083050000}"/>
    <cellStyle name="Millares 5 5 6 2" xfId="3679" xr:uid="{00000000-0005-0000-0000-000084050000}"/>
    <cellStyle name="Millares 5 5 6 2 2" xfId="4525" xr:uid="{00000000-0005-0000-0000-000085050000}"/>
    <cellStyle name="Millares 5 5 6 2 2 2" xfId="6208" xr:uid="{E5197F67-825D-4058-84F3-CFDBC23CF534}"/>
    <cellStyle name="Millares 5 5 6 2 3" xfId="5368" xr:uid="{AB33C1C9-1895-4A6E-AFC0-B861AFEC1FB9}"/>
    <cellStyle name="Millares 5 5 6 3" xfId="4110" xr:uid="{00000000-0005-0000-0000-000086050000}"/>
    <cellStyle name="Millares 5 5 6 3 2" xfId="5793" xr:uid="{6ADDA39A-F64B-41A3-8553-093E927AD545}"/>
    <cellStyle name="Millares 5 5 6 4" xfId="4953" xr:uid="{4081F801-CDA6-43E4-BB5C-40130C0A2BF4}"/>
    <cellStyle name="Millares 5 5 7" xfId="3314" xr:uid="{00000000-0005-0000-0000-000087050000}"/>
    <cellStyle name="Millares 5 5 7 2" xfId="4160" xr:uid="{00000000-0005-0000-0000-000088050000}"/>
    <cellStyle name="Millares 5 5 7 2 2" xfId="5843" xr:uid="{F495D2CD-FB96-48C1-812B-812C45097BD2}"/>
    <cellStyle name="Millares 5 5 7 3" xfId="5003" xr:uid="{9D04F55C-F822-457D-B53B-0483D191C1B7}"/>
    <cellStyle name="Millares 5 5 8" xfId="3737" xr:uid="{00000000-0005-0000-0000-000089050000}"/>
    <cellStyle name="Millares 5 5 8 2" xfId="5424" xr:uid="{3571E512-C5C6-427E-B2D3-6E0D90D27821}"/>
    <cellStyle name="Millares 5 5 9" xfId="4588" xr:uid="{5B5C3332-74AA-42F5-A105-36BF30AE6381}"/>
    <cellStyle name="Millares 6" xfId="229" xr:uid="{00000000-0005-0000-0000-00008A050000}"/>
    <cellStyle name="Millares 6 10" xfId="3315" xr:uid="{00000000-0005-0000-0000-00008B050000}"/>
    <cellStyle name="Millares 6 10 2" xfId="4161" xr:uid="{00000000-0005-0000-0000-00008C050000}"/>
    <cellStyle name="Millares 6 10 2 2" xfId="5844" xr:uid="{51661959-8DC7-4E80-BBE1-18AE3B8EC686}"/>
    <cellStyle name="Millares 6 10 3" xfId="5004" xr:uid="{9DE5C295-D8C1-473D-93E0-DE324A76BDF3}"/>
    <cellStyle name="Millares 6 11" xfId="3738" xr:uid="{00000000-0005-0000-0000-00008D050000}"/>
    <cellStyle name="Millares 6 11 2" xfId="5425" xr:uid="{9AD752EB-0595-4582-A919-FE665F89BE48}"/>
    <cellStyle name="Millares 6 12" xfId="4589" xr:uid="{DBB6FB9D-0BF5-453C-BB26-D970E1205C13}"/>
    <cellStyle name="Millares 6 2" xfId="230" xr:uid="{00000000-0005-0000-0000-00008E050000}"/>
    <cellStyle name="Millares 6 2 10" xfId="4590" xr:uid="{79CAD6C8-AB35-4C16-9C34-8454C65BF6A7}"/>
    <cellStyle name="Millares 6 2 2" xfId="231" xr:uid="{00000000-0005-0000-0000-00008F050000}"/>
    <cellStyle name="Millares 6 2 2 2" xfId="2898" xr:uid="{00000000-0005-0000-0000-000090050000}"/>
    <cellStyle name="Millares 6 2 2 2 2" xfId="3061" xr:uid="{00000000-0005-0000-0000-000091050000}"/>
    <cellStyle name="Millares 6 2 2 2 2 2" xfId="3514" xr:uid="{00000000-0005-0000-0000-000092050000}"/>
    <cellStyle name="Millares 6 2 2 2 2 2 2" xfId="4360" xr:uid="{00000000-0005-0000-0000-000093050000}"/>
    <cellStyle name="Millares 6 2 2 2 2 2 2 2" xfId="6043" xr:uid="{B3B4AC4A-67C9-4922-BE6E-4FACCE27B58B}"/>
    <cellStyle name="Millares 6 2 2 2 2 2 3" xfId="5203" xr:uid="{B4E4BBCA-A64B-4090-A797-7FB1B64FC0D5}"/>
    <cellStyle name="Millares 6 2 2 2 2 3" xfId="3945" xr:uid="{00000000-0005-0000-0000-000094050000}"/>
    <cellStyle name="Millares 6 2 2 2 2 3 2" xfId="5628" xr:uid="{16852F7D-6067-4F49-B2A1-80931E15C347}"/>
    <cellStyle name="Millares 6 2 2 2 2 4" xfId="4788" xr:uid="{3979C1AF-6030-4956-8D88-3A8BA094D482}"/>
    <cellStyle name="Millares 6 2 2 2 3" xfId="3365" xr:uid="{00000000-0005-0000-0000-000095050000}"/>
    <cellStyle name="Millares 6 2 2 2 3 2" xfId="4211" xr:uid="{00000000-0005-0000-0000-000096050000}"/>
    <cellStyle name="Millares 6 2 2 2 3 2 2" xfId="5894" xr:uid="{1AC4D573-D4C8-4543-826F-A4755CD47337}"/>
    <cellStyle name="Millares 6 2 2 2 3 3" xfId="5054" xr:uid="{2ECCEFD7-C777-4A92-A8B0-0BE6F2D5D5EB}"/>
    <cellStyle name="Millares 6 2 2 2 4" xfId="3795" xr:uid="{00000000-0005-0000-0000-000097050000}"/>
    <cellStyle name="Millares 6 2 2 2 4 2" xfId="5479" xr:uid="{FC51629B-02AC-454C-9E4E-596004BCA21A}"/>
    <cellStyle name="Millares 6 2 2 2 5" xfId="4639" xr:uid="{C7B11B22-0C98-498F-9027-BD463F7775A6}"/>
    <cellStyle name="Millares 6 2 2 3" xfId="2954" xr:uid="{00000000-0005-0000-0000-000098050000}"/>
    <cellStyle name="Millares 6 2 2 3 2" xfId="3111" xr:uid="{00000000-0005-0000-0000-000099050000}"/>
    <cellStyle name="Millares 6 2 2 3 2 2" xfId="3564" xr:uid="{00000000-0005-0000-0000-00009A050000}"/>
    <cellStyle name="Millares 6 2 2 3 2 2 2" xfId="4410" xr:uid="{00000000-0005-0000-0000-00009B050000}"/>
    <cellStyle name="Millares 6 2 2 3 2 2 2 2" xfId="6093" xr:uid="{0C5C447E-8A33-4879-B271-235BBA38EDC8}"/>
    <cellStyle name="Millares 6 2 2 3 2 2 3" xfId="5253" xr:uid="{BC7985C1-6C31-494C-94B7-84B8E749079F}"/>
    <cellStyle name="Millares 6 2 2 3 2 3" xfId="3995" xr:uid="{00000000-0005-0000-0000-00009C050000}"/>
    <cellStyle name="Millares 6 2 2 3 2 3 2" xfId="5678" xr:uid="{38A06570-E1BB-4396-AAAE-64F1C18ECE6D}"/>
    <cellStyle name="Millares 6 2 2 3 2 4" xfId="4838" xr:uid="{390161CE-A082-41F4-9790-C76C84EDEBEA}"/>
    <cellStyle name="Millares 6 2 2 3 3" xfId="3415" xr:uid="{00000000-0005-0000-0000-00009D050000}"/>
    <cellStyle name="Millares 6 2 2 3 3 2" xfId="4261" xr:uid="{00000000-0005-0000-0000-00009E050000}"/>
    <cellStyle name="Millares 6 2 2 3 3 2 2" xfId="5944" xr:uid="{A440A452-4CE3-4776-ACB8-8B4F7F1D05D0}"/>
    <cellStyle name="Millares 6 2 2 3 3 3" xfId="5104" xr:uid="{78F10782-F15E-42BD-BE0A-9F4CD944BC24}"/>
    <cellStyle name="Millares 6 2 2 3 4" xfId="3846" xr:uid="{00000000-0005-0000-0000-00009F050000}"/>
    <cellStyle name="Millares 6 2 2 3 4 2" xfId="5529" xr:uid="{7B7BF56E-72FA-43D0-99DC-1098DFFDE919}"/>
    <cellStyle name="Millares 6 2 2 3 5" xfId="4689" xr:uid="{617BBF12-FF23-416D-B591-ED63740C9C38}"/>
    <cellStyle name="Millares 6 2 2 4" xfId="3011" xr:uid="{00000000-0005-0000-0000-0000A0050000}"/>
    <cellStyle name="Millares 6 2 2 4 2" xfId="3466" xr:uid="{00000000-0005-0000-0000-0000A1050000}"/>
    <cellStyle name="Millares 6 2 2 4 2 2" xfId="4312" xr:uid="{00000000-0005-0000-0000-0000A2050000}"/>
    <cellStyle name="Millares 6 2 2 4 2 2 2" xfId="5995" xr:uid="{DA3ABF64-1A4D-4635-9D96-F606A2A08AA2}"/>
    <cellStyle name="Millares 6 2 2 4 2 3" xfId="5155" xr:uid="{E2839A48-0B86-4977-8652-74E9500467E0}"/>
    <cellStyle name="Millares 6 2 2 4 3" xfId="3897" xr:uid="{00000000-0005-0000-0000-0000A3050000}"/>
    <cellStyle name="Millares 6 2 2 4 3 2" xfId="5580" xr:uid="{8B2D28C3-6FF9-4D71-A84B-9451DF8B9F4A}"/>
    <cellStyle name="Millares 6 2 2 4 4" xfId="4740" xr:uid="{ADE5D739-B2A5-4FCC-B41E-782446510014}"/>
    <cellStyle name="Millares 6 2 2 5" xfId="3174" xr:uid="{00000000-0005-0000-0000-0000A4050000}"/>
    <cellStyle name="Millares 6 2 2 5 2" xfId="3622" xr:uid="{00000000-0005-0000-0000-0000A5050000}"/>
    <cellStyle name="Millares 6 2 2 5 2 2" xfId="4468" xr:uid="{00000000-0005-0000-0000-0000A6050000}"/>
    <cellStyle name="Millares 6 2 2 5 2 2 2" xfId="6151" xr:uid="{6775BCA1-5892-4D68-957F-2AFCDAC1F9C4}"/>
    <cellStyle name="Millares 6 2 2 5 2 3" xfId="5311" xr:uid="{69D0171B-0B7C-4DED-8AC8-E56B52867FAE}"/>
    <cellStyle name="Millares 6 2 2 5 3" xfId="4053" xr:uid="{00000000-0005-0000-0000-0000A7050000}"/>
    <cellStyle name="Millares 6 2 2 5 3 2" xfId="5736" xr:uid="{0E6DCAC6-4A61-4A15-B666-720EE2BB4395}"/>
    <cellStyle name="Millares 6 2 2 5 4" xfId="4896" xr:uid="{3A4FC440-BF64-4DBC-A2D9-06A15AE66247}"/>
    <cellStyle name="Millares 6 2 2 6" xfId="3265" xr:uid="{00000000-0005-0000-0000-0000A8050000}"/>
    <cellStyle name="Millares 6 2 2 6 2" xfId="3682" xr:uid="{00000000-0005-0000-0000-0000A9050000}"/>
    <cellStyle name="Millares 6 2 2 6 2 2" xfId="4528" xr:uid="{00000000-0005-0000-0000-0000AA050000}"/>
    <cellStyle name="Millares 6 2 2 6 2 2 2" xfId="6211" xr:uid="{0F7DD59E-4385-4632-BF00-E0A3178ABB7D}"/>
    <cellStyle name="Millares 6 2 2 6 2 3" xfId="5371" xr:uid="{98096A43-2AB7-4463-B8FD-272CD65097ED}"/>
    <cellStyle name="Millares 6 2 2 6 3" xfId="4113" xr:uid="{00000000-0005-0000-0000-0000AB050000}"/>
    <cellStyle name="Millares 6 2 2 6 3 2" xfId="5796" xr:uid="{B4118512-096F-47D2-A2EA-F230683E9727}"/>
    <cellStyle name="Millares 6 2 2 6 4" xfId="4956" xr:uid="{8771019C-A0B1-442A-8796-7190E4EF802F}"/>
    <cellStyle name="Millares 6 2 2 7" xfId="3317" xr:uid="{00000000-0005-0000-0000-0000AC050000}"/>
    <cellStyle name="Millares 6 2 2 7 2" xfId="4163" xr:uid="{00000000-0005-0000-0000-0000AD050000}"/>
    <cellStyle name="Millares 6 2 2 7 2 2" xfId="5846" xr:uid="{BF95C0A7-3D31-498B-87E5-CE854218D009}"/>
    <cellStyle name="Millares 6 2 2 7 3" xfId="5006" xr:uid="{D4F5336A-0A9F-46DA-9A1A-951B5C4EC9C1}"/>
    <cellStyle name="Millares 6 2 2 8" xfId="3740" xr:uid="{00000000-0005-0000-0000-0000AE050000}"/>
    <cellStyle name="Millares 6 2 2 8 2" xfId="5427" xr:uid="{558BF157-B16A-4EC7-B2A7-DB9B1D2A7782}"/>
    <cellStyle name="Millares 6 2 2 9" xfId="4591" xr:uid="{E3025F17-5B6E-4208-B806-9AF820C9B977}"/>
    <cellStyle name="Millares 6 2 3" xfId="2897" xr:uid="{00000000-0005-0000-0000-0000AF050000}"/>
    <cellStyle name="Millares 6 2 3 2" xfId="3060" xr:uid="{00000000-0005-0000-0000-0000B0050000}"/>
    <cellStyle name="Millares 6 2 3 2 2" xfId="3513" xr:uid="{00000000-0005-0000-0000-0000B1050000}"/>
    <cellStyle name="Millares 6 2 3 2 2 2" xfId="4359" xr:uid="{00000000-0005-0000-0000-0000B2050000}"/>
    <cellStyle name="Millares 6 2 3 2 2 2 2" xfId="6042" xr:uid="{DCA9D356-B57A-41FE-B362-1E0E132A8FB3}"/>
    <cellStyle name="Millares 6 2 3 2 2 3" xfId="5202" xr:uid="{4CFB3207-36B3-4D63-8315-C29583BD89E6}"/>
    <cellStyle name="Millares 6 2 3 2 3" xfId="3944" xr:uid="{00000000-0005-0000-0000-0000B3050000}"/>
    <cellStyle name="Millares 6 2 3 2 3 2" xfId="5627" xr:uid="{1BFA0476-AA8F-46C8-A4C0-1CD4628FC1A2}"/>
    <cellStyle name="Millares 6 2 3 2 4" xfId="4787" xr:uid="{6453DD45-8084-48C7-9238-3E883C665924}"/>
    <cellStyle name="Millares 6 2 3 3" xfId="3364" xr:uid="{00000000-0005-0000-0000-0000B4050000}"/>
    <cellStyle name="Millares 6 2 3 3 2" xfId="4210" xr:uid="{00000000-0005-0000-0000-0000B5050000}"/>
    <cellStyle name="Millares 6 2 3 3 2 2" xfId="5893" xr:uid="{746E70AB-82F5-420A-A5F8-17405C8204DB}"/>
    <cellStyle name="Millares 6 2 3 3 3" xfId="5053" xr:uid="{9E70EA29-9AF8-497F-8432-DE2D27A957C3}"/>
    <cellStyle name="Millares 6 2 3 4" xfId="3794" xr:uid="{00000000-0005-0000-0000-0000B6050000}"/>
    <cellStyle name="Millares 6 2 3 4 2" xfId="5478" xr:uid="{11C792AC-40B1-4BB4-B6F3-ED972C6B1F2C}"/>
    <cellStyle name="Millares 6 2 3 5" xfId="4638" xr:uid="{6B20F9E7-7976-4E3E-A1FB-14B01CBED37E}"/>
    <cellStyle name="Millares 6 2 4" xfId="2953" xr:uid="{00000000-0005-0000-0000-0000B7050000}"/>
    <cellStyle name="Millares 6 2 4 2" xfId="3110" xr:uid="{00000000-0005-0000-0000-0000B8050000}"/>
    <cellStyle name="Millares 6 2 4 2 2" xfId="3563" xr:uid="{00000000-0005-0000-0000-0000B9050000}"/>
    <cellStyle name="Millares 6 2 4 2 2 2" xfId="4409" xr:uid="{00000000-0005-0000-0000-0000BA050000}"/>
    <cellStyle name="Millares 6 2 4 2 2 2 2" xfId="6092" xr:uid="{741162E9-FF65-4938-8171-261FED750AFA}"/>
    <cellStyle name="Millares 6 2 4 2 2 3" xfId="5252" xr:uid="{ECF422C3-03B6-461F-ADE9-643366935FE6}"/>
    <cellStyle name="Millares 6 2 4 2 3" xfId="3994" xr:uid="{00000000-0005-0000-0000-0000BB050000}"/>
    <cellStyle name="Millares 6 2 4 2 3 2" xfId="5677" xr:uid="{56ED71AF-F7B7-4DE9-9788-8CAA36607C45}"/>
    <cellStyle name="Millares 6 2 4 2 4" xfId="4837" xr:uid="{9D20F270-1166-471B-B571-BCFD45194067}"/>
    <cellStyle name="Millares 6 2 4 3" xfId="3414" xr:uid="{00000000-0005-0000-0000-0000BC050000}"/>
    <cellStyle name="Millares 6 2 4 3 2" xfId="4260" xr:uid="{00000000-0005-0000-0000-0000BD050000}"/>
    <cellStyle name="Millares 6 2 4 3 2 2" xfId="5943" xr:uid="{75269C5B-E3C5-4DED-ABC4-55A9305B4EAF}"/>
    <cellStyle name="Millares 6 2 4 3 3" xfId="5103" xr:uid="{6000FBC9-45B1-40A1-8E53-4887127E6865}"/>
    <cellStyle name="Millares 6 2 4 4" xfId="3845" xr:uid="{00000000-0005-0000-0000-0000BE050000}"/>
    <cellStyle name="Millares 6 2 4 4 2" xfId="5528" xr:uid="{736475D1-204F-456E-AAC6-3CD777621F38}"/>
    <cellStyle name="Millares 6 2 4 5" xfId="4688" xr:uid="{6368419C-2AEA-4F0A-9BD2-426D499C984A}"/>
    <cellStyle name="Millares 6 2 5" xfId="3010" xr:uid="{00000000-0005-0000-0000-0000BF050000}"/>
    <cellStyle name="Millares 6 2 5 2" xfId="3465" xr:uid="{00000000-0005-0000-0000-0000C0050000}"/>
    <cellStyle name="Millares 6 2 5 2 2" xfId="4311" xr:uid="{00000000-0005-0000-0000-0000C1050000}"/>
    <cellStyle name="Millares 6 2 5 2 2 2" xfId="5994" xr:uid="{56CC5BE7-A65D-425A-8C27-6CC2D0A479BC}"/>
    <cellStyle name="Millares 6 2 5 2 3" xfId="5154" xr:uid="{01292D9D-42B8-41D0-98F2-F2493B92A621}"/>
    <cellStyle name="Millares 6 2 5 3" xfId="3896" xr:uid="{00000000-0005-0000-0000-0000C2050000}"/>
    <cellStyle name="Millares 6 2 5 3 2" xfId="5579" xr:uid="{6671F811-261F-4E40-B579-F35501067A7F}"/>
    <cellStyle name="Millares 6 2 5 4" xfId="4739" xr:uid="{BF54BC96-77B0-43FA-AA7F-A6CBE2DDDA74}"/>
    <cellStyle name="Millares 6 2 6" xfId="3173" xr:uid="{00000000-0005-0000-0000-0000C3050000}"/>
    <cellStyle name="Millares 6 2 6 2" xfId="3621" xr:uid="{00000000-0005-0000-0000-0000C4050000}"/>
    <cellStyle name="Millares 6 2 6 2 2" xfId="4467" xr:uid="{00000000-0005-0000-0000-0000C5050000}"/>
    <cellStyle name="Millares 6 2 6 2 2 2" xfId="6150" xr:uid="{A2CB1B1D-C291-4729-A5C6-EE05D12351A0}"/>
    <cellStyle name="Millares 6 2 6 2 3" xfId="5310" xr:uid="{0B27846B-2234-4869-B492-678B0725B0A2}"/>
    <cellStyle name="Millares 6 2 6 3" xfId="4052" xr:uid="{00000000-0005-0000-0000-0000C6050000}"/>
    <cellStyle name="Millares 6 2 6 3 2" xfId="5735" xr:uid="{32DD23FD-9649-4780-8C67-B923660D58AE}"/>
    <cellStyle name="Millares 6 2 6 4" xfId="4895" xr:uid="{E1B9556D-9088-43F7-945B-90C497816E65}"/>
    <cellStyle name="Millares 6 2 7" xfId="3264" xr:uid="{00000000-0005-0000-0000-0000C7050000}"/>
    <cellStyle name="Millares 6 2 7 2" xfId="3681" xr:uid="{00000000-0005-0000-0000-0000C8050000}"/>
    <cellStyle name="Millares 6 2 7 2 2" xfId="4527" xr:uid="{00000000-0005-0000-0000-0000C9050000}"/>
    <cellStyle name="Millares 6 2 7 2 2 2" xfId="6210" xr:uid="{38875025-4507-4A51-8100-E3EE416615C1}"/>
    <cellStyle name="Millares 6 2 7 2 3" xfId="5370" xr:uid="{E3AA1E41-07F4-43DE-A6B5-1CFB56579521}"/>
    <cellStyle name="Millares 6 2 7 3" xfId="4112" xr:uid="{00000000-0005-0000-0000-0000CA050000}"/>
    <cellStyle name="Millares 6 2 7 3 2" xfId="5795" xr:uid="{92A6E1FB-0524-408B-BD8E-6F4E2E101E92}"/>
    <cellStyle name="Millares 6 2 7 4" xfId="4955" xr:uid="{3D001E6E-9702-4B97-A51E-443B959A76CD}"/>
    <cellStyle name="Millares 6 2 8" xfId="3316" xr:uid="{00000000-0005-0000-0000-0000CB050000}"/>
    <cellStyle name="Millares 6 2 8 2" xfId="4162" xr:uid="{00000000-0005-0000-0000-0000CC050000}"/>
    <cellStyle name="Millares 6 2 8 2 2" xfId="5845" xr:uid="{050590D1-81A8-45F9-8B1E-2BF3BAF9F5FF}"/>
    <cellStyle name="Millares 6 2 8 3" xfId="5005" xr:uid="{F36F210B-83B4-48B6-96B0-7065F9F1AB6E}"/>
    <cellStyle name="Millares 6 2 9" xfId="3739" xr:uid="{00000000-0005-0000-0000-0000CD050000}"/>
    <cellStyle name="Millares 6 2 9 2" xfId="5426" xr:uid="{FAB8DAE9-25AE-4D82-8BB1-97F2A0913BA4}"/>
    <cellStyle name="Millares 6 3" xfId="232" xr:uid="{00000000-0005-0000-0000-0000CE050000}"/>
    <cellStyle name="Millares 6 3 10" xfId="4592" xr:uid="{42B505C1-2EAF-47DC-8865-C9D4BFCF4E41}"/>
    <cellStyle name="Millares 6 3 2" xfId="233" xr:uid="{00000000-0005-0000-0000-0000CF050000}"/>
    <cellStyle name="Millares 6 3 2 2" xfId="2900" xr:uid="{00000000-0005-0000-0000-0000D0050000}"/>
    <cellStyle name="Millares 6 3 2 2 2" xfId="3063" xr:uid="{00000000-0005-0000-0000-0000D1050000}"/>
    <cellStyle name="Millares 6 3 2 2 2 2" xfId="3516" xr:uid="{00000000-0005-0000-0000-0000D2050000}"/>
    <cellStyle name="Millares 6 3 2 2 2 2 2" xfId="4362" xr:uid="{00000000-0005-0000-0000-0000D3050000}"/>
    <cellStyle name="Millares 6 3 2 2 2 2 2 2" xfId="6045" xr:uid="{373A5CB4-1E6B-4155-90B3-D80F89B405A8}"/>
    <cellStyle name="Millares 6 3 2 2 2 2 3" xfId="5205" xr:uid="{16C55B13-04EE-4578-B483-4DC0B8648C4A}"/>
    <cellStyle name="Millares 6 3 2 2 2 3" xfId="3947" xr:uid="{00000000-0005-0000-0000-0000D4050000}"/>
    <cellStyle name="Millares 6 3 2 2 2 3 2" xfId="5630" xr:uid="{DC26D189-9E06-4005-8B0E-EDD139C3D9CB}"/>
    <cellStyle name="Millares 6 3 2 2 2 4" xfId="4790" xr:uid="{EA6ABB5C-19AB-4007-8426-D155B1B89C95}"/>
    <cellStyle name="Millares 6 3 2 2 3" xfId="3367" xr:uid="{00000000-0005-0000-0000-0000D5050000}"/>
    <cellStyle name="Millares 6 3 2 2 3 2" xfId="4213" xr:uid="{00000000-0005-0000-0000-0000D6050000}"/>
    <cellStyle name="Millares 6 3 2 2 3 2 2" xfId="5896" xr:uid="{FD640064-ED40-46CE-84CD-436D2077AADC}"/>
    <cellStyle name="Millares 6 3 2 2 3 3" xfId="5056" xr:uid="{300DDD7B-39E6-4113-ABDC-547A72B76AD6}"/>
    <cellStyle name="Millares 6 3 2 2 4" xfId="3797" xr:uid="{00000000-0005-0000-0000-0000D7050000}"/>
    <cellStyle name="Millares 6 3 2 2 4 2" xfId="5481" xr:uid="{5DCD8ADC-4201-41BE-8DDB-34EE871DDE48}"/>
    <cellStyle name="Millares 6 3 2 2 5" xfId="4641" xr:uid="{B892E684-E559-479A-B675-ED4A7745D1E8}"/>
    <cellStyle name="Millares 6 3 2 3" xfId="2956" xr:uid="{00000000-0005-0000-0000-0000D8050000}"/>
    <cellStyle name="Millares 6 3 2 3 2" xfId="3113" xr:uid="{00000000-0005-0000-0000-0000D9050000}"/>
    <cellStyle name="Millares 6 3 2 3 2 2" xfId="3566" xr:uid="{00000000-0005-0000-0000-0000DA050000}"/>
    <cellStyle name="Millares 6 3 2 3 2 2 2" xfId="4412" xr:uid="{00000000-0005-0000-0000-0000DB050000}"/>
    <cellStyle name="Millares 6 3 2 3 2 2 2 2" xfId="6095" xr:uid="{3D515D67-9533-44FB-BA12-1595E42A34C6}"/>
    <cellStyle name="Millares 6 3 2 3 2 2 3" xfId="5255" xr:uid="{06E476FA-5345-4BDE-85C5-CF235A4A1193}"/>
    <cellStyle name="Millares 6 3 2 3 2 3" xfId="3997" xr:uid="{00000000-0005-0000-0000-0000DC050000}"/>
    <cellStyle name="Millares 6 3 2 3 2 3 2" xfId="5680" xr:uid="{D8B05CC2-2E59-471B-B583-1BC84B6BEA7D}"/>
    <cellStyle name="Millares 6 3 2 3 2 4" xfId="4840" xr:uid="{A3E483EC-923C-42FA-AFD2-F130DBE48C99}"/>
    <cellStyle name="Millares 6 3 2 3 3" xfId="3417" xr:uid="{00000000-0005-0000-0000-0000DD050000}"/>
    <cellStyle name="Millares 6 3 2 3 3 2" xfId="4263" xr:uid="{00000000-0005-0000-0000-0000DE050000}"/>
    <cellStyle name="Millares 6 3 2 3 3 2 2" xfId="5946" xr:uid="{9037BC54-3BEA-4A2E-8611-D36942AD8AA5}"/>
    <cellStyle name="Millares 6 3 2 3 3 3" xfId="5106" xr:uid="{1942D2C2-83B0-4029-951F-946730B1F75A}"/>
    <cellStyle name="Millares 6 3 2 3 4" xfId="3848" xr:uid="{00000000-0005-0000-0000-0000DF050000}"/>
    <cellStyle name="Millares 6 3 2 3 4 2" xfId="5531" xr:uid="{C6768C3E-9973-4472-A26C-6DC2391AEBD4}"/>
    <cellStyle name="Millares 6 3 2 3 5" xfId="4691" xr:uid="{2F78809F-C580-4C47-A102-EA965F8B6697}"/>
    <cellStyle name="Millares 6 3 2 4" xfId="3013" xr:uid="{00000000-0005-0000-0000-0000E0050000}"/>
    <cellStyle name="Millares 6 3 2 4 2" xfId="3468" xr:uid="{00000000-0005-0000-0000-0000E1050000}"/>
    <cellStyle name="Millares 6 3 2 4 2 2" xfId="4314" xr:uid="{00000000-0005-0000-0000-0000E2050000}"/>
    <cellStyle name="Millares 6 3 2 4 2 2 2" xfId="5997" xr:uid="{CF41E577-C1C4-4A01-A324-BEB22D468162}"/>
    <cellStyle name="Millares 6 3 2 4 2 3" xfId="5157" xr:uid="{0C1EE245-259B-488D-A12E-F61DD5A5BC3D}"/>
    <cellStyle name="Millares 6 3 2 4 3" xfId="3899" xr:uid="{00000000-0005-0000-0000-0000E3050000}"/>
    <cellStyle name="Millares 6 3 2 4 3 2" xfId="5582" xr:uid="{6A045F1A-BF07-4380-BECC-142F43DF0FF5}"/>
    <cellStyle name="Millares 6 3 2 4 4" xfId="4742" xr:uid="{F5C1461E-0AA2-4919-A988-96B278FF7A7B}"/>
    <cellStyle name="Millares 6 3 2 5" xfId="3176" xr:uid="{00000000-0005-0000-0000-0000E4050000}"/>
    <cellStyle name="Millares 6 3 2 5 2" xfId="3624" xr:uid="{00000000-0005-0000-0000-0000E5050000}"/>
    <cellStyle name="Millares 6 3 2 5 2 2" xfId="4470" xr:uid="{00000000-0005-0000-0000-0000E6050000}"/>
    <cellStyle name="Millares 6 3 2 5 2 2 2" xfId="6153" xr:uid="{6CFDD27A-4320-4B36-8CE7-03FEF4674583}"/>
    <cellStyle name="Millares 6 3 2 5 2 3" xfId="5313" xr:uid="{E19A463C-8889-4FBE-8352-2588E1A0AAD7}"/>
    <cellStyle name="Millares 6 3 2 5 3" xfId="4055" xr:uid="{00000000-0005-0000-0000-0000E7050000}"/>
    <cellStyle name="Millares 6 3 2 5 3 2" xfId="5738" xr:uid="{9CBB691B-688B-47FB-AA1D-CFA6CB0D88E9}"/>
    <cellStyle name="Millares 6 3 2 5 4" xfId="4898" xr:uid="{351FB358-0B90-4EC0-862B-A1947ECFACB0}"/>
    <cellStyle name="Millares 6 3 2 6" xfId="3267" xr:uid="{00000000-0005-0000-0000-0000E8050000}"/>
    <cellStyle name="Millares 6 3 2 6 2" xfId="3684" xr:uid="{00000000-0005-0000-0000-0000E9050000}"/>
    <cellStyle name="Millares 6 3 2 6 2 2" xfId="4530" xr:uid="{00000000-0005-0000-0000-0000EA050000}"/>
    <cellStyle name="Millares 6 3 2 6 2 2 2" xfId="6213" xr:uid="{317E9A3F-7986-4AC8-BF8B-2BA52191C25B}"/>
    <cellStyle name="Millares 6 3 2 6 2 3" xfId="5373" xr:uid="{56F12362-88F5-46FA-BB6A-80933312C61E}"/>
    <cellStyle name="Millares 6 3 2 6 3" xfId="4115" xr:uid="{00000000-0005-0000-0000-0000EB050000}"/>
    <cellStyle name="Millares 6 3 2 6 3 2" xfId="5798" xr:uid="{C99020BF-C14A-4C91-A256-6B8190F6DB68}"/>
    <cellStyle name="Millares 6 3 2 6 4" xfId="4958" xr:uid="{6B076379-D4F3-4E80-A03D-692095FF601A}"/>
    <cellStyle name="Millares 6 3 2 7" xfId="3319" xr:uid="{00000000-0005-0000-0000-0000EC050000}"/>
    <cellStyle name="Millares 6 3 2 7 2" xfId="4165" xr:uid="{00000000-0005-0000-0000-0000ED050000}"/>
    <cellStyle name="Millares 6 3 2 7 2 2" xfId="5848" xr:uid="{2207135B-F2DC-40CD-9910-8E331655C863}"/>
    <cellStyle name="Millares 6 3 2 7 3" xfId="5008" xr:uid="{51E30931-0893-4360-879F-8ED7FF64AA4D}"/>
    <cellStyle name="Millares 6 3 2 8" xfId="3742" xr:uid="{00000000-0005-0000-0000-0000EE050000}"/>
    <cellStyle name="Millares 6 3 2 8 2" xfId="5429" xr:uid="{1ECC8650-98D8-4EE7-938C-F11AEF15DC68}"/>
    <cellStyle name="Millares 6 3 2 9" xfId="4593" xr:uid="{D9F8BD7B-D479-4878-B8B4-23DD2D962875}"/>
    <cellStyle name="Millares 6 3 3" xfId="2899" xr:uid="{00000000-0005-0000-0000-0000EF050000}"/>
    <cellStyle name="Millares 6 3 3 2" xfId="3062" xr:uid="{00000000-0005-0000-0000-0000F0050000}"/>
    <cellStyle name="Millares 6 3 3 2 2" xfId="3515" xr:uid="{00000000-0005-0000-0000-0000F1050000}"/>
    <cellStyle name="Millares 6 3 3 2 2 2" xfId="4361" xr:uid="{00000000-0005-0000-0000-0000F2050000}"/>
    <cellStyle name="Millares 6 3 3 2 2 2 2" xfId="6044" xr:uid="{0B7789B0-0A17-4083-BB81-36E04A66097E}"/>
    <cellStyle name="Millares 6 3 3 2 2 3" xfId="5204" xr:uid="{1A909F9A-16C7-49FA-A287-951BBBCC306B}"/>
    <cellStyle name="Millares 6 3 3 2 3" xfId="3946" xr:uid="{00000000-0005-0000-0000-0000F3050000}"/>
    <cellStyle name="Millares 6 3 3 2 3 2" xfId="5629" xr:uid="{EC82D7C9-F7F2-43D5-B0CB-67FE7D2136F7}"/>
    <cellStyle name="Millares 6 3 3 2 4" xfId="4789" xr:uid="{73FCF154-A86B-4208-93C7-E749B97DC283}"/>
    <cellStyle name="Millares 6 3 3 3" xfId="3366" xr:uid="{00000000-0005-0000-0000-0000F4050000}"/>
    <cellStyle name="Millares 6 3 3 3 2" xfId="4212" xr:uid="{00000000-0005-0000-0000-0000F5050000}"/>
    <cellStyle name="Millares 6 3 3 3 2 2" xfId="5895" xr:uid="{3F7719B3-07BA-4DB9-9915-9D5ECA51838B}"/>
    <cellStyle name="Millares 6 3 3 3 3" xfId="5055" xr:uid="{27245E51-97C5-4BBB-8F31-412F658743B4}"/>
    <cellStyle name="Millares 6 3 3 4" xfId="3796" xr:uid="{00000000-0005-0000-0000-0000F6050000}"/>
    <cellStyle name="Millares 6 3 3 4 2" xfId="5480" xr:uid="{32CBCCBD-6F38-4D62-B503-EDA853F01682}"/>
    <cellStyle name="Millares 6 3 3 5" xfId="4640" xr:uid="{B0353EF5-8A8C-4FFF-AB68-E28892CE6B46}"/>
    <cellStyle name="Millares 6 3 4" xfId="2955" xr:uid="{00000000-0005-0000-0000-0000F7050000}"/>
    <cellStyle name="Millares 6 3 4 2" xfId="3112" xr:uid="{00000000-0005-0000-0000-0000F8050000}"/>
    <cellStyle name="Millares 6 3 4 2 2" xfId="3565" xr:uid="{00000000-0005-0000-0000-0000F9050000}"/>
    <cellStyle name="Millares 6 3 4 2 2 2" xfId="4411" xr:uid="{00000000-0005-0000-0000-0000FA050000}"/>
    <cellStyle name="Millares 6 3 4 2 2 2 2" xfId="6094" xr:uid="{16E662F0-927F-4F56-8606-9499D9D1D478}"/>
    <cellStyle name="Millares 6 3 4 2 2 3" xfId="5254" xr:uid="{56B4F2C8-20F4-4124-AF98-F4245864DED3}"/>
    <cellStyle name="Millares 6 3 4 2 3" xfId="3996" xr:uid="{00000000-0005-0000-0000-0000FB050000}"/>
    <cellStyle name="Millares 6 3 4 2 3 2" xfId="5679" xr:uid="{68A67FD0-644D-4295-91D3-82116523A0D6}"/>
    <cellStyle name="Millares 6 3 4 2 4" xfId="4839" xr:uid="{DB376FE5-AE17-4C1C-96C3-33A9875C443A}"/>
    <cellStyle name="Millares 6 3 4 3" xfId="3416" xr:uid="{00000000-0005-0000-0000-0000FC050000}"/>
    <cellStyle name="Millares 6 3 4 3 2" xfId="4262" xr:uid="{00000000-0005-0000-0000-0000FD050000}"/>
    <cellStyle name="Millares 6 3 4 3 2 2" xfId="5945" xr:uid="{3DE41D83-3BB3-4B91-9F31-D06C5B52B929}"/>
    <cellStyle name="Millares 6 3 4 3 3" xfId="5105" xr:uid="{0EB57A55-7A3A-416C-8A9D-004515ADA772}"/>
    <cellStyle name="Millares 6 3 4 4" xfId="3847" xr:uid="{00000000-0005-0000-0000-0000FE050000}"/>
    <cellStyle name="Millares 6 3 4 4 2" xfId="5530" xr:uid="{AFA5FBCC-E650-4058-BD6F-83E4EAD226FD}"/>
    <cellStyle name="Millares 6 3 4 5" xfId="4690" xr:uid="{63DB0310-59AE-48D1-9012-C2D011674D5E}"/>
    <cellStyle name="Millares 6 3 5" xfId="3012" xr:uid="{00000000-0005-0000-0000-0000FF050000}"/>
    <cellStyle name="Millares 6 3 5 2" xfId="3467" xr:uid="{00000000-0005-0000-0000-000000060000}"/>
    <cellStyle name="Millares 6 3 5 2 2" xfId="4313" xr:uid="{00000000-0005-0000-0000-000001060000}"/>
    <cellStyle name="Millares 6 3 5 2 2 2" xfId="5996" xr:uid="{860C8B47-9609-4D06-A68F-AE4ECC410CAB}"/>
    <cellStyle name="Millares 6 3 5 2 3" xfId="5156" xr:uid="{B85CF8EA-CDCD-4FD8-A9A3-0605311CDA95}"/>
    <cellStyle name="Millares 6 3 5 3" xfId="3898" xr:uid="{00000000-0005-0000-0000-000002060000}"/>
    <cellStyle name="Millares 6 3 5 3 2" xfId="5581" xr:uid="{7C3B9FE8-FF1D-4710-968B-ED8041130916}"/>
    <cellStyle name="Millares 6 3 5 4" xfId="4741" xr:uid="{AE4B249B-7D99-4424-B2DA-BB0C6FA61BFE}"/>
    <cellStyle name="Millares 6 3 6" xfId="3175" xr:uid="{00000000-0005-0000-0000-000003060000}"/>
    <cellStyle name="Millares 6 3 6 2" xfId="3623" xr:uid="{00000000-0005-0000-0000-000004060000}"/>
    <cellStyle name="Millares 6 3 6 2 2" xfId="4469" xr:uid="{00000000-0005-0000-0000-000005060000}"/>
    <cellStyle name="Millares 6 3 6 2 2 2" xfId="6152" xr:uid="{0B25DF12-5A82-4A16-BCB0-D7592E8F3D16}"/>
    <cellStyle name="Millares 6 3 6 2 3" xfId="5312" xr:uid="{6ACCF346-EA57-4851-8C90-AD5ADC6A816D}"/>
    <cellStyle name="Millares 6 3 6 3" xfId="4054" xr:uid="{00000000-0005-0000-0000-000006060000}"/>
    <cellStyle name="Millares 6 3 6 3 2" xfId="5737" xr:uid="{E5CF2B44-B31D-4D22-91EE-5AEC3B9DC529}"/>
    <cellStyle name="Millares 6 3 6 4" xfId="4897" xr:uid="{8E205258-BB13-4A96-BC7B-22FCED4F797A}"/>
    <cellStyle name="Millares 6 3 7" xfId="3266" xr:uid="{00000000-0005-0000-0000-000007060000}"/>
    <cellStyle name="Millares 6 3 7 2" xfId="3683" xr:uid="{00000000-0005-0000-0000-000008060000}"/>
    <cellStyle name="Millares 6 3 7 2 2" xfId="4529" xr:uid="{00000000-0005-0000-0000-000009060000}"/>
    <cellStyle name="Millares 6 3 7 2 2 2" xfId="6212" xr:uid="{D17511FA-4CF7-40C7-8AF2-5DAAD2BCB796}"/>
    <cellStyle name="Millares 6 3 7 2 3" xfId="5372" xr:uid="{7150023F-84C0-4B45-A550-CE585D6E80DC}"/>
    <cellStyle name="Millares 6 3 7 3" xfId="4114" xr:uid="{00000000-0005-0000-0000-00000A060000}"/>
    <cellStyle name="Millares 6 3 7 3 2" xfId="5797" xr:uid="{B7908727-6E62-41DC-A51A-CF7822A22CA3}"/>
    <cellStyle name="Millares 6 3 7 4" xfId="4957" xr:uid="{0FE4B9F0-5D41-4601-9247-89D23A8AD895}"/>
    <cellStyle name="Millares 6 3 8" xfId="3318" xr:uid="{00000000-0005-0000-0000-00000B060000}"/>
    <cellStyle name="Millares 6 3 8 2" xfId="4164" xr:uid="{00000000-0005-0000-0000-00000C060000}"/>
    <cellStyle name="Millares 6 3 8 2 2" xfId="5847" xr:uid="{27B5E74E-B1A3-4EF9-8F05-45336930A70B}"/>
    <cellStyle name="Millares 6 3 8 3" xfId="5007" xr:uid="{29255EEE-FA6E-4C34-A897-9459156A2A72}"/>
    <cellStyle name="Millares 6 3 9" xfId="3741" xr:uid="{00000000-0005-0000-0000-00000D060000}"/>
    <cellStyle name="Millares 6 3 9 2" xfId="5428" xr:uid="{4EAEC91A-DE42-440C-898F-5246233C2DAE}"/>
    <cellStyle name="Millares 6 4" xfId="234" xr:uid="{00000000-0005-0000-0000-00000E060000}"/>
    <cellStyle name="Millares 6 5" xfId="2896" xr:uid="{00000000-0005-0000-0000-00000F060000}"/>
    <cellStyle name="Millares 6 5 2" xfId="3059" xr:uid="{00000000-0005-0000-0000-000010060000}"/>
    <cellStyle name="Millares 6 5 2 2" xfId="3512" xr:uid="{00000000-0005-0000-0000-000011060000}"/>
    <cellStyle name="Millares 6 5 2 2 2" xfId="4358" xr:uid="{00000000-0005-0000-0000-000012060000}"/>
    <cellStyle name="Millares 6 5 2 2 2 2" xfId="6041" xr:uid="{06190A3F-59E8-4BEC-8A09-B761888012DE}"/>
    <cellStyle name="Millares 6 5 2 2 3" xfId="5201" xr:uid="{7A287AFA-9960-4F50-AE00-F42D8BC878CB}"/>
    <cellStyle name="Millares 6 5 2 3" xfId="3943" xr:uid="{00000000-0005-0000-0000-000013060000}"/>
    <cellStyle name="Millares 6 5 2 3 2" xfId="5626" xr:uid="{7A92692C-1CB4-49FA-B5D2-C35F35A7EFF6}"/>
    <cellStyle name="Millares 6 5 2 4" xfId="4786" xr:uid="{10C7F5D4-745B-4F4F-8B3E-679AA6EEEFD0}"/>
    <cellStyle name="Millares 6 5 3" xfId="3363" xr:uid="{00000000-0005-0000-0000-000014060000}"/>
    <cellStyle name="Millares 6 5 3 2" xfId="4209" xr:uid="{00000000-0005-0000-0000-000015060000}"/>
    <cellStyle name="Millares 6 5 3 2 2" xfId="5892" xr:uid="{2525962B-0DDF-4D63-987B-7BD4045E4B34}"/>
    <cellStyle name="Millares 6 5 3 3" xfId="5052" xr:uid="{5BC35F24-AFE7-4D0A-9F76-06E17E4FDBE8}"/>
    <cellStyle name="Millares 6 5 4" xfId="3793" xr:uid="{00000000-0005-0000-0000-000016060000}"/>
    <cellStyle name="Millares 6 5 4 2" xfId="5477" xr:uid="{9A48D919-E595-488A-AFB8-A875EE163FCB}"/>
    <cellStyle name="Millares 6 5 5" xfId="4637" xr:uid="{E5D77CC2-43BE-49A0-9005-5311362F1FA8}"/>
    <cellStyle name="Millares 6 6" xfId="2952" xr:uid="{00000000-0005-0000-0000-000017060000}"/>
    <cellStyle name="Millares 6 6 2" xfId="3109" xr:uid="{00000000-0005-0000-0000-000018060000}"/>
    <cellStyle name="Millares 6 6 2 2" xfId="3562" xr:uid="{00000000-0005-0000-0000-000019060000}"/>
    <cellStyle name="Millares 6 6 2 2 2" xfId="4408" xr:uid="{00000000-0005-0000-0000-00001A060000}"/>
    <cellStyle name="Millares 6 6 2 2 2 2" xfId="6091" xr:uid="{E4DBC026-7E61-4BFC-BDB9-9B33E63CC3A5}"/>
    <cellStyle name="Millares 6 6 2 2 3" xfId="5251" xr:uid="{3005973A-8F61-4C79-A8DF-5A92C2F14F9E}"/>
    <cellStyle name="Millares 6 6 2 3" xfId="3993" xr:uid="{00000000-0005-0000-0000-00001B060000}"/>
    <cellStyle name="Millares 6 6 2 3 2" xfId="5676" xr:uid="{5D5B1E10-4738-47C4-9BC0-8202ED518EE5}"/>
    <cellStyle name="Millares 6 6 2 4" xfId="4836" xr:uid="{DBDC27CA-F959-4146-BCE2-E470257BF7EC}"/>
    <cellStyle name="Millares 6 6 3" xfId="3413" xr:uid="{00000000-0005-0000-0000-00001C060000}"/>
    <cellStyle name="Millares 6 6 3 2" xfId="4259" xr:uid="{00000000-0005-0000-0000-00001D060000}"/>
    <cellStyle name="Millares 6 6 3 2 2" xfId="5942" xr:uid="{DAE2C1FE-9904-4454-9A67-27AFBB674B21}"/>
    <cellStyle name="Millares 6 6 3 3" xfId="5102" xr:uid="{44E8750A-827E-45C0-BB7A-B78A8D890BB7}"/>
    <cellStyle name="Millares 6 6 4" xfId="3844" xr:uid="{00000000-0005-0000-0000-00001E060000}"/>
    <cellStyle name="Millares 6 6 4 2" xfId="5527" xr:uid="{1A67FF65-9AE1-42BC-B69B-480FA7E764B9}"/>
    <cellStyle name="Millares 6 6 5" xfId="4687" xr:uid="{3EBD7898-255C-4075-BC81-19DD6698F322}"/>
    <cellStyle name="Millares 6 7" xfId="3009" xr:uid="{00000000-0005-0000-0000-00001F060000}"/>
    <cellStyle name="Millares 6 7 2" xfId="3464" xr:uid="{00000000-0005-0000-0000-000020060000}"/>
    <cellStyle name="Millares 6 7 2 2" xfId="4310" xr:uid="{00000000-0005-0000-0000-000021060000}"/>
    <cellStyle name="Millares 6 7 2 2 2" xfId="5993" xr:uid="{D8B8D254-803C-4232-ABD1-1C10C45104DA}"/>
    <cellStyle name="Millares 6 7 2 3" xfId="5153" xr:uid="{9F9D8E6B-6770-4D54-BE8C-1EB7984C5021}"/>
    <cellStyle name="Millares 6 7 3" xfId="3895" xr:uid="{00000000-0005-0000-0000-000022060000}"/>
    <cellStyle name="Millares 6 7 3 2" xfId="5578" xr:uid="{C2072049-BB9C-448D-AE8D-5D448F0FEED1}"/>
    <cellStyle name="Millares 6 7 4" xfId="4738" xr:uid="{5B5755DB-904E-4F4E-A4C6-EAEE67FCC093}"/>
    <cellStyle name="Millares 6 8" xfId="3172" xr:uid="{00000000-0005-0000-0000-000023060000}"/>
    <cellStyle name="Millares 6 8 2" xfId="3620" xr:uid="{00000000-0005-0000-0000-000024060000}"/>
    <cellStyle name="Millares 6 8 2 2" xfId="4466" xr:uid="{00000000-0005-0000-0000-000025060000}"/>
    <cellStyle name="Millares 6 8 2 2 2" xfId="6149" xr:uid="{E91959D1-3322-4A69-8EBF-92B448F4766D}"/>
    <cellStyle name="Millares 6 8 2 3" xfId="5309" xr:uid="{AB374ABB-62D0-4654-9BFE-DE2C73FBC3A4}"/>
    <cellStyle name="Millares 6 8 3" xfId="4051" xr:uid="{00000000-0005-0000-0000-000026060000}"/>
    <cellStyle name="Millares 6 8 3 2" xfId="5734" xr:uid="{45ED8976-ACAC-46EF-BFA8-F11EFF8F6A65}"/>
    <cellStyle name="Millares 6 8 4" xfId="4894" xr:uid="{DFA04380-1AE8-470C-8FE6-54ABD829B32B}"/>
    <cellStyle name="Millares 6 9" xfId="3263" xr:uid="{00000000-0005-0000-0000-000027060000}"/>
    <cellStyle name="Millares 6 9 2" xfId="3680" xr:uid="{00000000-0005-0000-0000-000028060000}"/>
    <cellStyle name="Millares 6 9 2 2" xfId="4526" xr:uid="{00000000-0005-0000-0000-000029060000}"/>
    <cellStyle name="Millares 6 9 2 2 2" xfId="6209" xr:uid="{9C0D5EFA-A3FD-4EBB-AE47-536549377E25}"/>
    <cellStyle name="Millares 6 9 2 3" xfId="5369" xr:uid="{6DE0227C-87CA-4AC3-B187-1B6C13E8D057}"/>
    <cellStyle name="Millares 6 9 3" xfId="4111" xr:uid="{00000000-0005-0000-0000-00002A060000}"/>
    <cellStyle name="Millares 6 9 3 2" xfId="5794" xr:uid="{01C96D09-AE5D-4304-9575-B2B2003E9C9A}"/>
    <cellStyle name="Millares 6 9 4" xfId="4954" xr:uid="{E49E9EAD-FDB2-4B19-8DC0-0AF673E5469F}"/>
    <cellStyle name="Millares 7" xfId="235" xr:uid="{00000000-0005-0000-0000-00002B060000}"/>
    <cellStyle name="Millares 7 10" xfId="4594" xr:uid="{214F58E4-FFE6-4148-A370-620F15E25DD7}"/>
    <cellStyle name="Millares 7 2" xfId="236" xr:uid="{00000000-0005-0000-0000-00002C060000}"/>
    <cellStyle name="Millares 7 2 2" xfId="2902" xr:uid="{00000000-0005-0000-0000-00002D060000}"/>
    <cellStyle name="Millares 7 2 2 2" xfId="3065" xr:uid="{00000000-0005-0000-0000-00002E060000}"/>
    <cellStyle name="Millares 7 2 2 2 2" xfId="3518" xr:uid="{00000000-0005-0000-0000-00002F060000}"/>
    <cellStyle name="Millares 7 2 2 2 2 2" xfId="4364" xr:uid="{00000000-0005-0000-0000-000030060000}"/>
    <cellStyle name="Millares 7 2 2 2 2 2 2" xfId="6047" xr:uid="{8BF9F93D-BC75-41DE-934A-5C61CBB1986F}"/>
    <cellStyle name="Millares 7 2 2 2 2 3" xfId="5207" xr:uid="{D678A2EA-A9F0-481D-8D16-76D31E2FE600}"/>
    <cellStyle name="Millares 7 2 2 2 3" xfId="3949" xr:uid="{00000000-0005-0000-0000-000031060000}"/>
    <cellStyle name="Millares 7 2 2 2 3 2" xfId="5632" xr:uid="{43AADF22-89B6-4D43-ACFD-B11F568A3351}"/>
    <cellStyle name="Millares 7 2 2 2 4" xfId="4792" xr:uid="{47527715-4E84-4E71-BE6F-1EF979C94643}"/>
    <cellStyle name="Millares 7 2 2 3" xfId="3369" xr:uid="{00000000-0005-0000-0000-000032060000}"/>
    <cellStyle name="Millares 7 2 2 3 2" xfId="4215" xr:uid="{00000000-0005-0000-0000-000033060000}"/>
    <cellStyle name="Millares 7 2 2 3 2 2" xfId="5898" xr:uid="{E9AB1BD9-FDB2-47F0-8CBD-FB45F9AFD083}"/>
    <cellStyle name="Millares 7 2 2 3 3" xfId="5058" xr:uid="{689D8836-FEE0-40F0-9E23-CBCB323F9C15}"/>
    <cellStyle name="Millares 7 2 2 4" xfId="3799" xr:uid="{00000000-0005-0000-0000-000034060000}"/>
    <cellStyle name="Millares 7 2 2 4 2" xfId="5483" xr:uid="{2BEF58F9-ACBC-44A7-87BC-A6F3D057CFA6}"/>
    <cellStyle name="Millares 7 2 2 5" xfId="4643" xr:uid="{94EDF636-DBEE-4166-8024-12A920171501}"/>
    <cellStyle name="Millares 7 2 3" xfId="2958" xr:uid="{00000000-0005-0000-0000-000035060000}"/>
    <cellStyle name="Millares 7 2 3 2" xfId="3115" xr:uid="{00000000-0005-0000-0000-000036060000}"/>
    <cellStyle name="Millares 7 2 3 2 2" xfId="3568" xr:uid="{00000000-0005-0000-0000-000037060000}"/>
    <cellStyle name="Millares 7 2 3 2 2 2" xfId="4414" xr:uid="{00000000-0005-0000-0000-000038060000}"/>
    <cellStyle name="Millares 7 2 3 2 2 2 2" xfId="6097" xr:uid="{53B45F76-13F7-4EAC-8B1F-93808E62BCDE}"/>
    <cellStyle name="Millares 7 2 3 2 2 3" xfId="5257" xr:uid="{7720C7F4-DF90-404B-89C6-255383B83B17}"/>
    <cellStyle name="Millares 7 2 3 2 3" xfId="3999" xr:uid="{00000000-0005-0000-0000-000039060000}"/>
    <cellStyle name="Millares 7 2 3 2 3 2" xfId="5682" xr:uid="{FA89B99A-1148-4385-8E65-914211F29C4A}"/>
    <cellStyle name="Millares 7 2 3 2 4" xfId="4842" xr:uid="{03569BBD-5177-4719-B3DC-7B573A946658}"/>
    <cellStyle name="Millares 7 2 3 3" xfId="3419" xr:uid="{00000000-0005-0000-0000-00003A060000}"/>
    <cellStyle name="Millares 7 2 3 3 2" xfId="4265" xr:uid="{00000000-0005-0000-0000-00003B060000}"/>
    <cellStyle name="Millares 7 2 3 3 2 2" xfId="5948" xr:uid="{B2DF1101-769F-48F5-BC20-ED1B0560A95E}"/>
    <cellStyle name="Millares 7 2 3 3 3" xfId="5108" xr:uid="{28E8D8FB-628C-4DE9-B90C-91A9835AC345}"/>
    <cellStyle name="Millares 7 2 3 4" xfId="3850" xr:uid="{00000000-0005-0000-0000-00003C060000}"/>
    <cellStyle name="Millares 7 2 3 4 2" xfId="5533" xr:uid="{BBFCCE7A-898F-4F1B-8024-42E8C6BB621F}"/>
    <cellStyle name="Millares 7 2 3 5" xfId="4693" xr:uid="{54CE0E35-B888-42EA-A7DE-4E990F629273}"/>
    <cellStyle name="Millares 7 2 4" xfId="3015" xr:uid="{00000000-0005-0000-0000-00003D060000}"/>
    <cellStyle name="Millares 7 2 4 2" xfId="3470" xr:uid="{00000000-0005-0000-0000-00003E060000}"/>
    <cellStyle name="Millares 7 2 4 2 2" xfId="4316" xr:uid="{00000000-0005-0000-0000-00003F060000}"/>
    <cellStyle name="Millares 7 2 4 2 2 2" xfId="5999" xr:uid="{9BC61EBA-1792-4CF2-AF95-EA9AED0D9FF7}"/>
    <cellStyle name="Millares 7 2 4 2 3" xfId="5159" xr:uid="{8F77A5CA-189E-4AA0-B4AF-ADC2C7A6E9E9}"/>
    <cellStyle name="Millares 7 2 4 3" xfId="3901" xr:uid="{00000000-0005-0000-0000-000040060000}"/>
    <cellStyle name="Millares 7 2 4 3 2" xfId="5584" xr:uid="{5FA6215C-598F-4CC1-840B-87B21C2DB5D3}"/>
    <cellStyle name="Millares 7 2 4 4" xfId="4744" xr:uid="{ED57C29E-B4F3-4313-B259-30D2DC04D75F}"/>
    <cellStyle name="Millares 7 2 5" xfId="3178" xr:uid="{00000000-0005-0000-0000-000041060000}"/>
    <cellStyle name="Millares 7 2 5 2" xfId="3626" xr:uid="{00000000-0005-0000-0000-000042060000}"/>
    <cellStyle name="Millares 7 2 5 2 2" xfId="4472" xr:uid="{00000000-0005-0000-0000-000043060000}"/>
    <cellStyle name="Millares 7 2 5 2 2 2" xfId="6155" xr:uid="{2D8DDE02-935A-41D4-B4D2-EC0E99DEE36E}"/>
    <cellStyle name="Millares 7 2 5 2 3" xfId="5315" xr:uid="{46DA5565-44A5-4047-B90B-6CB4DCB3956B}"/>
    <cellStyle name="Millares 7 2 5 3" xfId="4057" xr:uid="{00000000-0005-0000-0000-000044060000}"/>
    <cellStyle name="Millares 7 2 5 3 2" xfId="5740" xr:uid="{4C7B5E82-673C-4F08-8724-3F8F71D1C3C9}"/>
    <cellStyle name="Millares 7 2 5 4" xfId="4900" xr:uid="{BE0965AA-3603-4615-8B00-259338957C5D}"/>
    <cellStyle name="Millares 7 2 6" xfId="3269" xr:uid="{00000000-0005-0000-0000-000045060000}"/>
    <cellStyle name="Millares 7 2 6 2" xfId="3686" xr:uid="{00000000-0005-0000-0000-000046060000}"/>
    <cellStyle name="Millares 7 2 6 2 2" xfId="4532" xr:uid="{00000000-0005-0000-0000-000047060000}"/>
    <cellStyle name="Millares 7 2 6 2 2 2" xfId="6215" xr:uid="{F6D5A615-7847-445C-8CF4-FAAB9EA03923}"/>
    <cellStyle name="Millares 7 2 6 2 3" xfId="5375" xr:uid="{BDB71F4D-C823-48A2-961F-4E1D352BA184}"/>
    <cellStyle name="Millares 7 2 6 3" xfId="4117" xr:uid="{00000000-0005-0000-0000-000048060000}"/>
    <cellStyle name="Millares 7 2 6 3 2" xfId="5800" xr:uid="{442109E8-BF52-4D88-8B56-8EACC29A31EF}"/>
    <cellStyle name="Millares 7 2 6 4" xfId="4960" xr:uid="{523D0B85-4E17-475F-96AC-BDAD0AB6B3F3}"/>
    <cellStyle name="Millares 7 2 7" xfId="3321" xr:uid="{00000000-0005-0000-0000-000049060000}"/>
    <cellStyle name="Millares 7 2 7 2" xfId="4167" xr:uid="{00000000-0005-0000-0000-00004A060000}"/>
    <cellStyle name="Millares 7 2 7 2 2" xfId="5850" xr:uid="{37F8ACF1-786F-4D74-B25A-21DC0C731532}"/>
    <cellStyle name="Millares 7 2 7 3" xfId="5010" xr:uid="{22D65C6B-E185-4F76-B38C-9C5D8D536649}"/>
    <cellStyle name="Millares 7 2 8" xfId="3744" xr:uid="{00000000-0005-0000-0000-00004B060000}"/>
    <cellStyle name="Millares 7 2 8 2" xfId="5431" xr:uid="{6A286CC0-8302-4533-A10F-8C0F00E16253}"/>
    <cellStyle name="Millares 7 2 9" xfId="4595" xr:uid="{34016850-2B6F-466D-8BCC-99C5EE188A77}"/>
    <cellStyle name="Millares 7 3" xfId="2901" xr:uid="{00000000-0005-0000-0000-00004C060000}"/>
    <cellStyle name="Millares 7 3 2" xfId="3064" xr:uid="{00000000-0005-0000-0000-00004D060000}"/>
    <cellStyle name="Millares 7 3 2 2" xfId="3517" xr:uid="{00000000-0005-0000-0000-00004E060000}"/>
    <cellStyle name="Millares 7 3 2 2 2" xfId="4363" xr:uid="{00000000-0005-0000-0000-00004F060000}"/>
    <cellStyle name="Millares 7 3 2 2 2 2" xfId="6046" xr:uid="{67B667BB-89B1-4C3B-89B8-FF653C999B35}"/>
    <cellStyle name="Millares 7 3 2 2 3" xfId="5206" xr:uid="{D999FD9B-22A8-4044-9537-5F215263E03D}"/>
    <cellStyle name="Millares 7 3 2 3" xfId="3948" xr:uid="{00000000-0005-0000-0000-000050060000}"/>
    <cellStyle name="Millares 7 3 2 3 2" xfId="5631" xr:uid="{33D041C6-6ECD-4A11-9FD1-93B3659A4F42}"/>
    <cellStyle name="Millares 7 3 2 4" xfId="4791" xr:uid="{3F50736E-BD9F-4CF7-ABF7-E4E7232E92C2}"/>
    <cellStyle name="Millares 7 3 3" xfId="3368" xr:uid="{00000000-0005-0000-0000-000051060000}"/>
    <cellStyle name="Millares 7 3 3 2" xfId="4214" xr:uid="{00000000-0005-0000-0000-000052060000}"/>
    <cellStyle name="Millares 7 3 3 2 2" xfId="5897" xr:uid="{A6422840-EFC8-458A-BF27-9F47506213D6}"/>
    <cellStyle name="Millares 7 3 3 3" xfId="5057" xr:uid="{ED5B690B-67BD-4C3E-9C43-98F1E2404839}"/>
    <cellStyle name="Millares 7 3 4" xfId="3798" xr:uid="{00000000-0005-0000-0000-000053060000}"/>
    <cellStyle name="Millares 7 3 4 2" xfId="5482" xr:uid="{8CD9CE11-E234-445B-90CA-3553C6319E1A}"/>
    <cellStyle name="Millares 7 3 5" xfId="4642" xr:uid="{11A9F07D-927E-48B6-809B-C800A47ADA3A}"/>
    <cellStyle name="Millares 7 4" xfId="2957" xr:uid="{00000000-0005-0000-0000-000054060000}"/>
    <cellStyle name="Millares 7 4 2" xfId="3114" xr:uid="{00000000-0005-0000-0000-000055060000}"/>
    <cellStyle name="Millares 7 4 2 2" xfId="3567" xr:uid="{00000000-0005-0000-0000-000056060000}"/>
    <cellStyle name="Millares 7 4 2 2 2" xfId="4413" xr:uid="{00000000-0005-0000-0000-000057060000}"/>
    <cellStyle name="Millares 7 4 2 2 2 2" xfId="6096" xr:uid="{F4AFEEB9-199E-461A-8F57-79C05A81D87F}"/>
    <cellStyle name="Millares 7 4 2 2 3" xfId="5256" xr:uid="{F698DAFB-A2D3-459A-9177-3A7B56C48BF7}"/>
    <cellStyle name="Millares 7 4 2 3" xfId="3998" xr:uid="{00000000-0005-0000-0000-000058060000}"/>
    <cellStyle name="Millares 7 4 2 3 2" xfId="5681" xr:uid="{35BCF4F9-AB35-498C-927D-B5051F0AE8F0}"/>
    <cellStyle name="Millares 7 4 2 4" xfId="4841" xr:uid="{1F62A43D-6EDB-432F-88FD-BC36A6108C46}"/>
    <cellStyle name="Millares 7 4 3" xfId="3418" xr:uid="{00000000-0005-0000-0000-000059060000}"/>
    <cellStyle name="Millares 7 4 3 2" xfId="4264" xr:uid="{00000000-0005-0000-0000-00005A060000}"/>
    <cellStyle name="Millares 7 4 3 2 2" xfId="5947" xr:uid="{514BD682-CEC7-4655-99EB-F999CD00E9FF}"/>
    <cellStyle name="Millares 7 4 3 3" xfId="5107" xr:uid="{8A90C20A-A164-4B0A-AD73-86FA3488270B}"/>
    <cellStyle name="Millares 7 4 4" xfId="3849" xr:uid="{00000000-0005-0000-0000-00005B060000}"/>
    <cellStyle name="Millares 7 4 4 2" xfId="5532" xr:uid="{00B95810-1907-477D-917D-AF502540507B}"/>
    <cellStyle name="Millares 7 4 5" xfId="4692" xr:uid="{171D5A10-636B-4A09-A54D-210692B61FD7}"/>
    <cellStyle name="Millares 7 5" xfId="3014" xr:uid="{00000000-0005-0000-0000-00005C060000}"/>
    <cellStyle name="Millares 7 5 2" xfId="3469" xr:uid="{00000000-0005-0000-0000-00005D060000}"/>
    <cellStyle name="Millares 7 5 2 2" xfId="4315" xr:uid="{00000000-0005-0000-0000-00005E060000}"/>
    <cellStyle name="Millares 7 5 2 2 2" xfId="5998" xr:uid="{350FB2E3-6BF7-42BA-9AAA-03E8E79B6700}"/>
    <cellStyle name="Millares 7 5 2 3" xfId="5158" xr:uid="{5C3E55C0-AA52-4D84-95A5-DF264BE3A8A6}"/>
    <cellStyle name="Millares 7 5 3" xfId="3900" xr:uid="{00000000-0005-0000-0000-00005F060000}"/>
    <cellStyle name="Millares 7 5 3 2" xfId="5583" xr:uid="{DFE83508-C8C5-42D7-A52C-E8C551E2127F}"/>
    <cellStyle name="Millares 7 5 4" xfId="4743" xr:uid="{DFC6414F-9A69-4F0E-A9FF-9A5C195FF776}"/>
    <cellStyle name="Millares 7 6" xfId="3177" xr:uid="{00000000-0005-0000-0000-000060060000}"/>
    <cellStyle name="Millares 7 6 2" xfId="3625" xr:uid="{00000000-0005-0000-0000-000061060000}"/>
    <cellStyle name="Millares 7 6 2 2" xfId="4471" xr:uid="{00000000-0005-0000-0000-000062060000}"/>
    <cellStyle name="Millares 7 6 2 2 2" xfId="6154" xr:uid="{B7BFCEE5-D9CC-4A06-918F-810A82A85B84}"/>
    <cellStyle name="Millares 7 6 2 3" xfId="5314" xr:uid="{DEA6C45D-3844-4B36-A20F-B835CE134CB5}"/>
    <cellStyle name="Millares 7 6 3" xfId="4056" xr:uid="{00000000-0005-0000-0000-000063060000}"/>
    <cellStyle name="Millares 7 6 3 2" xfId="5739" xr:uid="{ACD852A3-DF8F-4417-B06A-500D3569A9C5}"/>
    <cellStyle name="Millares 7 6 4" xfId="4899" xr:uid="{0F539AC5-7B59-4FA2-ACD9-84B8A6079FBF}"/>
    <cellStyle name="Millares 7 7" xfId="3268" xr:uid="{00000000-0005-0000-0000-000064060000}"/>
    <cellStyle name="Millares 7 7 2" xfId="3685" xr:uid="{00000000-0005-0000-0000-000065060000}"/>
    <cellStyle name="Millares 7 7 2 2" xfId="4531" xr:uid="{00000000-0005-0000-0000-000066060000}"/>
    <cellStyle name="Millares 7 7 2 2 2" xfId="6214" xr:uid="{8D1FD2D7-5E67-4CF3-ADE0-40A1A5A573EE}"/>
    <cellStyle name="Millares 7 7 2 3" xfId="5374" xr:uid="{D0796462-DC17-4435-B185-21CF253676EA}"/>
    <cellStyle name="Millares 7 7 3" xfId="4116" xr:uid="{00000000-0005-0000-0000-000067060000}"/>
    <cellStyle name="Millares 7 7 3 2" xfId="5799" xr:uid="{4794925E-557C-4FF5-9855-52DE036E606E}"/>
    <cellStyle name="Millares 7 7 4" xfId="4959" xr:uid="{BC66BC82-349F-434F-8270-23E52F6D6AD6}"/>
    <cellStyle name="Millares 7 8" xfId="3320" xr:uid="{00000000-0005-0000-0000-000068060000}"/>
    <cellStyle name="Millares 7 8 2" xfId="4166" xr:uid="{00000000-0005-0000-0000-000069060000}"/>
    <cellStyle name="Millares 7 8 2 2" xfId="5849" xr:uid="{05429212-296E-4AD1-BADF-AD49E413269D}"/>
    <cellStyle name="Millares 7 8 3" xfId="5009" xr:uid="{494C9D37-ABB2-4175-BDEC-21451961D903}"/>
    <cellStyle name="Millares 7 9" xfId="3743" xr:uid="{00000000-0005-0000-0000-00006A060000}"/>
    <cellStyle name="Millares 7 9 2" xfId="5430" xr:uid="{334F5DC3-A089-4BB9-87B5-F40E8B064554}"/>
    <cellStyle name="Millares 8" xfId="237" xr:uid="{00000000-0005-0000-0000-00006B060000}"/>
    <cellStyle name="Millares 8 10" xfId="4596" xr:uid="{B6CCADC4-0ED6-4D8C-946E-730A8A55C75A}"/>
    <cellStyle name="Millares 8 2" xfId="238" xr:uid="{00000000-0005-0000-0000-00006C060000}"/>
    <cellStyle name="Millares 8 2 2" xfId="2904" xr:uid="{00000000-0005-0000-0000-00006D060000}"/>
    <cellStyle name="Millares 8 2 2 2" xfId="3067" xr:uid="{00000000-0005-0000-0000-00006E060000}"/>
    <cellStyle name="Millares 8 2 2 2 2" xfId="3520" xr:uid="{00000000-0005-0000-0000-00006F060000}"/>
    <cellStyle name="Millares 8 2 2 2 2 2" xfId="4366" xr:uid="{00000000-0005-0000-0000-000070060000}"/>
    <cellStyle name="Millares 8 2 2 2 2 2 2" xfId="6049" xr:uid="{DC1E71C2-D5A0-4F7F-99BF-F3BB39309E16}"/>
    <cellStyle name="Millares 8 2 2 2 2 3" xfId="5209" xr:uid="{5B24D284-6AD1-4841-BCD3-A447ADAFBE67}"/>
    <cellStyle name="Millares 8 2 2 2 3" xfId="3951" xr:uid="{00000000-0005-0000-0000-000071060000}"/>
    <cellStyle name="Millares 8 2 2 2 3 2" xfId="5634" xr:uid="{2AC1AC85-FA55-4359-8A7F-E42AD4948EDC}"/>
    <cellStyle name="Millares 8 2 2 2 4" xfId="4794" xr:uid="{CF444CF2-5DF8-42D1-83AB-04F2A088D843}"/>
    <cellStyle name="Millares 8 2 2 3" xfId="3371" xr:uid="{00000000-0005-0000-0000-000072060000}"/>
    <cellStyle name="Millares 8 2 2 3 2" xfId="4217" xr:uid="{00000000-0005-0000-0000-000073060000}"/>
    <cellStyle name="Millares 8 2 2 3 2 2" xfId="5900" xr:uid="{0D71D837-20FD-4B40-825D-91FCFEBE48DD}"/>
    <cellStyle name="Millares 8 2 2 3 3" xfId="5060" xr:uid="{40F462DE-E799-4EC0-BDB0-01544E468D3A}"/>
    <cellStyle name="Millares 8 2 2 4" xfId="3801" xr:uid="{00000000-0005-0000-0000-000074060000}"/>
    <cellStyle name="Millares 8 2 2 4 2" xfId="5485" xr:uid="{EAF17965-0F16-4DD2-9665-1047E738082B}"/>
    <cellStyle name="Millares 8 2 2 5" xfId="4645" xr:uid="{FDCD3A2D-12E7-4CE3-8CDD-8470009CFE84}"/>
    <cellStyle name="Millares 8 2 3" xfId="2960" xr:uid="{00000000-0005-0000-0000-000075060000}"/>
    <cellStyle name="Millares 8 2 3 2" xfId="3117" xr:uid="{00000000-0005-0000-0000-000076060000}"/>
    <cellStyle name="Millares 8 2 3 2 2" xfId="3570" xr:uid="{00000000-0005-0000-0000-000077060000}"/>
    <cellStyle name="Millares 8 2 3 2 2 2" xfId="4416" xr:uid="{00000000-0005-0000-0000-000078060000}"/>
    <cellStyle name="Millares 8 2 3 2 2 2 2" xfId="6099" xr:uid="{FE4F24EA-3878-4F2B-A68F-7E9039C938F8}"/>
    <cellStyle name="Millares 8 2 3 2 2 3" xfId="5259" xr:uid="{E9145E77-6928-47FD-B955-207B39CE1FF8}"/>
    <cellStyle name="Millares 8 2 3 2 3" xfId="4001" xr:uid="{00000000-0005-0000-0000-000079060000}"/>
    <cellStyle name="Millares 8 2 3 2 3 2" xfId="5684" xr:uid="{6F6F1BCF-CE7B-492E-B058-26F7B08F8BD5}"/>
    <cellStyle name="Millares 8 2 3 2 4" xfId="4844" xr:uid="{19A40223-5611-441A-8586-F8AA26E9FE5D}"/>
    <cellStyle name="Millares 8 2 3 3" xfId="3421" xr:uid="{00000000-0005-0000-0000-00007A060000}"/>
    <cellStyle name="Millares 8 2 3 3 2" xfId="4267" xr:uid="{00000000-0005-0000-0000-00007B060000}"/>
    <cellStyle name="Millares 8 2 3 3 2 2" xfId="5950" xr:uid="{6FC51AF1-00F8-421E-A374-FDBCB583D7EA}"/>
    <cellStyle name="Millares 8 2 3 3 3" xfId="5110" xr:uid="{DDFEE5F0-3B8F-4EB3-9ADD-B2731B4E647B}"/>
    <cellStyle name="Millares 8 2 3 4" xfId="3852" xr:uid="{00000000-0005-0000-0000-00007C060000}"/>
    <cellStyle name="Millares 8 2 3 4 2" xfId="5535" xr:uid="{10480020-1818-4608-915F-E00D00993B1F}"/>
    <cellStyle name="Millares 8 2 3 5" xfId="4695" xr:uid="{803136FC-AADE-4FFF-90A9-B3C12784C501}"/>
    <cellStyle name="Millares 8 2 4" xfId="3017" xr:uid="{00000000-0005-0000-0000-00007D060000}"/>
    <cellStyle name="Millares 8 2 4 2" xfId="3472" xr:uid="{00000000-0005-0000-0000-00007E060000}"/>
    <cellStyle name="Millares 8 2 4 2 2" xfId="4318" xr:uid="{00000000-0005-0000-0000-00007F060000}"/>
    <cellStyle name="Millares 8 2 4 2 2 2" xfId="6001" xr:uid="{4BE21E2A-66F7-4F97-B218-56639BC920B5}"/>
    <cellStyle name="Millares 8 2 4 2 3" xfId="5161" xr:uid="{7CD3117F-EF0F-4FCE-994C-A2D94D13CDAE}"/>
    <cellStyle name="Millares 8 2 4 3" xfId="3903" xr:uid="{00000000-0005-0000-0000-000080060000}"/>
    <cellStyle name="Millares 8 2 4 3 2" xfId="5586" xr:uid="{283AD321-345C-4405-B307-073A0620C1FD}"/>
    <cellStyle name="Millares 8 2 4 4" xfId="4746" xr:uid="{B1670170-BA80-44F4-BFD2-D36B949D0417}"/>
    <cellStyle name="Millares 8 2 5" xfId="3180" xr:uid="{00000000-0005-0000-0000-000081060000}"/>
    <cellStyle name="Millares 8 2 5 2" xfId="3628" xr:uid="{00000000-0005-0000-0000-000082060000}"/>
    <cellStyle name="Millares 8 2 5 2 2" xfId="4474" xr:uid="{00000000-0005-0000-0000-000083060000}"/>
    <cellStyle name="Millares 8 2 5 2 2 2" xfId="6157" xr:uid="{D25ACB36-E615-406E-8984-E19256183B74}"/>
    <cellStyle name="Millares 8 2 5 2 3" xfId="5317" xr:uid="{2C3FAB97-035A-4008-9A2D-DC7792BCD97D}"/>
    <cellStyle name="Millares 8 2 5 3" xfId="4059" xr:uid="{00000000-0005-0000-0000-000084060000}"/>
    <cellStyle name="Millares 8 2 5 3 2" xfId="5742" xr:uid="{523C8D59-41E3-471B-AE17-0E9CC1E58816}"/>
    <cellStyle name="Millares 8 2 5 4" xfId="4902" xr:uid="{E2023629-EBAB-4FCF-9FC5-C13DE982869A}"/>
    <cellStyle name="Millares 8 2 6" xfId="3271" xr:uid="{00000000-0005-0000-0000-000085060000}"/>
    <cellStyle name="Millares 8 2 6 2" xfId="3688" xr:uid="{00000000-0005-0000-0000-000086060000}"/>
    <cellStyle name="Millares 8 2 6 2 2" xfId="4534" xr:uid="{00000000-0005-0000-0000-000087060000}"/>
    <cellStyle name="Millares 8 2 6 2 2 2" xfId="6217" xr:uid="{DC59DC2E-86BA-4630-A88C-DB6AF9A9CE65}"/>
    <cellStyle name="Millares 8 2 6 2 3" xfId="5377" xr:uid="{05B20E1F-EAC3-4FE4-9D5E-7DB525F41C81}"/>
    <cellStyle name="Millares 8 2 6 3" xfId="4119" xr:uid="{00000000-0005-0000-0000-000088060000}"/>
    <cellStyle name="Millares 8 2 6 3 2" xfId="5802" xr:uid="{73A85FB9-4581-478D-8853-FAC507048A4E}"/>
    <cellStyle name="Millares 8 2 6 4" xfId="4962" xr:uid="{9E7C79AE-86C1-440C-A71F-B6190D85C377}"/>
    <cellStyle name="Millares 8 2 7" xfId="3323" xr:uid="{00000000-0005-0000-0000-000089060000}"/>
    <cellStyle name="Millares 8 2 7 2" xfId="4169" xr:uid="{00000000-0005-0000-0000-00008A060000}"/>
    <cellStyle name="Millares 8 2 7 2 2" xfId="5852" xr:uid="{C5A65EEE-2E88-4026-B472-25634D2E5CDE}"/>
    <cellStyle name="Millares 8 2 7 3" xfId="5012" xr:uid="{8C369779-FBF0-4055-8CC4-AFD2FEA83E83}"/>
    <cellStyle name="Millares 8 2 8" xfId="3746" xr:uid="{00000000-0005-0000-0000-00008B060000}"/>
    <cellStyle name="Millares 8 2 8 2" xfId="5433" xr:uid="{54EA6ABD-1491-47A7-B335-36683ED40A65}"/>
    <cellStyle name="Millares 8 2 9" xfId="4597" xr:uid="{C5D2FE7A-A8B3-46D6-8F82-3F8EC005BBB1}"/>
    <cellStyle name="Millares 8 3" xfId="2903" xr:uid="{00000000-0005-0000-0000-00008C060000}"/>
    <cellStyle name="Millares 8 3 2" xfId="3066" xr:uid="{00000000-0005-0000-0000-00008D060000}"/>
    <cellStyle name="Millares 8 3 2 2" xfId="3519" xr:uid="{00000000-0005-0000-0000-00008E060000}"/>
    <cellStyle name="Millares 8 3 2 2 2" xfId="4365" xr:uid="{00000000-0005-0000-0000-00008F060000}"/>
    <cellStyle name="Millares 8 3 2 2 2 2" xfId="6048" xr:uid="{4252B6F1-3761-45AD-AC9A-CEAE2E5A83B3}"/>
    <cellStyle name="Millares 8 3 2 2 3" xfId="5208" xr:uid="{A6F991FE-12AF-4ADB-9E2E-5AB57CB5104B}"/>
    <cellStyle name="Millares 8 3 2 3" xfId="3950" xr:uid="{00000000-0005-0000-0000-000090060000}"/>
    <cellStyle name="Millares 8 3 2 3 2" xfId="5633" xr:uid="{6A1FDF98-E149-461E-94A5-1972D0EC923B}"/>
    <cellStyle name="Millares 8 3 2 4" xfId="4793" xr:uid="{5B5B27E5-4EDF-4A4B-AE14-F381E4F0224A}"/>
    <cellStyle name="Millares 8 3 3" xfId="3370" xr:uid="{00000000-0005-0000-0000-000091060000}"/>
    <cellStyle name="Millares 8 3 3 2" xfId="4216" xr:uid="{00000000-0005-0000-0000-000092060000}"/>
    <cellStyle name="Millares 8 3 3 2 2" xfId="5899" xr:uid="{E23C3A4D-BF7D-4A7F-B543-0FCA66F323DA}"/>
    <cellStyle name="Millares 8 3 3 3" xfId="5059" xr:uid="{F4B84D86-093D-45BD-8630-946440B0BFE3}"/>
    <cellStyle name="Millares 8 3 4" xfId="3800" xr:uid="{00000000-0005-0000-0000-000093060000}"/>
    <cellStyle name="Millares 8 3 4 2" xfId="5484" xr:uid="{5DEB6D81-F0A2-4753-A23F-A2A62F4ACE9C}"/>
    <cellStyle name="Millares 8 3 5" xfId="4644" xr:uid="{E36BAE5C-C754-41C2-865F-9DEDFD416B18}"/>
    <cellStyle name="Millares 8 4" xfId="2959" xr:uid="{00000000-0005-0000-0000-000094060000}"/>
    <cellStyle name="Millares 8 4 2" xfId="3116" xr:uid="{00000000-0005-0000-0000-000095060000}"/>
    <cellStyle name="Millares 8 4 2 2" xfId="3569" xr:uid="{00000000-0005-0000-0000-000096060000}"/>
    <cellStyle name="Millares 8 4 2 2 2" xfId="4415" xr:uid="{00000000-0005-0000-0000-000097060000}"/>
    <cellStyle name="Millares 8 4 2 2 2 2" xfId="6098" xr:uid="{0D281A61-8505-40E4-9F7E-44E626B8DB7D}"/>
    <cellStyle name="Millares 8 4 2 2 3" xfId="5258" xr:uid="{C58E933F-542C-4B5C-A2FE-834C03620B36}"/>
    <cellStyle name="Millares 8 4 2 3" xfId="4000" xr:uid="{00000000-0005-0000-0000-000098060000}"/>
    <cellStyle name="Millares 8 4 2 3 2" xfId="5683" xr:uid="{90DCDBF1-AA67-4836-9E0B-769056A334A0}"/>
    <cellStyle name="Millares 8 4 2 4" xfId="4843" xr:uid="{1FC2AA56-4C77-4F65-B2CB-0325C0A6081F}"/>
    <cellStyle name="Millares 8 4 3" xfId="3420" xr:uid="{00000000-0005-0000-0000-000099060000}"/>
    <cellStyle name="Millares 8 4 3 2" xfId="4266" xr:uid="{00000000-0005-0000-0000-00009A060000}"/>
    <cellStyle name="Millares 8 4 3 2 2" xfId="5949" xr:uid="{4A1259FA-A038-4EC3-9DD7-BB974E67BEAB}"/>
    <cellStyle name="Millares 8 4 3 3" xfId="5109" xr:uid="{DFF289C2-112C-4F22-93D0-C208A012367F}"/>
    <cellStyle name="Millares 8 4 4" xfId="3851" xr:uid="{00000000-0005-0000-0000-00009B060000}"/>
    <cellStyle name="Millares 8 4 4 2" xfId="5534" xr:uid="{68724715-3D3B-4A9A-8E71-D918386E18CC}"/>
    <cellStyle name="Millares 8 4 5" xfId="4694" xr:uid="{2C7A1FD5-BA53-434A-95D9-6A3E39E3FB9E}"/>
    <cellStyle name="Millares 8 5" xfId="3016" xr:uid="{00000000-0005-0000-0000-00009C060000}"/>
    <cellStyle name="Millares 8 5 2" xfId="3471" xr:uid="{00000000-0005-0000-0000-00009D060000}"/>
    <cellStyle name="Millares 8 5 2 2" xfId="4317" xr:uid="{00000000-0005-0000-0000-00009E060000}"/>
    <cellStyle name="Millares 8 5 2 2 2" xfId="6000" xr:uid="{B2F309A3-4E7A-4C5A-B81E-5914ADF0D843}"/>
    <cellStyle name="Millares 8 5 2 3" xfId="5160" xr:uid="{E2BE4DA9-6642-4F01-AF7A-FEE3DE44152B}"/>
    <cellStyle name="Millares 8 5 3" xfId="3902" xr:uid="{00000000-0005-0000-0000-00009F060000}"/>
    <cellStyle name="Millares 8 5 3 2" xfId="5585" xr:uid="{FDACAE0C-9614-4F14-9AEB-4ED07D276186}"/>
    <cellStyle name="Millares 8 5 4" xfId="4745" xr:uid="{82B31DEA-D014-4C3E-AF76-0ECC99AF2828}"/>
    <cellStyle name="Millares 8 6" xfId="3179" xr:uid="{00000000-0005-0000-0000-0000A0060000}"/>
    <cellStyle name="Millares 8 6 2" xfId="3627" xr:uid="{00000000-0005-0000-0000-0000A1060000}"/>
    <cellStyle name="Millares 8 6 2 2" xfId="4473" xr:uid="{00000000-0005-0000-0000-0000A2060000}"/>
    <cellStyle name="Millares 8 6 2 2 2" xfId="6156" xr:uid="{A7187965-765B-42FF-8830-79F495957F72}"/>
    <cellStyle name="Millares 8 6 2 3" xfId="5316" xr:uid="{4ABAFB0C-95D3-489D-B898-5887A340B121}"/>
    <cellStyle name="Millares 8 6 3" xfId="4058" xr:uid="{00000000-0005-0000-0000-0000A3060000}"/>
    <cellStyle name="Millares 8 6 3 2" xfId="5741" xr:uid="{DE55D870-0E9D-4E42-AF3E-42D3BD70949B}"/>
    <cellStyle name="Millares 8 6 4" xfId="4901" xr:uid="{30CBCAD7-E046-44F6-9EFC-DFA1CADE0DFC}"/>
    <cellStyle name="Millares 8 7" xfId="3270" xr:uid="{00000000-0005-0000-0000-0000A4060000}"/>
    <cellStyle name="Millares 8 7 2" xfId="3687" xr:uid="{00000000-0005-0000-0000-0000A5060000}"/>
    <cellStyle name="Millares 8 7 2 2" xfId="4533" xr:uid="{00000000-0005-0000-0000-0000A6060000}"/>
    <cellStyle name="Millares 8 7 2 2 2" xfId="6216" xr:uid="{C13F0629-D830-4678-AEF4-68745B24D706}"/>
    <cellStyle name="Millares 8 7 2 3" xfId="5376" xr:uid="{995AF8AB-E838-4F67-9FB5-51ABF416638F}"/>
    <cellStyle name="Millares 8 7 3" xfId="4118" xr:uid="{00000000-0005-0000-0000-0000A7060000}"/>
    <cellStyle name="Millares 8 7 3 2" xfId="5801" xr:uid="{2B4A92BB-D2D1-49C6-8B8E-7B3B6B3C0D19}"/>
    <cellStyle name="Millares 8 7 4" xfId="4961" xr:uid="{0328B752-BF58-4D47-9C49-5290181284CB}"/>
    <cellStyle name="Millares 8 8" xfId="3322" xr:uid="{00000000-0005-0000-0000-0000A8060000}"/>
    <cellStyle name="Millares 8 8 2" xfId="4168" xr:uid="{00000000-0005-0000-0000-0000A9060000}"/>
    <cellStyle name="Millares 8 8 2 2" xfId="5851" xr:uid="{B5ABA59A-0A4B-4971-97AC-D339C98A65F1}"/>
    <cellStyle name="Millares 8 8 3" xfId="5011" xr:uid="{26B8B392-AC15-438C-81BB-FED4F1DE4886}"/>
    <cellStyle name="Millares 8 9" xfId="3745" xr:uid="{00000000-0005-0000-0000-0000AA060000}"/>
    <cellStyle name="Millares 8 9 2" xfId="5432" xr:uid="{4DF6C335-C28C-4002-971A-E4590E105874}"/>
    <cellStyle name="Millares 9" xfId="239" xr:uid="{00000000-0005-0000-0000-0000AB060000}"/>
    <cellStyle name="Millares 9 10" xfId="4598" xr:uid="{04A1D049-8EF9-4FAF-A56D-E45839F066A8}"/>
    <cellStyle name="Millares 9 2" xfId="240" xr:uid="{00000000-0005-0000-0000-0000AC060000}"/>
    <cellStyle name="Millares 9 2 2" xfId="2906" xr:uid="{00000000-0005-0000-0000-0000AD060000}"/>
    <cellStyle name="Millares 9 2 2 2" xfId="3069" xr:uid="{00000000-0005-0000-0000-0000AE060000}"/>
    <cellStyle name="Millares 9 2 2 2 2" xfId="3522" xr:uid="{00000000-0005-0000-0000-0000AF060000}"/>
    <cellStyle name="Millares 9 2 2 2 2 2" xfId="4368" xr:uid="{00000000-0005-0000-0000-0000B0060000}"/>
    <cellStyle name="Millares 9 2 2 2 2 2 2" xfId="6051" xr:uid="{853AC816-A49E-4BF1-9B59-2C8B155A22C3}"/>
    <cellStyle name="Millares 9 2 2 2 2 3" xfId="5211" xr:uid="{CFECA75F-844D-427B-B4DD-099B692D9317}"/>
    <cellStyle name="Millares 9 2 2 2 3" xfId="3953" xr:uid="{00000000-0005-0000-0000-0000B1060000}"/>
    <cellStyle name="Millares 9 2 2 2 3 2" xfId="5636" xr:uid="{617A9E97-7602-47D8-B651-E16DCDB1ED3D}"/>
    <cellStyle name="Millares 9 2 2 2 4" xfId="4796" xr:uid="{261356DB-C76D-4904-996C-411E774B3351}"/>
    <cellStyle name="Millares 9 2 2 3" xfId="3373" xr:uid="{00000000-0005-0000-0000-0000B2060000}"/>
    <cellStyle name="Millares 9 2 2 3 2" xfId="4219" xr:uid="{00000000-0005-0000-0000-0000B3060000}"/>
    <cellStyle name="Millares 9 2 2 3 2 2" xfId="5902" xr:uid="{B4066269-5B44-470A-AE52-07F2439024C5}"/>
    <cellStyle name="Millares 9 2 2 3 3" xfId="5062" xr:uid="{AE164F9E-E6F3-4DE0-8AAE-98F2009F5B5B}"/>
    <cellStyle name="Millares 9 2 2 4" xfId="3803" xr:uid="{00000000-0005-0000-0000-0000B4060000}"/>
    <cellStyle name="Millares 9 2 2 4 2" xfId="5487" xr:uid="{AE8EA1AA-91A5-4DA3-B716-D62FD60ECDC5}"/>
    <cellStyle name="Millares 9 2 2 5" xfId="4647" xr:uid="{5231374B-E043-444C-A831-3CD7368F6C96}"/>
    <cellStyle name="Millares 9 2 3" xfId="2962" xr:uid="{00000000-0005-0000-0000-0000B5060000}"/>
    <cellStyle name="Millares 9 2 3 2" xfId="3119" xr:uid="{00000000-0005-0000-0000-0000B6060000}"/>
    <cellStyle name="Millares 9 2 3 2 2" xfId="3572" xr:uid="{00000000-0005-0000-0000-0000B7060000}"/>
    <cellStyle name="Millares 9 2 3 2 2 2" xfId="4418" xr:uid="{00000000-0005-0000-0000-0000B8060000}"/>
    <cellStyle name="Millares 9 2 3 2 2 2 2" xfId="6101" xr:uid="{F7DD5010-1753-4618-A84C-FEC99F2607AA}"/>
    <cellStyle name="Millares 9 2 3 2 2 3" xfId="5261" xr:uid="{3BA9647B-4209-49A4-A106-F8E757078F5C}"/>
    <cellStyle name="Millares 9 2 3 2 3" xfId="4003" xr:uid="{00000000-0005-0000-0000-0000B9060000}"/>
    <cellStyle name="Millares 9 2 3 2 3 2" xfId="5686" xr:uid="{A556C9D7-A331-49E9-86D5-AB173A144CD6}"/>
    <cellStyle name="Millares 9 2 3 2 4" xfId="4846" xr:uid="{4A129AD4-1499-4F8A-9799-9D26AF8CD43F}"/>
    <cellStyle name="Millares 9 2 3 3" xfId="3423" xr:uid="{00000000-0005-0000-0000-0000BA060000}"/>
    <cellStyle name="Millares 9 2 3 3 2" xfId="4269" xr:uid="{00000000-0005-0000-0000-0000BB060000}"/>
    <cellStyle name="Millares 9 2 3 3 2 2" xfId="5952" xr:uid="{2A26A0AA-6E4A-4D83-88B4-FD92D5BCE3E0}"/>
    <cellStyle name="Millares 9 2 3 3 3" xfId="5112" xr:uid="{4D4F8EC1-BC91-4DA7-BD41-C19703750E2D}"/>
    <cellStyle name="Millares 9 2 3 4" xfId="3854" xr:uid="{00000000-0005-0000-0000-0000BC060000}"/>
    <cellStyle name="Millares 9 2 3 4 2" xfId="5537" xr:uid="{F7C83BB7-786A-43EF-A3BD-46B5FF550A81}"/>
    <cellStyle name="Millares 9 2 3 5" xfId="4697" xr:uid="{EEB91F70-B5B5-4BC2-8319-735B3D3E18AC}"/>
    <cellStyle name="Millares 9 2 4" xfId="3019" xr:uid="{00000000-0005-0000-0000-0000BD060000}"/>
    <cellStyle name="Millares 9 2 4 2" xfId="3474" xr:uid="{00000000-0005-0000-0000-0000BE060000}"/>
    <cellStyle name="Millares 9 2 4 2 2" xfId="4320" xr:uid="{00000000-0005-0000-0000-0000BF060000}"/>
    <cellStyle name="Millares 9 2 4 2 2 2" xfId="6003" xr:uid="{E3F1B0DB-9898-434C-8E73-CA88D9FB6EF1}"/>
    <cellStyle name="Millares 9 2 4 2 3" xfId="5163" xr:uid="{CF32F546-44EC-414F-A5BC-A8910AE4F7DE}"/>
    <cellStyle name="Millares 9 2 4 3" xfId="3905" xr:uid="{00000000-0005-0000-0000-0000C0060000}"/>
    <cellStyle name="Millares 9 2 4 3 2" xfId="5588" xr:uid="{771BA507-3811-4034-AABC-F33E12E682E0}"/>
    <cellStyle name="Millares 9 2 4 4" xfId="4748" xr:uid="{EFF2E0CD-925A-40BC-922F-1D44967DD45C}"/>
    <cellStyle name="Millares 9 2 5" xfId="3182" xr:uid="{00000000-0005-0000-0000-0000C1060000}"/>
    <cellStyle name="Millares 9 2 5 2" xfId="3630" xr:uid="{00000000-0005-0000-0000-0000C2060000}"/>
    <cellStyle name="Millares 9 2 5 2 2" xfId="4476" xr:uid="{00000000-0005-0000-0000-0000C3060000}"/>
    <cellStyle name="Millares 9 2 5 2 2 2" xfId="6159" xr:uid="{FBE2CCDD-3034-4069-8EA4-8BBFA84BC7AA}"/>
    <cellStyle name="Millares 9 2 5 2 3" xfId="5319" xr:uid="{BA9835D3-1FE7-43AE-9FE8-01560D4AD469}"/>
    <cellStyle name="Millares 9 2 5 3" xfId="4061" xr:uid="{00000000-0005-0000-0000-0000C4060000}"/>
    <cellStyle name="Millares 9 2 5 3 2" xfId="5744" xr:uid="{495D08DA-EEAC-49C3-AB5C-AD24F2CB58CB}"/>
    <cellStyle name="Millares 9 2 5 4" xfId="4904" xr:uid="{4B347940-7001-48A0-BDE6-1C4D91572AFC}"/>
    <cellStyle name="Millares 9 2 6" xfId="3273" xr:uid="{00000000-0005-0000-0000-0000C5060000}"/>
    <cellStyle name="Millares 9 2 6 2" xfId="3690" xr:uid="{00000000-0005-0000-0000-0000C6060000}"/>
    <cellStyle name="Millares 9 2 6 2 2" xfId="4536" xr:uid="{00000000-0005-0000-0000-0000C7060000}"/>
    <cellStyle name="Millares 9 2 6 2 2 2" xfId="6219" xr:uid="{04478C35-32CB-4B51-A4ED-C0E6163DB3E8}"/>
    <cellStyle name="Millares 9 2 6 2 3" xfId="5379" xr:uid="{3F9A862F-EB8E-47AE-95DD-5CA728BDF732}"/>
    <cellStyle name="Millares 9 2 6 3" xfId="4121" xr:uid="{00000000-0005-0000-0000-0000C8060000}"/>
    <cellStyle name="Millares 9 2 6 3 2" xfId="5804" xr:uid="{CF6B8F99-FBE1-4076-B089-4853AC89135E}"/>
    <cellStyle name="Millares 9 2 6 4" xfId="4964" xr:uid="{3F8E1137-B1A1-44EB-9F88-A3E01AA17174}"/>
    <cellStyle name="Millares 9 2 7" xfId="3325" xr:uid="{00000000-0005-0000-0000-0000C9060000}"/>
    <cellStyle name="Millares 9 2 7 2" xfId="4171" xr:uid="{00000000-0005-0000-0000-0000CA060000}"/>
    <cellStyle name="Millares 9 2 7 2 2" xfId="5854" xr:uid="{AB2F2ACE-9B56-4FCB-B8A1-3EB5A8BD6F4A}"/>
    <cellStyle name="Millares 9 2 7 3" xfId="5014" xr:uid="{970794B7-A38C-47FE-9775-62B16719258D}"/>
    <cellStyle name="Millares 9 2 8" xfId="3748" xr:uid="{00000000-0005-0000-0000-0000CB060000}"/>
    <cellStyle name="Millares 9 2 8 2" xfId="5435" xr:uid="{BD34A45A-2A1B-488F-8CD8-FF2D568EB9DA}"/>
    <cellStyle name="Millares 9 2 9" xfId="4599" xr:uid="{EE8B6584-E1D3-4AA6-9F60-1E83A353EDF3}"/>
    <cellStyle name="Millares 9 3" xfId="2905" xr:uid="{00000000-0005-0000-0000-0000CC060000}"/>
    <cellStyle name="Millares 9 3 2" xfId="3068" xr:uid="{00000000-0005-0000-0000-0000CD060000}"/>
    <cellStyle name="Millares 9 3 2 2" xfId="3521" xr:uid="{00000000-0005-0000-0000-0000CE060000}"/>
    <cellStyle name="Millares 9 3 2 2 2" xfId="4367" xr:uid="{00000000-0005-0000-0000-0000CF060000}"/>
    <cellStyle name="Millares 9 3 2 2 2 2" xfId="6050" xr:uid="{FE4C5457-0AF5-4B44-AC37-E455ECC08AD8}"/>
    <cellStyle name="Millares 9 3 2 2 3" xfId="5210" xr:uid="{955E57FD-4F53-4C40-B531-1103F9AC76D9}"/>
    <cellStyle name="Millares 9 3 2 3" xfId="3952" xr:uid="{00000000-0005-0000-0000-0000D0060000}"/>
    <cellStyle name="Millares 9 3 2 3 2" xfId="5635" xr:uid="{E9FC2E26-75B5-464F-874B-C4556FE5F16D}"/>
    <cellStyle name="Millares 9 3 2 4" xfId="4795" xr:uid="{4ACB6487-5570-4ABC-B253-1F663AB063CC}"/>
    <cellStyle name="Millares 9 3 3" xfId="3372" xr:uid="{00000000-0005-0000-0000-0000D1060000}"/>
    <cellStyle name="Millares 9 3 3 2" xfId="4218" xr:uid="{00000000-0005-0000-0000-0000D2060000}"/>
    <cellStyle name="Millares 9 3 3 2 2" xfId="5901" xr:uid="{10BD7D8A-A15E-4A86-8765-34CFA627B1F1}"/>
    <cellStyle name="Millares 9 3 3 3" xfId="5061" xr:uid="{317A4601-8C04-40B8-8295-4E332928D54A}"/>
    <cellStyle name="Millares 9 3 4" xfId="3802" xr:uid="{00000000-0005-0000-0000-0000D3060000}"/>
    <cellStyle name="Millares 9 3 4 2" xfId="5486" xr:uid="{D8141F7F-AB76-4C1B-9F67-CD1772804DD8}"/>
    <cellStyle name="Millares 9 3 5" xfId="4646" xr:uid="{C141B616-369F-4163-8B6B-40D80778EFC1}"/>
    <cellStyle name="Millares 9 4" xfId="2961" xr:uid="{00000000-0005-0000-0000-0000D4060000}"/>
    <cellStyle name="Millares 9 4 2" xfId="3118" xr:uid="{00000000-0005-0000-0000-0000D5060000}"/>
    <cellStyle name="Millares 9 4 2 2" xfId="3571" xr:uid="{00000000-0005-0000-0000-0000D6060000}"/>
    <cellStyle name="Millares 9 4 2 2 2" xfId="4417" xr:uid="{00000000-0005-0000-0000-0000D7060000}"/>
    <cellStyle name="Millares 9 4 2 2 2 2" xfId="6100" xr:uid="{D7475D02-6CEF-4DA3-B7CB-2B6FCEEB5DC9}"/>
    <cellStyle name="Millares 9 4 2 2 3" xfId="5260" xr:uid="{798005BB-A5AC-4B30-B915-1461A24C7D86}"/>
    <cellStyle name="Millares 9 4 2 3" xfId="4002" xr:uid="{00000000-0005-0000-0000-0000D8060000}"/>
    <cellStyle name="Millares 9 4 2 3 2" xfId="5685" xr:uid="{B66A7AA2-84A7-42A1-8D52-A2D4751913B0}"/>
    <cellStyle name="Millares 9 4 2 4" xfId="4845" xr:uid="{19452287-AC86-4F22-88B9-4DD54A15EE23}"/>
    <cellStyle name="Millares 9 4 3" xfId="3422" xr:uid="{00000000-0005-0000-0000-0000D9060000}"/>
    <cellStyle name="Millares 9 4 3 2" xfId="4268" xr:uid="{00000000-0005-0000-0000-0000DA060000}"/>
    <cellStyle name="Millares 9 4 3 2 2" xfId="5951" xr:uid="{588B7B20-547D-4007-A8CF-D80C88352AFE}"/>
    <cellStyle name="Millares 9 4 3 3" xfId="5111" xr:uid="{98244A01-3715-4CD9-B201-93368C326A6E}"/>
    <cellStyle name="Millares 9 4 4" xfId="3853" xr:uid="{00000000-0005-0000-0000-0000DB060000}"/>
    <cellStyle name="Millares 9 4 4 2" xfId="5536" xr:uid="{6B35F662-F168-404C-8395-507526DA8897}"/>
    <cellStyle name="Millares 9 4 5" xfId="4696" xr:uid="{59CD5131-8396-4112-9433-EFC8CF35FC07}"/>
    <cellStyle name="Millares 9 5" xfId="3018" xr:uid="{00000000-0005-0000-0000-0000DC060000}"/>
    <cellStyle name="Millares 9 5 2" xfId="3473" xr:uid="{00000000-0005-0000-0000-0000DD060000}"/>
    <cellStyle name="Millares 9 5 2 2" xfId="4319" xr:uid="{00000000-0005-0000-0000-0000DE060000}"/>
    <cellStyle name="Millares 9 5 2 2 2" xfId="6002" xr:uid="{30888625-6F62-497C-A9C9-F8062AE25B32}"/>
    <cellStyle name="Millares 9 5 2 3" xfId="5162" xr:uid="{8EBA6F29-DB64-4E3E-A637-B19449E66ECE}"/>
    <cellStyle name="Millares 9 5 3" xfId="3904" xr:uid="{00000000-0005-0000-0000-0000DF060000}"/>
    <cellStyle name="Millares 9 5 3 2" xfId="5587" xr:uid="{B98D4CBD-732D-4D04-B5F0-2255CE7CACC8}"/>
    <cellStyle name="Millares 9 5 4" xfId="4747" xr:uid="{80E609AE-501B-4729-ADB0-65CD35EDC0EA}"/>
    <cellStyle name="Millares 9 6" xfId="3181" xr:uid="{00000000-0005-0000-0000-0000E0060000}"/>
    <cellStyle name="Millares 9 6 2" xfId="3629" xr:uid="{00000000-0005-0000-0000-0000E1060000}"/>
    <cellStyle name="Millares 9 6 2 2" xfId="4475" xr:uid="{00000000-0005-0000-0000-0000E2060000}"/>
    <cellStyle name="Millares 9 6 2 2 2" xfId="6158" xr:uid="{A7EF2F44-B01D-4804-BC68-E58BDCBAF590}"/>
    <cellStyle name="Millares 9 6 2 3" xfId="5318" xr:uid="{88A56CB5-29FD-4789-A487-820B066F57C2}"/>
    <cellStyle name="Millares 9 6 3" xfId="4060" xr:uid="{00000000-0005-0000-0000-0000E3060000}"/>
    <cellStyle name="Millares 9 6 3 2" xfId="5743" xr:uid="{A2DF9F96-B45A-4BE6-A55E-A1EC0ADBE0A9}"/>
    <cellStyle name="Millares 9 6 4" xfId="4903" xr:uid="{4BED2653-882C-432C-8F4E-E9CA63CB01E0}"/>
    <cellStyle name="Millares 9 7" xfId="3272" xr:uid="{00000000-0005-0000-0000-0000E4060000}"/>
    <cellStyle name="Millares 9 7 2" xfId="3689" xr:uid="{00000000-0005-0000-0000-0000E5060000}"/>
    <cellStyle name="Millares 9 7 2 2" xfId="4535" xr:uid="{00000000-0005-0000-0000-0000E6060000}"/>
    <cellStyle name="Millares 9 7 2 2 2" xfId="6218" xr:uid="{4710C5F5-F796-4C14-8594-2D6B0C4E265F}"/>
    <cellStyle name="Millares 9 7 2 3" xfId="5378" xr:uid="{D17FFA37-C2B2-46B3-8E42-697E87629006}"/>
    <cellStyle name="Millares 9 7 3" xfId="4120" xr:uid="{00000000-0005-0000-0000-0000E7060000}"/>
    <cellStyle name="Millares 9 7 3 2" xfId="5803" xr:uid="{9A303BF8-5C20-446B-8495-9944511D8531}"/>
    <cellStyle name="Millares 9 7 4" xfId="4963" xr:uid="{F51073CD-9B54-4DEB-A4B8-004297466000}"/>
    <cellStyle name="Millares 9 8" xfId="3324" xr:uid="{00000000-0005-0000-0000-0000E8060000}"/>
    <cellStyle name="Millares 9 8 2" xfId="4170" xr:uid="{00000000-0005-0000-0000-0000E9060000}"/>
    <cellStyle name="Millares 9 8 2 2" xfId="5853" xr:uid="{9567AA07-0946-44FA-A5DA-17350A3747D7}"/>
    <cellStyle name="Millares 9 8 3" xfId="5013" xr:uid="{8BFC2842-0A2A-4C14-801C-C0BBFBB1A7C9}"/>
    <cellStyle name="Millares 9 9" xfId="3747" xr:uid="{00000000-0005-0000-0000-0000EA060000}"/>
    <cellStyle name="Millares 9 9 2" xfId="5434" xr:uid="{41F7D339-EDF9-47C0-9D51-A5EBDFA13182}"/>
    <cellStyle name="Moneda [0] 10" xfId="3210" xr:uid="{00000000-0005-0000-0000-0000ED060000}"/>
    <cellStyle name="Moneda [0] 10 2" xfId="3644" xr:uid="{00000000-0005-0000-0000-0000EE060000}"/>
    <cellStyle name="Moneda [0] 10 2 2" xfId="4490" xr:uid="{00000000-0005-0000-0000-0000EF060000}"/>
    <cellStyle name="Moneda [0] 10 2 2 2" xfId="6173" xr:uid="{DEE759BB-9251-4F4C-829A-4EB55F6D96C3}"/>
    <cellStyle name="Moneda [0] 10 2 3" xfId="5333" xr:uid="{8A452C3A-E124-4FDD-A6D0-EAE0D8474EE8}"/>
    <cellStyle name="Moneda [0] 10 3" xfId="4075" xr:uid="{00000000-0005-0000-0000-0000F0060000}"/>
    <cellStyle name="Moneda [0] 10 3 2" xfId="5758" xr:uid="{600F223A-AC3D-4D4D-8904-3F36A6BA7527}"/>
    <cellStyle name="Moneda [0] 10 4" xfId="4918" xr:uid="{562A80CF-1511-4016-BF76-D8831B2D58A3}"/>
    <cellStyle name="Moneda [0] 11" xfId="3278" xr:uid="{00000000-0005-0000-0000-0000F1060000}"/>
    <cellStyle name="Moneda [0] 11 2" xfId="3695" xr:uid="{00000000-0005-0000-0000-0000F2060000}"/>
    <cellStyle name="Moneda [0] 11 2 2" xfId="4541" xr:uid="{00000000-0005-0000-0000-0000F3060000}"/>
    <cellStyle name="Moneda [0] 11 2 2 2" xfId="6224" xr:uid="{44B8CF3D-1599-482D-A3DF-4186AA636377}"/>
    <cellStyle name="Moneda [0] 11 2 3" xfId="5384" xr:uid="{AF13E40D-4C5A-4C72-8A54-E5740868CE70}"/>
    <cellStyle name="Moneda [0] 11 3" xfId="4126" xr:uid="{00000000-0005-0000-0000-0000F4060000}"/>
    <cellStyle name="Moneda [0] 11 3 2" xfId="5809" xr:uid="{CAA1CD19-E2E3-4BEE-B5D4-BA5885440744}"/>
    <cellStyle name="Moneda [0] 11 4" xfId="4969" xr:uid="{8BC0026B-0356-4C87-9083-27E3FD809C0D}"/>
    <cellStyle name="Moneda [0] 12" xfId="3646" xr:uid="{00000000-0005-0000-0000-0000F5060000}"/>
    <cellStyle name="Moneda [0] 12 2" xfId="4492" xr:uid="{00000000-0005-0000-0000-0000F6060000}"/>
    <cellStyle name="Moneda [0] 12 2 2" xfId="6175" xr:uid="{3BBD1D3E-5CA9-4A59-BA50-186E7B226D35}"/>
    <cellStyle name="Moneda [0] 12 3" xfId="5335" xr:uid="{353CC48A-EB91-486F-9CF6-338401B3AA7D}"/>
    <cellStyle name="Moneda [0] 13" xfId="4077" xr:uid="{00000000-0005-0000-0000-0000F7060000}"/>
    <cellStyle name="Moneda [0] 13 2" xfId="5760" xr:uid="{5C28C48A-CC61-489B-9A01-AB66FFBCC865}"/>
    <cellStyle name="Moneda [0] 2" xfId="241" xr:uid="{00000000-0005-0000-0000-0000F8060000}"/>
    <cellStyle name="Moneda [0] 2 2" xfId="242" xr:uid="{00000000-0005-0000-0000-0000F9060000}"/>
    <cellStyle name="Moneda [0] 2 2 2" xfId="243" xr:uid="{00000000-0005-0000-0000-0000FA060000}"/>
    <cellStyle name="Moneda [0] 2 2 2 2" xfId="244" xr:uid="{00000000-0005-0000-0000-0000FB060000}"/>
    <cellStyle name="Moneda [0] 2 2 3" xfId="245" xr:uid="{00000000-0005-0000-0000-0000FC060000}"/>
    <cellStyle name="Moneda [0] 2 2 4" xfId="246" xr:uid="{00000000-0005-0000-0000-0000FD060000}"/>
    <cellStyle name="Moneda [0] 2 3" xfId="247" xr:uid="{00000000-0005-0000-0000-0000FE060000}"/>
    <cellStyle name="Moneda [0] 2 3 2" xfId="248" xr:uid="{00000000-0005-0000-0000-0000FF060000}"/>
    <cellStyle name="Moneda [0] 2 4" xfId="249" xr:uid="{00000000-0005-0000-0000-000000070000}"/>
    <cellStyle name="Moneda [0] 2 5" xfId="250" xr:uid="{00000000-0005-0000-0000-000001070000}"/>
    <cellStyle name="Moneda [0] 3" xfId="251" xr:uid="{00000000-0005-0000-0000-000002070000}"/>
    <cellStyle name="Moneda [0] 3 10" xfId="3020" xr:uid="{00000000-0005-0000-0000-000003070000}"/>
    <cellStyle name="Moneda [0] 3 10 2" xfId="3475" xr:uid="{00000000-0005-0000-0000-000004070000}"/>
    <cellStyle name="Moneda [0] 3 10 2 2" xfId="4321" xr:uid="{00000000-0005-0000-0000-000005070000}"/>
    <cellStyle name="Moneda [0] 3 10 2 2 2" xfId="6004" xr:uid="{21B5224D-2968-49BF-A307-A95F1B749CC0}"/>
    <cellStyle name="Moneda [0] 3 10 2 3" xfId="5164" xr:uid="{F68FA474-38C9-4888-9A68-F375388BD83F}"/>
    <cellStyle name="Moneda [0] 3 10 3" xfId="3906" xr:uid="{00000000-0005-0000-0000-000006070000}"/>
    <cellStyle name="Moneda [0] 3 10 3 2" xfId="5589" xr:uid="{12D802DB-1E6C-4F54-A74A-6AB973E083E1}"/>
    <cellStyle name="Moneda [0] 3 10 4" xfId="4749" xr:uid="{201BF1EE-6DA6-4E42-8CEE-1686782D0BBF}"/>
    <cellStyle name="Moneda [0] 3 11" xfId="3183" xr:uid="{00000000-0005-0000-0000-000007070000}"/>
    <cellStyle name="Moneda [0] 3 11 2" xfId="3631" xr:uid="{00000000-0005-0000-0000-000008070000}"/>
    <cellStyle name="Moneda [0] 3 11 2 2" xfId="4477" xr:uid="{00000000-0005-0000-0000-000009070000}"/>
    <cellStyle name="Moneda [0] 3 11 2 2 2" xfId="6160" xr:uid="{F6FA7037-3F5A-40B4-9738-616F61B5C11D}"/>
    <cellStyle name="Moneda [0] 3 11 2 3" xfId="5320" xr:uid="{268B729E-F3C2-43E3-9495-B6E3689A4A94}"/>
    <cellStyle name="Moneda [0] 3 11 3" xfId="4062" xr:uid="{00000000-0005-0000-0000-00000A070000}"/>
    <cellStyle name="Moneda [0] 3 11 3 2" xfId="5745" xr:uid="{B94D938A-AD62-4B71-9FE8-4026A64F2BED}"/>
    <cellStyle name="Moneda [0] 3 11 4" xfId="4905" xr:uid="{A7FFB6B7-97EF-42AF-B661-435408A7B097}"/>
    <cellStyle name="Moneda [0] 3 12" xfId="3274" xr:uid="{00000000-0005-0000-0000-00000B070000}"/>
    <cellStyle name="Moneda [0] 3 12 2" xfId="3691" xr:uid="{00000000-0005-0000-0000-00000C070000}"/>
    <cellStyle name="Moneda [0] 3 12 2 2" xfId="4537" xr:uid="{00000000-0005-0000-0000-00000D070000}"/>
    <cellStyle name="Moneda [0] 3 12 2 2 2" xfId="6220" xr:uid="{28271D7B-3FB3-45E6-99EA-F46180E18104}"/>
    <cellStyle name="Moneda [0] 3 12 2 3" xfId="5380" xr:uid="{D70BE5B5-053A-454F-9853-8AAC48427887}"/>
    <cellStyle name="Moneda [0] 3 12 3" xfId="4122" xr:uid="{00000000-0005-0000-0000-00000E070000}"/>
    <cellStyle name="Moneda [0] 3 12 3 2" xfId="5805" xr:uid="{0DFDDB75-41D8-4E68-934F-F4FF31911087}"/>
    <cellStyle name="Moneda [0] 3 12 4" xfId="4965" xr:uid="{DFA27894-982F-4152-AB67-696D677F5407}"/>
    <cellStyle name="Moneda [0] 3 13" xfId="3326" xr:uid="{00000000-0005-0000-0000-00000F070000}"/>
    <cellStyle name="Moneda [0] 3 13 2" xfId="4172" xr:uid="{00000000-0005-0000-0000-000010070000}"/>
    <cellStyle name="Moneda [0] 3 13 2 2" xfId="5855" xr:uid="{82B1DE0C-E523-462A-90AC-F9944F2DD0EE}"/>
    <cellStyle name="Moneda [0] 3 13 3" xfId="5015" xr:uid="{8B5A85A0-F180-49CE-B2DD-98FD2864633D}"/>
    <cellStyle name="Moneda [0] 3 14" xfId="3749" xr:uid="{00000000-0005-0000-0000-000011070000}"/>
    <cellStyle name="Moneda [0] 3 14 2" xfId="5436" xr:uid="{1D2B3F31-02B8-406D-BDBD-0C0D0579C4BB}"/>
    <cellStyle name="Moneda [0] 3 15" xfId="4601" xr:uid="{878DC267-E2C9-451F-8AB9-2F92E6770B33}"/>
    <cellStyle name="Moneda [0] 3 2" xfId="252" xr:uid="{00000000-0005-0000-0000-000012070000}"/>
    <cellStyle name="Moneda [0] 3 2 2" xfId="253" xr:uid="{00000000-0005-0000-0000-000013070000}"/>
    <cellStyle name="Moneda [0] 3 2 2 2" xfId="254" xr:uid="{00000000-0005-0000-0000-000014070000}"/>
    <cellStyle name="Moneda [0] 3 2 3" xfId="255" xr:uid="{00000000-0005-0000-0000-000015070000}"/>
    <cellStyle name="Moneda [0] 3 2 3 2" xfId="256" xr:uid="{00000000-0005-0000-0000-000016070000}"/>
    <cellStyle name="Moneda [0] 3 2 4" xfId="257" xr:uid="{00000000-0005-0000-0000-000017070000}"/>
    <cellStyle name="Moneda [0] 3 2 4 2" xfId="258" xr:uid="{00000000-0005-0000-0000-000018070000}"/>
    <cellStyle name="Moneda [0] 3 2 5" xfId="259" xr:uid="{00000000-0005-0000-0000-000019070000}"/>
    <cellStyle name="Moneda [0] 3 3" xfId="260" xr:uid="{00000000-0005-0000-0000-00001A070000}"/>
    <cellStyle name="Moneda [0] 3 3 2" xfId="261" xr:uid="{00000000-0005-0000-0000-00001B070000}"/>
    <cellStyle name="Moneda [0] 3 4" xfId="262" xr:uid="{00000000-0005-0000-0000-00001C070000}"/>
    <cellStyle name="Moneda [0] 3 4 2" xfId="263" xr:uid="{00000000-0005-0000-0000-00001D070000}"/>
    <cellStyle name="Moneda [0] 3 5" xfId="264" xr:uid="{00000000-0005-0000-0000-00001E070000}"/>
    <cellStyle name="Moneda [0] 3 5 2" xfId="265" xr:uid="{00000000-0005-0000-0000-00001F070000}"/>
    <cellStyle name="Moneda [0] 3 6" xfId="266" xr:uid="{00000000-0005-0000-0000-000020070000}"/>
    <cellStyle name="Moneda [0] 3 7" xfId="267" xr:uid="{00000000-0005-0000-0000-000021070000}"/>
    <cellStyle name="Moneda [0] 3 8" xfId="2907" xr:uid="{00000000-0005-0000-0000-000022070000}"/>
    <cellStyle name="Moneda [0] 3 8 2" xfId="3070" xr:uid="{00000000-0005-0000-0000-000023070000}"/>
    <cellStyle name="Moneda [0] 3 8 2 2" xfId="3523" xr:uid="{00000000-0005-0000-0000-000024070000}"/>
    <cellStyle name="Moneda [0] 3 8 2 2 2" xfId="4369" xr:uid="{00000000-0005-0000-0000-000025070000}"/>
    <cellStyle name="Moneda [0] 3 8 2 2 2 2" xfId="6052" xr:uid="{E0252160-68BF-492D-8B1A-E33F71E31960}"/>
    <cellStyle name="Moneda [0] 3 8 2 2 3" xfId="5212" xr:uid="{7414B280-B835-4E16-B86B-978274AC4470}"/>
    <cellStyle name="Moneda [0] 3 8 2 3" xfId="3954" xr:uid="{00000000-0005-0000-0000-000026070000}"/>
    <cellStyle name="Moneda [0] 3 8 2 3 2" xfId="5637" xr:uid="{C4E4749E-6557-4F1C-9940-46686777BD65}"/>
    <cellStyle name="Moneda [0] 3 8 2 4" xfId="4797" xr:uid="{66344C74-C7F6-4810-B307-7D7AAB5C7496}"/>
    <cellStyle name="Moneda [0] 3 8 3" xfId="3374" xr:uid="{00000000-0005-0000-0000-000027070000}"/>
    <cellStyle name="Moneda [0] 3 8 3 2" xfId="4220" xr:uid="{00000000-0005-0000-0000-000028070000}"/>
    <cellStyle name="Moneda [0] 3 8 3 2 2" xfId="5903" xr:uid="{4DF43C15-6DE1-4F87-AD25-CC98895115B4}"/>
    <cellStyle name="Moneda [0] 3 8 3 3" xfId="5063" xr:uid="{072CE4BA-B9C0-4A93-8E2D-DF902DDE028D}"/>
    <cellStyle name="Moneda [0] 3 8 4" xfId="3804" xr:uid="{00000000-0005-0000-0000-000029070000}"/>
    <cellStyle name="Moneda [0] 3 8 4 2" xfId="5488" xr:uid="{89C0B203-43D3-4377-AAA5-0A4770D7442D}"/>
    <cellStyle name="Moneda [0] 3 8 5" xfId="4648" xr:uid="{1056865B-6DB3-4246-A85D-41643D4819F1}"/>
    <cellStyle name="Moneda [0] 3 9" xfId="2963" xr:uid="{00000000-0005-0000-0000-00002A070000}"/>
    <cellStyle name="Moneda [0] 3 9 2" xfId="3120" xr:uid="{00000000-0005-0000-0000-00002B070000}"/>
    <cellStyle name="Moneda [0] 3 9 2 2" xfId="3573" xr:uid="{00000000-0005-0000-0000-00002C070000}"/>
    <cellStyle name="Moneda [0] 3 9 2 2 2" xfId="4419" xr:uid="{00000000-0005-0000-0000-00002D070000}"/>
    <cellStyle name="Moneda [0] 3 9 2 2 2 2" xfId="6102" xr:uid="{42EA60BB-469B-4E76-8835-86327F21E4ED}"/>
    <cellStyle name="Moneda [0] 3 9 2 2 3" xfId="5262" xr:uid="{C131A0BF-9549-4B68-BAC6-22BB47AE24F7}"/>
    <cellStyle name="Moneda [0] 3 9 2 3" xfId="4004" xr:uid="{00000000-0005-0000-0000-00002E070000}"/>
    <cellStyle name="Moneda [0] 3 9 2 3 2" xfId="5687" xr:uid="{0CCABF87-377D-44EC-B4E6-F0B5D8294F27}"/>
    <cellStyle name="Moneda [0] 3 9 2 4" xfId="4847" xr:uid="{ADCFB21C-5E34-4016-B565-6B50ED46401B}"/>
    <cellStyle name="Moneda [0] 3 9 3" xfId="3424" xr:uid="{00000000-0005-0000-0000-00002F070000}"/>
    <cellStyle name="Moneda [0] 3 9 3 2" xfId="4270" xr:uid="{00000000-0005-0000-0000-000030070000}"/>
    <cellStyle name="Moneda [0] 3 9 3 2 2" xfId="5953" xr:uid="{65C1A317-B185-4005-95F8-510AF67B77B9}"/>
    <cellStyle name="Moneda [0] 3 9 3 3" xfId="5113" xr:uid="{6095A16B-A865-42D2-926F-6F7EF905AFDB}"/>
    <cellStyle name="Moneda [0] 3 9 4" xfId="3855" xr:uid="{00000000-0005-0000-0000-000031070000}"/>
    <cellStyle name="Moneda [0] 3 9 4 2" xfId="5538" xr:uid="{600BD340-21C4-4E29-9DF9-65FC1A514099}"/>
    <cellStyle name="Moneda [0] 3 9 5" xfId="4698" xr:uid="{12A19463-E4E7-4AD0-B560-B96189DFB0D1}"/>
    <cellStyle name="Moneda [0] 4" xfId="268" xr:uid="{00000000-0005-0000-0000-000032070000}"/>
    <cellStyle name="Moneda [0] 4 2" xfId="269" xr:uid="{00000000-0005-0000-0000-000033070000}"/>
    <cellStyle name="Moneda [0] 4 2 2" xfId="270" xr:uid="{00000000-0005-0000-0000-000034070000}"/>
    <cellStyle name="Moneda [0] 4 3" xfId="271" xr:uid="{00000000-0005-0000-0000-000035070000}"/>
    <cellStyle name="Moneda [0] 4 3 2" xfId="272" xr:uid="{00000000-0005-0000-0000-000036070000}"/>
    <cellStyle name="Moneda [0] 4 3 3" xfId="4554" xr:uid="{00000000-0005-0000-0000-000037070000}"/>
    <cellStyle name="Moneda [0] 4 4" xfId="273" xr:uid="{00000000-0005-0000-0000-000038070000}"/>
    <cellStyle name="Moneda [0] 4 4 2" xfId="274" xr:uid="{00000000-0005-0000-0000-000039070000}"/>
    <cellStyle name="Moneda [0] 4 5" xfId="275" xr:uid="{00000000-0005-0000-0000-00003A070000}"/>
    <cellStyle name="Moneda [0] 5" xfId="276" xr:uid="{00000000-0005-0000-0000-00003B070000}"/>
    <cellStyle name="Moneda [0] 5 2" xfId="277" xr:uid="{00000000-0005-0000-0000-00003C070000}"/>
    <cellStyle name="Moneda [0] 5 2 2" xfId="278" xr:uid="{00000000-0005-0000-0000-00003D070000}"/>
    <cellStyle name="Moneda [0] 5 3" xfId="279" xr:uid="{00000000-0005-0000-0000-00003E070000}"/>
    <cellStyle name="Moneda [0] 5 3 2" xfId="280" xr:uid="{00000000-0005-0000-0000-00003F070000}"/>
    <cellStyle name="Moneda [0] 5 4" xfId="281" xr:uid="{00000000-0005-0000-0000-000040070000}"/>
    <cellStyle name="Moneda [0] 5 4 2" xfId="282" xr:uid="{00000000-0005-0000-0000-000041070000}"/>
    <cellStyle name="Moneda [0] 5 5" xfId="283" xr:uid="{00000000-0005-0000-0000-000042070000}"/>
    <cellStyle name="Moneda [0] 6" xfId="284" xr:uid="{00000000-0005-0000-0000-000043070000}"/>
    <cellStyle name="Moneda [0] 6 2" xfId="285" xr:uid="{00000000-0005-0000-0000-000044070000}"/>
    <cellStyle name="Moneda [0] 7" xfId="286" xr:uid="{00000000-0005-0000-0000-000045070000}"/>
    <cellStyle name="Moneda [0] 7 2" xfId="287" xr:uid="{00000000-0005-0000-0000-000046070000}"/>
    <cellStyle name="Moneda [0] 8" xfId="288" xr:uid="{00000000-0005-0000-0000-000047070000}"/>
    <cellStyle name="Moneda [0] 8 2" xfId="289" xr:uid="{00000000-0005-0000-0000-000048070000}"/>
    <cellStyle name="Moneda [0] 9" xfId="290" xr:uid="{00000000-0005-0000-0000-000049070000}"/>
    <cellStyle name="Moneda [0] 9 2" xfId="291" xr:uid="{00000000-0005-0000-0000-00004A070000}"/>
    <cellStyle name="Moneda 10" xfId="292" xr:uid="{00000000-0005-0000-0000-00004B070000}"/>
    <cellStyle name="Moneda 10 10" xfId="293" xr:uid="{00000000-0005-0000-0000-00004C070000}"/>
    <cellStyle name="Moneda 10 11" xfId="294" xr:uid="{00000000-0005-0000-0000-00004D070000}"/>
    <cellStyle name="Moneda 10 2" xfId="295" xr:uid="{00000000-0005-0000-0000-00004E070000}"/>
    <cellStyle name="Moneda 10 2 2" xfId="296" xr:uid="{00000000-0005-0000-0000-00004F070000}"/>
    <cellStyle name="Moneda 10 2 2 2" xfId="297" xr:uid="{00000000-0005-0000-0000-000050070000}"/>
    <cellStyle name="Moneda 10 2 2 2 2" xfId="298" xr:uid="{00000000-0005-0000-0000-000051070000}"/>
    <cellStyle name="Moneda 10 2 2 2 2 2" xfId="299" xr:uid="{00000000-0005-0000-0000-000052070000}"/>
    <cellStyle name="Moneda 10 2 2 2 3" xfId="300" xr:uid="{00000000-0005-0000-0000-000053070000}"/>
    <cellStyle name="Moneda 10 2 2 2 3 2" xfId="301" xr:uid="{00000000-0005-0000-0000-000054070000}"/>
    <cellStyle name="Moneda 10 2 2 2 4" xfId="302" xr:uid="{00000000-0005-0000-0000-000055070000}"/>
    <cellStyle name="Moneda 10 2 2 2 4 2" xfId="303" xr:uid="{00000000-0005-0000-0000-000056070000}"/>
    <cellStyle name="Moneda 10 2 2 2 5" xfId="304" xr:uid="{00000000-0005-0000-0000-000057070000}"/>
    <cellStyle name="Moneda 10 2 2 3" xfId="305" xr:uid="{00000000-0005-0000-0000-000058070000}"/>
    <cellStyle name="Moneda 10 2 2 3 2" xfId="306" xr:uid="{00000000-0005-0000-0000-000059070000}"/>
    <cellStyle name="Moneda 10 2 2 4" xfId="307" xr:uid="{00000000-0005-0000-0000-00005A070000}"/>
    <cellStyle name="Moneda 10 2 2 4 2" xfId="308" xr:uid="{00000000-0005-0000-0000-00005B070000}"/>
    <cellStyle name="Moneda 10 2 2 5" xfId="309" xr:uid="{00000000-0005-0000-0000-00005C070000}"/>
    <cellStyle name="Moneda 10 2 2 5 2" xfId="310" xr:uid="{00000000-0005-0000-0000-00005D070000}"/>
    <cellStyle name="Moneda 10 2 2 6" xfId="311" xr:uid="{00000000-0005-0000-0000-00005E070000}"/>
    <cellStyle name="Moneda 10 2 3" xfId="312" xr:uid="{00000000-0005-0000-0000-00005F070000}"/>
    <cellStyle name="Moneda 10 2 3 2" xfId="313" xr:uid="{00000000-0005-0000-0000-000060070000}"/>
    <cellStyle name="Moneda 10 2 3 2 2" xfId="314" xr:uid="{00000000-0005-0000-0000-000061070000}"/>
    <cellStyle name="Moneda 10 2 3 3" xfId="315" xr:uid="{00000000-0005-0000-0000-000062070000}"/>
    <cellStyle name="Moneda 10 2 3 3 2" xfId="316" xr:uid="{00000000-0005-0000-0000-000063070000}"/>
    <cellStyle name="Moneda 10 2 3 4" xfId="317" xr:uid="{00000000-0005-0000-0000-000064070000}"/>
    <cellStyle name="Moneda 10 2 3 4 2" xfId="318" xr:uid="{00000000-0005-0000-0000-000065070000}"/>
    <cellStyle name="Moneda 10 2 3 5" xfId="319" xr:uid="{00000000-0005-0000-0000-000066070000}"/>
    <cellStyle name="Moneda 10 2 4" xfId="320" xr:uid="{00000000-0005-0000-0000-000067070000}"/>
    <cellStyle name="Moneda 10 2 4 2" xfId="321" xr:uid="{00000000-0005-0000-0000-000068070000}"/>
    <cellStyle name="Moneda 10 2 5" xfId="322" xr:uid="{00000000-0005-0000-0000-000069070000}"/>
    <cellStyle name="Moneda 10 2 5 2" xfId="323" xr:uid="{00000000-0005-0000-0000-00006A070000}"/>
    <cellStyle name="Moneda 10 2 6" xfId="324" xr:uid="{00000000-0005-0000-0000-00006B070000}"/>
    <cellStyle name="Moneda 10 2 6 2" xfId="325" xr:uid="{00000000-0005-0000-0000-00006C070000}"/>
    <cellStyle name="Moneda 10 2 7" xfId="326" xr:uid="{00000000-0005-0000-0000-00006D070000}"/>
    <cellStyle name="Moneda 10 2 8" xfId="327" xr:uid="{00000000-0005-0000-0000-00006E070000}"/>
    <cellStyle name="Moneda 10 3" xfId="328" xr:uid="{00000000-0005-0000-0000-00006F070000}"/>
    <cellStyle name="Moneda 10 3 2" xfId="329" xr:uid="{00000000-0005-0000-0000-000070070000}"/>
    <cellStyle name="Moneda 10 3 2 2" xfId="330" xr:uid="{00000000-0005-0000-0000-000071070000}"/>
    <cellStyle name="Moneda 10 3 2 2 2" xfId="331" xr:uid="{00000000-0005-0000-0000-000072070000}"/>
    <cellStyle name="Moneda 10 3 2 2 2 2" xfId="332" xr:uid="{00000000-0005-0000-0000-000073070000}"/>
    <cellStyle name="Moneda 10 3 2 2 3" xfId="333" xr:uid="{00000000-0005-0000-0000-000074070000}"/>
    <cellStyle name="Moneda 10 3 2 2 3 2" xfId="334" xr:uid="{00000000-0005-0000-0000-000075070000}"/>
    <cellStyle name="Moneda 10 3 2 2 4" xfId="335" xr:uid="{00000000-0005-0000-0000-000076070000}"/>
    <cellStyle name="Moneda 10 3 2 2 4 2" xfId="336" xr:uid="{00000000-0005-0000-0000-000077070000}"/>
    <cellStyle name="Moneda 10 3 2 2 5" xfId="337" xr:uid="{00000000-0005-0000-0000-000078070000}"/>
    <cellStyle name="Moneda 10 3 2 3" xfId="338" xr:uid="{00000000-0005-0000-0000-000079070000}"/>
    <cellStyle name="Moneda 10 3 2 3 2" xfId="339" xr:uid="{00000000-0005-0000-0000-00007A070000}"/>
    <cellStyle name="Moneda 10 3 2 4" xfId="340" xr:uid="{00000000-0005-0000-0000-00007B070000}"/>
    <cellStyle name="Moneda 10 3 2 4 2" xfId="341" xr:uid="{00000000-0005-0000-0000-00007C070000}"/>
    <cellStyle name="Moneda 10 3 2 5" xfId="342" xr:uid="{00000000-0005-0000-0000-00007D070000}"/>
    <cellStyle name="Moneda 10 3 2 5 2" xfId="343" xr:uid="{00000000-0005-0000-0000-00007E070000}"/>
    <cellStyle name="Moneda 10 3 2 6" xfId="344" xr:uid="{00000000-0005-0000-0000-00007F070000}"/>
    <cellStyle name="Moneda 10 3 3" xfId="345" xr:uid="{00000000-0005-0000-0000-000080070000}"/>
    <cellStyle name="Moneda 10 3 3 2" xfId="346" xr:uid="{00000000-0005-0000-0000-000081070000}"/>
    <cellStyle name="Moneda 10 3 3 2 2" xfId="347" xr:uid="{00000000-0005-0000-0000-000082070000}"/>
    <cellStyle name="Moneda 10 3 3 3" xfId="348" xr:uid="{00000000-0005-0000-0000-000083070000}"/>
    <cellStyle name="Moneda 10 3 3 3 2" xfId="349" xr:uid="{00000000-0005-0000-0000-000084070000}"/>
    <cellStyle name="Moneda 10 3 3 4" xfId="350" xr:uid="{00000000-0005-0000-0000-000085070000}"/>
    <cellStyle name="Moneda 10 3 3 4 2" xfId="351" xr:uid="{00000000-0005-0000-0000-000086070000}"/>
    <cellStyle name="Moneda 10 3 3 5" xfId="352" xr:uid="{00000000-0005-0000-0000-000087070000}"/>
    <cellStyle name="Moneda 10 3 4" xfId="353" xr:uid="{00000000-0005-0000-0000-000088070000}"/>
    <cellStyle name="Moneda 10 3 4 2" xfId="354" xr:uid="{00000000-0005-0000-0000-000089070000}"/>
    <cellStyle name="Moneda 10 3 5" xfId="355" xr:uid="{00000000-0005-0000-0000-00008A070000}"/>
    <cellStyle name="Moneda 10 3 5 2" xfId="356" xr:uid="{00000000-0005-0000-0000-00008B070000}"/>
    <cellStyle name="Moneda 10 3 6" xfId="357" xr:uid="{00000000-0005-0000-0000-00008C070000}"/>
    <cellStyle name="Moneda 10 3 6 2" xfId="358" xr:uid="{00000000-0005-0000-0000-00008D070000}"/>
    <cellStyle name="Moneda 10 3 7" xfId="359" xr:uid="{00000000-0005-0000-0000-00008E070000}"/>
    <cellStyle name="Moneda 10 4" xfId="360" xr:uid="{00000000-0005-0000-0000-00008F070000}"/>
    <cellStyle name="Moneda 10 4 2" xfId="361" xr:uid="{00000000-0005-0000-0000-000090070000}"/>
    <cellStyle name="Moneda 10 4 2 2" xfId="362" xr:uid="{00000000-0005-0000-0000-000091070000}"/>
    <cellStyle name="Moneda 10 4 2 2 2" xfId="363" xr:uid="{00000000-0005-0000-0000-000092070000}"/>
    <cellStyle name="Moneda 10 4 2 2 2 2" xfId="364" xr:uid="{00000000-0005-0000-0000-000093070000}"/>
    <cellStyle name="Moneda 10 4 2 2 3" xfId="365" xr:uid="{00000000-0005-0000-0000-000094070000}"/>
    <cellStyle name="Moneda 10 4 2 2 3 2" xfId="366" xr:uid="{00000000-0005-0000-0000-000095070000}"/>
    <cellStyle name="Moneda 10 4 2 2 4" xfId="367" xr:uid="{00000000-0005-0000-0000-000096070000}"/>
    <cellStyle name="Moneda 10 4 2 2 4 2" xfId="368" xr:uid="{00000000-0005-0000-0000-000097070000}"/>
    <cellStyle name="Moneda 10 4 2 2 5" xfId="369" xr:uid="{00000000-0005-0000-0000-000098070000}"/>
    <cellStyle name="Moneda 10 4 2 3" xfId="370" xr:uid="{00000000-0005-0000-0000-000099070000}"/>
    <cellStyle name="Moneda 10 4 2 3 2" xfId="371" xr:uid="{00000000-0005-0000-0000-00009A070000}"/>
    <cellStyle name="Moneda 10 4 2 4" xfId="372" xr:uid="{00000000-0005-0000-0000-00009B070000}"/>
    <cellStyle name="Moneda 10 4 2 4 2" xfId="373" xr:uid="{00000000-0005-0000-0000-00009C070000}"/>
    <cellStyle name="Moneda 10 4 2 5" xfId="374" xr:uid="{00000000-0005-0000-0000-00009D070000}"/>
    <cellStyle name="Moneda 10 4 2 5 2" xfId="375" xr:uid="{00000000-0005-0000-0000-00009E070000}"/>
    <cellStyle name="Moneda 10 4 2 6" xfId="376" xr:uid="{00000000-0005-0000-0000-00009F070000}"/>
    <cellStyle name="Moneda 10 4 3" xfId="377" xr:uid="{00000000-0005-0000-0000-0000A0070000}"/>
    <cellStyle name="Moneda 10 4 3 2" xfId="378" xr:uid="{00000000-0005-0000-0000-0000A1070000}"/>
    <cellStyle name="Moneda 10 4 3 2 2" xfId="379" xr:uid="{00000000-0005-0000-0000-0000A2070000}"/>
    <cellStyle name="Moneda 10 4 3 3" xfId="380" xr:uid="{00000000-0005-0000-0000-0000A3070000}"/>
    <cellStyle name="Moneda 10 4 3 3 2" xfId="381" xr:uid="{00000000-0005-0000-0000-0000A4070000}"/>
    <cellStyle name="Moneda 10 4 3 4" xfId="382" xr:uid="{00000000-0005-0000-0000-0000A5070000}"/>
    <cellStyle name="Moneda 10 4 3 4 2" xfId="383" xr:uid="{00000000-0005-0000-0000-0000A6070000}"/>
    <cellStyle name="Moneda 10 4 3 5" xfId="384" xr:uid="{00000000-0005-0000-0000-0000A7070000}"/>
    <cellStyle name="Moneda 10 4 4" xfId="385" xr:uid="{00000000-0005-0000-0000-0000A8070000}"/>
    <cellStyle name="Moneda 10 4 4 2" xfId="386" xr:uid="{00000000-0005-0000-0000-0000A9070000}"/>
    <cellStyle name="Moneda 10 4 5" xfId="387" xr:uid="{00000000-0005-0000-0000-0000AA070000}"/>
    <cellStyle name="Moneda 10 4 5 2" xfId="388" xr:uid="{00000000-0005-0000-0000-0000AB070000}"/>
    <cellStyle name="Moneda 10 4 6" xfId="389" xr:uid="{00000000-0005-0000-0000-0000AC070000}"/>
    <cellStyle name="Moneda 10 4 6 2" xfId="390" xr:uid="{00000000-0005-0000-0000-0000AD070000}"/>
    <cellStyle name="Moneda 10 4 7" xfId="391" xr:uid="{00000000-0005-0000-0000-0000AE070000}"/>
    <cellStyle name="Moneda 10 5" xfId="392" xr:uid="{00000000-0005-0000-0000-0000AF070000}"/>
    <cellStyle name="Moneda 10 5 2" xfId="393" xr:uid="{00000000-0005-0000-0000-0000B0070000}"/>
    <cellStyle name="Moneda 10 5 2 2" xfId="394" xr:uid="{00000000-0005-0000-0000-0000B1070000}"/>
    <cellStyle name="Moneda 10 5 2 2 2" xfId="395" xr:uid="{00000000-0005-0000-0000-0000B2070000}"/>
    <cellStyle name="Moneda 10 5 2 3" xfId="396" xr:uid="{00000000-0005-0000-0000-0000B3070000}"/>
    <cellStyle name="Moneda 10 5 2 3 2" xfId="397" xr:uid="{00000000-0005-0000-0000-0000B4070000}"/>
    <cellStyle name="Moneda 10 5 2 4" xfId="398" xr:uid="{00000000-0005-0000-0000-0000B5070000}"/>
    <cellStyle name="Moneda 10 5 2 4 2" xfId="399" xr:uid="{00000000-0005-0000-0000-0000B6070000}"/>
    <cellStyle name="Moneda 10 5 2 5" xfId="400" xr:uid="{00000000-0005-0000-0000-0000B7070000}"/>
    <cellStyle name="Moneda 10 5 3" xfId="401" xr:uid="{00000000-0005-0000-0000-0000B8070000}"/>
    <cellStyle name="Moneda 10 5 3 2" xfId="402" xr:uid="{00000000-0005-0000-0000-0000B9070000}"/>
    <cellStyle name="Moneda 10 5 4" xfId="403" xr:uid="{00000000-0005-0000-0000-0000BA070000}"/>
    <cellStyle name="Moneda 10 5 4 2" xfId="404" xr:uid="{00000000-0005-0000-0000-0000BB070000}"/>
    <cellStyle name="Moneda 10 5 5" xfId="405" xr:uid="{00000000-0005-0000-0000-0000BC070000}"/>
    <cellStyle name="Moneda 10 5 5 2" xfId="406" xr:uid="{00000000-0005-0000-0000-0000BD070000}"/>
    <cellStyle name="Moneda 10 5 6" xfId="407" xr:uid="{00000000-0005-0000-0000-0000BE070000}"/>
    <cellStyle name="Moneda 10 6" xfId="408" xr:uid="{00000000-0005-0000-0000-0000BF070000}"/>
    <cellStyle name="Moneda 10 6 2" xfId="409" xr:uid="{00000000-0005-0000-0000-0000C0070000}"/>
    <cellStyle name="Moneda 10 6 2 2" xfId="410" xr:uid="{00000000-0005-0000-0000-0000C1070000}"/>
    <cellStyle name="Moneda 10 6 3" xfId="411" xr:uid="{00000000-0005-0000-0000-0000C2070000}"/>
    <cellStyle name="Moneda 10 6 3 2" xfId="412" xr:uid="{00000000-0005-0000-0000-0000C3070000}"/>
    <cellStyle name="Moneda 10 6 4" xfId="413" xr:uid="{00000000-0005-0000-0000-0000C4070000}"/>
    <cellStyle name="Moneda 10 6 4 2" xfId="414" xr:uid="{00000000-0005-0000-0000-0000C5070000}"/>
    <cellStyle name="Moneda 10 6 5" xfId="415" xr:uid="{00000000-0005-0000-0000-0000C6070000}"/>
    <cellStyle name="Moneda 10 7" xfId="416" xr:uid="{00000000-0005-0000-0000-0000C7070000}"/>
    <cellStyle name="Moneda 10 7 2" xfId="417" xr:uid="{00000000-0005-0000-0000-0000C8070000}"/>
    <cellStyle name="Moneda 10 8" xfId="418" xr:uid="{00000000-0005-0000-0000-0000C9070000}"/>
    <cellStyle name="Moneda 10 8 2" xfId="419" xr:uid="{00000000-0005-0000-0000-0000CA070000}"/>
    <cellStyle name="Moneda 10 9" xfId="420" xr:uid="{00000000-0005-0000-0000-0000CB070000}"/>
    <cellStyle name="Moneda 10 9 2" xfId="421" xr:uid="{00000000-0005-0000-0000-0000CC070000}"/>
    <cellStyle name="Moneda 11" xfId="422" xr:uid="{00000000-0005-0000-0000-0000CD070000}"/>
    <cellStyle name="Moneda 11 10" xfId="423" xr:uid="{00000000-0005-0000-0000-0000CE070000}"/>
    <cellStyle name="Moneda 11 11" xfId="424" xr:uid="{00000000-0005-0000-0000-0000CF070000}"/>
    <cellStyle name="Moneda 11 2" xfId="425" xr:uid="{00000000-0005-0000-0000-0000D0070000}"/>
    <cellStyle name="Moneda 11 2 2" xfId="426" xr:uid="{00000000-0005-0000-0000-0000D1070000}"/>
    <cellStyle name="Moneda 11 2 2 2" xfId="427" xr:uid="{00000000-0005-0000-0000-0000D2070000}"/>
    <cellStyle name="Moneda 11 2 2 2 2" xfId="428" xr:uid="{00000000-0005-0000-0000-0000D3070000}"/>
    <cellStyle name="Moneda 11 2 2 2 2 2" xfId="429" xr:uid="{00000000-0005-0000-0000-0000D4070000}"/>
    <cellStyle name="Moneda 11 2 2 2 3" xfId="430" xr:uid="{00000000-0005-0000-0000-0000D5070000}"/>
    <cellStyle name="Moneda 11 2 2 2 3 2" xfId="431" xr:uid="{00000000-0005-0000-0000-0000D6070000}"/>
    <cellStyle name="Moneda 11 2 2 2 4" xfId="432" xr:uid="{00000000-0005-0000-0000-0000D7070000}"/>
    <cellStyle name="Moneda 11 2 2 2 4 2" xfId="433" xr:uid="{00000000-0005-0000-0000-0000D8070000}"/>
    <cellStyle name="Moneda 11 2 2 2 5" xfId="434" xr:uid="{00000000-0005-0000-0000-0000D9070000}"/>
    <cellStyle name="Moneda 11 2 2 3" xfId="435" xr:uid="{00000000-0005-0000-0000-0000DA070000}"/>
    <cellStyle name="Moneda 11 2 2 3 2" xfId="436" xr:uid="{00000000-0005-0000-0000-0000DB070000}"/>
    <cellStyle name="Moneda 11 2 2 4" xfId="437" xr:uid="{00000000-0005-0000-0000-0000DC070000}"/>
    <cellStyle name="Moneda 11 2 2 4 2" xfId="438" xr:uid="{00000000-0005-0000-0000-0000DD070000}"/>
    <cellStyle name="Moneda 11 2 2 5" xfId="439" xr:uid="{00000000-0005-0000-0000-0000DE070000}"/>
    <cellStyle name="Moneda 11 2 2 5 2" xfId="440" xr:uid="{00000000-0005-0000-0000-0000DF070000}"/>
    <cellStyle name="Moneda 11 2 2 6" xfId="441" xr:uid="{00000000-0005-0000-0000-0000E0070000}"/>
    <cellStyle name="Moneda 11 2 3" xfId="442" xr:uid="{00000000-0005-0000-0000-0000E1070000}"/>
    <cellStyle name="Moneda 11 2 3 2" xfId="443" xr:uid="{00000000-0005-0000-0000-0000E2070000}"/>
    <cellStyle name="Moneda 11 2 3 2 2" xfId="444" xr:uid="{00000000-0005-0000-0000-0000E3070000}"/>
    <cellStyle name="Moneda 11 2 3 3" xfId="445" xr:uid="{00000000-0005-0000-0000-0000E4070000}"/>
    <cellStyle name="Moneda 11 2 3 3 2" xfId="446" xr:uid="{00000000-0005-0000-0000-0000E5070000}"/>
    <cellStyle name="Moneda 11 2 3 4" xfId="447" xr:uid="{00000000-0005-0000-0000-0000E6070000}"/>
    <cellStyle name="Moneda 11 2 3 4 2" xfId="448" xr:uid="{00000000-0005-0000-0000-0000E7070000}"/>
    <cellStyle name="Moneda 11 2 3 5" xfId="449" xr:uid="{00000000-0005-0000-0000-0000E8070000}"/>
    <cellStyle name="Moneda 11 2 4" xfId="450" xr:uid="{00000000-0005-0000-0000-0000E9070000}"/>
    <cellStyle name="Moneda 11 2 4 2" xfId="451" xr:uid="{00000000-0005-0000-0000-0000EA070000}"/>
    <cellStyle name="Moneda 11 2 5" xfId="452" xr:uid="{00000000-0005-0000-0000-0000EB070000}"/>
    <cellStyle name="Moneda 11 2 5 2" xfId="453" xr:uid="{00000000-0005-0000-0000-0000EC070000}"/>
    <cellStyle name="Moneda 11 2 6" xfId="454" xr:uid="{00000000-0005-0000-0000-0000ED070000}"/>
    <cellStyle name="Moneda 11 2 6 2" xfId="455" xr:uid="{00000000-0005-0000-0000-0000EE070000}"/>
    <cellStyle name="Moneda 11 2 7" xfId="456" xr:uid="{00000000-0005-0000-0000-0000EF070000}"/>
    <cellStyle name="Moneda 11 2 8" xfId="457" xr:uid="{00000000-0005-0000-0000-0000F0070000}"/>
    <cellStyle name="Moneda 11 3" xfId="458" xr:uid="{00000000-0005-0000-0000-0000F1070000}"/>
    <cellStyle name="Moneda 11 3 2" xfId="459" xr:uid="{00000000-0005-0000-0000-0000F2070000}"/>
    <cellStyle name="Moneda 11 3 2 2" xfId="460" xr:uid="{00000000-0005-0000-0000-0000F3070000}"/>
    <cellStyle name="Moneda 11 3 2 2 2" xfId="461" xr:uid="{00000000-0005-0000-0000-0000F4070000}"/>
    <cellStyle name="Moneda 11 3 2 2 2 2" xfId="462" xr:uid="{00000000-0005-0000-0000-0000F5070000}"/>
    <cellStyle name="Moneda 11 3 2 2 3" xfId="463" xr:uid="{00000000-0005-0000-0000-0000F6070000}"/>
    <cellStyle name="Moneda 11 3 2 2 3 2" xfId="464" xr:uid="{00000000-0005-0000-0000-0000F7070000}"/>
    <cellStyle name="Moneda 11 3 2 2 4" xfId="465" xr:uid="{00000000-0005-0000-0000-0000F8070000}"/>
    <cellStyle name="Moneda 11 3 2 2 4 2" xfId="466" xr:uid="{00000000-0005-0000-0000-0000F9070000}"/>
    <cellStyle name="Moneda 11 3 2 2 5" xfId="467" xr:uid="{00000000-0005-0000-0000-0000FA070000}"/>
    <cellStyle name="Moneda 11 3 2 3" xfId="468" xr:uid="{00000000-0005-0000-0000-0000FB070000}"/>
    <cellStyle name="Moneda 11 3 2 3 2" xfId="469" xr:uid="{00000000-0005-0000-0000-0000FC070000}"/>
    <cellStyle name="Moneda 11 3 2 4" xfId="470" xr:uid="{00000000-0005-0000-0000-0000FD070000}"/>
    <cellStyle name="Moneda 11 3 2 4 2" xfId="471" xr:uid="{00000000-0005-0000-0000-0000FE070000}"/>
    <cellStyle name="Moneda 11 3 2 5" xfId="472" xr:uid="{00000000-0005-0000-0000-0000FF070000}"/>
    <cellStyle name="Moneda 11 3 2 5 2" xfId="473" xr:uid="{00000000-0005-0000-0000-000000080000}"/>
    <cellStyle name="Moneda 11 3 2 6" xfId="474" xr:uid="{00000000-0005-0000-0000-000001080000}"/>
    <cellStyle name="Moneda 11 3 3" xfId="475" xr:uid="{00000000-0005-0000-0000-000002080000}"/>
    <cellStyle name="Moneda 11 3 3 2" xfId="476" xr:uid="{00000000-0005-0000-0000-000003080000}"/>
    <cellStyle name="Moneda 11 3 3 2 2" xfId="477" xr:uid="{00000000-0005-0000-0000-000004080000}"/>
    <cellStyle name="Moneda 11 3 3 3" xfId="478" xr:uid="{00000000-0005-0000-0000-000005080000}"/>
    <cellStyle name="Moneda 11 3 3 3 2" xfId="479" xr:uid="{00000000-0005-0000-0000-000006080000}"/>
    <cellStyle name="Moneda 11 3 3 4" xfId="480" xr:uid="{00000000-0005-0000-0000-000007080000}"/>
    <cellStyle name="Moneda 11 3 3 4 2" xfId="481" xr:uid="{00000000-0005-0000-0000-000008080000}"/>
    <cellStyle name="Moneda 11 3 3 5" xfId="482" xr:uid="{00000000-0005-0000-0000-000009080000}"/>
    <cellStyle name="Moneda 11 3 4" xfId="483" xr:uid="{00000000-0005-0000-0000-00000A080000}"/>
    <cellStyle name="Moneda 11 3 4 2" xfId="484" xr:uid="{00000000-0005-0000-0000-00000B080000}"/>
    <cellStyle name="Moneda 11 3 5" xfId="485" xr:uid="{00000000-0005-0000-0000-00000C080000}"/>
    <cellStyle name="Moneda 11 3 5 2" xfId="486" xr:uid="{00000000-0005-0000-0000-00000D080000}"/>
    <cellStyle name="Moneda 11 3 6" xfId="487" xr:uid="{00000000-0005-0000-0000-00000E080000}"/>
    <cellStyle name="Moneda 11 3 6 2" xfId="488" xr:uid="{00000000-0005-0000-0000-00000F080000}"/>
    <cellStyle name="Moneda 11 3 7" xfId="489" xr:uid="{00000000-0005-0000-0000-000010080000}"/>
    <cellStyle name="Moneda 11 4" xfId="490" xr:uid="{00000000-0005-0000-0000-000011080000}"/>
    <cellStyle name="Moneda 11 4 2" xfId="491" xr:uid="{00000000-0005-0000-0000-000012080000}"/>
    <cellStyle name="Moneda 11 4 2 2" xfId="492" xr:uid="{00000000-0005-0000-0000-000013080000}"/>
    <cellStyle name="Moneda 11 4 2 2 2" xfId="493" xr:uid="{00000000-0005-0000-0000-000014080000}"/>
    <cellStyle name="Moneda 11 4 2 2 2 2" xfId="494" xr:uid="{00000000-0005-0000-0000-000015080000}"/>
    <cellStyle name="Moneda 11 4 2 2 3" xfId="495" xr:uid="{00000000-0005-0000-0000-000016080000}"/>
    <cellStyle name="Moneda 11 4 2 2 3 2" xfId="496" xr:uid="{00000000-0005-0000-0000-000017080000}"/>
    <cellStyle name="Moneda 11 4 2 2 4" xfId="497" xr:uid="{00000000-0005-0000-0000-000018080000}"/>
    <cellStyle name="Moneda 11 4 2 2 4 2" xfId="498" xr:uid="{00000000-0005-0000-0000-000019080000}"/>
    <cellStyle name="Moneda 11 4 2 2 5" xfId="499" xr:uid="{00000000-0005-0000-0000-00001A080000}"/>
    <cellStyle name="Moneda 11 4 2 3" xfId="500" xr:uid="{00000000-0005-0000-0000-00001B080000}"/>
    <cellStyle name="Moneda 11 4 2 3 2" xfId="501" xr:uid="{00000000-0005-0000-0000-00001C080000}"/>
    <cellStyle name="Moneda 11 4 2 4" xfId="502" xr:uid="{00000000-0005-0000-0000-00001D080000}"/>
    <cellStyle name="Moneda 11 4 2 4 2" xfId="503" xr:uid="{00000000-0005-0000-0000-00001E080000}"/>
    <cellStyle name="Moneda 11 4 2 5" xfId="504" xr:uid="{00000000-0005-0000-0000-00001F080000}"/>
    <cellStyle name="Moneda 11 4 2 5 2" xfId="505" xr:uid="{00000000-0005-0000-0000-000020080000}"/>
    <cellStyle name="Moneda 11 4 2 6" xfId="506" xr:uid="{00000000-0005-0000-0000-000021080000}"/>
    <cellStyle name="Moneda 11 4 3" xfId="507" xr:uid="{00000000-0005-0000-0000-000022080000}"/>
    <cellStyle name="Moneda 11 4 3 2" xfId="508" xr:uid="{00000000-0005-0000-0000-000023080000}"/>
    <cellStyle name="Moneda 11 4 3 2 2" xfId="509" xr:uid="{00000000-0005-0000-0000-000024080000}"/>
    <cellStyle name="Moneda 11 4 3 3" xfId="510" xr:uid="{00000000-0005-0000-0000-000025080000}"/>
    <cellStyle name="Moneda 11 4 3 3 2" xfId="511" xr:uid="{00000000-0005-0000-0000-000026080000}"/>
    <cellStyle name="Moneda 11 4 3 4" xfId="512" xr:uid="{00000000-0005-0000-0000-000027080000}"/>
    <cellStyle name="Moneda 11 4 3 4 2" xfId="513" xr:uid="{00000000-0005-0000-0000-000028080000}"/>
    <cellStyle name="Moneda 11 4 3 5" xfId="514" xr:uid="{00000000-0005-0000-0000-000029080000}"/>
    <cellStyle name="Moneda 11 4 4" xfId="515" xr:uid="{00000000-0005-0000-0000-00002A080000}"/>
    <cellStyle name="Moneda 11 4 4 2" xfId="516" xr:uid="{00000000-0005-0000-0000-00002B080000}"/>
    <cellStyle name="Moneda 11 4 5" xfId="517" xr:uid="{00000000-0005-0000-0000-00002C080000}"/>
    <cellStyle name="Moneda 11 4 5 2" xfId="518" xr:uid="{00000000-0005-0000-0000-00002D080000}"/>
    <cellStyle name="Moneda 11 4 6" xfId="519" xr:uid="{00000000-0005-0000-0000-00002E080000}"/>
    <cellStyle name="Moneda 11 4 6 2" xfId="520" xr:uid="{00000000-0005-0000-0000-00002F080000}"/>
    <cellStyle name="Moneda 11 4 7" xfId="521" xr:uid="{00000000-0005-0000-0000-000030080000}"/>
    <cellStyle name="Moneda 11 5" xfId="522" xr:uid="{00000000-0005-0000-0000-000031080000}"/>
    <cellStyle name="Moneda 11 5 2" xfId="523" xr:uid="{00000000-0005-0000-0000-000032080000}"/>
    <cellStyle name="Moneda 11 5 2 2" xfId="524" xr:uid="{00000000-0005-0000-0000-000033080000}"/>
    <cellStyle name="Moneda 11 5 2 2 2" xfId="525" xr:uid="{00000000-0005-0000-0000-000034080000}"/>
    <cellStyle name="Moneda 11 5 2 3" xfId="526" xr:uid="{00000000-0005-0000-0000-000035080000}"/>
    <cellStyle name="Moneda 11 5 2 3 2" xfId="527" xr:uid="{00000000-0005-0000-0000-000036080000}"/>
    <cellStyle name="Moneda 11 5 2 4" xfId="528" xr:uid="{00000000-0005-0000-0000-000037080000}"/>
    <cellStyle name="Moneda 11 5 2 4 2" xfId="529" xr:uid="{00000000-0005-0000-0000-000038080000}"/>
    <cellStyle name="Moneda 11 5 2 5" xfId="530" xr:uid="{00000000-0005-0000-0000-000039080000}"/>
    <cellStyle name="Moneda 11 5 3" xfId="531" xr:uid="{00000000-0005-0000-0000-00003A080000}"/>
    <cellStyle name="Moneda 11 5 3 2" xfId="532" xr:uid="{00000000-0005-0000-0000-00003B080000}"/>
    <cellStyle name="Moneda 11 5 4" xfId="533" xr:uid="{00000000-0005-0000-0000-00003C080000}"/>
    <cellStyle name="Moneda 11 5 4 2" xfId="534" xr:uid="{00000000-0005-0000-0000-00003D080000}"/>
    <cellStyle name="Moneda 11 5 5" xfId="535" xr:uid="{00000000-0005-0000-0000-00003E080000}"/>
    <cellStyle name="Moneda 11 5 5 2" xfId="536" xr:uid="{00000000-0005-0000-0000-00003F080000}"/>
    <cellStyle name="Moneda 11 5 6" xfId="537" xr:uid="{00000000-0005-0000-0000-000040080000}"/>
    <cellStyle name="Moneda 11 6" xfId="538" xr:uid="{00000000-0005-0000-0000-000041080000}"/>
    <cellStyle name="Moneda 11 6 2" xfId="539" xr:uid="{00000000-0005-0000-0000-000042080000}"/>
    <cellStyle name="Moneda 11 6 2 2" xfId="540" xr:uid="{00000000-0005-0000-0000-000043080000}"/>
    <cellStyle name="Moneda 11 6 3" xfId="541" xr:uid="{00000000-0005-0000-0000-000044080000}"/>
    <cellStyle name="Moneda 11 6 3 2" xfId="542" xr:uid="{00000000-0005-0000-0000-000045080000}"/>
    <cellStyle name="Moneda 11 6 4" xfId="543" xr:uid="{00000000-0005-0000-0000-000046080000}"/>
    <cellStyle name="Moneda 11 6 4 2" xfId="544" xr:uid="{00000000-0005-0000-0000-000047080000}"/>
    <cellStyle name="Moneda 11 6 5" xfId="545" xr:uid="{00000000-0005-0000-0000-000048080000}"/>
    <cellStyle name="Moneda 11 7" xfId="546" xr:uid="{00000000-0005-0000-0000-000049080000}"/>
    <cellStyle name="Moneda 11 7 2" xfId="547" xr:uid="{00000000-0005-0000-0000-00004A080000}"/>
    <cellStyle name="Moneda 11 8" xfId="548" xr:uid="{00000000-0005-0000-0000-00004B080000}"/>
    <cellStyle name="Moneda 11 8 2" xfId="549" xr:uid="{00000000-0005-0000-0000-00004C080000}"/>
    <cellStyle name="Moneda 11 9" xfId="550" xr:uid="{00000000-0005-0000-0000-00004D080000}"/>
    <cellStyle name="Moneda 11 9 2" xfId="551" xr:uid="{00000000-0005-0000-0000-00004E080000}"/>
    <cellStyle name="Moneda 12" xfId="552" xr:uid="{00000000-0005-0000-0000-00004F080000}"/>
    <cellStyle name="Moneda 12 2" xfId="553" xr:uid="{00000000-0005-0000-0000-000050080000}"/>
    <cellStyle name="Moneda 12 2 2" xfId="554" xr:uid="{00000000-0005-0000-0000-000051080000}"/>
    <cellStyle name="Moneda 12 2 2 2" xfId="555" xr:uid="{00000000-0005-0000-0000-000052080000}"/>
    <cellStyle name="Moneda 12 2 2 2 2" xfId="556" xr:uid="{00000000-0005-0000-0000-000053080000}"/>
    <cellStyle name="Moneda 12 2 2 2 2 2" xfId="557" xr:uid="{00000000-0005-0000-0000-000054080000}"/>
    <cellStyle name="Moneda 12 2 2 2 3" xfId="558" xr:uid="{00000000-0005-0000-0000-000055080000}"/>
    <cellStyle name="Moneda 12 2 2 2 3 2" xfId="559" xr:uid="{00000000-0005-0000-0000-000056080000}"/>
    <cellStyle name="Moneda 12 2 2 2 4" xfId="560" xr:uid="{00000000-0005-0000-0000-000057080000}"/>
    <cellStyle name="Moneda 12 2 2 2 4 2" xfId="561" xr:uid="{00000000-0005-0000-0000-000058080000}"/>
    <cellStyle name="Moneda 12 2 2 2 5" xfId="562" xr:uid="{00000000-0005-0000-0000-000059080000}"/>
    <cellStyle name="Moneda 12 2 2 3" xfId="563" xr:uid="{00000000-0005-0000-0000-00005A080000}"/>
    <cellStyle name="Moneda 12 2 2 3 2" xfId="564" xr:uid="{00000000-0005-0000-0000-00005B080000}"/>
    <cellStyle name="Moneda 12 2 2 4" xfId="565" xr:uid="{00000000-0005-0000-0000-00005C080000}"/>
    <cellStyle name="Moneda 12 2 2 4 2" xfId="566" xr:uid="{00000000-0005-0000-0000-00005D080000}"/>
    <cellStyle name="Moneda 12 2 2 5" xfId="567" xr:uid="{00000000-0005-0000-0000-00005E080000}"/>
    <cellStyle name="Moneda 12 2 2 5 2" xfId="568" xr:uid="{00000000-0005-0000-0000-00005F080000}"/>
    <cellStyle name="Moneda 12 2 2 6" xfId="569" xr:uid="{00000000-0005-0000-0000-000060080000}"/>
    <cellStyle name="Moneda 12 2 3" xfId="570" xr:uid="{00000000-0005-0000-0000-000061080000}"/>
    <cellStyle name="Moneda 12 2 3 2" xfId="571" xr:uid="{00000000-0005-0000-0000-000062080000}"/>
    <cellStyle name="Moneda 12 2 3 2 2" xfId="572" xr:uid="{00000000-0005-0000-0000-000063080000}"/>
    <cellStyle name="Moneda 12 2 3 3" xfId="573" xr:uid="{00000000-0005-0000-0000-000064080000}"/>
    <cellStyle name="Moneda 12 2 3 3 2" xfId="574" xr:uid="{00000000-0005-0000-0000-000065080000}"/>
    <cellStyle name="Moneda 12 2 3 4" xfId="575" xr:uid="{00000000-0005-0000-0000-000066080000}"/>
    <cellStyle name="Moneda 12 2 3 4 2" xfId="576" xr:uid="{00000000-0005-0000-0000-000067080000}"/>
    <cellStyle name="Moneda 12 2 3 5" xfId="577" xr:uid="{00000000-0005-0000-0000-000068080000}"/>
    <cellStyle name="Moneda 12 2 4" xfId="578" xr:uid="{00000000-0005-0000-0000-000069080000}"/>
    <cellStyle name="Moneda 12 2 4 2" xfId="579" xr:uid="{00000000-0005-0000-0000-00006A080000}"/>
    <cellStyle name="Moneda 12 2 5" xfId="580" xr:uid="{00000000-0005-0000-0000-00006B080000}"/>
    <cellStyle name="Moneda 12 2 5 2" xfId="581" xr:uid="{00000000-0005-0000-0000-00006C080000}"/>
    <cellStyle name="Moneda 12 2 6" xfId="582" xr:uid="{00000000-0005-0000-0000-00006D080000}"/>
    <cellStyle name="Moneda 12 2 6 2" xfId="583" xr:uid="{00000000-0005-0000-0000-00006E080000}"/>
    <cellStyle name="Moneda 12 2 7" xfId="584" xr:uid="{00000000-0005-0000-0000-00006F080000}"/>
    <cellStyle name="Moneda 12 2 8" xfId="585" xr:uid="{00000000-0005-0000-0000-000070080000}"/>
    <cellStyle name="Moneda 12 3" xfId="586" xr:uid="{00000000-0005-0000-0000-000071080000}"/>
    <cellStyle name="Moneda 12 3 2" xfId="587" xr:uid="{00000000-0005-0000-0000-000072080000}"/>
    <cellStyle name="Moneda 12 3 2 2" xfId="588" xr:uid="{00000000-0005-0000-0000-000073080000}"/>
    <cellStyle name="Moneda 12 3 2 2 2" xfId="589" xr:uid="{00000000-0005-0000-0000-000074080000}"/>
    <cellStyle name="Moneda 12 3 2 3" xfId="590" xr:uid="{00000000-0005-0000-0000-000075080000}"/>
    <cellStyle name="Moneda 12 3 2 3 2" xfId="591" xr:uid="{00000000-0005-0000-0000-000076080000}"/>
    <cellStyle name="Moneda 12 3 2 4" xfId="592" xr:uid="{00000000-0005-0000-0000-000077080000}"/>
    <cellStyle name="Moneda 12 3 2 4 2" xfId="593" xr:uid="{00000000-0005-0000-0000-000078080000}"/>
    <cellStyle name="Moneda 12 3 2 5" xfId="594" xr:uid="{00000000-0005-0000-0000-000079080000}"/>
    <cellStyle name="Moneda 12 3 3" xfId="595" xr:uid="{00000000-0005-0000-0000-00007A080000}"/>
    <cellStyle name="Moneda 12 3 3 2" xfId="596" xr:uid="{00000000-0005-0000-0000-00007B080000}"/>
    <cellStyle name="Moneda 12 3 4" xfId="597" xr:uid="{00000000-0005-0000-0000-00007C080000}"/>
    <cellStyle name="Moneda 12 3 4 2" xfId="598" xr:uid="{00000000-0005-0000-0000-00007D080000}"/>
    <cellStyle name="Moneda 12 3 5" xfId="599" xr:uid="{00000000-0005-0000-0000-00007E080000}"/>
    <cellStyle name="Moneda 12 3 5 2" xfId="600" xr:uid="{00000000-0005-0000-0000-00007F080000}"/>
    <cellStyle name="Moneda 12 3 6" xfId="601" xr:uid="{00000000-0005-0000-0000-000080080000}"/>
    <cellStyle name="Moneda 12 4" xfId="602" xr:uid="{00000000-0005-0000-0000-000081080000}"/>
    <cellStyle name="Moneda 12 4 2" xfId="603" xr:uid="{00000000-0005-0000-0000-000082080000}"/>
    <cellStyle name="Moneda 12 4 2 2" xfId="604" xr:uid="{00000000-0005-0000-0000-000083080000}"/>
    <cellStyle name="Moneda 12 4 3" xfId="605" xr:uid="{00000000-0005-0000-0000-000084080000}"/>
    <cellStyle name="Moneda 12 4 3 2" xfId="606" xr:uid="{00000000-0005-0000-0000-000085080000}"/>
    <cellStyle name="Moneda 12 4 4" xfId="607" xr:uid="{00000000-0005-0000-0000-000086080000}"/>
    <cellStyle name="Moneda 12 4 4 2" xfId="608" xr:uid="{00000000-0005-0000-0000-000087080000}"/>
    <cellStyle name="Moneda 12 4 5" xfId="609" xr:uid="{00000000-0005-0000-0000-000088080000}"/>
    <cellStyle name="Moneda 12 5" xfId="610" xr:uid="{00000000-0005-0000-0000-000089080000}"/>
    <cellStyle name="Moneda 12 5 2" xfId="611" xr:uid="{00000000-0005-0000-0000-00008A080000}"/>
    <cellStyle name="Moneda 12 6" xfId="612" xr:uid="{00000000-0005-0000-0000-00008B080000}"/>
    <cellStyle name="Moneda 12 6 2" xfId="613" xr:uid="{00000000-0005-0000-0000-00008C080000}"/>
    <cellStyle name="Moneda 12 7" xfId="614" xr:uid="{00000000-0005-0000-0000-00008D080000}"/>
    <cellStyle name="Moneda 12 7 2" xfId="615" xr:uid="{00000000-0005-0000-0000-00008E080000}"/>
    <cellStyle name="Moneda 12 8" xfId="616" xr:uid="{00000000-0005-0000-0000-00008F080000}"/>
    <cellStyle name="Moneda 12 9" xfId="617" xr:uid="{00000000-0005-0000-0000-000090080000}"/>
    <cellStyle name="Moneda 13" xfId="618" xr:uid="{00000000-0005-0000-0000-000091080000}"/>
    <cellStyle name="Moneda 13 10" xfId="619" xr:uid="{00000000-0005-0000-0000-000092080000}"/>
    <cellStyle name="Moneda 13 2" xfId="620" xr:uid="{00000000-0005-0000-0000-000093080000}"/>
    <cellStyle name="Moneda 13 2 2" xfId="621" xr:uid="{00000000-0005-0000-0000-000094080000}"/>
    <cellStyle name="Moneda 13 2 2 2" xfId="622" xr:uid="{00000000-0005-0000-0000-000095080000}"/>
    <cellStyle name="Moneda 13 2 2 2 2" xfId="623" xr:uid="{00000000-0005-0000-0000-000096080000}"/>
    <cellStyle name="Moneda 13 2 2 2 2 2" xfId="624" xr:uid="{00000000-0005-0000-0000-000097080000}"/>
    <cellStyle name="Moneda 13 2 2 2 3" xfId="625" xr:uid="{00000000-0005-0000-0000-000098080000}"/>
    <cellStyle name="Moneda 13 2 2 2 3 2" xfId="626" xr:uid="{00000000-0005-0000-0000-000099080000}"/>
    <cellStyle name="Moneda 13 2 2 2 4" xfId="627" xr:uid="{00000000-0005-0000-0000-00009A080000}"/>
    <cellStyle name="Moneda 13 2 2 2 4 2" xfId="628" xr:uid="{00000000-0005-0000-0000-00009B080000}"/>
    <cellStyle name="Moneda 13 2 2 2 5" xfId="629" xr:uid="{00000000-0005-0000-0000-00009C080000}"/>
    <cellStyle name="Moneda 13 2 2 3" xfId="630" xr:uid="{00000000-0005-0000-0000-00009D080000}"/>
    <cellStyle name="Moneda 13 2 2 3 2" xfId="631" xr:uid="{00000000-0005-0000-0000-00009E080000}"/>
    <cellStyle name="Moneda 13 2 2 4" xfId="632" xr:uid="{00000000-0005-0000-0000-00009F080000}"/>
    <cellStyle name="Moneda 13 2 2 4 2" xfId="633" xr:uid="{00000000-0005-0000-0000-0000A0080000}"/>
    <cellStyle name="Moneda 13 2 2 5" xfId="634" xr:uid="{00000000-0005-0000-0000-0000A1080000}"/>
    <cellStyle name="Moneda 13 2 2 5 2" xfId="635" xr:uid="{00000000-0005-0000-0000-0000A2080000}"/>
    <cellStyle name="Moneda 13 2 2 6" xfId="636" xr:uid="{00000000-0005-0000-0000-0000A3080000}"/>
    <cellStyle name="Moneda 13 2 3" xfId="637" xr:uid="{00000000-0005-0000-0000-0000A4080000}"/>
    <cellStyle name="Moneda 13 2 3 2" xfId="638" xr:uid="{00000000-0005-0000-0000-0000A5080000}"/>
    <cellStyle name="Moneda 13 2 3 2 2" xfId="639" xr:uid="{00000000-0005-0000-0000-0000A6080000}"/>
    <cellStyle name="Moneda 13 2 3 3" xfId="640" xr:uid="{00000000-0005-0000-0000-0000A7080000}"/>
    <cellStyle name="Moneda 13 2 3 3 2" xfId="641" xr:uid="{00000000-0005-0000-0000-0000A8080000}"/>
    <cellStyle name="Moneda 13 2 3 4" xfId="642" xr:uid="{00000000-0005-0000-0000-0000A9080000}"/>
    <cellStyle name="Moneda 13 2 3 4 2" xfId="643" xr:uid="{00000000-0005-0000-0000-0000AA080000}"/>
    <cellStyle name="Moneda 13 2 3 5" xfId="644" xr:uid="{00000000-0005-0000-0000-0000AB080000}"/>
    <cellStyle name="Moneda 13 2 4" xfId="645" xr:uid="{00000000-0005-0000-0000-0000AC080000}"/>
    <cellStyle name="Moneda 13 2 4 2" xfId="646" xr:uid="{00000000-0005-0000-0000-0000AD080000}"/>
    <cellStyle name="Moneda 13 2 5" xfId="647" xr:uid="{00000000-0005-0000-0000-0000AE080000}"/>
    <cellStyle name="Moneda 13 2 5 2" xfId="648" xr:uid="{00000000-0005-0000-0000-0000AF080000}"/>
    <cellStyle name="Moneda 13 2 6" xfId="649" xr:uid="{00000000-0005-0000-0000-0000B0080000}"/>
    <cellStyle name="Moneda 13 2 6 2" xfId="650" xr:uid="{00000000-0005-0000-0000-0000B1080000}"/>
    <cellStyle name="Moneda 13 2 7" xfId="651" xr:uid="{00000000-0005-0000-0000-0000B2080000}"/>
    <cellStyle name="Moneda 13 2 8" xfId="652" xr:uid="{00000000-0005-0000-0000-0000B3080000}"/>
    <cellStyle name="Moneda 13 3" xfId="653" xr:uid="{00000000-0005-0000-0000-0000B4080000}"/>
    <cellStyle name="Moneda 13 3 2" xfId="654" xr:uid="{00000000-0005-0000-0000-0000B5080000}"/>
    <cellStyle name="Moneda 13 3 2 2" xfId="655" xr:uid="{00000000-0005-0000-0000-0000B6080000}"/>
    <cellStyle name="Moneda 13 3 2 2 2" xfId="656" xr:uid="{00000000-0005-0000-0000-0000B7080000}"/>
    <cellStyle name="Moneda 13 3 2 3" xfId="657" xr:uid="{00000000-0005-0000-0000-0000B8080000}"/>
    <cellStyle name="Moneda 13 3 2 3 2" xfId="658" xr:uid="{00000000-0005-0000-0000-0000B9080000}"/>
    <cellStyle name="Moneda 13 3 2 4" xfId="659" xr:uid="{00000000-0005-0000-0000-0000BA080000}"/>
    <cellStyle name="Moneda 13 3 2 4 2" xfId="660" xr:uid="{00000000-0005-0000-0000-0000BB080000}"/>
    <cellStyle name="Moneda 13 3 2 5" xfId="661" xr:uid="{00000000-0005-0000-0000-0000BC080000}"/>
    <cellStyle name="Moneda 13 3 3" xfId="662" xr:uid="{00000000-0005-0000-0000-0000BD080000}"/>
    <cellStyle name="Moneda 13 3 3 2" xfId="663" xr:uid="{00000000-0005-0000-0000-0000BE080000}"/>
    <cellStyle name="Moneda 13 3 4" xfId="664" xr:uid="{00000000-0005-0000-0000-0000BF080000}"/>
    <cellStyle name="Moneda 13 3 4 2" xfId="665" xr:uid="{00000000-0005-0000-0000-0000C0080000}"/>
    <cellStyle name="Moneda 13 3 5" xfId="666" xr:uid="{00000000-0005-0000-0000-0000C1080000}"/>
    <cellStyle name="Moneda 13 3 5 2" xfId="667" xr:uid="{00000000-0005-0000-0000-0000C2080000}"/>
    <cellStyle name="Moneda 13 3 6" xfId="668" xr:uid="{00000000-0005-0000-0000-0000C3080000}"/>
    <cellStyle name="Moneda 13 4" xfId="669" xr:uid="{00000000-0005-0000-0000-0000C4080000}"/>
    <cellStyle name="Moneda 13 4 2" xfId="670" xr:uid="{00000000-0005-0000-0000-0000C5080000}"/>
    <cellStyle name="Moneda 13 4 2 2" xfId="671" xr:uid="{00000000-0005-0000-0000-0000C6080000}"/>
    <cellStyle name="Moneda 13 4 3" xfId="672" xr:uid="{00000000-0005-0000-0000-0000C7080000}"/>
    <cellStyle name="Moneda 13 4 3 2" xfId="673" xr:uid="{00000000-0005-0000-0000-0000C8080000}"/>
    <cellStyle name="Moneda 13 4 4" xfId="674" xr:uid="{00000000-0005-0000-0000-0000C9080000}"/>
    <cellStyle name="Moneda 13 4 4 2" xfId="675" xr:uid="{00000000-0005-0000-0000-0000CA080000}"/>
    <cellStyle name="Moneda 13 4 5" xfId="676" xr:uid="{00000000-0005-0000-0000-0000CB080000}"/>
    <cellStyle name="Moneda 13 5" xfId="677" xr:uid="{00000000-0005-0000-0000-0000CC080000}"/>
    <cellStyle name="Moneda 13 5 2" xfId="678" xr:uid="{00000000-0005-0000-0000-0000CD080000}"/>
    <cellStyle name="Moneda 13 5 2 2" xfId="679" xr:uid="{00000000-0005-0000-0000-0000CE080000}"/>
    <cellStyle name="Moneda 13 5 3" xfId="680" xr:uid="{00000000-0005-0000-0000-0000CF080000}"/>
    <cellStyle name="Moneda 13 5 3 2" xfId="681" xr:uid="{00000000-0005-0000-0000-0000D0080000}"/>
    <cellStyle name="Moneda 13 5 4" xfId="682" xr:uid="{00000000-0005-0000-0000-0000D1080000}"/>
    <cellStyle name="Moneda 13 5 4 2" xfId="683" xr:uid="{00000000-0005-0000-0000-0000D2080000}"/>
    <cellStyle name="Moneda 13 5 5" xfId="684" xr:uid="{00000000-0005-0000-0000-0000D3080000}"/>
    <cellStyle name="Moneda 13 6" xfId="685" xr:uid="{00000000-0005-0000-0000-0000D4080000}"/>
    <cellStyle name="Moneda 13 6 2" xfId="686" xr:uid="{00000000-0005-0000-0000-0000D5080000}"/>
    <cellStyle name="Moneda 13 7" xfId="687" xr:uid="{00000000-0005-0000-0000-0000D6080000}"/>
    <cellStyle name="Moneda 13 7 2" xfId="688" xr:uid="{00000000-0005-0000-0000-0000D7080000}"/>
    <cellStyle name="Moneda 13 8" xfId="689" xr:uid="{00000000-0005-0000-0000-0000D8080000}"/>
    <cellStyle name="Moneda 13 8 2" xfId="690" xr:uid="{00000000-0005-0000-0000-0000D9080000}"/>
    <cellStyle name="Moneda 13 9" xfId="691" xr:uid="{00000000-0005-0000-0000-0000DA080000}"/>
    <cellStyle name="Moneda 14" xfId="692" xr:uid="{00000000-0005-0000-0000-0000DB080000}"/>
    <cellStyle name="Moneda 14 2" xfId="693" xr:uid="{00000000-0005-0000-0000-0000DC080000}"/>
    <cellStyle name="Moneda 14 2 2" xfId="694" xr:uid="{00000000-0005-0000-0000-0000DD080000}"/>
    <cellStyle name="Moneda 14 2 2 2" xfId="695" xr:uid="{00000000-0005-0000-0000-0000DE080000}"/>
    <cellStyle name="Moneda 14 2 2 2 2" xfId="696" xr:uid="{00000000-0005-0000-0000-0000DF080000}"/>
    <cellStyle name="Moneda 14 2 2 2 2 2" xfId="697" xr:uid="{00000000-0005-0000-0000-0000E0080000}"/>
    <cellStyle name="Moneda 14 2 2 2 3" xfId="698" xr:uid="{00000000-0005-0000-0000-0000E1080000}"/>
    <cellStyle name="Moneda 14 2 2 2 3 2" xfId="699" xr:uid="{00000000-0005-0000-0000-0000E2080000}"/>
    <cellStyle name="Moneda 14 2 2 2 4" xfId="700" xr:uid="{00000000-0005-0000-0000-0000E3080000}"/>
    <cellStyle name="Moneda 14 2 2 2 4 2" xfId="701" xr:uid="{00000000-0005-0000-0000-0000E4080000}"/>
    <cellStyle name="Moneda 14 2 2 2 5" xfId="702" xr:uid="{00000000-0005-0000-0000-0000E5080000}"/>
    <cellStyle name="Moneda 14 2 2 3" xfId="703" xr:uid="{00000000-0005-0000-0000-0000E6080000}"/>
    <cellStyle name="Moneda 14 2 2 3 2" xfId="704" xr:uid="{00000000-0005-0000-0000-0000E7080000}"/>
    <cellStyle name="Moneda 14 2 2 4" xfId="705" xr:uid="{00000000-0005-0000-0000-0000E8080000}"/>
    <cellStyle name="Moneda 14 2 2 4 2" xfId="706" xr:uid="{00000000-0005-0000-0000-0000E9080000}"/>
    <cellStyle name="Moneda 14 2 2 5" xfId="707" xr:uid="{00000000-0005-0000-0000-0000EA080000}"/>
    <cellStyle name="Moneda 14 2 2 5 2" xfId="708" xr:uid="{00000000-0005-0000-0000-0000EB080000}"/>
    <cellStyle name="Moneda 14 2 2 6" xfId="709" xr:uid="{00000000-0005-0000-0000-0000EC080000}"/>
    <cellStyle name="Moneda 14 2 3" xfId="710" xr:uid="{00000000-0005-0000-0000-0000ED080000}"/>
    <cellStyle name="Moneda 14 2 3 2" xfId="711" xr:uid="{00000000-0005-0000-0000-0000EE080000}"/>
    <cellStyle name="Moneda 14 2 3 2 2" xfId="712" xr:uid="{00000000-0005-0000-0000-0000EF080000}"/>
    <cellStyle name="Moneda 14 2 3 3" xfId="713" xr:uid="{00000000-0005-0000-0000-0000F0080000}"/>
    <cellStyle name="Moneda 14 2 3 3 2" xfId="714" xr:uid="{00000000-0005-0000-0000-0000F1080000}"/>
    <cellStyle name="Moneda 14 2 3 4" xfId="715" xr:uid="{00000000-0005-0000-0000-0000F2080000}"/>
    <cellStyle name="Moneda 14 2 3 4 2" xfId="716" xr:uid="{00000000-0005-0000-0000-0000F3080000}"/>
    <cellStyle name="Moneda 14 2 3 5" xfId="717" xr:uid="{00000000-0005-0000-0000-0000F4080000}"/>
    <cellStyle name="Moneda 14 2 4" xfId="718" xr:uid="{00000000-0005-0000-0000-0000F5080000}"/>
    <cellStyle name="Moneda 14 2 4 2" xfId="719" xr:uid="{00000000-0005-0000-0000-0000F6080000}"/>
    <cellStyle name="Moneda 14 2 5" xfId="720" xr:uid="{00000000-0005-0000-0000-0000F7080000}"/>
    <cellStyle name="Moneda 14 2 5 2" xfId="721" xr:uid="{00000000-0005-0000-0000-0000F8080000}"/>
    <cellStyle name="Moneda 14 2 6" xfId="722" xr:uid="{00000000-0005-0000-0000-0000F9080000}"/>
    <cellStyle name="Moneda 14 2 6 2" xfId="723" xr:uid="{00000000-0005-0000-0000-0000FA080000}"/>
    <cellStyle name="Moneda 14 2 7" xfId="724" xr:uid="{00000000-0005-0000-0000-0000FB080000}"/>
    <cellStyle name="Moneda 14 2 8" xfId="725" xr:uid="{00000000-0005-0000-0000-0000FC080000}"/>
    <cellStyle name="Moneda 14 3" xfId="726" xr:uid="{00000000-0005-0000-0000-0000FD080000}"/>
    <cellStyle name="Moneda 14 3 2" xfId="727" xr:uid="{00000000-0005-0000-0000-0000FE080000}"/>
    <cellStyle name="Moneda 14 3 2 2" xfId="728" xr:uid="{00000000-0005-0000-0000-0000FF080000}"/>
    <cellStyle name="Moneda 14 3 2 2 2" xfId="729" xr:uid="{00000000-0005-0000-0000-000000090000}"/>
    <cellStyle name="Moneda 14 3 2 3" xfId="730" xr:uid="{00000000-0005-0000-0000-000001090000}"/>
    <cellStyle name="Moneda 14 3 2 3 2" xfId="731" xr:uid="{00000000-0005-0000-0000-000002090000}"/>
    <cellStyle name="Moneda 14 3 2 4" xfId="732" xr:uid="{00000000-0005-0000-0000-000003090000}"/>
    <cellStyle name="Moneda 14 3 2 4 2" xfId="733" xr:uid="{00000000-0005-0000-0000-000004090000}"/>
    <cellStyle name="Moneda 14 3 2 5" xfId="734" xr:uid="{00000000-0005-0000-0000-000005090000}"/>
    <cellStyle name="Moneda 14 3 3" xfId="735" xr:uid="{00000000-0005-0000-0000-000006090000}"/>
    <cellStyle name="Moneda 14 3 3 2" xfId="736" xr:uid="{00000000-0005-0000-0000-000007090000}"/>
    <cellStyle name="Moneda 14 3 4" xfId="737" xr:uid="{00000000-0005-0000-0000-000008090000}"/>
    <cellStyle name="Moneda 14 3 4 2" xfId="738" xr:uid="{00000000-0005-0000-0000-000009090000}"/>
    <cellStyle name="Moneda 14 3 5" xfId="739" xr:uid="{00000000-0005-0000-0000-00000A090000}"/>
    <cellStyle name="Moneda 14 3 5 2" xfId="740" xr:uid="{00000000-0005-0000-0000-00000B090000}"/>
    <cellStyle name="Moneda 14 3 6" xfId="741" xr:uid="{00000000-0005-0000-0000-00000C090000}"/>
    <cellStyle name="Moneda 14 4" xfId="742" xr:uid="{00000000-0005-0000-0000-00000D090000}"/>
    <cellStyle name="Moneda 14 4 2" xfId="743" xr:uid="{00000000-0005-0000-0000-00000E090000}"/>
    <cellStyle name="Moneda 14 4 2 2" xfId="744" xr:uid="{00000000-0005-0000-0000-00000F090000}"/>
    <cellStyle name="Moneda 14 4 3" xfId="745" xr:uid="{00000000-0005-0000-0000-000010090000}"/>
    <cellStyle name="Moneda 14 4 3 2" xfId="746" xr:uid="{00000000-0005-0000-0000-000011090000}"/>
    <cellStyle name="Moneda 14 4 4" xfId="747" xr:uid="{00000000-0005-0000-0000-000012090000}"/>
    <cellStyle name="Moneda 14 4 4 2" xfId="748" xr:uid="{00000000-0005-0000-0000-000013090000}"/>
    <cellStyle name="Moneda 14 4 5" xfId="749" xr:uid="{00000000-0005-0000-0000-000014090000}"/>
    <cellStyle name="Moneda 14 5" xfId="750" xr:uid="{00000000-0005-0000-0000-000015090000}"/>
    <cellStyle name="Moneda 14 5 2" xfId="751" xr:uid="{00000000-0005-0000-0000-000016090000}"/>
    <cellStyle name="Moneda 14 6" xfId="752" xr:uid="{00000000-0005-0000-0000-000017090000}"/>
    <cellStyle name="Moneda 14 6 2" xfId="753" xr:uid="{00000000-0005-0000-0000-000018090000}"/>
    <cellStyle name="Moneda 14 7" xfId="754" xr:uid="{00000000-0005-0000-0000-000019090000}"/>
    <cellStyle name="Moneda 14 7 2" xfId="755" xr:uid="{00000000-0005-0000-0000-00001A090000}"/>
    <cellStyle name="Moneda 14 8" xfId="756" xr:uid="{00000000-0005-0000-0000-00001B090000}"/>
    <cellStyle name="Moneda 14 9" xfId="757" xr:uid="{00000000-0005-0000-0000-00001C090000}"/>
    <cellStyle name="Moneda 15" xfId="758" xr:uid="{00000000-0005-0000-0000-00001D090000}"/>
    <cellStyle name="Moneda 15 2" xfId="759" xr:uid="{00000000-0005-0000-0000-00001E090000}"/>
    <cellStyle name="Moneda 15 2 2" xfId="760" xr:uid="{00000000-0005-0000-0000-00001F090000}"/>
    <cellStyle name="Moneda 15 2 2 2" xfId="761" xr:uid="{00000000-0005-0000-0000-000020090000}"/>
    <cellStyle name="Moneda 15 2 2 2 2" xfId="762" xr:uid="{00000000-0005-0000-0000-000021090000}"/>
    <cellStyle name="Moneda 15 2 2 2 2 2" xfId="763" xr:uid="{00000000-0005-0000-0000-000022090000}"/>
    <cellStyle name="Moneda 15 2 2 2 3" xfId="764" xr:uid="{00000000-0005-0000-0000-000023090000}"/>
    <cellStyle name="Moneda 15 2 2 2 3 2" xfId="765" xr:uid="{00000000-0005-0000-0000-000024090000}"/>
    <cellStyle name="Moneda 15 2 2 2 4" xfId="766" xr:uid="{00000000-0005-0000-0000-000025090000}"/>
    <cellStyle name="Moneda 15 2 2 2 4 2" xfId="767" xr:uid="{00000000-0005-0000-0000-000026090000}"/>
    <cellStyle name="Moneda 15 2 2 2 5" xfId="768" xr:uid="{00000000-0005-0000-0000-000027090000}"/>
    <cellStyle name="Moneda 15 2 2 3" xfId="769" xr:uid="{00000000-0005-0000-0000-000028090000}"/>
    <cellStyle name="Moneda 15 2 2 3 2" xfId="770" xr:uid="{00000000-0005-0000-0000-000029090000}"/>
    <cellStyle name="Moneda 15 2 2 4" xfId="771" xr:uid="{00000000-0005-0000-0000-00002A090000}"/>
    <cellStyle name="Moneda 15 2 2 4 2" xfId="772" xr:uid="{00000000-0005-0000-0000-00002B090000}"/>
    <cellStyle name="Moneda 15 2 2 5" xfId="773" xr:uid="{00000000-0005-0000-0000-00002C090000}"/>
    <cellStyle name="Moneda 15 2 2 5 2" xfId="774" xr:uid="{00000000-0005-0000-0000-00002D090000}"/>
    <cellStyle name="Moneda 15 2 2 6" xfId="775" xr:uid="{00000000-0005-0000-0000-00002E090000}"/>
    <cellStyle name="Moneda 15 2 3" xfId="776" xr:uid="{00000000-0005-0000-0000-00002F090000}"/>
    <cellStyle name="Moneda 15 2 3 2" xfId="777" xr:uid="{00000000-0005-0000-0000-000030090000}"/>
    <cellStyle name="Moneda 15 2 3 2 2" xfId="778" xr:uid="{00000000-0005-0000-0000-000031090000}"/>
    <cellStyle name="Moneda 15 2 3 3" xfId="779" xr:uid="{00000000-0005-0000-0000-000032090000}"/>
    <cellStyle name="Moneda 15 2 3 3 2" xfId="780" xr:uid="{00000000-0005-0000-0000-000033090000}"/>
    <cellStyle name="Moneda 15 2 3 4" xfId="781" xr:uid="{00000000-0005-0000-0000-000034090000}"/>
    <cellStyle name="Moneda 15 2 3 4 2" xfId="782" xr:uid="{00000000-0005-0000-0000-000035090000}"/>
    <cellStyle name="Moneda 15 2 3 5" xfId="783" xr:uid="{00000000-0005-0000-0000-000036090000}"/>
    <cellStyle name="Moneda 15 2 4" xfId="784" xr:uid="{00000000-0005-0000-0000-000037090000}"/>
    <cellStyle name="Moneda 15 2 4 2" xfId="785" xr:uid="{00000000-0005-0000-0000-000038090000}"/>
    <cellStyle name="Moneda 15 2 5" xfId="786" xr:uid="{00000000-0005-0000-0000-000039090000}"/>
    <cellStyle name="Moneda 15 2 5 2" xfId="787" xr:uid="{00000000-0005-0000-0000-00003A090000}"/>
    <cellStyle name="Moneda 15 2 6" xfId="788" xr:uid="{00000000-0005-0000-0000-00003B090000}"/>
    <cellStyle name="Moneda 15 2 6 2" xfId="789" xr:uid="{00000000-0005-0000-0000-00003C090000}"/>
    <cellStyle name="Moneda 15 2 7" xfId="790" xr:uid="{00000000-0005-0000-0000-00003D090000}"/>
    <cellStyle name="Moneda 15 2 8" xfId="791" xr:uid="{00000000-0005-0000-0000-00003E090000}"/>
    <cellStyle name="Moneda 15 3" xfId="792" xr:uid="{00000000-0005-0000-0000-00003F090000}"/>
    <cellStyle name="Moneda 15 3 2" xfId="793" xr:uid="{00000000-0005-0000-0000-000040090000}"/>
    <cellStyle name="Moneda 15 3 2 2" xfId="794" xr:uid="{00000000-0005-0000-0000-000041090000}"/>
    <cellStyle name="Moneda 15 3 2 2 2" xfId="795" xr:uid="{00000000-0005-0000-0000-000042090000}"/>
    <cellStyle name="Moneda 15 3 2 3" xfId="796" xr:uid="{00000000-0005-0000-0000-000043090000}"/>
    <cellStyle name="Moneda 15 3 2 3 2" xfId="797" xr:uid="{00000000-0005-0000-0000-000044090000}"/>
    <cellStyle name="Moneda 15 3 2 4" xfId="798" xr:uid="{00000000-0005-0000-0000-000045090000}"/>
    <cellStyle name="Moneda 15 3 2 4 2" xfId="799" xr:uid="{00000000-0005-0000-0000-000046090000}"/>
    <cellStyle name="Moneda 15 3 2 5" xfId="800" xr:uid="{00000000-0005-0000-0000-000047090000}"/>
    <cellStyle name="Moneda 15 3 3" xfId="801" xr:uid="{00000000-0005-0000-0000-000048090000}"/>
    <cellStyle name="Moneda 15 3 3 2" xfId="802" xr:uid="{00000000-0005-0000-0000-000049090000}"/>
    <cellStyle name="Moneda 15 3 4" xfId="803" xr:uid="{00000000-0005-0000-0000-00004A090000}"/>
    <cellStyle name="Moneda 15 3 4 2" xfId="804" xr:uid="{00000000-0005-0000-0000-00004B090000}"/>
    <cellStyle name="Moneda 15 3 5" xfId="805" xr:uid="{00000000-0005-0000-0000-00004C090000}"/>
    <cellStyle name="Moneda 15 3 5 2" xfId="806" xr:uid="{00000000-0005-0000-0000-00004D090000}"/>
    <cellStyle name="Moneda 15 3 6" xfId="807" xr:uid="{00000000-0005-0000-0000-00004E090000}"/>
    <cellStyle name="Moneda 15 4" xfId="808" xr:uid="{00000000-0005-0000-0000-00004F090000}"/>
    <cellStyle name="Moneda 15 4 2" xfId="809" xr:uid="{00000000-0005-0000-0000-000050090000}"/>
    <cellStyle name="Moneda 15 4 2 2" xfId="810" xr:uid="{00000000-0005-0000-0000-000051090000}"/>
    <cellStyle name="Moneda 15 4 3" xfId="811" xr:uid="{00000000-0005-0000-0000-000052090000}"/>
    <cellStyle name="Moneda 15 4 3 2" xfId="812" xr:uid="{00000000-0005-0000-0000-000053090000}"/>
    <cellStyle name="Moneda 15 4 4" xfId="813" xr:uid="{00000000-0005-0000-0000-000054090000}"/>
    <cellStyle name="Moneda 15 4 4 2" xfId="814" xr:uid="{00000000-0005-0000-0000-000055090000}"/>
    <cellStyle name="Moneda 15 4 5" xfId="815" xr:uid="{00000000-0005-0000-0000-000056090000}"/>
    <cellStyle name="Moneda 15 5" xfId="816" xr:uid="{00000000-0005-0000-0000-000057090000}"/>
    <cellStyle name="Moneda 15 5 2" xfId="817" xr:uid="{00000000-0005-0000-0000-000058090000}"/>
    <cellStyle name="Moneda 15 6" xfId="818" xr:uid="{00000000-0005-0000-0000-000059090000}"/>
    <cellStyle name="Moneda 15 6 2" xfId="819" xr:uid="{00000000-0005-0000-0000-00005A090000}"/>
    <cellStyle name="Moneda 15 7" xfId="820" xr:uid="{00000000-0005-0000-0000-00005B090000}"/>
    <cellStyle name="Moneda 15 7 2" xfId="821" xr:uid="{00000000-0005-0000-0000-00005C090000}"/>
    <cellStyle name="Moneda 15 8" xfId="822" xr:uid="{00000000-0005-0000-0000-00005D090000}"/>
    <cellStyle name="Moneda 15 9" xfId="823" xr:uid="{00000000-0005-0000-0000-00005E090000}"/>
    <cellStyle name="Moneda 16" xfId="824" xr:uid="{00000000-0005-0000-0000-00005F090000}"/>
    <cellStyle name="Moneda 16 2" xfId="825" xr:uid="{00000000-0005-0000-0000-000060090000}"/>
    <cellStyle name="Moneda 16 2 2" xfId="826" xr:uid="{00000000-0005-0000-0000-000061090000}"/>
    <cellStyle name="Moneda 16 2 2 2" xfId="827" xr:uid="{00000000-0005-0000-0000-000062090000}"/>
    <cellStyle name="Moneda 16 2 2 2 2" xfId="828" xr:uid="{00000000-0005-0000-0000-000063090000}"/>
    <cellStyle name="Moneda 16 2 2 3" xfId="829" xr:uid="{00000000-0005-0000-0000-000064090000}"/>
    <cellStyle name="Moneda 16 2 2 3 2" xfId="830" xr:uid="{00000000-0005-0000-0000-000065090000}"/>
    <cellStyle name="Moneda 16 2 2 4" xfId="831" xr:uid="{00000000-0005-0000-0000-000066090000}"/>
    <cellStyle name="Moneda 16 2 2 4 2" xfId="832" xr:uid="{00000000-0005-0000-0000-000067090000}"/>
    <cellStyle name="Moneda 16 2 2 5" xfId="833" xr:uid="{00000000-0005-0000-0000-000068090000}"/>
    <cellStyle name="Moneda 16 2 3" xfId="834" xr:uid="{00000000-0005-0000-0000-000069090000}"/>
    <cellStyle name="Moneda 16 2 3 2" xfId="835" xr:uid="{00000000-0005-0000-0000-00006A090000}"/>
    <cellStyle name="Moneda 16 2 4" xfId="836" xr:uid="{00000000-0005-0000-0000-00006B090000}"/>
    <cellStyle name="Moneda 16 2 4 2" xfId="837" xr:uid="{00000000-0005-0000-0000-00006C090000}"/>
    <cellStyle name="Moneda 16 2 5" xfId="838" xr:uid="{00000000-0005-0000-0000-00006D090000}"/>
    <cellStyle name="Moneda 16 2 5 2" xfId="839" xr:uid="{00000000-0005-0000-0000-00006E090000}"/>
    <cellStyle name="Moneda 16 2 6" xfId="840" xr:uid="{00000000-0005-0000-0000-00006F090000}"/>
    <cellStyle name="Moneda 16 2 7" xfId="841" xr:uid="{00000000-0005-0000-0000-000070090000}"/>
    <cellStyle name="Moneda 16 3" xfId="842" xr:uid="{00000000-0005-0000-0000-000071090000}"/>
    <cellStyle name="Moneda 16 3 2" xfId="843" xr:uid="{00000000-0005-0000-0000-000072090000}"/>
    <cellStyle name="Moneda 16 3 2 2" xfId="844" xr:uid="{00000000-0005-0000-0000-000073090000}"/>
    <cellStyle name="Moneda 16 3 3" xfId="845" xr:uid="{00000000-0005-0000-0000-000074090000}"/>
    <cellStyle name="Moneda 16 3 3 2" xfId="846" xr:uid="{00000000-0005-0000-0000-000075090000}"/>
    <cellStyle name="Moneda 16 3 4" xfId="847" xr:uid="{00000000-0005-0000-0000-000076090000}"/>
    <cellStyle name="Moneda 16 3 4 2" xfId="848" xr:uid="{00000000-0005-0000-0000-000077090000}"/>
    <cellStyle name="Moneda 16 3 5" xfId="849" xr:uid="{00000000-0005-0000-0000-000078090000}"/>
    <cellStyle name="Moneda 16 4" xfId="850" xr:uid="{00000000-0005-0000-0000-000079090000}"/>
    <cellStyle name="Moneda 16 4 2" xfId="851" xr:uid="{00000000-0005-0000-0000-00007A090000}"/>
    <cellStyle name="Moneda 16 5" xfId="852" xr:uid="{00000000-0005-0000-0000-00007B090000}"/>
    <cellStyle name="Moneda 16 5 2" xfId="853" xr:uid="{00000000-0005-0000-0000-00007C090000}"/>
    <cellStyle name="Moneda 16 6" xfId="854" xr:uid="{00000000-0005-0000-0000-00007D090000}"/>
    <cellStyle name="Moneda 16 6 2" xfId="855" xr:uid="{00000000-0005-0000-0000-00007E090000}"/>
    <cellStyle name="Moneda 16 7" xfId="856" xr:uid="{00000000-0005-0000-0000-00007F090000}"/>
    <cellStyle name="Moneda 16 8" xfId="857" xr:uid="{00000000-0005-0000-0000-000080090000}"/>
    <cellStyle name="Moneda 17" xfId="858" xr:uid="{00000000-0005-0000-0000-000081090000}"/>
    <cellStyle name="Moneda 17 2" xfId="859" xr:uid="{00000000-0005-0000-0000-000082090000}"/>
    <cellStyle name="Moneda 17 2 2" xfId="860" xr:uid="{00000000-0005-0000-0000-000083090000}"/>
    <cellStyle name="Moneda 17 2 2 2" xfId="861" xr:uid="{00000000-0005-0000-0000-000084090000}"/>
    <cellStyle name="Moneda 17 2 2 2 2" xfId="862" xr:uid="{00000000-0005-0000-0000-000085090000}"/>
    <cellStyle name="Moneda 17 2 2 3" xfId="863" xr:uid="{00000000-0005-0000-0000-000086090000}"/>
    <cellStyle name="Moneda 17 2 2 3 2" xfId="864" xr:uid="{00000000-0005-0000-0000-000087090000}"/>
    <cellStyle name="Moneda 17 2 2 4" xfId="865" xr:uid="{00000000-0005-0000-0000-000088090000}"/>
    <cellStyle name="Moneda 17 2 2 4 2" xfId="866" xr:uid="{00000000-0005-0000-0000-000089090000}"/>
    <cellStyle name="Moneda 17 2 2 5" xfId="867" xr:uid="{00000000-0005-0000-0000-00008A090000}"/>
    <cellStyle name="Moneda 17 2 3" xfId="868" xr:uid="{00000000-0005-0000-0000-00008B090000}"/>
    <cellStyle name="Moneda 17 2 3 2" xfId="869" xr:uid="{00000000-0005-0000-0000-00008C090000}"/>
    <cellStyle name="Moneda 17 2 4" xfId="870" xr:uid="{00000000-0005-0000-0000-00008D090000}"/>
    <cellStyle name="Moneda 17 2 4 2" xfId="871" xr:uid="{00000000-0005-0000-0000-00008E090000}"/>
    <cellStyle name="Moneda 17 2 5" xfId="872" xr:uid="{00000000-0005-0000-0000-00008F090000}"/>
    <cellStyle name="Moneda 17 2 5 2" xfId="873" xr:uid="{00000000-0005-0000-0000-000090090000}"/>
    <cellStyle name="Moneda 17 2 6" xfId="874" xr:uid="{00000000-0005-0000-0000-000091090000}"/>
    <cellStyle name="Moneda 17 2 7" xfId="875" xr:uid="{00000000-0005-0000-0000-000092090000}"/>
    <cellStyle name="Moneda 17 3" xfId="876" xr:uid="{00000000-0005-0000-0000-000093090000}"/>
    <cellStyle name="Moneda 17 3 2" xfId="877" xr:uid="{00000000-0005-0000-0000-000094090000}"/>
    <cellStyle name="Moneda 17 3 2 2" xfId="878" xr:uid="{00000000-0005-0000-0000-000095090000}"/>
    <cellStyle name="Moneda 17 3 3" xfId="879" xr:uid="{00000000-0005-0000-0000-000096090000}"/>
    <cellStyle name="Moneda 17 3 3 2" xfId="880" xr:uid="{00000000-0005-0000-0000-000097090000}"/>
    <cellStyle name="Moneda 17 3 4" xfId="881" xr:uid="{00000000-0005-0000-0000-000098090000}"/>
    <cellStyle name="Moneda 17 3 4 2" xfId="882" xr:uid="{00000000-0005-0000-0000-000099090000}"/>
    <cellStyle name="Moneda 17 3 5" xfId="883" xr:uid="{00000000-0005-0000-0000-00009A090000}"/>
    <cellStyle name="Moneda 17 4" xfId="884" xr:uid="{00000000-0005-0000-0000-00009B090000}"/>
    <cellStyle name="Moneda 17 4 2" xfId="885" xr:uid="{00000000-0005-0000-0000-00009C090000}"/>
    <cellStyle name="Moneda 17 5" xfId="886" xr:uid="{00000000-0005-0000-0000-00009D090000}"/>
    <cellStyle name="Moneda 17 5 2" xfId="887" xr:uid="{00000000-0005-0000-0000-00009E090000}"/>
    <cellStyle name="Moneda 17 6" xfId="888" xr:uid="{00000000-0005-0000-0000-00009F090000}"/>
    <cellStyle name="Moneda 17 6 2" xfId="889" xr:uid="{00000000-0005-0000-0000-0000A0090000}"/>
    <cellStyle name="Moneda 17 7" xfId="890" xr:uid="{00000000-0005-0000-0000-0000A1090000}"/>
    <cellStyle name="Moneda 17 8" xfId="891" xr:uid="{00000000-0005-0000-0000-0000A2090000}"/>
    <cellStyle name="Moneda 18" xfId="892" xr:uid="{00000000-0005-0000-0000-0000A3090000}"/>
    <cellStyle name="Moneda 18 2" xfId="893" xr:uid="{00000000-0005-0000-0000-0000A4090000}"/>
    <cellStyle name="Moneda 18 2 2" xfId="894" xr:uid="{00000000-0005-0000-0000-0000A5090000}"/>
    <cellStyle name="Moneda 18 2 2 2" xfId="895" xr:uid="{00000000-0005-0000-0000-0000A6090000}"/>
    <cellStyle name="Moneda 18 2 2 2 2" xfId="896" xr:uid="{00000000-0005-0000-0000-0000A7090000}"/>
    <cellStyle name="Moneda 18 2 2 3" xfId="897" xr:uid="{00000000-0005-0000-0000-0000A8090000}"/>
    <cellStyle name="Moneda 18 2 2 3 2" xfId="898" xr:uid="{00000000-0005-0000-0000-0000A9090000}"/>
    <cellStyle name="Moneda 18 2 2 4" xfId="899" xr:uid="{00000000-0005-0000-0000-0000AA090000}"/>
    <cellStyle name="Moneda 18 2 2 4 2" xfId="900" xr:uid="{00000000-0005-0000-0000-0000AB090000}"/>
    <cellStyle name="Moneda 18 2 2 5" xfId="901" xr:uid="{00000000-0005-0000-0000-0000AC090000}"/>
    <cellStyle name="Moneda 18 2 3" xfId="902" xr:uid="{00000000-0005-0000-0000-0000AD090000}"/>
    <cellStyle name="Moneda 18 2 3 2" xfId="903" xr:uid="{00000000-0005-0000-0000-0000AE090000}"/>
    <cellStyle name="Moneda 18 2 4" xfId="904" xr:uid="{00000000-0005-0000-0000-0000AF090000}"/>
    <cellStyle name="Moneda 18 2 4 2" xfId="905" xr:uid="{00000000-0005-0000-0000-0000B0090000}"/>
    <cellStyle name="Moneda 18 2 5" xfId="906" xr:uid="{00000000-0005-0000-0000-0000B1090000}"/>
    <cellStyle name="Moneda 18 2 5 2" xfId="907" xr:uid="{00000000-0005-0000-0000-0000B2090000}"/>
    <cellStyle name="Moneda 18 2 6" xfId="908" xr:uid="{00000000-0005-0000-0000-0000B3090000}"/>
    <cellStyle name="Moneda 18 2 7" xfId="909" xr:uid="{00000000-0005-0000-0000-0000B4090000}"/>
    <cellStyle name="Moneda 18 3" xfId="910" xr:uid="{00000000-0005-0000-0000-0000B5090000}"/>
    <cellStyle name="Moneda 18 3 2" xfId="911" xr:uid="{00000000-0005-0000-0000-0000B6090000}"/>
    <cellStyle name="Moneda 18 3 2 2" xfId="912" xr:uid="{00000000-0005-0000-0000-0000B7090000}"/>
    <cellStyle name="Moneda 18 3 3" xfId="913" xr:uid="{00000000-0005-0000-0000-0000B8090000}"/>
    <cellStyle name="Moneda 18 3 3 2" xfId="914" xr:uid="{00000000-0005-0000-0000-0000B9090000}"/>
    <cellStyle name="Moneda 18 3 4" xfId="915" xr:uid="{00000000-0005-0000-0000-0000BA090000}"/>
    <cellStyle name="Moneda 18 3 4 2" xfId="916" xr:uid="{00000000-0005-0000-0000-0000BB090000}"/>
    <cellStyle name="Moneda 18 3 5" xfId="917" xr:uid="{00000000-0005-0000-0000-0000BC090000}"/>
    <cellStyle name="Moneda 18 4" xfId="918" xr:uid="{00000000-0005-0000-0000-0000BD090000}"/>
    <cellStyle name="Moneda 18 4 2" xfId="919" xr:uid="{00000000-0005-0000-0000-0000BE090000}"/>
    <cellStyle name="Moneda 18 5" xfId="920" xr:uid="{00000000-0005-0000-0000-0000BF090000}"/>
    <cellStyle name="Moneda 18 5 2" xfId="921" xr:uid="{00000000-0005-0000-0000-0000C0090000}"/>
    <cellStyle name="Moneda 18 6" xfId="922" xr:uid="{00000000-0005-0000-0000-0000C1090000}"/>
    <cellStyle name="Moneda 18 6 2" xfId="923" xr:uid="{00000000-0005-0000-0000-0000C2090000}"/>
    <cellStyle name="Moneda 18 7" xfId="924" xr:uid="{00000000-0005-0000-0000-0000C3090000}"/>
    <cellStyle name="Moneda 18 8" xfId="925" xr:uid="{00000000-0005-0000-0000-0000C4090000}"/>
    <cellStyle name="Moneda 19" xfId="926" xr:uid="{00000000-0005-0000-0000-0000C5090000}"/>
    <cellStyle name="Moneda 19 2" xfId="927" xr:uid="{00000000-0005-0000-0000-0000C6090000}"/>
    <cellStyle name="Moneda 19 2 2" xfId="928" xr:uid="{00000000-0005-0000-0000-0000C7090000}"/>
    <cellStyle name="Moneda 19 2 2 2" xfId="929" xr:uid="{00000000-0005-0000-0000-0000C8090000}"/>
    <cellStyle name="Moneda 19 2 2 2 2" xfId="930" xr:uid="{00000000-0005-0000-0000-0000C9090000}"/>
    <cellStyle name="Moneda 19 2 2 3" xfId="931" xr:uid="{00000000-0005-0000-0000-0000CA090000}"/>
    <cellStyle name="Moneda 19 2 2 3 2" xfId="932" xr:uid="{00000000-0005-0000-0000-0000CB090000}"/>
    <cellStyle name="Moneda 19 2 2 4" xfId="933" xr:uid="{00000000-0005-0000-0000-0000CC090000}"/>
    <cellStyle name="Moneda 19 2 2 4 2" xfId="934" xr:uid="{00000000-0005-0000-0000-0000CD090000}"/>
    <cellStyle name="Moneda 19 2 2 5" xfId="935" xr:uid="{00000000-0005-0000-0000-0000CE090000}"/>
    <cellStyle name="Moneda 19 2 3" xfId="936" xr:uid="{00000000-0005-0000-0000-0000CF090000}"/>
    <cellStyle name="Moneda 19 2 3 2" xfId="937" xr:uid="{00000000-0005-0000-0000-0000D0090000}"/>
    <cellStyle name="Moneda 19 2 4" xfId="938" xr:uid="{00000000-0005-0000-0000-0000D1090000}"/>
    <cellStyle name="Moneda 19 2 4 2" xfId="939" xr:uid="{00000000-0005-0000-0000-0000D2090000}"/>
    <cellStyle name="Moneda 19 2 5" xfId="940" xr:uid="{00000000-0005-0000-0000-0000D3090000}"/>
    <cellStyle name="Moneda 19 2 5 2" xfId="941" xr:uid="{00000000-0005-0000-0000-0000D4090000}"/>
    <cellStyle name="Moneda 19 2 6" xfId="942" xr:uid="{00000000-0005-0000-0000-0000D5090000}"/>
    <cellStyle name="Moneda 19 2 7" xfId="943" xr:uid="{00000000-0005-0000-0000-0000D6090000}"/>
    <cellStyle name="Moneda 19 3" xfId="944" xr:uid="{00000000-0005-0000-0000-0000D7090000}"/>
    <cellStyle name="Moneda 19 3 2" xfId="945" xr:uid="{00000000-0005-0000-0000-0000D8090000}"/>
    <cellStyle name="Moneda 19 3 2 2" xfId="946" xr:uid="{00000000-0005-0000-0000-0000D9090000}"/>
    <cellStyle name="Moneda 19 3 3" xfId="947" xr:uid="{00000000-0005-0000-0000-0000DA090000}"/>
    <cellStyle name="Moneda 19 3 3 2" xfId="948" xr:uid="{00000000-0005-0000-0000-0000DB090000}"/>
    <cellStyle name="Moneda 19 3 4" xfId="949" xr:uid="{00000000-0005-0000-0000-0000DC090000}"/>
    <cellStyle name="Moneda 19 3 4 2" xfId="950" xr:uid="{00000000-0005-0000-0000-0000DD090000}"/>
    <cellStyle name="Moneda 19 3 5" xfId="951" xr:uid="{00000000-0005-0000-0000-0000DE090000}"/>
    <cellStyle name="Moneda 19 4" xfId="952" xr:uid="{00000000-0005-0000-0000-0000DF090000}"/>
    <cellStyle name="Moneda 19 4 2" xfId="953" xr:uid="{00000000-0005-0000-0000-0000E0090000}"/>
    <cellStyle name="Moneda 19 5" xfId="954" xr:uid="{00000000-0005-0000-0000-0000E1090000}"/>
    <cellStyle name="Moneda 19 5 2" xfId="955" xr:uid="{00000000-0005-0000-0000-0000E2090000}"/>
    <cellStyle name="Moneda 19 6" xfId="956" xr:uid="{00000000-0005-0000-0000-0000E3090000}"/>
    <cellStyle name="Moneda 19 6 2" xfId="957" xr:uid="{00000000-0005-0000-0000-0000E4090000}"/>
    <cellStyle name="Moneda 19 7" xfId="958" xr:uid="{00000000-0005-0000-0000-0000E5090000}"/>
    <cellStyle name="Moneda 19 8" xfId="959" xr:uid="{00000000-0005-0000-0000-0000E6090000}"/>
    <cellStyle name="Moneda 2" xfId="9" xr:uid="{00000000-0005-0000-0000-0000E7090000}"/>
    <cellStyle name="Moneda 2 2" xfId="10" xr:uid="{00000000-0005-0000-0000-0000E8090000}"/>
    <cellStyle name="Moneda 2 2 2" xfId="11" xr:uid="{00000000-0005-0000-0000-0000E9090000}"/>
    <cellStyle name="Moneda 2 2 3" xfId="960" xr:uid="{00000000-0005-0000-0000-0000EA090000}"/>
    <cellStyle name="Moneda 2 2 3 2" xfId="961" xr:uid="{00000000-0005-0000-0000-0000EB090000}"/>
    <cellStyle name="Moneda 2 3" xfId="12" xr:uid="{00000000-0005-0000-0000-0000EC090000}"/>
    <cellStyle name="Moneda 2 3 10" xfId="962" xr:uid="{00000000-0005-0000-0000-0000ED090000}"/>
    <cellStyle name="Moneda 2 3 10 2" xfId="963" xr:uid="{00000000-0005-0000-0000-0000EE090000}"/>
    <cellStyle name="Moneda 2 3 10 2 2" xfId="964" xr:uid="{00000000-0005-0000-0000-0000EF090000}"/>
    <cellStyle name="Moneda 2 3 10 3" xfId="965" xr:uid="{00000000-0005-0000-0000-0000F0090000}"/>
    <cellStyle name="Moneda 2 3 11" xfId="966" xr:uid="{00000000-0005-0000-0000-0000F1090000}"/>
    <cellStyle name="Moneda 2 3 11 2" xfId="967" xr:uid="{00000000-0005-0000-0000-0000F2090000}"/>
    <cellStyle name="Moneda 2 3 11 3" xfId="968" xr:uid="{00000000-0005-0000-0000-0000F3090000}"/>
    <cellStyle name="Moneda 2 3 12" xfId="969" xr:uid="{00000000-0005-0000-0000-0000F4090000}"/>
    <cellStyle name="Moneda 2 3 2" xfId="970" xr:uid="{00000000-0005-0000-0000-0000F5090000}"/>
    <cellStyle name="Moneda 2 3 2 10" xfId="971" xr:uid="{00000000-0005-0000-0000-0000F6090000}"/>
    <cellStyle name="Moneda 2 3 2 11" xfId="972" xr:uid="{00000000-0005-0000-0000-0000F7090000}"/>
    <cellStyle name="Moneda 2 3 2 2" xfId="973" xr:uid="{00000000-0005-0000-0000-0000F8090000}"/>
    <cellStyle name="Moneda 2 3 2 2 2" xfId="974" xr:uid="{00000000-0005-0000-0000-0000F9090000}"/>
    <cellStyle name="Moneda 2 3 2 2 2 2" xfId="975" xr:uid="{00000000-0005-0000-0000-0000FA090000}"/>
    <cellStyle name="Moneda 2 3 2 2 2 2 2" xfId="976" xr:uid="{00000000-0005-0000-0000-0000FB090000}"/>
    <cellStyle name="Moneda 2 3 2 2 2 2 2 2" xfId="977" xr:uid="{00000000-0005-0000-0000-0000FC090000}"/>
    <cellStyle name="Moneda 2 3 2 2 2 2 2 2 2" xfId="978" xr:uid="{00000000-0005-0000-0000-0000FD090000}"/>
    <cellStyle name="Moneda 2 3 2 2 2 2 2 3" xfId="979" xr:uid="{00000000-0005-0000-0000-0000FE090000}"/>
    <cellStyle name="Moneda 2 3 2 2 2 2 3" xfId="980" xr:uid="{00000000-0005-0000-0000-0000FF090000}"/>
    <cellStyle name="Moneda 2 3 2 2 2 2 3 2" xfId="981" xr:uid="{00000000-0005-0000-0000-0000000A0000}"/>
    <cellStyle name="Moneda 2 3 2 2 2 2 3 3" xfId="982" xr:uid="{00000000-0005-0000-0000-0000010A0000}"/>
    <cellStyle name="Moneda 2 3 2 2 2 2 4" xfId="983" xr:uid="{00000000-0005-0000-0000-0000020A0000}"/>
    <cellStyle name="Moneda 2 3 2 2 2 2 4 2" xfId="984" xr:uid="{00000000-0005-0000-0000-0000030A0000}"/>
    <cellStyle name="Moneda 2 3 2 2 2 2 5" xfId="985" xr:uid="{00000000-0005-0000-0000-0000040A0000}"/>
    <cellStyle name="Moneda 2 3 2 2 2 2 6" xfId="986" xr:uid="{00000000-0005-0000-0000-0000050A0000}"/>
    <cellStyle name="Moneda 2 3 2 2 2 3" xfId="987" xr:uid="{00000000-0005-0000-0000-0000060A0000}"/>
    <cellStyle name="Moneda 2 3 2 2 2 3 2" xfId="988" xr:uid="{00000000-0005-0000-0000-0000070A0000}"/>
    <cellStyle name="Moneda 2 3 2 2 2 3 2 2" xfId="989" xr:uid="{00000000-0005-0000-0000-0000080A0000}"/>
    <cellStyle name="Moneda 2 3 2 2 2 3 3" xfId="990" xr:uid="{00000000-0005-0000-0000-0000090A0000}"/>
    <cellStyle name="Moneda 2 3 2 2 2 4" xfId="991" xr:uid="{00000000-0005-0000-0000-00000A0A0000}"/>
    <cellStyle name="Moneda 2 3 2 2 2 4 2" xfId="992" xr:uid="{00000000-0005-0000-0000-00000B0A0000}"/>
    <cellStyle name="Moneda 2 3 2 2 2 4 3" xfId="993" xr:uid="{00000000-0005-0000-0000-00000C0A0000}"/>
    <cellStyle name="Moneda 2 3 2 2 2 5" xfId="994" xr:uid="{00000000-0005-0000-0000-00000D0A0000}"/>
    <cellStyle name="Moneda 2 3 2 2 2 5 2" xfId="995" xr:uid="{00000000-0005-0000-0000-00000E0A0000}"/>
    <cellStyle name="Moneda 2 3 2 2 2 6" xfId="996" xr:uid="{00000000-0005-0000-0000-00000F0A0000}"/>
    <cellStyle name="Moneda 2 3 2 2 2 7" xfId="997" xr:uid="{00000000-0005-0000-0000-0000100A0000}"/>
    <cellStyle name="Moneda 2 3 2 2 3" xfId="998" xr:uid="{00000000-0005-0000-0000-0000110A0000}"/>
    <cellStyle name="Moneda 2 3 2 2 3 2" xfId="999" xr:uid="{00000000-0005-0000-0000-0000120A0000}"/>
    <cellStyle name="Moneda 2 3 2 2 3 2 2" xfId="1000" xr:uid="{00000000-0005-0000-0000-0000130A0000}"/>
    <cellStyle name="Moneda 2 3 2 2 3 2 2 2" xfId="1001" xr:uid="{00000000-0005-0000-0000-0000140A0000}"/>
    <cellStyle name="Moneda 2 3 2 2 3 2 2 3" xfId="1002" xr:uid="{00000000-0005-0000-0000-0000150A0000}"/>
    <cellStyle name="Moneda 2 3 2 2 3 2 3" xfId="1003" xr:uid="{00000000-0005-0000-0000-0000160A0000}"/>
    <cellStyle name="Moneda 2 3 2 2 3 2 4" xfId="1004" xr:uid="{00000000-0005-0000-0000-0000170A0000}"/>
    <cellStyle name="Moneda 2 3 2 2 3 3" xfId="1005" xr:uid="{00000000-0005-0000-0000-0000180A0000}"/>
    <cellStyle name="Moneda 2 3 2 2 3 3 2" xfId="1006" xr:uid="{00000000-0005-0000-0000-0000190A0000}"/>
    <cellStyle name="Moneda 2 3 2 2 3 3 2 2" xfId="1007" xr:uid="{00000000-0005-0000-0000-00001A0A0000}"/>
    <cellStyle name="Moneda 2 3 2 2 3 3 3" xfId="1008" xr:uid="{00000000-0005-0000-0000-00001B0A0000}"/>
    <cellStyle name="Moneda 2 3 2 2 3 4" xfId="1009" xr:uid="{00000000-0005-0000-0000-00001C0A0000}"/>
    <cellStyle name="Moneda 2 3 2 2 3 4 2" xfId="1010" xr:uid="{00000000-0005-0000-0000-00001D0A0000}"/>
    <cellStyle name="Moneda 2 3 2 2 3 4 3" xfId="1011" xr:uid="{00000000-0005-0000-0000-00001E0A0000}"/>
    <cellStyle name="Moneda 2 3 2 2 3 5" xfId="1012" xr:uid="{00000000-0005-0000-0000-00001F0A0000}"/>
    <cellStyle name="Moneda 2 3 2 2 3 6" xfId="1013" xr:uid="{00000000-0005-0000-0000-0000200A0000}"/>
    <cellStyle name="Moneda 2 3 2 2 4" xfId="1014" xr:uid="{00000000-0005-0000-0000-0000210A0000}"/>
    <cellStyle name="Moneda 2 3 2 2 4 2" xfId="1015" xr:uid="{00000000-0005-0000-0000-0000220A0000}"/>
    <cellStyle name="Moneda 2 3 2 2 4 2 2" xfId="1016" xr:uid="{00000000-0005-0000-0000-0000230A0000}"/>
    <cellStyle name="Moneda 2 3 2 2 4 2 2 2" xfId="1017" xr:uid="{00000000-0005-0000-0000-0000240A0000}"/>
    <cellStyle name="Moneda 2 3 2 2 4 2 3" xfId="1018" xr:uid="{00000000-0005-0000-0000-0000250A0000}"/>
    <cellStyle name="Moneda 2 3 2 2 4 2 4" xfId="1019" xr:uid="{00000000-0005-0000-0000-0000260A0000}"/>
    <cellStyle name="Moneda 2 3 2 2 4 3" xfId="1020" xr:uid="{00000000-0005-0000-0000-0000270A0000}"/>
    <cellStyle name="Moneda 2 3 2 2 4 3 2" xfId="1021" xr:uid="{00000000-0005-0000-0000-0000280A0000}"/>
    <cellStyle name="Moneda 2 3 2 2 4 4" xfId="1022" xr:uid="{00000000-0005-0000-0000-0000290A0000}"/>
    <cellStyle name="Moneda 2 3 2 2 4 5" xfId="1023" xr:uid="{00000000-0005-0000-0000-00002A0A0000}"/>
    <cellStyle name="Moneda 2 3 2 2 5" xfId="1024" xr:uid="{00000000-0005-0000-0000-00002B0A0000}"/>
    <cellStyle name="Moneda 2 3 2 2 5 2" xfId="1025" xr:uid="{00000000-0005-0000-0000-00002C0A0000}"/>
    <cellStyle name="Moneda 2 3 2 2 5 2 2" xfId="1026" xr:uid="{00000000-0005-0000-0000-00002D0A0000}"/>
    <cellStyle name="Moneda 2 3 2 2 5 2 3" xfId="1027" xr:uid="{00000000-0005-0000-0000-00002E0A0000}"/>
    <cellStyle name="Moneda 2 3 2 2 5 3" xfId="1028" xr:uid="{00000000-0005-0000-0000-00002F0A0000}"/>
    <cellStyle name="Moneda 2 3 2 2 5 4" xfId="1029" xr:uid="{00000000-0005-0000-0000-0000300A0000}"/>
    <cellStyle name="Moneda 2 3 2 2 6" xfId="1030" xr:uid="{00000000-0005-0000-0000-0000310A0000}"/>
    <cellStyle name="Moneda 2 3 2 2 6 2" xfId="1031" xr:uid="{00000000-0005-0000-0000-0000320A0000}"/>
    <cellStyle name="Moneda 2 3 2 2 6 2 2" xfId="1032" xr:uid="{00000000-0005-0000-0000-0000330A0000}"/>
    <cellStyle name="Moneda 2 3 2 2 6 3" xfId="1033" xr:uid="{00000000-0005-0000-0000-0000340A0000}"/>
    <cellStyle name="Moneda 2 3 2 2 7" xfId="1034" xr:uid="{00000000-0005-0000-0000-0000350A0000}"/>
    <cellStyle name="Moneda 2 3 2 2 7 2" xfId="1035" xr:uid="{00000000-0005-0000-0000-0000360A0000}"/>
    <cellStyle name="Moneda 2 3 2 2 8" xfId="1036" xr:uid="{00000000-0005-0000-0000-0000370A0000}"/>
    <cellStyle name="Moneda 2 3 2 3" xfId="1037" xr:uid="{00000000-0005-0000-0000-0000380A0000}"/>
    <cellStyle name="Moneda 2 3 2 3 2" xfId="1038" xr:uid="{00000000-0005-0000-0000-0000390A0000}"/>
    <cellStyle name="Moneda 2 3 2 3 2 2" xfId="1039" xr:uid="{00000000-0005-0000-0000-00003A0A0000}"/>
    <cellStyle name="Moneda 2 3 2 3 2 2 2" xfId="1040" xr:uid="{00000000-0005-0000-0000-00003B0A0000}"/>
    <cellStyle name="Moneda 2 3 2 3 2 2 2 2" xfId="1041" xr:uid="{00000000-0005-0000-0000-00003C0A0000}"/>
    <cellStyle name="Moneda 2 3 2 3 2 2 2 3" xfId="1042" xr:uid="{00000000-0005-0000-0000-00003D0A0000}"/>
    <cellStyle name="Moneda 2 3 2 3 2 2 3" xfId="1043" xr:uid="{00000000-0005-0000-0000-00003E0A0000}"/>
    <cellStyle name="Moneda 2 3 2 3 2 2 3 2" xfId="1044" xr:uid="{00000000-0005-0000-0000-00003F0A0000}"/>
    <cellStyle name="Moneda 2 3 2 3 2 2 4" xfId="1045" xr:uid="{00000000-0005-0000-0000-0000400A0000}"/>
    <cellStyle name="Moneda 2 3 2 3 2 2 4 2" xfId="1046" xr:uid="{00000000-0005-0000-0000-0000410A0000}"/>
    <cellStyle name="Moneda 2 3 2 3 2 2 5" xfId="1047" xr:uid="{00000000-0005-0000-0000-0000420A0000}"/>
    <cellStyle name="Moneda 2 3 2 3 2 2 6" xfId="1048" xr:uid="{00000000-0005-0000-0000-0000430A0000}"/>
    <cellStyle name="Moneda 2 3 2 3 2 3" xfId="1049" xr:uid="{00000000-0005-0000-0000-0000440A0000}"/>
    <cellStyle name="Moneda 2 3 2 3 2 3 2" xfId="1050" xr:uid="{00000000-0005-0000-0000-0000450A0000}"/>
    <cellStyle name="Moneda 2 3 2 3 2 3 3" xfId="1051" xr:uid="{00000000-0005-0000-0000-0000460A0000}"/>
    <cellStyle name="Moneda 2 3 2 3 2 4" xfId="1052" xr:uid="{00000000-0005-0000-0000-0000470A0000}"/>
    <cellStyle name="Moneda 2 3 2 3 2 4 2" xfId="1053" xr:uid="{00000000-0005-0000-0000-0000480A0000}"/>
    <cellStyle name="Moneda 2 3 2 3 2 5" xfId="1054" xr:uid="{00000000-0005-0000-0000-0000490A0000}"/>
    <cellStyle name="Moneda 2 3 2 3 2 5 2" xfId="1055" xr:uid="{00000000-0005-0000-0000-00004A0A0000}"/>
    <cellStyle name="Moneda 2 3 2 3 2 6" xfId="1056" xr:uid="{00000000-0005-0000-0000-00004B0A0000}"/>
    <cellStyle name="Moneda 2 3 2 3 2 7" xfId="1057" xr:uid="{00000000-0005-0000-0000-00004C0A0000}"/>
    <cellStyle name="Moneda 2 3 2 3 3" xfId="1058" xr:uid="{00000000-0005-0000-0000-00004D0A0000}"/>
    <cellStyle name="Moneda 2 3 2 3 3 2" xfId="1059" xr:uid="{00000000-0005-0000-0000-00004E0A0000}"/>
    <cellStyle name="Moneda 2 3 2 3 3 2 2" xfId="1060" xr:uid="{00000000-0005-0000-0000-00004F0A0000}"/>
    <cellStyle name="Moneda 2 3 2 3 3 2 3" xfId="1061" xr:uid="{00000000-0005-0000-0000-0000500A0000}"/>
    <cellStyle name="Moneda 2 3 2 3 3 3" xfId="1062" xr:uid="{00000000-0005-0000-0000-0000510A0000}"/>
    <cellStyle name="Moneda 2 3 2 3 3 3 2" xfId="1063" xr:uid="{00000000-0005-0000-0000-0000520A0000}"/>
    <cellStyle name="Moneda 2 3 2 3 3 4" xfId="1064" xr:uid="{00000000-0005-0000-0000-0000530A0000}"/>
    <cellStyle name="Moneda 2 3 2 3 3 4 2" xfId="1065" xr:uid="{00000000-0005-0000-0000-0000540A0000}"/>
    <cellStyle name="Moneda 2 3 2 3 3 5" xfId="1066" xr:uid="{00000000-0005-0000-0000-0000550A0000}"/>
    <cellStyle name="Moneda 2 3 2 3 3 6" xfId="1067" xr:uid="{00000000-0005-0000-0000-0000560A0000}"/>
    <cellStyle name="Moneda 2 3 2 3 4" xfId="1068" xr:uid="{00000000-0005-0000-0000-0000570A0000}"/>
    <cellStyle name="Moneda 2 3 2 3 4 2" xfId="1069" xr:uid="{00000000-0005-0000-0000-0000580A0000}"/>
    <cellStyle name="Moneda 2 3 2 3 4 3" xfId="1070" xr:uid="{00000000-0005-0000-0000-0000590A0000}"/>
    <cellStyle name="Moneda 2 3 2 3 5" xfId="1071" xr:uid="{00000000-0005-0000-0000-00005A0A0000}"/>
    <cellStyle name="Moneda 2 3 2 3 5 2" xfId="1072" xr:uid="{00000000-0005-0000-0000-00005B0A0000}"/>
    <cellStyle name="Moneda 2 3 2 3 6" xfId="1073" xr:uid="{00000000-0005-0000-0000-00005C0A0000}"/>
    <cellStyle name="Moneda 2 3 2 3 6 2" xfId="1074" xr:uid="{00000000-0005-0000-0000-00005D0A0000}"/>
    <cellStyle name="Moneda 2 3 2 3 7" xfId="1075" xr:uid="{00000000-0005-0000-0000-00005E0A0000}"/>
    <cellStyle name="Moneda 2 3 2 3 8" xfId="1076" xr:uid="{00000000-0005-0000-0000-00005F0A0000}"/>
    <cellStyle name="Moneda 2 3 2 4" xfId="1077" xr:uid="{00000000-0005-0000-0000-0000600A0000}"/>
    <cellStyle name="Moneda 2 3 2 4 2" xfId="1078" xr:uid="{00000000-0005-0000-0000-0000610A0000}"/>
    <cellStyle name="Moneda 2 3 2 4 2 2" xfId="1079" xr:uid="{00000000-0005-0000-0000-0000620A0000}"/>
    <cellStyle name="Moneda 2 3 2 4 2 2 2" xfId="1080" xr:uid="{00000000-0005-0000-0000-0000630A0000}"/>
    <cellStyle name="Moneda 2 3 2 4 2 2 2 2" xfId="1081" xr:uid="{00000000-0005-0000-0000-0000640A0000}"/>
    <cellStyle name="Moneda 2 3 2 4 2 2 2 3" xfId="1082" xr:uid="{00000000-0005-0000-0000-0000650A0000}"/>
    <cellStyle name="Moneda 2 3 2 4 2 2 3" xfId="1083" xr:uid="{00000000-0005-0000-0000-0000660A0000}"/>
    <cellStyle name="Moneda 2 3 2 4 2 2 3 2" xfId="1084" xr:uid="{00000000-0005-0000-0000-0000670A0000}"/>
    <cellStyle name="Moneda 2 3 2 4 2 2 4" xfId="1085" xr:uid="{00000000-0005-0000-0000-0000680A0000}"/>
    <cellStyle name="Moneda 2 3 2 4 2 2 4 2" xfId="1086" xr:uid="{00000000-0005-0000-0000-0000690A0000}"/>
    <cellStyle name="Moneda 2 3 2 4 2 2 5" xfId="1087" xr:uid="{00000000-0005-0000-0000-00006A0A0000}"/>
    <cellStyle name="Moneda 2 3 2 4 2 2 6" xfId="1088" xr:uid="{00000000-0005-0000-0000-00006B0A0000}"/>
    <cellStyle name="Moneda 2 3 2 4 2 3" xfId="1089" xr:uid="{00000000-0005-0000-0000-00006C0A0000}"/>
    <cellStyle name="Moneda 2 3 2 4 2 3 2" xfId="1090" xr:uid="{00000000-0005-0000-0000-00006D0A0000}"/>
    <cellStyle name="Moneda 2 3 2 4 2 3 3" xfId="1091" xr:uid="{00000000-0005-0000-0000-00006E0A0000}"/>
    <cellStyle name="Moneda 2 3 2 4 2 4" xfId="1092" xr:uid="{00000000-0005-0000-0000-00006F0A0000}"/>
    <cellStyle name="Moneda 2 3 2 4 2 4 2" xfId="1093" xr:uid="{00000000-0005-0000-0000-0000700A0000}"/>
    <cellStyle name="Moneda 2 3 2 4 2 5" xfId="1094" xr:uid="{00000000-0005-0000-0000-0000710A0000}"/>
    <cellStyle name="Moneda 2 3 2 4 2 5 2" xfId="1095" xr:uid="{00000000-0005-0000-0000-0000720A0000}"/>
    <cellStyle name="Moneda 2 3 2 4 2 6" xfId="1096" xr:uid="{00000000-0005-0000-0000-0000730A0000}"/>
    <cellStyle name="Moneda 2 3 2 4 2 7" xfId="1097" xr:uid="{00000000-0005-0000-0000-0000740A0000}"/>
    <cellStyle name="Moneda 2 3 2 4 3" xfId="1098" xr:uid="{00000000-0005-0000-0000-0000750A0000}"/>
    <cellStyle name="Moneda 2 3 2 4 3 2" xfId="1099" xr:uid="{00000000-0005-0000-0000-0000760A0000}"/>
    <cellStyle name="Moneda 2 3 2 4 3 2 2" xfId="1100" xr:uid="{00000000-0005-0000-0000-0000770A0000}"/>
    <cellStyle name="Moneda 2 3 2 4 3 2 3" xfId="1101" xr:uid="{00000000-0005-0000-0000-0000780A0000}"/>
    <cellStyle name="Moneda 2 3 2 4 3 3" xfId="1102" xr:uid="{00000000-0005-0000-0000-0000790A0000}"/>
    <cellStyle name="Moneda 2 3 2 4 3 3 2" xfId="1103" xr:uid="{00000000-0005-0000-0000-00007A0A0000}"/>
    <cellStyle name="Moneda 2 3 2 4 3 4" xfId="1104" xr:uid="{00000000-0005-0000-0000-00007B0A0000}"/>
    <cellStyle name="Moneda 2 3 2 4 3 4 2" xfId="1105" xr:uid="{00000000-0005-0000-0000-00007C0A0000}"/>
    <cellStyle name="Moneda 2 3 2 4 3 5" xfId="1106" xr:uid="{00000000-0005-0000-0000-00007D0A0000}"/>
    <cellStyle name="Moneda 2 3 2 4 3 6" xfId="1107" xr:uid="{00000000-0005-0000-0000-00007E0A0000}"/>
    <cellStyle name="Moneda 2 3 2 4 4" xfId="1108" xr:uid="{00000000-0005-0000-0000-00007F0A0000}"/>
    <cellStyle name="Moneda 2 3 2 4 4 2" xfId="1109" xr:uid="{00000000-0005-0000-0000-0000800A0000}"/>
    <cellStyle name="Moneda 2 3 2 4 4 3" xfId="1110" xr:uid="{00000000-0005-0000-0000-0000810A0000}"/>
    <cellStyle name="Moneda 2 3 2 4 5" xfId="1111" xr:uid="{00000000-0005-0000-0000-0000820A0000}"/>
    <cellStyle name="Moneda 2 3 2 4 5 2" xfId="1112" xr:uid="{00000000-0005-0000-0000-0000830A0000}"/>
    <cellStyle name="Moneda 2 3 2 4 6" xfId="1113" xr:uid="{00000000-0005-0000-0000-0000840A0000}"/>
    <cellStyle name="Moneda 2 3 2 4 6 2" xfId="1114" xr:uid="{00000000-0005-0000-0000-0000850A0000}"/>
    <cellStyle name="Moneda 2 3 2 4 7" xfId="1115" xr:uid="{00000000-0005-0000-0000-0000860A0000}"/>
    <cellStyle name="Moneda 2 3 2 4 8" xfId="1116" xr:uid="{00000000-0005-0000-0000-0000870A0000}"/>
    <cellStyle name="Moneda 2 3 2 5" xfId="1117" xr:uid="{00000000-0005-0000-0000-0000880A0000}"/>
    <cellStyle name="Moneda 2 3 2 5 2" xfId="1118" xr:uid="{00000000-0005-0000-0000-0000890A0000}"/>
    <cellStyle name="Moneda 2 3 2 5 2 2" xfId="1119" xr:uid="{00000000-0005-0000-0000-00008A0A0000}"/>
    <cellStyle name="Moneda 2 3 2 5 2 2 2" xfId="1120" xr:uid="{00000000-0005-0000-0000-00008B0A0000}"/>
    <cellStyle name="Moneda 2 3 2 5 2 2 2 2" xfId="1121" xr:uid="{00000000-0005-0000-0000-00008C0A0000}"/>
    <cellStyle name="Moneda 2 3 2 5 2 2 3" xfId="1122" xr:uid="{00000000-0005-0000-0000-00008D0A0000}"/>
    <cellStyle name="Moneda 2 3 2 5 2 3" xfId="1123" xr:uid="{00000000-0005-0000-0000-00008E0A0000}"/>
    <cellStyle name="Moneda 2 3 2 5 2 3 2" xfId="1124" xr:uid="{00000000-0005-0000-0000-00008F0A0000}"/>
    <cellStyle name="Moneda 2 3 2 5 2 3 3" xfId="1125" xr:uid="{00000000-0005-0000-0000-0000900A0000}"/>
    <cellStyle name="Moneda 2 3 2 5 2 4" xfId="1126" xr:uid="{00000000-0005-0000-0000-0000910A0000}"/>
    <cellStyle name="Moneda 2 3 2 5 2 4 2" xfId="1127" xr:uid="{00000000-0005-0000-0000-0000920A0000}"/>
    <cellStyle name="Moneda 2 3 2 5 2 5" xfId="1128" xr:uid="{00000000-0005-0000-0000-0000930A0000}"/>
    <cellStyle name="Moneda 2 3 2 5 2 6" xfId="1129" xr:uid="{00000000-0005-0000-0000-0000940A0000}"/>
    <cellStyle name="Moneda 2 3 2 5 3" xfId="1130" xr:uid="{00000000-0005-0000-0000-0000950A0000}"/>
    <cellStyle name="Moneda 2 3 2 5 3 2" xfId="1131" xr:uid="{00000000-0005-0000-0000-0000960A0000}"/>
    <cellStyle name="Moneda 2 3 2 5 3 2 2" xfId="1132" xr:uid="{00000000-0005-0000-0000-0000970A0000}"/>
    <cellStyle name="Moneda 2 3 2 5 3 3" xfId="1133" xr:uid="{00000000-0005-0000-0000-0000980A0000}"/>
    <cellStyle name="Moneda 2 3 2 5 4" xfId="1134" xr:uid="{00000000-0005-0000-0000-0000990A0000}"/>
    <cellStyle name="Moneda 2 3 2 5 4 2" xfId="1135" xr:uid="{00000000-0005-0000-0000-00009A0A0000}"/>
    <cellStyle name="Moneda 2 3 2 5 4 3" xfId="1136" xr:uid="{00000000-0005-0000-0000-00009B0A0000}"/>
    <cellStyle name="Moneda 2 3 2 5 5" xfId="1137" xr:uid="{00000000-0005-0000-0000-00009C0A0000}"/>
    <cellStyle name="Moneda 2 3 2 5 5 2" xfId="1138" xr:uid="{00000000-0005-0000-0000-00009D0A0000}"/>
    <cellStyle name="Moneda 2 3 2 5 6" xfId="1139" xr:uid="{00000000-0005-0000-0000-00009E0A0000}"/>
    <cellStyle name="Moneda 2 3 2 5 7" xfId="1140" xr:uid="{00000000-0005-0000-0000-00009F0A0000}"/>
    <cellStyle name="Moneda 2 3 2 6" xfId="1141" xr:uid="{00000000-0005-0000-0000-0000A00A0000}"/>
    <cellStyle name="Moneda 2 3 2 6 2" xfId="1142" xr:uid="{00000000-0005-0000-0000-0000A10A0000}"/>
    <cellStyle name="Moneda 2 3 2 6 2 2" xfId="1143" xr:uid="{00000000-0005-0000-0000-0000A20A0000}"/>
    <cellStyle name="Moneda 2 3 2 6 2 2 2" xfId="1144" xr:uid="{00000000-0005-0000-0000-0000A30A0000}"/>
    <cellStyle name="Moneda 2 3 2 6 2 3" xfId="1145" xr:uid="{00000000-0005-0000-0000-0000A40A0000}"/>
    <cellStyle name="Moneda 2 3 2 6 3" xfId="1146" xr:uid="{00000000-0005-0000-0000-0000A50A0000}"/>
    <cellStyle name="Moneda 2 3 2 6 3 2" xfId="1147" xr:uid="{00000000-0005-0000-0000-0000A60A0000}"/>
    <cellStyle name="Moneda 2 3 2 6 3 3" xfId="1148" xr:uid="{00000000-0005-0000-0000-0000A70A0000}"/>
    <cellStyle name="Moneda 2 3 2 6 4" xfId="1149" xr:uid="{00000000-0005-0000-0000-0000A80A0000}"/>
    <cellStyle name="Moneda 2 3 2 6 4 2" xfId="1150" xr:uid="{00000000-0005-0000-0000-0000A90A0000}"/>
    <cellStyle name="Moneda 2 3 2 6 5" xfId="1151" xr:uid="{00000000-0005-0000-0000-0000AA0A0000}"/>
    <cellStyle name="Moneda 2 3 2 6 6" xfId="1152" xr:uid="{00000000-0005-0000-0000-0000AB0A0000}"/>
    <cellStyle name="Moneda 2 3 2 7" xfId="1153" xr:uid="{00000000-0005-0000-0000-0000AC0A0000}"/>
    <cellStyle name="Moneda 2 3 2 7 2" xfId="1154" xr:uid="{00000000-0005-0000-0000-0000AD0A0000}"/>
    <cellStyle name="Moneda 2 3 2 7 2 2" xfId="1155" xr:uid="{00000000-0005-0000-0000-0000AE0A0000}"/>
    <cellStyle name="Moneda 2 3 2 7 3" xfId="1156" xr:uid="{00000000-0005-0000-0000-0000AF0A0000}"/>
    <cellStyle name="Moneda 2 3 2 8" xfId="1157" xr:uid="{00000000-0005-0000-0000-0000B00A0000}"/>
    <cellStyle name="Moneda 2 3 2 8 2" xfId="1158" xr:uid="{00000000-0005-0000-0000-0000B10A0000}"/>
    <cellStyle name="Moneda 2 3 2 8 3" xfId="1159" xr:uid="{00000000-0005-0000-0000-0000B20A0000}"/>
    <cellStyle name="Moneda 2 3 2 9" xfId="1160" xr:uid="{00000000-0005-0000-0000-0000B30A0000}"/>
    <cellStyle name="Moneda 2 3 2 9 2" xfId="1161" xr:uid="{00000000-0005-0000-0000-0000B40A0000}"/>
    <cellStyle name="Moneda 2 3 3" xfId="1162" xr:uid="{00000000-0005-0000-0000-0000B50A0000}"/>
    <cellStyle name="Moneda 2 3 3 2" xfId="1163" xr:uid="{00000000-0005-0000-0000-0000B60A0000}"/>
    <cellStyle name="Moneda 2 3 3 2 2" xfId="1164" xr:uid="{00000000-0005-0000-0000-0000B70A0000}"/>
    <cellStyle name="Moneda 2 3 3 2 2 2" xfId="1165" xr:uid="{00000000-0005-0000-0000-0000B80A0000}"/>
    <cellStyle name="Moneda 2 3 3 2 2 2 2" xfId="1166" xr:uid="{00000000-0005-0000-0000-0000B90A0000}"/>
    <cellStyle name="Moneda 2 3 3 2 2 2 2 2" xfId="1167" xr:uid="{00000000-0005-0000-0000-0000BA0A0000}"/>
    <cellStyle name="Moneda 2 3 3 2 2 2 3" xfId="1168" xr:uid="{00000000-0005-0000-0000-0000BB0A0000}"/>
    <cellStyle name="Moneda 2 3 3 2 2 3" xfId="1169" xr:uid="{00000000-0005-0000-0000-0000BC0A0000}"/>
    <cellStyle name="Moneda 2 3 3 2 2 3 2" xfId="1170" xr:uid="{00000000-0005-0000-0000-0000BD0A0000}"/>
    <cellStyle name="Moneda 2 3 3 2 2 3 3" xfId="1171" xr:uid="{00000000-0005-0000-0000-0000BE0A0000}"/>
    <cellStyle name="Moneda 2 3 3 2 2 4" xfId="1172" xr:uid="{00000000-0005-0000-0000-0000BF0A0000}"/>
    <cellStyle name="Moneda 2 3 3 2 2 4 2" xfId="1173" xr:uid="{00000000-0005-0000-0000-0000C00A0000}"/>
    <cellStyle name="Moneda 2 3 3 2 2 5" xfId="1174" xr:uid="{00000000-0005-0000-0000-0000C10A0000}"/>
    <cellStyle name="Moneda 2 3 3 2 2 6" xfId="1175" xr:uid="{00000000-0005-0000-0000-0000C20A0000}"/>
    <cellStyle name="Moneda 2 3 3 2 3" xfId="1176" xr:uid="{00000000-0005-0000-0000-0000C30A0000}"/>
    <cellStyle name="Moneda 2 3 3 2 3 2" xfId="1177" xr:uid="{00000000-0005-0000-0000-0000C40A0000}"/>
    <cellStyle name="Moneda 2 3 3 2 3 2 2" xfId="1178" xr:uid="{00000000-0005-0000-0000-0000C50A0000}"/>
    <cellStyle name="Moneda 2 3 3 2 3 3" xfId="1179" xr:uid="{00000000-0005-0000-0000-0000C60A0000}"/>
    <cellStyle name="Moneda 2 3 3 2 4" xfId="1180" xr:uid="{00000000-0005-0000-0000-0000C70A0000}"/>
    <cellStyle name="Moneda 2 3 3 2 4 2" xfId="1181" xr:uid="{00000000-0005-0000-0000-0000C80A0000}"/>
    <cellStyle name="Moneda 2 3 3 2 4 3" xfId="1182" xr:uid="{00000000-0005-0000-0000-0000C90A0000}"/>
    <cellStyle name="Moneda 2 3 3 2 5" xfId="1183" xr:uid="{00000000-0005-0000-0000-0000CA0A0000}"/>
    <cellStyle name="Moneda 2 3 3 2 5 2" xfId="1184" xr:uid="{00000000-0005-0000-0000-0000CB0A0000}"/>
    <cellStyle name="Moneda 2 3 3 2 6" xfId="1185" xr:uid="{00000000-0005-0000-0000-0000CC0A0000}"/>
    <cellStyle name="Moneda 2 3 3 2 7" xfId="1186" xr:uid="{00000000-0005-0000-0000-0000CD0A0000}"/>
    <cellStyle name="Moneda 2 3 3 3" xfId="1187" xr:uid="{00000000-0005-0000-0000-0000CE0A0000}"/>
    <cellStyle name="Moneda 2 3 3 3 2" xfId="1188" xr:uid="{00000000-0005-0000-0000-0000CF0A0000}"/>
    <cellStyle name="Moneda 2 3 3 3 2 2" xfId="1189" xr:uid="{00000000-0005-0000-0000-0000D00A0000}"/>
    <cellStyle name="Moneda 2 3 3 3 2 2 2" xfId="1190" xr:uid="{00000000-0005-0000-0000-0000D10A0000}"/>
    <cellStyle name="Moneda 2 3 3 3 2 2 3" xfId="1191" xr:uid="{00000000-0005-0000-0000-0000D20A0000}"/>
    <cellStyle name="Moneda 2 3 3 3 2 3" xfId="1192" xr:uid="{00000000-0005-0000-0000-0000D30A0000}"/>
    <cellStyle name="Moneda 2 3 3 3 2 4" xfId="1193" xr:uid="{00000000-0005-0000-0000-0000D40A0000}"/>
    <cellStyle name="Moneda 2 3 3 3 3" xfId="1194" xr:uid="{00000000-0005-0000-0000-0000D50A0000}"/>
    <cellStyle name="Moneda 2 3 3 3 3 2" xfId="1195" xr:uid="{00000000-0005-0000-0000-0000D60A0000}"/>
    <cellStyle name="Moneda 2 3 3 3 3 2 2" xfId="1196" xr:uid="{00000000-0005-0000-0000-0000D70A0000}"/>
    <cellStyle name="Moneda 2 3 3 3 3 3" xfId="1197" xr:uid="{00000000-0005-0000-0000-0000D80A0000}"/>
    <cellStyle name="Moneda 2 3 3 3 4" xfId="1198" xr:uid="{00000000-0005-0000-0000-0000D90A0000}"/>
    <cellStyle name="Moneda 2 3 3 3 4 2" xfId="1199" xr:uid="{00000000-0005-0000-0000-0000DA0A0000}"/>
    <cellStyle name="Moneda 2 3 3 3 4 3" xfId="1200" xr:uid="{00000000-0005-0000-0000-0000DB0A0000}"/>
    <cellStyle name="Moneda 2 3 3 3 5" xfId="1201" xr:uid="{00000000-0005-0000-0000-0000DC0A0000}"/>
    <cellStyle name="Moneda 2 3 3 3 6" xfId="1202" xr:uid="{00000000-0005-0000-0000-0000DD0A0000}"/>
    <cellStyle name="Moneda 2 3 3 4" xfId="1203" xr:uid="{00000000-0005-0000-0000-0000DE0A0000}"/>
    <cellStyle name="Moneda 2 3 3 4 2" xfId="1204" xr:uid="{00000000-0005-0000-0000-0000DF0A0000}"/>
    <cellStyle name="Moneda 2 3 3 4 2 2" xfId="1205" xr:uid="{00000000-0005-0000-0000-0000E00A0000}"/>
    <cellStyle name="Moneda 2 3 3 4 2 2 2" xfId="1206" xr:uid="{00000000-0005-0000-0000-0000E10A0000}"/>
    <cellStyle name="Moneda 2 3 3 4 2 3" xfId="1207" xr:uid="{00000000-0005-0000-0000-0000E20A0000}"/>
    <cellStyle name="Moneda 2 3 3 4 2 4" xfId="1208" xr:uid="{00000000-0005-0000-0000-0000E30A0000}"/>
    <cellStyle name="Moneda 2 3 3 4 3" xfId="1209" xr:uid="{00000000-0005-0000-0000-0000E40A0000}"/>
    <cellStyle name="Moneda 2 3 3 4 3 2" xfId="1210" xr:uid="{00000000-0005-0000-0000-0000E50A0000}"/>
    <cellStyle name="Moneda 2 3 3 4 4" xfId="1211" xr:uid="{00000000-0005-0000-0000-0000E60A0000}"/>
    <cellStyle name="Moneda 2 3 3 4 5" xfId="1212" xr:uid="{00000000-0005-0000-0000-0000E70A0000}"/>
    <cellStyle name="Moneda 2 3 3 5" xfId="1213" xr:uid="{00000000-0005-0000-0000-0000E80A0000}"/>
    <cellStyle name="Moneda 2 3 3 5 2" xfId="1214" xr:uid="{00000000-0005-0000-0000-0000E90A0000}"/>
    <cellStyle name="Moneda 2 3 3 5 2 2" xfId="1215" xr:uid="{00000000-0005-0000-0000-0000EA0A0000}"/>
    <cellStyle name="Moneda 2 3 3 5 2 3" xfId="1216" xr:uid="{00000000-0005-0000-0000-0000EB0A0000}"/>
    <cellStyle name="Moneda 2 3 3 5 3" xfId="1217" xr:uid="{00000000-0005-0000-0000-0000EC0A0000}"/>
    <cellStyle name="Moneda 2 3 3 5 4" xfId="1218" xr:uid="{00000000-0005-0000-0000-0000ED0A0000}"/>
    <cellStyle name="Moneda 2 3 3 6" xfId="1219" xr:uid="{00000000-0005-0000-0000-0000EE0A0000}"/>
    <cellStyle name="Moneda 2 3 3 6 2" xfId="1220" xr:uid="{00000000-0005-0000-0000-0000EF0A0000}"/>
    <cellStyle name="Moneda 2 3 3 6 2 2" xfId="1221" xr:uid="{00000000-0005-0000-0000-0000F00A0000}"/>
    <cellStyle name="Moneda 2 3 3 6 3" xfId="1222" xr:uid="{00000000-0005-0000-0000-0000F10A0000}"/>
    <cellStyle name="Moneda 2 3 3 7" xfId="1223" xr:uid="{00000000-0005-0000-0000-0000F20A0000}"/>
    <cellStyle name="Moneda 2 3 3 7 2" xfId="1224" xr:uid="{00000000-0005-0000-0000-0000F30A0000}"/>
    <cellStyle name="Moneda 2 3 3 8" xfId="1225" xr:uid="{00000000-0005-0000-0000-0000F40A0000}"/>
    <cellStyle name="Moneda 2 3 4" xfId="1226" xr:uid="{00000000-0005-0000-0000-0000F50A0000}"/>
    <cellStyle name="Moneda 2 3 4 2" xfId="1227" xr:uid="{00000000-0005-0000-0000-0000F60A0000}"/>
    <cellStyle name="Moneda 2 3 4 2 2" xfId="1228" xr:uid="{00000000-0005-0000-0000-0000F70A0000}"/>
    <cellStyle name="Moneda 2 3 4 2 2 2" xfId="1229" xr:uid="{00000000-0005-0000-0000-0000F80A0000}"/>
    <cellStyle name="Moneda 2 3 4 2 2 2 2" xfId="1230" xr:uid="{00000000-0005-0000-0000-0000F90A0000}"/>
    <cellStyle name="Moneda 2 3 4 2 2 2 2 2" xfId="1231" xr:uid="{00000000-0005-0000-0000-0000FA0A0000}"/>
    <cellStyle name="Moneda 2 3 4 2 2 2 3" xfId="1232" xr:uid="{00000000-0005-0000-0000-0000FB0A0000}"/>
    <cellStyle name="Moneda 2 3 4 2 2 3" xfId="1233" xr:uid="{00000000-0005-0000-0000-0000FC0A0000}"/>
    <cellStyle name="Moneda 2 3 4 2 2 3 2" xfId="1234" xr:uid="{00000000-0005-0000-0000-0000FD0A0000}"/>
    <cellStyle name="Moneda 2 3 4 2 2 3 3" xfId="1235" xr:uid="{00000000-0005-0000-0000-0000FE0A0000}"/>
    <cellStyle name="Moneda 2 3 4 2 2 4" xfId="1236" xr:uid="{00000000-0005-0000-0000-0000FF0A0000}"/>
    <cellStyle name="Moneda 2 3 4 2 2 4 2" xfId="1237" xr:uid="{00000000-0005-0000-0000-0000000B0000}"/>
    <cellStyle name="Moneda 2 3 4 2 2 5" xfId="1238" xr:uid="{00000000-0005-0000-0000-0000010B0000}"/>
    <cellStyle name="Moneda 2 3 4 2 2 6" xfId="1239" xr:uid="{00000000-0005-0000-0000-0000020B0000}"/>
    <cellStyle name="Moneda 2 3 4 2 3" xfId="1240" xr:uid="{00000000-0005-0000-0000-0000030B0000}"/>
    <cellStyle name="Moneda 2 3 4 2 3 2" xfId="1241" xr:uid="{00000000-0005-0000-0000-0000040B0000}"/>
    <cellStyle name="Moneda 2 3 4 2 3 2 2" xfId="1242" xr:uid="{00000000-0005-0000-0000-0000050B0000}"/>
    <cellStyle name="Moneda 2 3 4 2 3 3" xfId="1243" xr:uid="{00000000-0005-0000-0000-0000060B0000}"/>
    <cellStyle name="Moneda 2 3 4 2 4" xfId="1244" xr:uid="{00000000-0005-0000-0000-0000070B0000}"/>
    <cellStyle name="Moneda 2 3 4 2 4 2" xfId="1245" xr:uid="{00000000-0005-0000-0000-0000080B0000}"/>
    <cellStyle name="Moneda 2 3 4 2 4 3" xfId="1246" xr:uid="{00000000-0005-0000-0000-0000090B0000}"/>
    <cellStyle name="Moneda 2 3 4 2 5" xfId="1247" xr:uid="{00000000-0005-0000-0000-00000A0B0000}"/>
    <cellStyle name="Moneda 2 3 4 2 5 2" xfId="1248" xr:uid="{00000000-0005-0000-0000-00000B0B0000}"/>
    <cellStyle name="Moneda 2 3 4 2 6" xfId="1249" xr:uid="{00000000-0005-0000-0000-00000C0B0000}"/>
    <cellStyle name="Moneda 2 3 4 2 7" xfId="1250" xr:uid="{00000000-0005-0000-0000-00000D0B0000}"/>
    <cellStyle name="Moneda 2 3 4 3" xfId="1251" xr:uid="{00000000-0005-0000-0000-00000E0B0000}"/>
    <cellStyle name="Moneda 2 3 4 3 2" xfId="1252" xr:uid="{00000000-0005-0000-0000-00000F0B0000}"/>
    <cellStyle name="Moneda 2 3 4 3 2 2" xfId="1253" xr:uid="{00000000-0005-0000-0000-0000100B0000}"/>
    <cellStyle name="Moneda 2 3 4 3 2 2 2" xfId="1254" xr:uid="{00000000-0005-0000-0000-0000110B0000}"/>
    <cellStyle name="Moneda 2 3 4 3 2 2 3" xfId="1255" xr:uid="{00000000-0005-0000-0000-0000120B0000}"/>
    <cellStyle name="Moneda 2 3 4 3 2 3" xfId="1256" xr:uid="{00000000-0005-0000-0000-0000130B0000}"/>
    <cellStyle name="Moneda 2 3 4 3 2 4" xfId="1257" xr:uid="{00000000-0005-0000-0000-0000140B0000}"/>
    <cellStyle name="Moneda 2 3 4 3 3" xfId="1258" xr:uid="{00000000-0005-0000-0000-0000150B0000}"/>
    <cellStyle name="Moneda 2 3 4 3 3 2" xfId="1259" xr:uid="{00000000-0005-0000-0000-0000160B0000}"/>
    <cellStyle name="Moneda 2 3 4 3 3 2 2" xfId="1260" xr:uid="{00000000-0005-0000-0000-0000170B0000}"/>
    <cellStyle name="Moneda 2 3 4 3 3 3" xfId="1261" xr:uid="{00000000-0005-0000-0000-0000180B0000}"/>
    <cellStyle name="Moneda 2 3 4 3 4" xfId="1262" xr:uid="{00000000-0005-0000-0000-0000190B0000}"/>
    <cellStyle name="Moneda 2 3 4 3 4 2" xfId="1263" xr:uid="{00000000-0005-0000-0000-00001A0B0000}"/>
    <cellStyle name="Moneda 2 3 4 3 4 3" xfId="1264" xr:uid="{00000000-0005-0000-0000-00001B0B0000}"/>
    <cellStyle name="Moneda 2 3 4 3 5" xfId="1265" xr:uid="{00000000-0005-0000-0000-00001C0B0000}"/>
    <cellStyle name="Moneda 2 3 4 3 6" xfId="1266" xr:uid="{00000000-0005-0000-0000-00001D0B0000}"/>
    <cellStyle name="Moneda 2 3 4 4" xfId="1267" xr:uid="{00000000-0005-0000-0000-00001E0B0000}"/>
    <cellStyle name="Moneda 2 3 4 4 2" xfId="1268" xr:uid="{00000000-0005-0000-0000-00001F0B0000}"/>
    <cellStyle name="Moneda 2 3 4 4 2 2" xfId="1269" xr:uid="{00000000-0005-0000-0000-0000200B0000}"/>
    <cellStyle name="Moneda 2 3 4 4 2 2 2" xfId="1270" xr:uid="{00000000-0005-0000-0000-0000210B0000}"/>
    <cellStyle name="Moneda 2 3 4 4 2 3" xfId="1271" xr:uid="{00000000-0005-0000-0000-0000220B0000}"/>
    <cellStyle name="Moneda 2 3 4 4 2 4" xfId="1272" xr:uid="{00000000-0005-0000-0000-0000230B0000}"/>
    <cellStyle name="Moneda 2 3 4 4 3" xfId="1273" xr:uid="{00000000-0005-0000-0000-0000240B0000}"/>
    <cellStyle name="Moneda 2 3 4 4 3 2" xfId="1274" xr:uid="{00000000-0005-0000-0000-0000250B0000}"/>
    <cellStyle name="Moneda 2 3 4 4 4" xfId="1275" xr:uid="{00000000-0005-0000-0000-0000260B0000}"/>
    <cellStyle name="Moneda 2 3 4 4 5" xfId="1276" xr:uid="{00000000-0005-0000-0000-0000270B0000}"/>
    <cellStyle name="Moneda 2 3 4 5" xfId="1277" xr:uid="{00000000-0005-0000-0000-0000280B0000}"/>
    <cellStyle name="Moneda 2 3 4 5 2" xfId="1278" xr:uid="{00000000-0005-0000-0000-0000290B0000}"/>
    <cellStyle name="Moneda 2 3 4 5 2 2" xfId="1279" xr:uid="{00000000-0005-0000-0000-00002A0B0000}"/>
    <cellStyle name="Moneda 2 3 4 5 2 3" xfId="1280" xr:uid="{00000000-0005-0000-0000-00002B0B0000}"/>
    <cellStyle name="Moneda 2 3 4 5 3" xfId="1281" xr:uid="{00000000-0005-0000-0000-00002C0B0000}"/>
    <cellStyle name="Moneda 2 3 4 5 4" xfId="1282" xr:uid="{00000000-0005-0000-0000-00002D0B0000}"/>
    <cellStyle name="Moneda 2 3 4 6" xfId="1283" xr:uid="{00000000-0005-0000-0000-00002E0B0000}"/>
    <cellStyle name="Moneda 2 3 4 6 2" xfId="1284" xr:uid="{00000000-0005-0000-0000-00002F0B0000}"/>
    <cellStyle name="Moneda 2 3 4 6 2 2" xfId="1285" xr:uid="{00000000-0005-0000-0000-0000300B0000}"/>
    <cellStyle name="Moneda 2 3 4 6 3" xfId="1286" xr:uid="{00000000-0005-0000-0000-0000310B0000}"/>
    <cellStyle name="Moneda 2 3 4 7" xfId="1287" xr:uid="{00000000-0005-0000-0000-0000320B0000}"/>
    <cellStyle name="Moneda 2 3 4 7 2" xfId="1288" xr:uid="{00000000-0005-0000-0000-0000330B0000}"/>
    <cellStyle name="Moneda 2 3 4 8" xfId="1289" xr:uid="{00000000-0005-0000-0000-0000340B0000}"/>
    <cellStyle name="Moneda 2 3 5" xfId="1290" xr:uid="{00000000-0005-0000-0000-0000350B0000}"/>
    <cellStyle name="Moneda 2 3 5 2" xfId="1291" xr:uid="{00000000-0005-0000-0000-0000360B0000}"/>
    <cellStyle name="Moneda 2 3 5 2 2" xfId="1292" xr:uid="{00000000-0005-0000-0000-0000370B0000}"/>
    <cellStyle name="Moneda 2 3 5 2 2 2" xfId="1293" xr:uid="{00000000-0005-0000-0000-0000380B0000}"/>
    <cellStyle name="Moneda 2 3 5 2 2 2 2" xfId="1294" xr:uid="{00000000-0005-0000-0000-0000390B0000}"/>
    <cellStyle name="Moneda 2 3 5 2 2 2 3" xfId="1295" xr:uid="{00000000-0005-0000-0000-00003A0B0000}"/>
    <cellStyle name="Moneda 2 3 5 2 2 3" xfId="1296" xr:uid="{00000000-0005-0000-0000-00003B0B0000}"/>
    <cellStyle name="Moneda 2 3 5 2 2 3 2" xfId="1297" xr:uid="{00000000-0005-0000-0000-00003C0B0000}"/>
    <cellStyle name="Moneda 2 3 5 2 2 4" xfId="1298" xr:uid="{00000000-0005-0000-0000-00003D0B0000}"/>
    <cellStyle name="Moneda 2 3 5 2 2 4 2" xfId="1299" xr:uid="{00000000-0005-0000-0000-00003E0B0000}"/>
    <cellStyle name="Moneda 2 3 5 2 2 5" xfId="1300" xr:uid="{00000000-0005-0000-0000-00003F0B0000}"/>
    <cellStyle name="Moneda 2 3 5 2 2 6" xfId="1301" xr:uid="{00000000-0005-0000-0000-0000400B0000}"/>
    <cellStyle name="Moneda 2 3 5 2 3" xfId="1302" xr:uid="{00000000-0005-0000-0000-0000410B0000}"/>
    <cellStyle name="Moneda 2 3 5 2 3 2" xfId="1303" xr:uid="{00000000-0005-0000-0000-0000420B0000}"/>
    <cellStyle name="Moneda 2 3 5 2 3 3" xfId="1304" xr:uid="{00000000-0005-0000-0000-0000430B0000}"/>
    <cellStyle name="Moneda 2 3 5 2 4" xfId="1305" xr:uid="{00000000-0005-0000-0000-0000440B0000}"/>
    <cellStyle name="Moneda 2 3 5 2 4 2" xfId="1306" xr:uid="{00000000-0005-0000-0000-0000450B0000}"/>
    <cellStyle name="Moneda 2 3 5 2 5" xfId="1307" xr:uid="{00000000-0005-0000-0000-0000460B0000}"/>
    <cellStyle name="Moneda 2 3 5 2 5 2" xfId="1308" xr:uid="{00000000-0005-0000-0000-0000470B0000}"/>
    <cellStyle name="Moneda 2 3 5 2 6" xfId="1309" xr:uid="{00000000-0005-0000-0000-0000480B0000}"/>
    <cellStyle name="Moneda 2 3 5 2 7" xfId="1310" xr:uid="{00000000-0005-0000-0000-0000490B0000}"/>
    <cellStyle name="Moneda 2 3 5 3" xfId="1311" xr:uid="{00000000-0005-0000-0000-00004A0B0000}"/>
    <cellStyle name="Moneda 2 3 5 3 2" xfId="1312" xr:uid="{00000000-0005-0000-0000-00004B0B0000}"/>
    <cellStyle name="Moneda 2 3 5 3 2 2" xfId="1313" xr:uid="{00000000-0005-0000-0000-00004C0B0000}"/>
    <cellStyle name="Moneda 2 3 5 3 2 3" xfId="1314" xr:uid="{00000000-0005-0000-0000-00004D0B0000}"/>
    <cellStyle name="Moneda 2 3 5 3 3" xfId="1315" xr:uid="{00000000-0005-0000-0000-00004E0B0000}"/>
    <cellStyle name="Moneda 2 3 5 3 3 2" xfId="1316" xr:uid="{00000000-0005-0000-0000-00004F0B0000}"/>
    <cellStyle name="Moneda 2 3 5 3 4" xfId="1317" xr:uid="{00000000-0005-0000-0000-0000500B0000}"/>
    <cellStyle name="Moneda 2 3 5 3 4 2" xfId="1318" xr:uid="{00000000-0005-0000-0000-0000510B0000}"/>
    <cellStyle name="Moneda 2 3 5 3 5" xfId="1319" xr:uid="{00000000-0005-0000-0000-0000520B0000}"/>
    <cellStyle name="Moneda 2 3 5 3 6" xfId="1320" xr:uid="{00000000-0005-0000-0000-0000530B0000}"/>
    <cellStyle name="Moneda 2 3 5 4" xfId="1321" xr:uid="{00000000-0005-0000-0000-0000540B0000}"/>
    <cellStyle name="Moneda 2 3 5 4 2" xfId="1322" xr:uid="{00000000-0005-0000-0000-0000550B0000}"/>
    <cellStyle name="Moneda 2 3 5 4 3" xfId="1323" xr:uid="{00000000-0005-0000-0000-0000560B0000}"/>
    <cellStyle name="Moneda 2 3 5 5" xfId="1324" xr:uid="{00000000-0005-0000-0000-0000570B0000}"/>
    <cellStyle name="Moneda 2 3 5 5 2" xfId="1325" xr:uid="{00000000-0005-0000-0000-0000580B0000}"/>
    <cellStyle name="Moneda 2 3 5 6" xfId="1326" xr:uid="{00000000-0005-0000-0000-0000590B0000}"/>
    <cellStyle name="Moneda 2 3 5 6 2" xfId="1327" xr:uid="{00000000-0005-0000-0000-00005A0B0000}"/>
    <cellStyle name="Moneda 2 3 5 7" xfId="1328" xr:uid="{00000000-0005-0000-0000-00005B0B0000}"/>
    <cellStyle name="Moneda 2 3 5 8" xfId="1329" xr:uid="{00000000-0005-0000-0000-00005C0B0000}"/>
    <cellStyle name="Moneda 2 3 6" xfId="1330" xr:uid="{00000000-0005-0000-0000-00005D0B0000}"/>
    <cellStyle name="Moneda 2 3 6 2" xfId="1331" xr:uid="{00000000-0005-0000-0000-00005E0B0000}"/>
    <cellStyle name="Moneda 2 3 6 2 2" xfId="1332" xr:uid="{00000000-0005-0000-0000-00005F0B0000}"/>
    <cellStyle name="Moneda 2 3 6 2 2 2" xfId="1333" xr:uid="{00000000-0005-0000-0000-0000600B0000}"/>
    <cellStyle name="Moneda 2 3 6 2 2 2 2" xfId="1334" xr:uid="{00000000-0005-0000-0000-0000610B0000}"/>
    <cellStyle name="Moneda 2 3 6 2 2 3" xfId="1335" xr:uid="{00000000-0005-0000-0000-0000620B0000}"/>
    <cellStyle name="Moneda 2 3 6 2 3" xfId="1336" xr:uid="{00000000-0005-0000-0000-0000630B0000}"/>
    <cellStyle name="Moneda 2 3 6 2 3 2" xfId="1337" xr:uid="{00000000-0005-0000-0000-0000640B0000}"/>
    <cellStyle name="Moneda 2 3 6 2 3 3" xfId="1338" xr:uid="{00000000-0005-0000-0000-0000650B0000}"/>
    <cellStyle name="Moneda 2 3 6 2 4" xfId="1339" xr:uid="{00000000-0005-0000-0000-0000660B0000}"/>
    <cellStyle name="Moneda 2 3 6 2 4 2" xfId="1340" xr:uid="{00000000-0005-0000-0000-0000670B0000}"/>
    <cellStyle name="Moneda 2 3 6 2 5" xfId="1341" xr:uid="{00000000-0005-0000-0000-0000680B0000}"/>
    <cellStyle name="Moneda 2 3 6 2 6" xfId="1342" xr:uid="{00000000-0005-0000-0000-0000690B0000}"/>
    <cellStyle name="Moneda 2 3 6 3" xfId="1343" xr:uid="{00000000-0005-0000-0000-00006A0B0000}"/>
    <cellStyle name="Moneda 2 3 6 3 2" xfId="1344" xr:uid="{00000000-0005-0000-0000-00006B0B0000}"/>
    <cellStyle name="Moneda 2 3 6 3 2 2" xfId="1345" xr:uid="{00000000-0005-0000-0000-00006C0B0000}"/>
    <cellStyle name="Moneda 2 3 6 3 3" xfId="1346" xr:uid="{00000000-0005-0000-0000-00006D0B0000}"/>
    <cellStyle name="Moneda 2 3 6 4" xfId="1347" xr:uid="{00000000-0005-0000-0000-00006E0B0000}"/>
    <cellStyle name="Moneda 2 3 6 4 2" xfId="1348" xr:uid="{00000000-0005-0000-0000-00006F0B0000}"/>
    <cellStyle name="Moneda 2 3 6 4 3" xfId="1349" xr:uid="{00000000-0005-0000-0000-0000700B0000}"/>
    <cellStyle name="Moneda 2 3 6 5" xfId="1350" xr:uid="{00000000-0005-0000-0000-0000710B0000}"/>
    <cellStyle name="Moneda 2 3 6 5 2" xfId="1351" xr:uid="{00000000-0005-0000-0000-0000720B0000}"/>
    <cellStyle name="Moneda 2 3 6 6" xfId="1352" xr:uid="{00000000-0005-0000-0000-0000730B0000}"/>
    <cellStyle name="Moneda 2 3 6 7" xfId="1353" xr:uid="{00000000-0005-0000-0000-0000740B0000}"/>
    <cellStyle name="Moneda 2 3 7" xfId="1354" xr:uid="{00000000-0005-0000-0000-0000750B0000}"/>
    <cellStyle name="Moneda 2 3 7 2" xfId="1355" xr:uid="{00000000-0005-0000-0000-0000760B0000}"/>
    <cellStyle name="Moneda 2 3 7 2 2" xfId="1356" xr:uid="{00000000-0005-0000-0000-0000770B0000}"/>
    <cellStyle name="Moneda 2 3 7 2 2 2" xfId="1357" xr:uid="{00000000-0005-0000-0000-0000780B0000}"/>
    <cellStyle name="Moneda 2 3 7 2 2 3" xfId="1358" xr:uid="{00000000-0005-0000-0000-0000790B0000}"/>
    <cellStyle name="Moneda 2 3 7 2 3" xfId="1359" xr:uid="{00000000-0005-0000-0000-00007A0B0000}"/>
    <cellStyle name="Moneda 2 3 7 2 4" xfId="1360" xr:uid="{00000000-0005-0000-0000-00007B0B0000}"/>
    <cellStyle name="Moneda 2 3 7 3" xfId="1361" xr:uid="{00000000-0005-0000-0000-00007C0B0000}"/>
    <cellStyle name="Moneda 2 3 7 3 2" xfId="1362" xr:uid="{00000000-0005-0000-0000-00007D0B0000}"/>
    <cellStyle name="Moneda 2 3 7 3 2 2" xfId="1363" xr:uid="{00000000-0005-0000-0000-00007E0B0000}"/>
    <cellStyle name="Moneda 2 3 7 3 3" xfId="1364" xr:uid="{00000000-0005-0000-0000-00007F0B0000}"/>
    <cellStyle name="Moneda 2 3 7 4" xfId="1365" xr:uid="{00000000-0005-0000-0000-0000800B0000}"/>
    <cellStyle name="Moneda 2 3 7 4 2" xfId="1366" xr:uid="{00000000-0005-0000-0000-0000810B0000}"/>
    <cellStyle name="Moneda 2 3 7 4 3" xfId="1367" xr:uid="{00000000-0005-0000-0000-0000820B0000}"/>
    <cellStyle name="Moneda 2 3 7 5" xfId="1368" xr:uid="{00000000-0005-0000-0000-0000830B0000}"/>
    <cellStyle name="Moneda 2 3 7 6" xfId="1369" xr:uid="{00000000-0005-0000-0000-0000840B0000}"/>
    <cellStyle name="Moneda 2 3 8" xfId="1370" xr:uid="{00000000-0005-0000-0000-0000850B0000}"/>
    <cellStyle name="Moneda 2 3 8 2" xfId="1371" xr:uid="{00000000-0005-0000-0000-0000860B0000}"/>
    <cellStyle name="Moneda 2 3 8 2 2" xfId="1372" xr:uid="{00000000-0005-0000-0000-0000870B0000}"/>
    <cellStyle name="Moneda 2 3 8 2 3" xfId="1373" xr:uid="{00000000-0005-0000-0000-0000880B0000}"/>
    <cellStyle name="Moneda 2 3 8 3" xfId="1374" xr:uid="{00000000-0005-0000-0000-0000890B0000}"/>
    <cellStyle name="Moneda 2 3 8 4" xfId="1375" xr:uid="{00000000-0005-0000-0000-00008A0B0000}"/>
    <cellStyle name="Moneda 2 3 9" xfId="1376" xr:uid="{00000000-0005-0000-0000-00008B0B0000}"/>
    <cellStyle name="Moneda 2 3 9 2" xfId="1377" xr:uid="{00000000-0005-0000-0000-00008C0B0000}"/>
    <cellStyle name="Moneda 2 3 9 2 2" xfId="1378" xr:uid="{00000000-0005-0000-0000-00008D0B0000}"/>
    <cellStyle name="Moneda 2 3 9 3" xfId="1379" xr:uid="{00000000-0005-0000-0000-00008E0B0000}"/>
    <cellStyle name="Moneda 2 4" xfId="1380" xr:uid="{00000000-0005-0000-0000-00008F0B0000}"/>
    <cellStyle name="Moneda 2 4 2" xfId="1381" xr:uid="{00000000-0005-0000-0000-0000900B0000}"/>
    <cellStyle name="Moneda 2 5" xfId="1382" xr:uid="{00000000-0005-0000-0000-0000910B0000}"/>
    <cellStyle name="Moneda 2 5 2" xfId="1383" xr:uid="{00000000-0005-0000-0000-0000920B0000}"/>
    <cellStyle name="Moneda 2 5 2 2" xfId="1384" xr:uid="{00000000-0005-0000-0000-0000930B0000}"/>
    <cellStyle name="Moneda 2 5 3" xfId="1385" xr:uid="{00000000-0005-0000-0000-0000940B0000}"/>
    <cellStyle name="Moneda 2 5 3 2" xfId="1386" xr:uid="{00000000-0005-0000-0000-0000950B0000}"/>
    <cellStyle name="Moneda 2 5 4" xfId="1387" xr:uid="{00000000-0005-0000-0000-0000960B0000}"/>
    <cellStyle name="Moneda 2 5 4 2" xfId="1388" xr:uid="{00000000-0005-0000-0000-0000970B0000}"/>
    <cellStyle name="Moneda 2 5 5" xfId="1389" xr:uid="{00000000-0005-0000-0000-0000980B0000}"/>
    <cellStyle name="Moneda 2 6" xfId="1390" xr:uid="{00000000-0005-0000-0000-0000990B0000}"/>
    <cellStyle name="Moneda 20" xfId="1391" xr:uid="{00000000-0005-0000-0000-00009A0B0000}"/>
    <cellStyle name="Moneda 20 2" xfId="1392" xr:uid="{00000000-0005-0000-0000-00009B0B0000}"/>
    <cellStyle name="Moneda 20 2 2" xfId="1393" xr:uid="{00000000-0005-0000-0000-00009C0B0000}"/>
    <cellStyle name="Moneda 20 2 2 2" xfId="1394" xr:uid="{00000000-0005-0000-0000-00009D0B0000}"/>
    <cellStyle name="Moneda 20 2 2 2 2" xfId="1395" xr:uid="{00000000-0005-0000-0000-00009E0B0000}"/>
    <cellStyle name="Moneda 20 2 2 3" xfId="1396" xr:uid="{00000000-0005-0000-0000-00009F0B0000}"/>
    <cellStyle name="Moneda 20 2 2 3 2" xfId="1397" xr:uid="{00000000-0005-0000-0000-0000A00B0000}"/>
    <cellStyle name="Moneda 20 2 2 4" xfId="1398" xr:uid="{00000000-0005-0000-0000-0000A10B0000}"/>
    <cellStyle name="Moneda 20 2 2 4 2" xfId="1399" xr:uid="{00000000-0005-0000-0000-0000A20B0000}"/>
    <cellStyle name="Moneda 20 2 2 5" xfId="1400" xr:uid="{00000000-0005-0000-0000-0000A30B0000}"/>
    <cellStyle name="Moneda 20 2 3" xfId="1401" xr:uid="{00000000-0005-0000-0000-0000A40B0000}"/>
    <cellStyle name="Moneda 20 2 3 2" xfId="1402" xr:uid="{00000000-0005-0000-0000-0000A50B0000}"/>
    <cellStyle name="Moneda 20 2 4" xfId="1403" xr:uid="{00000000-0005-0000-0000-0000A60B0000}"/>
    <cellStyle name="Moneda 20 2 4 2" xfId="1404" xr:uid="{00000000-0005-0000-0000-0000A70B0000}"/>
    <cellStyle name="Moneda 20 2 5" xfId="1405" xr:uid="{00000000-0005-0000-0000-0000A80B0000}"/>
    <cellStyle name="Moneda 20 2 5 2" xfId="1406" xr:uid="{00000000-0005-0000-0000-0000A90B0000}"/>
    <cellStyle name="Moneda 20 2 6" xfId="1407" xr:uid="{00000000-0005-0000-0000-0000AA0B0000}"/>
    <cellStyle name="Moneda 20 2 7" xfId="1408" xr:uid="{00000000-0005-0000-0000-0000AB0B0000}"/>
    <cellStyle name="Moneda 20 3" xfId="1409" xr:uid="{00000000-0005-0000-0000-0000AC0B0000}"/>
    <cellStyle name="Moneda 20 3 2" xfId="1410" xr:uid="{00000000-0005-0000-0000-0000AD0B0000}"/>
    <cellStyle name="Moneda 20 3 2 2" xfId="1411" xr:uid="{00000000-0005-0000-0000-0000AE0B0000}"/>
    <cellStyle name="Moneda 20 3 3" xfId="1412" xr:uid="{00000000-0005-0000-0000-0000AF0B0000}"/>
    <cellStyle name="Moneda 20 3 3 2" xfId="1413" xr:uid="{00000000-0005-0000-0000-0000B00B0000}"/>
    <cellStyle name="Moneda 20 3 4" xfId="1414" xr:uid="{00000000-0005-0000-0000-0000B10B0000}"/>
    <cellStyle name="Moneda 20 3 4 2" xfId="1415" xr:uid="{00000000-0005-0000-0000-0000B20B0000}"/>
    <cellStyle name="Moneda 20 3 5" xfId="1416" xr:uid="{00000000-0005-0000-0000-0000B30B0000}"/>
    <cellStyle name="Moneda 20 4" xfId="1417" xr:uid="{00000000-0005-0000-0000-0000B40B0000}"/>
    <cellStyle name="Moneda 20 4 2" xfId="1418" xr:uid="{00000000-0005-0000-0000-0000B50B0000}"/>
    <cellStyle name="Moneda 20 5" xfId="1419" xr:uid="{00000000-0005-0000-0000-0000B60B0000}"/>
    <cellStyle name="Moneda 20 5 2" xfId="1420" xr:uid="{00000000-0005-0000-0000-0000B70B0000}"/>
    <cellStyle name="Moneda 20 6" xfId="1421" xr:uid="{00000000-0005-0000-0000-0000B80B0000}"/>
    <cellStyle name="Moneda 20 6 2" xfId="1422" xr:uid="{00000000-0005-0000-0000-0000B90B0000}"/>
    <cellStyle name="Moneda 20 7" xfId="1423" xr:uid="{00000000-0005-0000-0000-0000BA0B0000}"/>
    <cellStyle name="Moneda 20 8" xfId="1424" xr:uid="{00000000-0005-0000-0000-0000BB0B0000}"/>
    <cellStyle name="Moneda 21" xfId="1425" xr:uid="{00000000-0005-0000-0000-0000BC0B0000}"/>
    <cellStyle name="Moneda 21 2" xfId="1426" xr:uid="{00000000-0005-0000-0000-0000BD0B0000}"/>
    <cellStyle name="Moneda 21 2 2" xfId="1427" xr:uid="{00000000-0005-0000-0000-0000BE0B0000}"/>
    <cellStyle name="Moneda 21 2 2 2" xfId="1428" xr:uid="{00000000-0005-0000-0000-0000BF0B0000}"/>
    <cellStyle name="Moneda 21 2 2 2 2" xfId="1429" xr:uid="{00000000-0005-0000-0000-0000C00B0000}"/>
    <cellStyle name="Moneda 21 2 2 3" xfId="1430" xr:uid="{00000000-0005-0000-0000-0000C10B0000}"/>
    <cellStyle name="Moneda 21 2 2 3 2" xfId="1431" xr:uid="{00000000-0005-0000-0000-0000C20B0000}"/>
    <cellStyle name="Moneda 21 2 2 4" xfId="1432" xr:uid="{00000000-0005-0000-0000-0000C30B0000}"/>
    <cellStyle name="Moneda 21 2 2 4 2" xfId="1433" xr:uid="{00000000-0005-0000-0000-0000C40B0000}"/>
    <cellStyle name="Moneda 21 2 2 5" xfId="1434" xr:uid="{00000000-0005-0000-0000-0000C50B0000}"/>
    <cellStyle name="Moneda 21 2 3" xfId="1435" xr:uid="{00000000-0005-0000-0000-0000C60B0000}"/>
    <cellStyle name="Moneda 21 2 3 2" xfId="1436" xr:uid="{00000000-0005-0000-0000-0000C70B0000}"/>
    <cellStyle name="Moneda 21 2 4" xfId="1437" xr:uid="{00000000-0005-0000-0000-0000C80B0000}"/>
    <cellStyle name="Moneda 21 2 4 2" xfId="1438" xr:uid="{00000000-0005-0000-0000-0000C90B0000}"/>
    <cellStyle name="Moneda 21 2 5" xfId="1439" xr:uid="{00000000-0005-0000-0000-0000CA0B0000}"/>
    <cellStyle name="Moneda 21 2 5 2" xfId="1440" xr:uid="{00000000-0005-0000-0000-0000CB0B0000}"/>
    <cellStyle name="Moneda 21 2 6" xfId="1441" xr:uid="{00000000-0005-0000-0000-0000CC0B0000}"/>
    <cellStyle name="Moneda 21 2 7" xfId="1442" xr:uid="{00000000-0005-0000-0000-0000CD0B0000}"/>
    <cellStyle name="Moneda 21 3" xfId="1443" xr:uid="{00000000-0005-0000-0000-0000CE0B0000}"/>
    <cellStyle name="Moneda 21 3 2" xfId="1444" xr:uid="{00000000-0005-0000-0000-0000CF0B0000}"/>
    <cellStyle name="Moneda 21 3 2 2" xfId="1445" xr:uid="{00000000-0005-0000-0000-0000D00B0000}"/>
    <cellStyle name="Moneda 21 3 3" xfId="1446" xr:uid="{00000000-0005-0000-0000-0000D10B0000}"/>
    <cellStyle name="Moneda 21 3 3 2" xfId="1447" xr:uid="{00000000-0005-0000-0000-0000D20B0000}"/>
    <cellStyle name="Moneda 21 3 4" xfId="1448" xr:uid="{00000000-0005-0000-0000-0000D30B0000}"/>
    <cellStyle name="Moneda 21 3 4 2" xfId="1449" xr:uid="{00000000-0005-0000-0000-0000D40B0000}"/>
    <cellStyle name="Moneda 21 3 5" xfId="1450" xr:uid="{00000000-0005-0000-0000-0000D50B0000}"/>
    <cellStyle name="Moneda 21 4" xfId="1451" xr:uid="{00000000-0005-0000-0000-0000D60B0000}"/>
    <cellStyle name="Moneda 21 4 2" xfId="1452" xr:uid="{00000000-0005-0000-0000-0000D70B0000}"/>
    <cellStyle name="Moneda 21 5" xfId="1453" xr:uid="{00000000-0005-0000-0000-0000D80B0000}"/>
    <cellStyle name="Moneda 21 5 2" xfId="1454" xr:uid="{00000000-0005-0000-0000-0000D90B0000}"/>
    <cellStyle name="Moneda 21 6" xfId="1455" xr:uid="{00000000-0005-0000-0000-0000DA0B0000}"/>
    <cellStyle name="Moneda 21 6 2" xfId="1456" xr:uid="{00000000-0005-0000-0000-0000DB0B0000}"/>
    <cellStyle name="Moneda 21 7" xfId="1457" xr:uid="{00000000-0005-0000-0000-0000DC0B0000}"/>
    <cellStyle name="Moneda 21 8" xfId="1458" xr:uid="{00000000-0005-0000-0000-0000DD0B0000}"/>
    <cellStyle name="Moneda 22" xfId="1459" xr:uid="{00000000-0005-0000-0000-0000DE0B0000}"/>
    <cellStyle name="Moneda 22 2" xfId="1460" xr:uid="{00000000-0005-0000-0000-0000DF0B0000}"/>
    <cellStyle name="Moneda 22 2 2" xfId="1461" xr:uid="{00000000-0005-0000-0000-0000E00B0000}"/>
    <cellStyle name="Moneda 22 2 2 2" xfId="1462" xr:uid="{00000000-0005-0000-0000-0000E10B0000}"/>
    <cellStyle name="Moneda 22 2 2 2 2" xfId="1463" xr:uid="{00000000-0005-0000-0000-0000E20B0000}"/>
    <cellStyle name="Moneda 22 2 2 3" xfId="1464" xr:uid="{00000000-0005-0000-0000-0000E30B0000}"/>
    <cellStyle name="Moneda 22 2 2 3 2" xfId="1465" xr:uid="{00000000-0005-0000-0000-0000E40B0000}"/>
    <cellStyle name="Moneda 22 2 2 4" xfId="1466" xr:uid="{00000000-0005-0000-0000-0000E50B0000}"/>
    <cellStyle name="Moneda 22 2 2 4 2" xfId="1467" xr:uid="{00000000-0005-0000-0000-0000E60B0000}"/>
    <cellStyle name="Moneda 22 2 2 5" xfId="1468" xr:uid="{00000000-0005-0000-0000-0000E70B0000}"/>
    <cellStyle name="Moneda 22 2 3" xfId="1469" xr:uid="{00000000-0005-0000-0000-0000E80B0000}"/>
    <cellStyle name="Moneda 22 2 3 2" xfId="1470" xr:uid="{00000000-0005-0000-0000-0000E90B0000}"/>
    <cellStyle name="Moneda 22 2 4" xfId="1471" xr:uid="{00000000-0005-0000-0000-0000EA0B0000}"/>
    <cellStyle name="Moneda 22 2 4 2" xfId="1472" xr:uid="{00000000-0005-0000-0000-0000EB0B0000}"/>
    <cellStyle name="Moneda 22 2 5" xfId="1473" xr:uid="{00000000-0005-0000-0000-0000EC0B0000}"/>
    <cellStyle name="Moneda 22 2 5 2" xfId="1474" xr:uid="{00000000-0005-0000-0000-0000ED0B0000}"/>
    <cellStyle name="Moneda 22 2 6" xfId="1475" xr:uid="{00000000-0005-0000-0000-0000EE0B0000}"/>
    <cellStyle name="Moneda 22 3" xfId="1476" xr:uid="{00000000-0005-0000-0000-0000EF0B0000}"/>
    <cellStyle name="Moneda 22 3 2" xfId="1477" xr:uid="{00000000-0005-0000-0000-0000F00B0000}"/>
    <cellStyle name="Moneda 22 3 2 2" xfId="1478" xr:uid="{00000000-0005-0000-0000-0000F10B0000}"/>
    <cellStyle name="Moneda 22 3 3" xfId="1479" xr:uid="{00000000-0005-0000-0000-0000F20B0000}"/>
    <cellStyle name="Moneda 22 3 3 2" xfId="1480" xr:uid="{00000000-0005-0000-0000-0000F30B0000}"/>
    <cellStyle name="Moneda 22 3 4" xfId="1481" xr:uid="{00000000-0005-0000-0000-0000F40B0000}"/>
    <cellStyle name="Moneda 22 3 4 2" xfId="1482" xr:uid="{00000000-0005-0000-0000-0000F50B0000}"/>
    <cellStyle name="Moneda 22 3 5" xfId="1483" xr:uid="{00000000-0005-0000-0000-0000F60B0000}"/>
    <cellStyle name="Moneda 22 4" xfId="1484" xr:uid="{00000000-0005-0000-0000-0000F70B0000}"/>
    <cellStyle name="Moneda 22 4 2" xfId="1485" xr:uid="{00000000-0005-0000-0000-0000F80B0000}"/>
    <cellStyle name="Moneda 22 5" xfId="1486" xr:uid="{00000000-0005-0000-0000-0000F90B0000}"/>
    <cellStyle name="Moneda 22 5 2" xfId="1487" xr:uid="{00000000-0005-0000-0000-0000FA0B0000}"/>
    <cellStyle name="Moneda 22 6" xfId="1488" xr:uid="{00000000-0005-0000-0000-0000FB0B0000}"/>
    <cellStyle name="Moneda 22 6 2" xfId="1489" xr:uid="{00000000-0005-0000-0000-0000FC0B0000}"/>
    <cellStyle name="Moneda 22 7" xfId="1490" xr:uid="{00000000-0005-0000-0000-0000FD0B0000}"/>
    <cellStyle name="Moneda 22 8" xfId="1491" xr:uid="{00000000-0005-0000-0000-0000FE0B0000}"/>
    <cellStyle name="Moneda 23" xfId="1492" xr:uid="{00000000-0005-0000-0000-0000FF0B0000}"/>
    <cellStyle name="Moneda 23 2" xfId="1493" xr:uid="{00000000-0005-0000-0000-0000000C0000}"/>
    <cellStyle name="Moneda 23 2 2" xfId="1494" xr:uid="{00000000-0005-0000-0000-0000010C0000}"/>
    <cellStyle name="Moneda 23 2 2 2" xfId="1495" xr:uid="{00000000-0005-0000-0000-0000020C0000}"/>
    <cellStyle name="Moneda 23 2 3" xfId="1496" xr:uid="{00000000-0005-0000-0000-0000030C0000}"/>
    <cellStyle name="Moneda 23 2 3 2" xfId="1497" xr:uid="{00000000-0005-0000-0000-0000040C0000}"/>
    <cellStyle name="Moneda 23 2 4" xfId="1498" xr:uid="{00000000-0005-0000-0000-0000050C0000}"/>
    <cellStyle name="Moneda 23 2 4 2" xfId="1499" xr:uid="{00000000-0005-0000-0000-0000060C0000}"/>
    <cellStyle name="Moneda 23 2 5" xfId="1500" xr:uid="{00000000-0005-0000-0000-0000070C0000}"/>
    <cellStyle name="Moneda 23 3" xfId="1501" xr:uid="{00000000-0005-0000-0000-0000080C0000}"/>
    <cellStyle name="Moneda 23 3 2" xfId="1502" xr:uid="{00000000-0005-0000-0000-0000090C0000}"/>
    <cellStyle name="Moneda 23 4" xfId="1503" xr:uid="{00000000-0005-0000-0000-00000A0C0000}"/>
    <cellStyle name="Moneda 23 4 2" xfId="1504" xr:uid="{00000000-0005-0000-0000-00000B0C0000}"/>
    <cellStyle name="Moneda 23 5" xfId="1505" xr:uid="{00000000-0005-0000-0000-00000C0C0000}"/>
    <cellStyle name="Moneda 23 5 2" xfId="1506" xr:uid="{00000000-0005-0000-0000-00000D0C0000}"/>
    <cellStyle name="Moneda 23 6" xfId="1507" xr:uid="{00000000-0005-0000-0000-00000E0C0000}"/>
    <cellStyle name="Moneda 23 7" xfId="1508" xr:uid="{00000000-0005-0000-0000-00000F0C0000}"/>
    <cellStyle name="Moneda 24" xfId="1509" xr:uid="{00000000-0005-0000-0000-0000100C0000}"/>
    <cellStyle name="Moneda 24 2" xfId="1510" xr:uid="{00000000-0005-0000-0000-0000110C0000}"/>
    <cellStyle name="Moneda 24 2 2" xfId="1511" xr:uid="{00000000-0005-0000-0000-0000120C0000}"/>
    <cellStyle name="Moneda 24 2 2 2" xfId="1512" xr:uid="{00000000-0005-0000-0000-0000130C0000}"/>
    <cellStyle name="Moneda 24 2 3" xfId="1513" xr:uid="{00000000-0005-0000-0000-0000140C0000}"/>
    <cellStyle name="Moneda 24 2 3 2" xfId="1514" xr:uid="{00000000-0005-0000-0000-0000150C0000}"/>
    <cellStyle name="Moneda 24 2 4" xfId="1515" xr:uid="{00000000-0005-0000-0000-0000160C0000}"/>
    <cellStyle name="Moneda 24 2 4 2" xfId="1516" xr:uid="{00000000-0005-0000-0000-0000170C0000}"/>
    <cellStyle name="Moneda 24 2 5" xfId="1517" xr:uid="{00000000-0005-0000-0000-0000180C0000}"/>
    <cellStyle name="Moneda 24 3" xfId="1518" xr:uid="{00000000-0005-0000-0000-0000190C0000}"/>
    <cellStyle name="Moneda 24 3 2" xfId="1519" xr:uid="{00000000-0005-0000-0000-00001A0C0000}"/>
    <cellStyle name="Moneda 24 4" xfId="1520" xr:uid="{00000000-0005-0000-0000-00001B0C0000}"/>
    <cellStyle name="Moneda 24 4 2" xfId="1521" xr:uid="{00000000-0005-0000-0000-00001C0C0000}"/>
    <cellStyle name="Moneda 24 5" xfId="1522" xr:uid="{00000000-0005-0000-0000-00001D0C0000}"/>
    <cellStyle name="Moneda 24 5 2" xfId="1523" xr:uid="{00000000-0005-0000-0000-00001E0C0000}"/>
    <cellStyle name="Moneda 24 6" xfId="1524" xr:uid="{00000000-0005-0000-0000-00001F0C0000}"/>
    <cellStyle name="Moneda 24 7" xfId="1525" xr:uid="{00000000-0005-0000-0000-0000200C0000}"/>
    <cellStyle name="Moneda 25" xfId="1526" xr:uid="{00000000-0005-0000-0000-0000210C0000}"/>
    <cellStyle name="Moneda 25 2" xfId="1527" xr:uid="{00000000-0005-0000-0000-0000220C0000}"/>
    <cellStyle name="Moneda 25 2 2" xfId="1528" xr:uid="{00000000-0005-0000-0000-0000230C0000}"/>
    <cellStyle name="Moneda 25 3" xfId="1529" xr:uid="{00000000-0005-0000-0000-0000240C0000}"/>
    <cellStyle name="Moneda 25 3 2" xfId="1530" xr:uid="{00000000-0005-0000-0000-0000250C0000}"/>
    <cellStyle name="Moneda 25 4" xfId="1531" xr:uid="{00000000-0005-0000-0000-0000260C0000}"/>
    <cellStyle name="Moneda 25 4 2" xfId="1532" xr:uid="{00000000-0005-0000-0000-0000270C0000}"/>
    <cellStyle name="Moneda 25 5" xfId="1533" xr:uid="{00000000-0005-0000-0000-0000280C0000}"/>
    <cellStyle name="Moneda 26" xfId="1534" xr:uid="{00000000-0005-0000-0000-0000290C0000}"/>
    <cellStyle name="Moneda 26 2" xfId="1535" xr:uid="{00000000-0005-0000-0000-00002A0C0000}"/>
    <cellStyle name="Moneda 26 2 2" xfId="1536" xr:uid="{00000000-0005-0000-0000-00002B0C0000}"/>
    <cellStyle name="Moneda 26 3" xfId="1537" xr:uid="{00000000-0005-0000-0000-00002C0C0000}"/>
    <cellStyle name="Moneda 26 3 2" xfId="1538" xr:uid="{00000000-0005-0000-0000-00002D0C0000}"/>
    <cellStyle name="Moneda 26 4" xfId="1539" xr:uid="{00000000-0005-0000-0000-00002E0C0000}"/>
    <cellStyle name="Moneda 26 4 2" xfId="1540" xr:uid="{00000000-0005-0000-0000-00002F0C0000}"/>
    <cellStyle name="Moneda 26 5" xfId="1541" xr:uid="{00000000-0005-0000-0000-0000300C0000}"/>
    <cellStyle name="Moneda 27" xfId="1542" xr:uid="{00000000-0005-0000-0000-0000310C0000}"/>
    <cellStyle name="Moneda 27 2" xfId="1543" xr:uid="{00000000-0005-0000-0000-0000320C0000}"/>
    <cellStyle name="Moneda 27 2 2" xfId="1544" xr:uid="{00000000-0005-0000-0000-0000330C0000}"/>
    <cellStyle name="Moneda 27 3" xfId="1545" xr:uid="{00000000-0005-0000-0000-0000340C0000}"/>
    <cellStyle name="Moneda 27 3 2" xfId="1546" xr:uid="{00000000-0005-0000-0000-0000350C0000}"/>
    <cellStyle name="Moneda 27 4" xfId="1547" xr:uid="{00000000-0005-0000-0000-0000360C0000}"/>
    <cellStyle name="Moneda 27 4 2" xfId="1548" xr:uid="{00000000-0005-0000-0000-0000370C0000}"/>
    <cellStyle name="Moneda 27 5" xfId="1549" xr:uid="{00000000-0005-0000-0000-0000380C0000}"/>
    <cellStyle name="Moneda 28" xfId="1550" xr:uid="{00000000-0005-0000-0000-0000390C0000}"/>
    <cellStyle name="Moneda 28 2" xfId="1551" xr:uid="{00000000-0005-0000-0000-00003A0C0000}"/>
    <cellStyle name="Moneda 28 2 2" xfId="1552" xr:uid="{00000000-0005-0000-0000-00003B0C0000}"/>
    <cellStyle name="Moneda 28 3" xfId="1553" xr:uid="{00000000-0005-0000-0000-00003C0C0000}"/>
    <cellStyle name="Moneda 28 3 2" xfId="1554" xr:uid="{00000000-0005-0000-0000-00003D0C0000}"/>
    <cellStyle name="Moneda 28 4" xfId="1555" xr:uid="{00000000-0005-0000-0000-00003E0C0000}"/>
    <cellStyle name="Moneda 28 4 2" xfId="1556" xr:uid="{00000000-0005-0000-0000-00003F0C0000}"/>
    <cellStyle name="Moneda 28 5" xfId="1557" xr:uid="{00000000-0005-0000-0000-0000400C0000}"/>
    <cellStyle name="Moneda 29" xfId="1558" xr:uid="{00000000-0005-0000-0000-0000410C0000}"/>
    <cellStyle name="Moneda 29 2" xfId="1559" xr:uid="{00000000-0005-0000-0000-0000420C0000}"/>
    <cellStyle name="Moneda 29 2 2" xfId="1560" xr:uid="{00000000-0005-0000-0000-0000430C0000}"/>
    <cellStyle name="Moneda 29 3" xfId="1561" xr:uid="{00000000-0005-0000-0000-0000440C0000}"/>
    <cellStyle name="Moneda 29 3 2" xfId="1562" xr:uid="{00000000-0005-0000-0000-0000450C0000}"/>
    <cellStyle name="Moneda 29 4" xfId="1563" xr:uid="{00000000-0005-0000-0000-0000460C0000}"/>
    <cellStyle name="Moneda 29 4 2" xfId="1564" xr:uid="{00000000-0005-0000-0000-0000470C0000}"/>
    <cellStyle name="Moneda 29 5" xfId="1565" xr:uid="{00000000-0005-0000-0000-0000480C0000}"/>
    <cellStyle name="Moneda 3" xfId="13" xr:uid="{00000000-0005-0000-0000-0000490C0000}"/>
    <cellStyle name="Moneda 3 10" xfId="1566" xr:uid="{00000000-0005-0000-0000-00004A0C0000}"/>
    <cellStyle name="Moneda 3 10 2" xfId="1567" xr:uid="{00000000-0005-0000-0000-00004B0C0000}"/>
    <cellStyle name="Moneda 3 10 2 2" xfId="1568" xr:uid="{00000000-0005-0000-0000-00004C0C0000}"/>
    <cellStyle name="Moneda 3 10 3" xfId="1569" xr:uid="{00000000-0005-0000-0000-00004D0C0000}"/>
    <cellStyle name="Moneda 3 10 3 2" xfId="1570" xr:uid="{00000000-0005-0000-0000-00004E0C0000}"/>
    <cellStyle name="Moneda 3 10 4" xfId="1571" xr:uid="{00000000-0005-0000-0000-00004F0C0000}"/>
    <cellStyle name="Moneda 3 10 4 2" xfId="1572" xr:uid="{00000000-0005-0000-0000-0000500C0000}"/>
    <cellStyle name="Moneda 3 10 5" xfId="1573" xr:uid="{00000000-0005-0000-0000-0000510C0000}"/>
    <cellStyle name="Moneda 3 11" xfId="1574" xr:uid="{00000000-0005-0000-0000-0000520C0000}"/>
    <cellStyle name="Moneda 3 11 2" xfId="1575" xr:uid="{00000000-0005-0000-0000-0000530C0000}"/>
    <cellStyle name="Moneda 3 12" xfId="1576" xr:uid="{00000000-0005-0000-0000-0000540C0000}"/>
    <cellStyle name="Moneda 3 12 2" xfId="1577" xr:uid="{00000000-0005-0000-0000-0000550C0000}"/>
    <cellStyle name="Moneda 3 13" xfId="1578" xr:uid="{00000000-0005-0000-0000-0000560C0000}"/>
    <cellStyle name="Moneda 3 13 2" xfId="1579" xr:uid="{00000000-0005-0000-0000-0000570C0000}"/>
    <cellStyle name="Moneda 3 14" xfId="1580" xr:uid="{00000000-0005-0000-0000-0000580C0000}"/>
    <cellStyle name="Moneda 3 14 2" xfId="1581" xr:uid="{00000000-0005-0000-0000-0000590C0000}"/>
    <cellStyle name="Moneda 3 15" xfId="1582" xr:uid="{00000000-0005-0000-0000-00005A0C0000}"/>
    <cellStyle name="Moneda 3 15 10" xfId="3750" xr:uid="{00000000-0005-0000-0000-00005B0C0000}"/>
    <cellStyle name="Moneda 3 15 10 2" xfId="5437" xr:uid="{5584B45A-84AC-451B-8211-9165909ACFF2}"/>
    <cellStyle name="Moneda 3 15 11" xfId="4602" xr:uid="{554FA524-0830-4E64-AB9D-CEFF0A72758B}"/>
    <cellStyle name="Moneda 3 15 2" xfId="1583" xr:uid="{00000000-0005-0000-0000-00005C0C0000}"/>
    <cellStyle name="Moneda 3 15 3" xfId="1584" xr:uid="{00000000-0005-0000-0000-00005D0C0000}"/>
    <cellStyle name="Moneda 3 15 4" xfId="2908" xr:uid="{00000000-0005-0000-0000-00005E0C0000}"/>
    <cellStyle name="Moneda 3 15 4 2" xfId="3071" xr:uid="{00000000-0005-0000-0000-00005F0C0000}"/>
    <cellStyle name="Moneda 3 15 4 2 2" xfId="3524" xr:uid="{00000000-0005-0000-0000-0000600C0000}"/>
    <cellStyle name="Moneda 3 15 4 2 2 2" xfId="4370" xr:uid="{00000000-0005-0000-0000-0000610C0000}"/>
    <cellStyle name="Moneda 3 15 4 2 2 2 2" xfId="6053" xr:uid="{2D3ECABF-9ADC-4D2D-8C7B-D0CAB1EF4076}"/>
    <cellStyle name="Moneda 3 15 4 2 2 3" xfId="5213" xr:uid="{A8E13FF1-8190-4909-A71F-35EFBF361A95}"/>
    <cellStyle name="Moneda 3 15 4 2 3" xfId="3955" xr:uid="{00000000-0005-0000-0000-0000620C0000}"/>
    <cellStyle name="Moneda 3 15 4 2 3 2" xfId="5638" xr:uid="{D8072BC8-FD70-4609-8C4F-746756574EF8}"/>
    <cellStyle name="Moneda 3 15 4 2 4" xfId="4798" xr:uid="{33F19CD9-EC92-49CA-9865-922FAB21A871}"/>
    <cellStyle name="Moneda 3 15 4 3" xfId="3375" xr:uid="{00000000-0005-0000-0000-0000630C0000}"/>
    <cellStyle name="Moneda 3 15 4 3 2" xfId="4221" xr:uid="{00000000-0005-0000-0000-0000640C0000}"/>
    <cellStyle name="Moneda 3 15 4 3 2 2" xfId="5904" xr:uid="{0C3A0579-68DB-4E09-8D52-DC1897893C7E}"/>
    <cellStyle name="Moneda 3 15 4 3 3" xfId="5064" xr:uid="{59F2501E-EBE1-4CE9-91D9-A7BFBE3AF948}"/>
    <cellStyle name="Moneda 3 15 4 4" xfId="3805" xr:uid="{00000000-0005-0000-0000-0000650C0000}"/>
    <cellStyle name="Moneda 3 15 4 4 2" xfId="5489" xr:uid="{98F5941E-8CCB-40BD-BB77-AE3A429C9F37}"/>
    <cellStyle name="Moneda 3 15 4 5" xfId="4649" xr:uid="{7777D404-7AB3-4F91-967F-C7DB04A2D422}"/>
    <cellStyle name="Moneda 3 15 5" xfId="2964" xr:uid="{00000000-0005-0000-0000-0000660C0000}"/>
    <cellStyle name="Moneda 3 15 5 2" xfId="3121" xr:uid="{00000000-0005-0000-0000-0000670C0000}"/>
    <cellStyle name="Moneda 3 15 5 2 2" xfId="3574" xr:uid="{00000000-0005-0000-0000-0000680C0000}"/>
    <cellStyle name="Moneda 3 15 5 2 2 2" xfId="4420" xr:uid="{00000000-0005-0000-0000-0000690C0000}"/>
    <cellStyle name="Moneda 3 15 5 2 2 2 2" xfId="6103" xr:uid="{F636DC87-C833-4F1F-92D1-26C0F230C8FC}"/>
    <cellStyle name="Moneda 3 15 5 2 2 3" xfId="5263" xr:uid="{0B316269-D7A2-45FE-85FC-D74FEAF23AE6}"/>
    <cellStyle name="Moneda 3 15 5 2 3" xfId="4005" xr:uid="{00000000-0005-0000-0000-00006A0C0000}"/>
    <cellStyle name="Moneda 3 15 5 2 3 2" xfId="5688" xr:uid="{02CE6FC0-D648-4B7D-B4D2-0CA1180B58CC}"/>
    <cellStyle name="Moneda 3 15 5 2 4" xfId="4848" xr:uid="{707FE74C-5B06-4B76-B267-844132C68A8E}"/>
    <cellStyle name="Moneda 3 15 5 3" xfId="3425" xr:uid="{00000000-0005-0000-0000-00006B0C0000}"/>
    <cellStyle name="Moneda 3 15 5 3 2" xfId="4271" xr:uid="{00000000-0005-0000-0000-00006C0C0000}"/>
    <cellStyle name="Moneda 3 15 5 3 2 2" xfId="5954" xr:uid="{B8A4228F-95F9-4FAC-AF22-B10B2D7B6B62}"/>
    <cellStyle name="Moneda 3 15 5 3 3" xfId="5114" xr:uid="{892C37B7-527C-4A00-9526-ABB8BE2F7C3D}"/>
    <cellStyle name="Moneda 3 15 5 4" xfId="3856" xr:uid="{00000000-0005-0000-0000-00006D0C0000}"/>
    <cellStyle name="Moneda 3 15 5 4 2" xfId="5539" xr:uid="{33C8ACFD-D739-47B9-AD8B-D72714A6A502}"/>
    <cellStyle name="Moneda 3 15 5 5" xfId="4699" xr:uid="{29D42023-8B35-4FF7-8EF8-6FFFB2D76F50}"/>
    <cellStyle name="Moneda 3 15 6" xfId="3021" xr:uid="{00000000-0005-0000-0000-00006E0C0000}"/>
    <cellStyle name="Moneda 3 15 6 2" xfId="3476" xr:uid="{00000000-0005-0000-0000-00006F0C0000}"/>
    <cellStyle name="Moneda 3 15 6 2 2" xfId="4322" xr:uid="{00000000-0005-0000-0000-0000700C0000}"/>
    <cellStyle name="Moneda 3 15 6 2 2 2" xfId="6005" xr:uid="{E917BE71-5082-4024-8196-ED1CBBB9C815}"/>
    <cellStyle name="Moneda 3 15 6 2 3" xfId="5165" xr:uid="{786ED394-E826-4059-B33B-0E3B4CBAD9D5}"/>
    <cellStyle name="Moneda 3 15 6 3" xfId="3907" xr:uid="{00000000-0005-0000-0000-0000710C0000}"/>
    <cellStyle name="Moneda 3 15 6 3 2" xfId="5590" xr:uid="{6294D168-D858-4D07-ADAE-1A925E6D624E}"/>
    <cellStyle name="Moneda 3 15 6 4" xfId="4750" xr:uid="{416D5DBF-8AE8-4D6F-AA16-E0688FDDE41B}"/>
    <cellStyle name="Moneda 3 15 7" xfId="3185" xr:uid="{00000000-0005-0000-0000-0000720C0000}"/>
    <cellStyle name="Moneda 3 15 7 2" xfId="3632" xr:uid="{00000000-0005-0000-0000-0000730C0000}"/>
    <cellStyle name="Moneda 3 15 7 2 2" xfId="4478" xr:uid="{00000000-0005-0000-0000-0000740C0000}"/>
    <cellStyle name="Moneda 3 15 7 2 2 2" xfId="6161" xr:uid="{2E1326F7-3A27-40EA-B73D-D6A5CF571B3A}"/>
    <cellStyle name="Moneda 3 15 7 2 3" xfId="5321" xr:uid="{1B276EDF-6B1C-4520-81BE-8BB1FC8D38C8}"/>
    <cellStyle name="Moneda 3 15 7 3" xfId="4063" xr:uid="{00000000-0005-0000-0000-0000750C0000}"/>
    <cellStyle name="Moneda 3 15 7 3 2" xfId="5746" xr:uid="{F7E4BC73-D607-4777-B59C-54DE7EB55843}"/>
    <cellStyle name="Moneda 3 15 7 4" xfId="4906" xr:uid="{C654ABA3-6BB9-469E-B5F3-C10818D1664B}"/>
    <cellStyle name="Moneda 3 15 8" xfId="3275" xr:uid="{00000000-0005-0000-0000-0000760C0000}"/>
    <cellStyle name="Moneda 3 15 8 2" xfId="3692" xr:uid="{00000000-0005-0000-0000-0000770C0000}"/>
    <cellStyle name="Moneda 3 15 8 2 2" xfId="4538" xr:uid="{00000000-0005-0000-0000-0000780C0000}"/>
    <cellStyle name="Moneda 3 15 8 2 2 2" xfId="6221" xr:uid="{CDC94574-32BB-44D8-8717-DE1DFAFC1517}"/>
    <cellStyle name="Moneda 3 15 8 2 3" xfId="5381" xr:uid="{014B4FF1-F856-4122-82AE-260C49B15691}"/>
    <cellStyle name="Moneda 3 15 8 3" xfId="4123" xr:uid="{00000000-0005-0000-0000-0000790C0000}"/>
    <cellStyle name="Moneda 3 15 8 3 2" xfId="5806" xr:uid="{7D250F23-1F72-4596-9E1B-BCE5BC2D09D3}"/>
    <cellStyle name="Moneda 3 15 8 4" xfId="4966" xr:uid="{03E2B383-77F4-4FBE-9D1B-8BE5D22AFC66}"/>
    <cellStyle name="Moneda 3 15 9" xfId="3327" xr:uid="{00000000-0005-0000-0000-00007A0C0000}"/>
    <cellStyle name="Moneda 3 15 9 2" xfId="4173" xr:uid="{00000000-0005-0000-0000-00007B0C0000}"/>
    <cellStyle name="Moneda 3 15 9 2 2" xfId="5856" xr:uid="{72CE3A0F-F352-49BC-AADC-F9EE00831B56}"/>
    <cellStyle name="Moneda 3 15 9 3" xfId="5016" xr:uid="{82064820-AF14-47E6-805F-87FC03797EA8}"/>
    <cellStyle name="Moneda 3 16" xfId="1585" xr:uid="{00000000-0005-0000-0000-00007C0C0000}"/>
    <cellStyle name="Moneda 3 2" xfId="1586" xr:uid="{00000000-0005-0000-0000-00007D0C0000}"/>
    <cellStyle name="Moneda 3 2 10" xfId="1587" xr:uid="{00000000-0005-0000-0000-00007E0C0000}"/>
    <cellStyle name="Moneda 3 2 10 2" xfId="1588" xr:uid="{00000000-0005-0000-0000-00007F0C0000}"/>
    <cellStyle name="Moneda 3 2 11" xfId="1589" xr:uid="{00000000-0005-0000-0000-0000800C0000}"/>
    <cellStyle name="Moneda 3 2 2" xfId="1590" xr:uid="{00000000-0005-0000-0000-0000810C0000}"/>
    <cellStyle name="Moneda 3 2 2 2" xfId="1591" xr:uid="{00000000-0005-0000-0000-0000820C0000}"/>
    <cellStyle name="Moneda 3 2 2 2 2" xfId="1592" xr:uid="{00000000-0005-0000-0000-0000830C0000}"/>
    <cellStyle name="Moneda 3 2 2 2 2 2" xfId="1593" xr:uid="{00000000-0005-0000-0000-0000840C0000}"/>
    <cellStyle name="Moneda 3 2 2 2 2 2 2" xfId="1594" xr:uid="{00000000-0005-0000-0000-0000850C0000}"/>
    <cellStyle name="Moneda 3 2 2 2 2 3" xfId="1595" xr:uid="{00000000-0005-0000-0000-0000860C0000}"/>
    <cellStyle name="Moneda 3 2 2 2 2 3 2" xfId="1596" xr:uid="{00000000-0005-0000-0000-0000870C0000}"/>
    <cellStyle name="Moneda 3 2 2 2 2 4" xfId="1597" xr:uid="{00000000-0005-0000-0000-0000880C0000}"/>
    <cellStyle name="Moneda 3 2 2 2 2 4 2" xfId="1598" xr:uid="{00000000-0005-0000-0000-0000890C0000}"/>
    <cellStyle name="Moneda 3 2 2 2 2 5" xfId="1599" xr:uid="{00000000-0005-0000-0000-00008A0C0000}"/>
    <cellStyle name="Moneda 3 2 2 2 3" xfId="1600" xr:uid="{00000000-0005-0000-0000-00008B0C0000}"/>
    <cellStyle name="Moneda 3 2 2 2 3 2" xfId="1601" xr:uid="{00000000-0005-0000-0000-00008C0C0000}"/>
    <cellStyle name="Moneda 3 2 2 2 4" xfId="1602" xr:uid="{00000000-0005-0000-0000-00008D0C0000}"/>
    <cellStyle name="Moneda 3 2 2 2 4 2" xfId="1603" xr:uid="{00000000-0005-0000-0000-00008E0C0000}"/>
    <cellStyle name="Moneda 3 2 2 2 5" xfId="1604" xr:uid="{00000000-0005-0000-0000-00008F0C0000}"/>
    <cellStyle name="Moneda 3 2 2 2 5 2" xfId="1605" xr:uid="{00000000-0005-0000-0000-0000900C0000}"/>
    <cellStyle name="Moneda 3 2 2 2 6" xfId="1606" xr:uid="{00000000-0005-0000-0000-0000910C0000}"/>
    <cellStyle name="Moneda 3 2 2 3" xfId="1607" xr:uid="{00000000-0005-0000-0000-0000920C0000}"/>
    <cellStyle name="Moneda 3 2 2 3 2" xfId="1608" xr:uid="{00000000-0005-0000-0000-0000930C0000}"/>
    <cellStyle name="Moneda 3 2 2 3 2 2" xfId="1609" xr:uid="{00000000-0005-0000-0000-0000940C0000}"/>
    <cellStyle name="Moneda 3 2 2 3 2 2 2" xfId="1610" xr:uid="{00000000-0005-0000-0000-0000950C0000}"/>
    <cellStyle name="Moneda 3 2 2 3 2 3" xfId="1611" xr:uid="{00000000-0005-0000-0000-0000960C0000}"/>
    <cellStyle name="Moneda 3 2 2 3 3" xfId="1612" xr:uid="{00000000-0005-0000-0000-0000970C0000}"/>
    <cellStyle name="Moneda 3 2 2 3 3 2" xfId="1613" xr:uid="{00000000-0005-0000-0000-0000980C0000}"/>
    <cellStyle name="Moneda 3 2 2 3 4" xfId="1614" xr:uid="{00000000-0005-0000-0000-0000990C0000}"/>
    <cellStyle name="Moneda 3 2 2 3 4 2" xfId="1615" xr:uid="{00000000-0005-0000-0000-00009A0C0000}"/>
    <cellStyle name="Moneda 3 2 2 3 5" xfId="1616" xr:uid="{00000000-0005-0000-0000-00009B0C0000}"/>
    <cellStyle name="Moneda 3 2 2 4" xfId="1617" xr:uid="{00000000-0005-0000-0000-00009C0C0000}"/>
    <cellStyle name="Moneda 3 2 2 4 2" xfId="1618" xr:uid="{00000000-0005-0000-0000-00009D0C0000}"/>
    <cellStyle name="Moneda 3 2 2 4 2 2" xfId="1619" xr:uid="{00000000-0005-0000-0000-00009E0C0000}"/>
    <cellStyle name="Moneda 3 2 2 4 2 2 2" xfId="1620" xr:uid="{00000000-0005-0000-0000-00009F0C0000}"/>
    <cellStyle name="Moneda 3 2 2 4 2 3" xfId="1621" xr:uid="{00000000-0005-0000-0000-0000A00C0000}"/>
    <cellStyle name="Moneda 3 2 2 4 3" xfId="1622" xr:uid="{00000000-0005-0000-0000-0000A10C0000}"/>
    <cellStyle name="Moneda 3 2 2 4 3 2" xfId="1623" xr:uid="{00000000-0005-0000-0000-0000A20C0000}"/>
    <cellStyle name="Moneda 3 2 2 4 4" xfId="1624" xr:uid="{00000000-0005-0000-0000-0000A30C0000}"/>
    <cellStyle name="Moneda 3 2 2 5" xfId="1625" xr:uid="{00000000-0005-0000-0000-0000A40C0000}"/>
    <cellStyle name="Moneda 3 2 2 5 2" xfId="1626" xr:uid="{00000000-0005-0000-0000-0000A50C0000}"/>
    <cellStyle name="Moneda 3 2 2 5 2 2" xfId="1627" xr:uid="{00000000-0005-0000-0000-0000A60C0000}"/>
    <cellStyle name="Moneda 3 2 2 5 3" xfId="1628" xr:uid="{00000000-0005-0000-0000-0000A70C0000}"/>
    <cellStyle name="Moneda 3 2 2 6" xfId="1629" xr:uid="{00000000-0005-0000-0000-0000A80C0000}"/>
    <cellStyle name="Moneda 3 2 2 6 2" xfId="1630" xr:uid="{00000000-0005-0000-0000-0000A90C0000}"/>
    <cellStyle name="Moneda 3 2 2 7" xfId="1631" xr:uid="{00000000-0005-0000-0000-0000AA0C0000}"/>
    <cellStyle name="Moneda 3 2 3" xfId="1632" xr:uid="{00000000-0005-0000-0000-0000AB0C0000}"/>
    <cellStyle name="Moneda 3 2 3 2" xfId="1633" xr:uid="{00000000-0005-0000-0000-0000AC0C0000}"/>
    <cellStyle name="Moneda 3 2 3 2 2" xfId="1634" xr:uid="{00000000-0005-0000-0000-0000AD0C0000}"/>
    <cellStyle name="Moneda 3 2 3 2 2 2" xfId="1635" xr:uid="{00000000-0005-0000-0000-0000AE0C0000}"/>
    <cellStyle name="Moneda 3 2 3 2 2 2 2" xfId="1636" xr:uid="{00000000-0005-0000-0000-0000AF0C0000}"/>
    <cellStyle name="Moneda 3 2 3 2 2 3" xfId="1637" xr:uid="{00000000-0005-0000-0000-0000B00C0000}"/>
    <cellStyle name="Moneda 3 2 3 2 2 3 2" xfId="1638" xr:uid="{00000000-0005-0000-0000-0000B10C0000}"/>
    <cellStyle name="Moneda 3 2 3 2 2 4" xfId="1639" xr:uid="{00000000-0005-0000-0000-0000B20C0000}"/>
    <cellStyle name="Moneda 3 2 3 2 2 4 2" xfId="1640" xr:uid="{00000000-0005-0000-0000-0000B30C0000}"/>
    <cellStyle name="Moneda 3 2 3 2 2 5" xfId="1641" xr:uid="{00000000-0005-0000-0000-0000B40C0000}"/>
    <cellStyle name="Moneda 3 2 3 2 3" xfId="1642" xr:uid="{00000000-0005-0000-0000-0000B50C0000}"/>
    <cellStyle name="Moneda 3 2 3 2 3 2" xfId="1643" xr:uid="{00000000-0005-0000-0000-0000B60C0000}"/>
    <cellStyle name="Moneda 3 2 3 2 4" xfId="1644" xr:uid="{00000000-0005-0000-0000-0000B70C0000}"/>
    <cellStyle name="Moneda 3 2 3 2 4 2" xfId="1645" xr:uid="{00000000-0005-0000-0000-0000B80C0000}"/>
    <cellStyle name="Moneda 3 2 3 2 5" xfId="1646" xr:uid="{00000000-0005-0000-0000-0000B90C0000}"/>
    <cellStyle name="Moneda 3 2 3 2 5 2" xfId="1647" xr:uid="{00000000-0005-0000-0000-0000BA0C0000}"/>
    <cellStyle name="Moneda 3 2 3 2 6" xfId="1648" xr:uid="{00000000-0005-0000-0000-0000BB0C0000}"/>
    <cellStyle name="Moneda 3 2 3 3" xfId="1649" xr:uid="{00000000-0005-0000-0000-0000BC0C0000}"/>
    <cellStyle name="Moneda 3 2 3 3 2" xfId="1650" xr:uid="{00000000-0005-0000-0000-0000BD0C0000}"/>
    <cellStyle name="Moneda 3 2 3 3 2 2" xfId="1651" xr:uid="{00000000-0005-0000-0000-0000BE0C0000}"/>
    <cellStyle name="Moneda 3 2 3 3 3" xfId="1652" xr:uid="{00000000-0005-0000-0000-0000BF0C0000}"/>
    <cellStyle name="Moneda 3 2 3 3 3 2" xfId="1653" xr:uid="{00000000-0005-0000-0000-0000C00C0000}"/>
    <cellStyle name="Moneda 3 2 3 3 4" xfId="1654" xr:uid="{00000000-0005-0000-0000-0000C10C0000}"/>
    <cellStyle name="Moneda 3 2 3 3 4 2" xfId="1655" xr:uid="{00000000-0005-0000-0000-0000C20C0000}"/>
    <cellStyle name="Moneda 3 2 3 3 5" xfId="1656" xr:uid="{00000000-0005-0000-0000-0000C30C0000}"/>
    <cellStyle name="Moneda 3 2 3 4" xfId="1657" xr:uid="{00000000-0005-0000-0000-0000C40C0000}"/>
    <cellStyle name="Moneda 3 2 3 4 2" xfId="1658" xr:uid="{00000000-0005-0000-0000-0000C50C0000}"/>
    <cellStyle name="Moneda 3 2 3 5" xfId="1659" xr:uid="{00000000-0005-0000-0000-0000C60C0000}"/>
    <cellStyle name="Moneda 3 2 3 5 2" xfId="1660" xr:uid="{00000000-0005-0000-0000-0000C70C0000}"/>
    <cellStyle name="Moneda 3 2 3 6" xfId="1661" xr:uid="{00000000-0005-0000-0000-0000C80C0000}"/>
    <cellStyle name="Moneda 3 2 3 6 2" xfId="1662" xr:uid="{00000000-0005-0000-0000-0000C90C0000}"/>
    <cellStyle name="Moneda 3 2 3 7" xfId="1663" xr:uid="{00000000-0005-0000-0000-0000CA0C0000}"/>
    <cellStyle name="Moneda 3 2 4" xfId="1664" xr:uid="{00000000-0005-0000-0000-0000CB0C0000}"/>
    <cellStyle name="Moneda 3 2 4 2" xfId="1665" xr:uid="{00000000-0005-0000-0000-0000CC0C0000}"/>
    <cellStyle name="Moneda 3 2 4 2 2" xfId="1666" xr:uid="{00000000-0005-0000-0000-0000CD0C0000}"/>
    <cellStyle name="Moneda 3 2 4 2 2 2" xfId="1667" xr:uid="{00000000-0005-0000-0000-0000CE0C0000}"/>
    <cellStyle name="Moneda 3 2 4 2 2 2 2" xfId="1668" xr:uid="{00000000-0005-0000-0000-0000CF0C0000}"/>
    <cellStyle name="Moneda 3 2 4 2 2 3" xfId="1669" xr:uid="{00000000-0005-0000-0000-0000D00C0000}"/>
    <cellStyle name="Moneda 3 2 4 2 2 3 2" xfId="1670" xr:uid="{00000000-0005-0000-0000-0000D10C0000}"/>
    <cellStyle name="Moneda 3 2 4 2 2 4" xfId="1671" xr:uid="{00000000-0005-0000-0000-0000D20C0000}"/>
    <cellStyle name="Moneda 3 2 4 2 2 4 2" xfId="1672" xr:uid="{00000000-0005-0000-0000-0000D30C0000}"/>
    <cellStyle name="Moneda 3 2 4 2 2 5" xfId="1673" xr:uid="{00000000-0005-0000-0000-0000D40C0000}"/>
    <cellStyle name="Moneda 3 2 4 2 3" xfId="1674" xr:uid="{00000000-0005-0000-0000-0000D50C0000}"/>
    <cellStyle name="Moneda 3 2 4 2 3 2" xfId="1675" xr:uid="{00000000-0005-0000-0000-0000D60C0000}"/>
    <cellStyle name="Moneda 3 2 4 2 4" xfId="1676" xr:uid="{00000000-0005-0000-0000-0000D70C0000}"/>
    <cellStyle name="Moneda 3 2 4 2 4 2" xfId="1677" xr:uid="{00000000-0005-0000-0000-0000D80C0000}"/>
    <cellStyle name="Moneda 3 2 4 2 5" xfId="1678" xr:uid="{00000000-0005-0000-0000-0000D90C0000}"/>
    <cellStyle name="Moneda 3 2 4 2 5 2" xfId="1679" xr:uid="{00000000-0005-0000-0000-0000DA0C0000}"/>
    <cellStyle name="Moneda 3 2 4 2 6" xfId="1680" xr:uid="{00000000-0005-0000-0000-0000DB0C0000}"/>
    <cellStyle name="Moneda 3 2 4 3" xfId="1681" xr:uid="{00000000-0005-0000-0000-0000DC0C0000}"/>
    <cellStyle name="Moneda 3 2 4 3 2" xfId="1682" xr:uid="{00000000-0005-0000-0000-0000DD0C0000}"/>
    <cellStyle name="Moneda 3 2 4 3 2 2" xfId="1683" xr:uid="{00000000-0005-0000-0000-0000DE0C0000}"/>
    <cellStyle name="Moneda 3 2 4 3 3" xfId="1684" xr:uid="{00000000-0005-0000-0000-0000DF0C0000}"/>
    <cellStyle name="Moneda 3 2 4 3 3 2" xfId="1685" xr:uid="{00000000-0005-0000-0000-0000E00C0000}"/>
    <cellStyle name="Moneda 3 2 4 3 4" xfId="1686" xr:uid="{00000000-0005-0000-0000-0000E10C0000}"/>
    <cellStyle name="Moneda 3 2 4 3 4 2" xfId="1687" xr:uid="{00000000-0005-0000-0000-0000E20C0000}"/>
    <cellStyle name="Moneda 3 2 4 3 5" xfId="1688" xr:uid="{00000000-0005-0000-0000-0000E30C0000}"/>
    <cellStyle name="Moneda 3 2 4 4" xfId="1689" xr:uid="{00000000-0005-0000-0000-0000E40C0000}"/>
    <cellStyle name="Moneda 3 2 4 4 2" xfId="1690" xr:uid="{00000000-0005-0000-0000-0000E50C0000}"/>
    <cellStyle name="Moneda 3 2 4 5" xfId="1691" xr:uid="{00000000-0005-0000-0000-0000E60C0000}"/>
    <cellStyle name="Moneda 3 2 4 5 2" xfId="1692" xr:uid="{00000000-0005-0000-0000-0000E70C0000}"/>
    <cellStyle name="Moneda 3 2 4 6" xfId="1693" xr:uid="{00000000-0005-0000-0000-0000E80C0000}"/>
    <cellStyle name="Moneda 3 2 4 6 2" xfId="1694" xr:uid="{00000000-0005-0000-0000-0000E90C0000}"/>
    <cellStyle name="Moneda 3 2 4 7" xfId="1695" xr:uid="{00000000-0005-0000-0000-0000EA0C0000}"/>
    <cellStyle name="Moneda 3 2 5" xfId="1696" xr:uid="{00000000-0005-0000-0000-0000EB0C0000}"/>
    <cellStyle name="Moneda 3 2 5 2" xfId="1697" xr:uid="{00000000-0005-0000-0000-0000EC0C0000}"/>
    <cellStyle name="Moneda 3 2 5 2 2" xfId="1698" xr:uid="{00000000-0005-0000-0000-0000ED0C0000}"/>
    <cellStyle name="Moneda 3 2 5 2 2 2" xfId="1699" xr:uid="{00000000-0005-0000-0000-0000EE0C0000}"/>
    <cellStyle name="Moneda 3 2 5 2 3" xfId="1700" xr:uid="{00000000-0005-0000-0000-0000EF0C0000}"/>
    <cellStyle name="Moneda 3 2 5 2 3 2" xfId="1701" xr:uid="{00000000-0005-0000-0000-0000F00C0000}"/>
    <cellStyle name="Moneda 3 2 5 2 4" xfId="1702" xr:uid="{00000000-0005-0000-0000-0000F10C0000}"/>
    <cellStyle name="Moneda 3 2 5 2 4 2" xfId="1703" xr:uid="{00000000-0005-0000-0000-0000F20C0000}"/>
    <cellStyle name="Moneda 3 2 5 2 5" xfId="1704" xr:uid="{00000000-0005-0000-0000-0000F30C0000}"/>
    <cellStyle name="Moneda 3 2 5 3" xfId="1705" xr:uid="{00000000-0005-0000-0000-0000F40C0000}"/>
    <cellStyle name="Moneda 3 2 5 3 2" xfId="1706" xr:uid="{00000000-0005-0000-0000-0000F50C0000}"/>
    <cellStyle name="Moneda 3 2 5 4" xfId="1707" xr:uid="{00000000-0005-0000-0000-0000F60C0000}"/>
    <cellStyle name="Moneda 3 2 5 4 2" xfId="1708" xr:uid="{00000000-0005-0000-0000-0000F70C0000}"/>
    <cellStyle name="Moneda 3 2 5 5" xfId="1709" xr:uid="{00000000-0005-0000-0000-0000F80C0000}"/>
    <cellStyle name="Moneda 3 2 5 5 2" xfId="1710" xr:uid="{00000000-0005-0000-0000-0000F90C0000}"/>
    <cellStyle name="Moneda 3 2 5 6" xfId="1711" xr:uid="{00000000-0005-0000-0000-0000FA0C0000}"/>
    <cellStyle name="Moneda 3 2 6" xfId="1712" xr:uid="{00000000-0005-0000-0000-0000FB0C0000}"/>
    <cellStyle name="Moneda 3 2 6 2" xfId="1713" xr:uid="{00000000-0005-0000-0000-0000FC0C0000}"/>
    <cellStyle name="Moneda 3 2 6 2 2" xfId="1714" xr:uid="{00000000-0005-0000-0000-0000FD0C0000}"/>
    <cellStyle name="Moneda 3 2 6 2 3" xfId="1715" xr:uid="{00000000-0005-0000-0000-0000FE0C0000}"/>
    <cellStyle name="Moneda 3 2 6 3" xfId="1716" xr:uid="{00000000-0005-0000-0000-0000FF0C0000}"/>
    <cellStyle name="Moneda 3 2 6 4" xfId="1717" xr:uid="{00000000-0005-0000-0000-0000000D0000}"/>
    <cellStyle name="Moneda 3 2 7" xfId="1718" xr:uid="{00000000-0005-0000-0000-0000010D0000}"/>
    <cellStyle name="Moneda 3 2 7 2" xfId="1719" xr:uid="{00000000-0005-0000-0000-0000020D0000}"/>
    <cellStyle name="Moneda 3 2 7 2 2" xfId="1720" xr:uid="{00000000-0005-0000-0000-0000030D0000}"/>
    <cellStyle name="Moneda 3 2 7 3" xfId="1721" xr:uid="{00000000-0005-0000-0000-0000040D0000}"/>
    <cellStyle name="Moneda 3 2 7 3 2" xfId="1722" xr:uid="{00000000-0005-0000-0000-0000050D0000}"/>
    <cellStyle name="Moneda 3 2 7 4" xfId="1723" xr:uid="{00000000-0005-0000-0000-0000060D0000}"/>
    <cellStyle name="Moneda 3 2 7 4 2" xfId="1724" xr:uid="{00000000-0005-0000-0000-0000070D0000}"/>
    <cellStyle name="Moneda 3 2 7 5" xfId="1725" xr:uid="{00000000-0005-0000-0000-0000080D0000}"/>
    <cellStyle name="Moneda 3 2 8" xfId="1726" xr:uid="{00000000-0005-0000-0000-0000090D0000}"/>
    <cellStyle name="Moneda 3 2 8 2" xfId="1727" xr:uid="{00000000-0005-0000-0000-00000A0D0000}"/>
    <cellStyle name="Moneda 3 2 8 3" xfId="1728" xr:uid="{00000000-0005-0000-0000-00000B0D0000}"/>
    <cellStyle name="Moneda 3 2 9" xfId="1729" xr:uid="{00000000-0005-0000-0000-00000C0D0000}"/>
    <cellStyle name="Moneda 3 2 9 2" xfId="1730" xr:uid="{00000000-0005-0000-0000-00000D0D0000}"/>
    <cellStyle name="Moneda 3 3" xfId="1731" xr:uid="{00000000-0005-0000-0000-00000E0D0000}"/>
    <cellStyle name="Moneda 3 3 2" xfId="1732" xr:uid="{00000000-0005-0000-0000-00000F0D0000}"/>
    <cellStyle name="Moneda 3 3 2 2" xfId="1733" xr:uid="{00000000-0005-0000-0000-0000100D0000}"/>
    <cellStyle name="Moneda 3 3 2 2 2" xfId="1734" xr:uid="{00000000-0005-0000-0000-0000110D0000}"/>
    <cellStyle name="Moneda 3 3 2 2 2 2" xfId="1735" xr:uid="{00000000-0005-0000-0000-0000120D0000}"/>
    <cellStyle name="Moneda 3 3 2 2 3" xfId="1736" xr:uid="{00000000-0005-0000-0000-0000130D0000}"/>
    <cellStyle name="Moneda 3 3 2 2 3 2" xfId="1737" xr:uid="{00000000-0005-0000-0000-0000140D0000}"/>
    <cellStyle name="Moneda 3 3 2 2 4" xfId="1738" xr:uid="{00000000-0005-0000-0000-0000150D0000}"/>
    <cellStyle name="Moneda 3 3 2 2 4 2" xfId="1739" xr:uid="{00000000-0005-0000-0000-0000160D0000}"/>
    <cellStyle name="Moneda 3 3 2 2 5" xfId="1740" xr:uid="{00000000-0005-0000-0000-0000170D0000}"/>
    <cellStyle name="Moneda 3 3 2 3" xfId="1741" xr:uid="{00000000-0005-0000-0000-0000180D0000}"/>
    <cellStyle name="Moneda 3 3 2 3 2" xfId="1742" xr:uid="{00000000-0005-0000-0000-0000190D0000}"/>
    <cellStyle name="Moneda 3 3 2 4" xfId="1743" xr:uid="{00000000-0005-0000-0000-00001A0D0000}"/>
    <cellStyle name="Moneda 3 3 2 4 2" xfId="1744" xr:uid="{00000000-0005-0000-0000-00001B0D0000}"/>
    <cellStyle name="Moneda 3 3 2 5" xfId="1745" xr:uid="{00000000-0005-0000-0000-00001C0D0000}"/>
    <cellStyle name="Moneda 3 3 2 5 2" xfId="1746" xr:uid="{00000000-0005-0000-0000-00001D0D0000}"/>
    <cellStyle name="Moneda 3 3 2 6" xfId="1747" xr:uid="{00000000-0005-0000-0000-00001E0D0000}"/>
    <cellStyle name="Moneda 3 3 2 7" xfId="1748" xr:uid="{00000000-0005-0000-0000-00001F0D0000}"/>
    <cellStyle name="Moneda 3 3 3" xfId="1749" xr:uid="{00000000-0005-0000-0000-0000200D0000}"/>
    <cellStyle name="Moneda 3 3 3 2" xfId="1750" xr:uid="{00000000-0005-0000-0000-0000210D0000}"/>
    <cellStyle name="Moneda 3 3 3 2 2" xfId="1751" xr:uid="{00000000-0005-0000-0000-0000220D0000}"/>
    <cellStyle name="Moneda 3 3 3 3" xfId="1752" xr:uid="{00000000-0005-0000-0000-0000230D0000}"/>
    <cellStyle name="Moneda 3 3 3 3 2" xfId="1753" xr:uid="{00000000-0005-0000-0000-0000240D0000}"/>
    <cellStyle name="Moneda 3 3 3 4" xfId="1754" xr:uid="{00000000-0005-0000-0000-0000250D0000}"/>
    <cellStyle name="Moneda 3 3 3 4 2" xfId="1755" xr:uid="{00000000-0005-0000-0000-0000260D0000}"/>
    <cellStyle name="Moneda 3 3 3 5" xfId="1756" xr:uid="{00000000-0005-0000-0000-0000270D0000}"/>
    <cellStyle name="Moneda 3 3 4" xfId="1757" xr:uid="{00000000-0005-0000-0000-0000280D0000}"/>
    <cellStyle name="Moneda 3 3 4 2" xfId="1758" xr:uid="{00000000-0005-0000-0000-0000290D0000}"/>
    <cellStyle name="Moneda 3 3 5" xfId="1759" xr:uid="{00000000-0005-0000-0000-00002A0D0000}"/>
    <cellStyle name="Moneda 3 3 5 2" xfId="1760" xr:uid="{00000000-0005-0000-0000-00002B0D0000}"/>
    <cellStyle name="Moneda 3 3 6" xfId="1761" xr:uid="{00000000-0005-0000-0000-00002C0D0000}"/>
    <cellStyle name="Moneda 3 3 6 2" xfId="1762" xr:uid="{00000000-0005-0000-0000-00002D0D0000}"/>
    <cellStyle name="Moneda 3 3 7" xfId="1763" xr:uid="{00000000-0005-0000-0000-00002E0D0000}"/>
    <cellStyle name="Moneda 3 3 8" xfId="1764" xr:uid="{00000000-0005-0000-0000-00002F0D0000}"/>
    <cellStyle name="Moneda 3 4" xfId="1765" xr:uid="{00000000-0005-0000-0000-0000300D0000}"/>
    <cellStyle name="Moneda 3 4 2" xfId="1766" xr:uid="{00000000-0005-0000-0000-0000310D0000}"/>
    <cellStyle name="Moneda 3 4 2 2" xfId="1767" xr:uid="{00000000-0005-0000-0000-0000320D0000}"/>
    <cellStyle name="Moneda 3 4 2 2 2" xfId="1768" xr:uid="{00000000-0005-0000-0000-0000330D0000}"/>
    <cellStyle name="Moneda 3 4 2 2 2 2" xfId="1769" xr:uid="{00000000-0005-0000-0000-0000340D0000}"/>
    <cellStyle name="Moneda 3 4 2 2 3" xfId="1770" xr:uid="{00000000-0005-0000-0000-0000350D0000}"/>
    <cellStyle name="Moneda 3 4 2 2 3 2" xfId="1771" xr:uid="{00000000-0005-0000-0000-0000360D0000}"/>
    <cellStyle name="Moneda 3 4 2 2 4" xfId="1772" xr:uid="{00000000-0005-0000-0000-0000370D0000}"/>
    <cellStyle name="Moneda 3 4 2 2 4 2" xfId="1773" xr:uid="{00000000-0005-0000-0000-0000380D0000}"/>
    <cellStyle name="Moneda 3 4 2 2 5" xfId="1774" xr:uid="{00000000-0005-0000-0000-0000390D0000}"/>
    <cellStyle name="Moneda 3 4 2 3" xfId="1775" xr:uid="{00000000-0005-0000-0000-00003A0D0000}"/>
    <cellStyle name="Moneda 3 4 2 3 2" xfId="1776" xr:uid="{00000000-0005-0000-0000-00003B0D0000}"/>
    <cellStyle name="Moneda 3 4 2 4" xfId="1777" xr:uid="{00000000-0005-0000-0000-00003C0D0000}"/>
    <cellStyle name="Moneda 3 4 2 4 2" xfId="1778" xr:uid="{00000000-0005-0000-0000-00003D0D0000}"/>
    <cellStyle name="Moneda 3 4 2 5" xfId="1779" xr:uid="{00000000-0005-0000-0000-00003E0D0000}"/>
    <cellStyle name="Moneda 3 4 2 5 2" xfId="1780" xr:uid="{00000000-0005-0000-0000-00003F0D0000}"/>
    <cellStyle name="Moneda 3 4 2 6" xfId="1781" xr:uid="{00000000-0005-0000-0000-0000400D0000}"/>
    <cellStyle name="Moneda 3 4 3" xfId="1782" xr:uid="{00000000-0005-0000-0000-0000410D0000}"/>
    <cellStyle name="Moneda 3 4 3 2" xfId="1783" xr:uid="{00000000-0005-0000-0000-0000420D0000}"/>
    <cellStyle name="Moneda 3 4 3 2 2" xfId="1784" xr:uid="{00000000-0005-0000-0000-0000430D0000}"/>
    <cellStyle name="Moneda 3 4 3 3" xfId="1785" xr:uid="{00000000-0005-0000-0000-0000440D0000}"/>
    <cellStyle name="Moneda 3 4 3 3 2" xfId="1786" xr:uid="{00000000-0005-0000-0000-0000450D0000}"/>
    <cellStyle name="Moneda 3 4 3 4" xfId="1787" xr:uid="{00000000-0005-0000-0000-0000460D0000}"/>
    <cellStyle name="Moneda 3 4 3 4 2" xfId="1788" xr:uid="{00000000-0005-0000-0000-0000470D0000}"/>
    <cellStyle name="Moneda 3 4 3 5" xfId="1789" xr:uid="{00000000-0005-0000-0000-0000480D0000}"/>
    <cellStyle name="Moneda 3 4 4" xfId="1790" xr:uid="{00000000-0005-0000-0000-0000490D0000}"/>
    <cellStyle name="Moneda 3 4 4 2" xfId="1791" xr:uid="{00000000-0005-0000-0000-00004A0D0000}"/>
    <cellStyle name="Moneda 3 4 5" xfId="1792" xr:uid="{00000000-0005-0000-0000-00004B0D0000}"/>
    <cellStyle name="Moneda 3 4 5 2" xfId="1793" xr:uid="{00000000-0005-0000-0000-00004C0D0000}"/>
    <cellStyle name="Moneda 3 4 6" xfId="1794" xr:uid="{00000000-0005-0000-0000-00004D0D0000}"/>
    <cellStyle name="Moneda 3 4 6 2" xfId="1795" xr:uid="{00000000-0005-0000-0000-00004E0D0000}"/>
    <cellStyle name="Moneda 3 4 7" xfId="1796" xr:uid="{00000000-0005-0000-0000-00004F0D0000}"/>
    <cellStyle name="Moneda 3 5" xfId="1797" xr:uid="{00000000-0005-0000-0000-0000500D0000}"/>
    <cellStyle name="Moneda 3 5 10" xfId="2965" xr:uid="{00000000-0005-0000-0000-0000510D0000}"/>
    <cellStyle name="Moneda 3 5 10 2" xfId="3122" xr:uid="{00000000-0005-0000-0000-0000520D0000}"/>
    <cellStyle name="Moneda 3 5 10 2 2" xfId="3575" xr:uid="{00000000-0005-0000-0000-0000530D0000}"/>
    <cellStyle name="Moneda 3 5 10 2 2 2" xfId="4421" xr:uid="{00000000-0005-0000-0000-0000540D0000}"/>
    <cellStyle name="Moneda 3 5 10 2 2 2 2" xfId="6104" xr:uid="{A7A0DC05-E203-41F2-AC44-FE4060E80F57}"/>
    <cellStyle name="Moneda 3 5 10 2 2 3" xfId="5264" xr:uid="{B741EFB8-9D8A-4A26-973F-F8EC9FA82615}"/>
    <cellStyle name="Moneda 3 5 10 2 3" xfId="4006" xr:uid="{00000000-0005-0000-0000-0000550D0000}"/>
    <cellStyle name="Moneda 3 5 10 2 3 2" xfId="5689" xr:uid="{E56D2516-DA0E-4A6C-8913-B67639C6C7AA}"/>
    <cellStyle name="Moneda 3 5 10 2 4" xfId="4849" xr:uid="{B59342AC-64AB-4D67-A282-99B7D8E613CD}"/>
    <cellStyle name="Moneda 3 5 10 3" xfId="3426" xr:uid="{00000000-0005-0000-0000-0000560D0000}"/>
    <cellStyle name="Moneda 3 5 10 3 2" xfId="4272" xr:uid="{00000000-0005-0000-0000-0000570D0000}"/>
    <cellStyle name="Moneda 3 5 10 3 2 2" xfId="5955" xr:uid="{9B861258-8E80-4FB7-950D-6E779079C0F8}"/>
    <cellStyle name="Moneda 3 5 10 3 3" xfId="5115" xr:uid="{BA0B8A63-22A3-4209-B3F3-0D2DEC1E17EE}"/>
    <cellStyle name="Moneda 3 5 10 4" xfId="3857" xr:uid="{00000000-0005-0000-0000-0000580D0000}"/>
    <cellStyle name="Moneda 3 5 10 4 2" xfId="5540" xr:uid="{EE7DECB9-269A-4709-A6B3-2E9232D54978}"/>
    <cellStyle name="Moneda 3 5 10 5" xfId="4700" xr:uid="{555B02CF-B0E2-4D55-BFAB-850689FC7A57}"/>
    <cellStyle name="Moneda 3 5 11" xfId="3022" xr:uid="{00000000-0005-0000-0000-0000590D0000}"/>
    <cellStyle name="Moneda 3 5 11 2" xfId="3477" xr:uid="{00000000-0005-0000-0000-00005A0D0000}"/>
    <cellStyle name="Moneda 3 5 11 2 2" xfId="4323" xr:uid="{00000000-0005-0000-0000-00005B0D0000}"/>
    <cellStyle name="Moneda 3 5 11 2 2 2" xfId="6006" xr:uid="{BE80EF97-5559-455F-A70C-ECF3ABFEE85D}"/>
    <cellStyle name="Moneda 3 5 11 2 3" xfId="5166" xr:uid="{874F2F1D-B118-40A7-ACA4-5B2FB4D0CB86}"/>
    <cellStyle name="Moneda 3 5 11 3" xfId="3908" xr:uid="{00000000-0005-0000-0000-00005C0D0000}"/>
    <cellStyle name="Moneda 3 5 11 3 2" xfId="5591" xr:uid="{56943716-483A-4717-93AA-E82551616A73}"/>
    <cellStyle name="Moneda 3 5 11 4" xfId="4751" xr:uid="{047166D7-BB1B-4A93-B62C-839FEF5051FB}"/>
    <cellStyle name="Moneda 3 5 12" xfId="3186" xr:uid="{00000000-0005-0000-0000-00005D0D0000}"/>
    <cellStyle name="Moneda 3 5 12 2" xfId="3633" xr:uid="{00000000-0005-0000-0000-00005E0D0000}"/>
    <cellStyle name="Moneda 3 5 12 2 2" xfId="4479" xr:uid="{00000000-0005-0000-0000-00005F0D0000}"/>
    <cellStyle name="Moneda 3 5 12 2 2 2" xfId="6162" xr:uid="{22FB0E35-12FA-476D-994F-AB5662D5E9FA}"/>
    <cellStyle name="Moneda 3 5 12 2 3" xfId="5322" xr:uid="{5DA14FB5-A121-4981-8804-72C7FFE3DADF}"/>
    <cellStyle name="Moneda 3 5 12 3" xfId="4064" xr:uid="{00000000-0005-0000-0000-0000600D0000}"/>
    <cellStyle name="Moneda 3 5 12 3 2" xfId="5747" xr:uid="{576A42F6-6F50-468A-BBD5-AFBED442FFEC}"/>
    <cellStyle name="Moneda 3 5 12 4" xfId="4907" xr:uid="{E43B1741-CCDC-496B-AB26-8E7964727B71}"/>
    <cellStyle name="Moneda 3 5 13" xfId="3276" xr:uid="{00000000-0005-0000-0000-0000610D0000}"/>
    <cellStyle name="Moneda 3 5 13 2" xfId="3693" xr:uid="{00000000-0005-0000-0000-0000620D0000}"/>
    <cellStyle name="Moneda 3 5 13 2 2" xfId="4539" xr:uid="{00000000-0005-0000-0000-0000630D0000}"/>
    <cellStyle name="Moneda 3 5 13 2 2 2" xfId="6222" xr:uid="{079C3370-C1FD-49A6-8A1B-8B13AF1C2574}"/>
    <cellStyle name="Moneda 3 5 13 2 3" xfId="5382" xr:uid="{A92DA5D4-EE26-41C2-ADED-24893EC1B86A}"/>
    <cellStyle name="Moneda 3 5 13 3" xfId="4124" xr:uid="{00000000-0005-0000-0000-0000640D0000}"/>
    <cellStyle name="Moneda 3 5 13 3 2" xfId="5807" xr:uid="{0A95C999-5121-45D1-8961-988178B860C9}"/>
    <cellStyle name="Moneda 3 5 13 4" xfId="4967" xr:uid="{850DDB62-42CD-4060-B0B7-5DE2BAD2639F}"/>
    <cellStyle name="Moneda 3 5 14" xfId="3328" xr:uid="{00000000-0005-0000-0000-0000650D0000}"/>
    <cellStyle name="Moneda 3 5 14 2" xfId="4174" xr:uid="{00000000-0005-0000-0000-0000660D0000}"/>
    <cellStyle name="Moneda 3 5 14 2 2" xfId="5857" xr:uid="{AE514FD9-F088-4143-AFD4-465263E3B2E4}"/>
    <cellStyle name="Moneda 3 5 14 3" xfId="5017" xr:uid="{50DAF8D7-C86A-4A77-9E42-DDD77DE9326F}"/>
    <cellStyle name="Moneda 3 5 15" xfId="3751" xr:uid="{00000000-0005-0000-0000-0000670D0000}"/>
    <cellStyle name="Moneda 3 5 15 2" xfId="5438" xr:uid="{3D98FAAF-28ED-4A86-8A7C-6DD4B693FFB5}"/>
    <cellStyle name="Moneda 3 5 16" xfId="4603" xr:uid="{CEED5460-661C-48FD-8939-0A13F97AD414}"/>
    <cellStyle name="Moneda 3 5 2" xfId="1798" xr:uid="{00000000-0005-0000-0000-0000680D0000}"/>
    <cellStyle name="Moneda 3 5 2 2" xfId="1799" xr:uid="{00000000-0005-0000-0000-0000690D0000}"/>
    <cellStyle name="Moneda 3 5 2 2 2" xfId="1800" xr:uid="{00000000-0005-0000-0000-00006A0D0000}"/>
    <cellStyle name="Moneda 3 5 2 2 2 2" xfId="1801" xr:uid="{00000000-0005-0000-0000-00006B0D0000}"/>
    <cellStyle name="Moneda 3 5 2 2 3" xfId="1802" xr:uid="{00000000-0005-0000-0000-00006C0D0000}"/>
    <cellStyle name="Moneda 3 5 2 2 3 2" xfId="1803" xr:uid="{00000000-0005-0000-0000-00006D0D0000}"/>
    <cellStyle name="Moneda 3 5 2 2 4" xfId="1804" xr:uid="{00000000-0005-0000-0000-00006E0D0000}"/>
    <cellStyle name="Moneda 3 5 2 2 4 2" xfId="1805" xr:uid="{00000000-0005-0000-0000-00006F0D0000}"/>
    <cellStyle name="Moneda 3 5 2 2 5" xfId="1806" xr:uid="{00000000-0005-0000-0000-0000700D0000}"/>
    <cellStyle name="Moneda 3 5 2 3" xfId="1807" xr:uid="{00000000-0005-0000-0000-0000710D0000}"/>
    <cellStyle name="Moneda 3 5 2 3 2" xfId="1808" xr:uid="{00000000-0005-0000-0000-0000720D0000}"/>
    <cellStyle name="Moneda 3 5 2 4" xfId="1809" xr:uid="{00000000-0005-0000-0000-0000730D0000}"/>
    <cellStyle name="Moneda 3 5 2 4 2" xfId="1810" xr:uid="{00000000-0005-0000-0000-0000740D0000}"/>
    <cellStyle name="Moneda 3 5 2 5" xfId="1811" xr:uid="{00000000-0005-0000-0000-0000750D0000}"/>
    <cellStyle name="Moneda 3 5 2 5 2" xfId="1812" xr:uid="{00000000-0005-0000-0000-0000760D0000}"/>
    <cellStyle name="Moneda 3 5 2 6" xfId="1813" xr:uid="{00000000-0005-0000-0000-0000770D0000}"/>
    <cellStyle name="Moneda 3 5 3" xfId="1814" xr:uid="{00000000-0005-0000-0000-0000780D0000}"/>
    <cellStyle name="Moneda 3 5 3 2" xfId="1815" xr:uid="{00000000-0005-0000-0000-0000790D0000}"/>
    <cellStyle name="Moneda 3 5 3 2 2" xfId="1816" xr:uid="{00000000-0005-0000-0000-00007A0D0000}"/>
    <cellStyle name="Moneda 3 5 3 3" xfId="1817" xr:uid="{00000000-0005-0000-0000-00007B0D0000}"/>
    <cellStyle name="Moneda 3 5 3 3 2" xfId="1818" xr:uid="{00000000-0005-0000-0000-00007C0D0000}"/>
    <cellStyle name="Moneda 3 5 3 4" xfId="1819" xr:uid="{00000000-0005-0000-0000-00007D0D0000}"/>
    <cellStyle name="Moneda 3 5 3 4 2" xfId="1820" xr:uid="{00000000-0005-0000-0000-00007E0D0000}"/>
    <cellStyle name="Moneda 3 5 3 5" xfId="1821" xr:uid="{00000000-0005-0000-0000-00007F0D0000}"/>
    <cellStyle name="Moneda 3 5 4" xfId="1822" xr:uid="{00000000-0005-0000-0000-0000800D0000}"/>
    <cellStyle name="Moneda 3 5 4 2" xfId="1823" xr:uid="{00000000-0005-0000-0000-0000810D0000}"/>
    <cellStyle name="Moneda 3 5 5" xfId="1824" xr:uid="{00000000-0005-0000-0000-0000820D0000}"/>
    <cellStyle name="Moneda 3 5 5 2" xfId="1825" xr:uid="{00000000-0005-0000-0000-0000830D0000}"/>
    <cellStyle name="Moneda 3 5 6" xfId="1826" xr:uid="{00000000-0005-0000-0000-0000840D0000}"/>
    <cellStyle name="Moneda 3 5 6 2" xfId="1827" xr:uid="{00000000-0005-0000-0000-0000850D0000}"/>
    <cellStyle name="Moneda 3 5 7" xfId="1828" xr:uid="{00000000-0005-0000-0000-0000860D0000}"/>
    <cellStyle name="Moneda 3 5 8" xfId="1829" xr:uid="{00000000-0005-0000-0000-0000870D0000}"/>
    <cellStyle name="Moneda 3 5 9" xfId="2909" xr:uid="{00000000-0005-0000-0000-0000880D0000}"/>
    <cellStyle name="Moneda 3 5 9 2" xfId="3072" xr:uid="{00000000-0005-0000-0000-0000890D0000}"/>
    <cellStyle name="Moneda 3 5 9 2 2" xfId="3525" xr:uid="{00000000-0005-0000-0000-00008A0D0000}"/>
    <cellStyle name="Moneda 3 5 9 2 2 2" xfId="4371" xr:uid="{00000000-0005-0000-0000-00008B0D0000}"/>
    <cellStyle name="Moneda 3 5 9 2 2 2 2" xfId="6054" xr:uid="{D28AEF0A-5935-4629-A8D3-8204B12D82EE}"/>
    <cellStyle name="Moneda 3 5 9 2 2 3" xfId="5214" xr:uid="{52224293-C5D8-44A2-A0CD-BFF01BF051E5}"/>
    <cellStyle name="Moneda 3 5 9 2 3" xfId="3956" xr:uid="{00000000-0005-0000-0000-00008C0D0000}"/>
    <cellStyle name="Moneda 3 5 9 2 3 2" xfId="5639" xr:uid="{9BE3C467-4E70-48BB-9182-05BD11BF03C5}"/>
    <cellStyle name="Moneda 3 5 9 2 4" xfId="4799" xr:uid="{CD530311-F986-4254-B6CB-0228F7E85555}"/>
    <cellStyle name="Moneda 3 5 9 3" xfId="3376" xr:uid="{00000000-0005-0000-0000-00008D0D0000}"/>
    <cellStyle name="Moneda 3 5 9 3 2" xfId="4222" xr:uid="{00000000-0005-0000-0000-00008E0D0000}"/>
    <cellStyle name="Moneda 3 5 9 3 2 2" xfId="5905" xr:uid="{1D92A796-7810-4D92-A917-931E4880D28F}"/>
    <cellStyle name="Moneda 3 5 9 3 3" xfId="5065" xr:uid="{E2837C1A-432F-4DF4-86F7-BB23D4723BFF}"/>
    <cellStyle name="Moneda 3 5 9 4" xfId="3806" xr:uid="{00000000-0005-0000-0000-00008F0D0000}"/>
    <cellStyle name="Moneda 3 5 9 4 2" xfId="5490" xr:uid="{A4694A87-9C25-415F-8874-4628FF041AD7}"/>
    <cellStyle name="Moneda 3 5 9 5" xfId="4650" xr:uid="{A472A3A1-2F4E-4B13-97F9-CB2F38E2AB2E}"/>
    <cellStyle name="Moneda 3 6" xfId="1830" xr:uid="{00000000-0005-0000-0000-0000900D0000}"/>
    <cellStyle name="Moneda 3 6 2" xfId="1831" xr:uid="{00000000-0005-0000-0000-0000910D0000}"/>
    <cellStyle name="Moneda 3 6 2 2" xfId="1832" xr:uid="{00000000-0005-0000-0000-0000920D0000}"/>
    <cellStyle name="Moneda 3 6 2 2 2" xfId="1833" xr:uid="{00000000-0005-0000-0000-0000930D0000}"/>
    <cellStyle name="Moneda 3 6 2 3" xfId="1834" xr:uid="{00000000-0005-0000-0000-0000940D0000}"/>
    <cellStyle name="Moneda 3 6 3" xfId="1835" xr:uid="{00000000-0005-0000-0000-0000950D0000}"/>
    <cellStyle name="Moneda 3 7" xfId="1836" xr:uid="{00000000-0005-0000-0000-0000960D0000}"/>
    <cellStyle name="Moneda 3 7 2" xfId="1837" xr:uid="{00000000-0005-0000-0000-0000970D0000}"/>
    <cellStyle name="Moneda 3 7 2 2" xfId="1838" xr:uid="{00000000-0005-0000-0000-0000980D0000}"/>
    <cellStyle name="Moneda 3 7 3" xfId="1839" xr:uid="{00000000-0005-0000-0000-0000990D0000}"/>
    <cellStyle name="Moneda 3 8" xfId="1840" xr:uid="{00000000-0005-0000-0000-00009A0D0000}"/>
    <cellStyle name="Moneda 3 8 2" xfId="1841" xr:uid="{00000000-0005-0000-0000-00009B0D0000}"/>
    <cellStyle name="Moneda 3 8 2 2" xfId="1842" xr:uid="{00000000-0005-0000-0000-00009C0D0000}"/>
    <cellStyle name="Moneda 3 8 2 2 2" xfId="1843" xr:uid="{00000000-0005-0000-0000-00009D0D0000}"/>
    <cellStyle name="Moneda 3 8 2 3" xfId="1844" xr:uid="{00000000-0005-0000-0000-00009E0D0000}"/>
    <cellStyle name="Moneda 3 8 2 3 2" xfId="1845" xr:uid="{00000000-0005-0000-0000-00009F0D0000}"/>
    <cellStyle name="Moneda 3 8 2 4" xfId="1846" xr:uid="{00000000-0005-0000-0000-0000A00D0000}"/>
    <cellStyle name="Moneda 3 8 2 4 2" xfId="1847" xr:uid="{00000000-0005-0000-0000-0000A10D0000}"/>
    <cellStyle name="Moneda 3 8 2 5" xfId="1848" xr:uid="{00000000-0005-0000-0000-0000A20D0000}"/>
    <cellStyle name="Moneda 3 8 3" xfId="1849" xr:uid="{00000000-0005-0000-0000-0000A30D0000}"/>
    <cellStyle name="Moneda 3 8 3 2" xfId="1850" xr:uid="{00000000-0005-0000-0000-0000A40D0000}"/>
    <cellStyle name="Moneda 3 8 4" xfId="1851" xr:uid="{00000000-0005-0000-0000-0000A50D0000}"/>
    <cellStyle name="Moneda 3 8 4 2" xfId="1852" xr:uid="{00000000-0005-0000-0000-0000A60D0000}"/>
    <cellStyle name="Moneda 3 8 5" xfId="1853" xr:uid="{00000000-0005-0000-0000-0000A70D0000}"/>
    <cellStyle name="Moneda 3 8 5 2" xfId="1854" xr:uid="{00000000-0005-0000-0000-0000A80D0000}"/>
    <cellStyle name="Moneda 3 8 6" xfId="1855" xr:uid="{00000000-0005-0000-0000-0000A90D0000}"/>
    <cellStyle name="Moneda 3 9" xfId="1856" xr:uid="{00000000-0005-0000-0000-0000AA0D0000}"/>
    <cellStyle name="Moneda 3 9 2" xfId="1857" xr:uid="{00000000-0005-0000-0000-0000AB0D0000}"/>
    <cellStyle name="Moneda 30" xfId="1858" xr:uid="{00000000-0005-0000-0000-0000AC0D0000}"/>
    <cellStyle name="Moneda 30 2" xfId="1859" xr:uid="{00000000-0005-0000-0000-0000AD0D0000}"/>
    <cellStyle name="Moneda 30 2 2" xfId="1860" xr:uid="{00000000-0005-0000-0000-0000AE0D0000}"/>
    <cellStyle name="Moneda 30 3" xfId="1861" xr:uid="{00000000-0005-0000-0000-0000AF0D0000}"/>
    <cellStyle name="Moneda 30 3 2" xfId="1862" xr:uid="{00000000-0005-0000-0000-0000B00D0000}"/>
    <cellStyle name="Moneda 30 4" xfId="1863" xr:uid="{00000000-0005-0000-0000-0000B10D0000}"/>
    <cellStyle name="Moneda 30 4 2" xfId="1864" xr:uid="{00000000-0005-0000-0000-0000B20D0000}"/>
    <cellStyle name="Moneda 30 5" xfId="1865" xr:uid="{00000000-0005-0000-0000-0000B30D0000}"/>
    <cellStyle name="Moneda 31" xfId="1866" xr:uid="{00000000-0005-0000-0000-0000B40D0000}"/>
    <cellStyle name="Moneda 31 2" xfId="1867" xr:uid="{00000000-0005-0000-0000-0000B50D0000}"/>
    <cellStyle name="Moneda 32" xfId="1868" xr:uid="{00000000-0005-0000-0000-0000B60D0000}"/>
    <cellStyle name="Moneda 32 2" xfId="1869" xr:uid="{00000000-0005-0000-0000-0000B70D0000}"/>
    <cellStyle name="Moneda 33" xfId="1870" xr:uid="{00000000-0005-0000-0000-0000B80D0000}"/>
    <cellStyle name="Moneda 33 2" xfId="1871" xr:uid="{00000000-0005-0000-0000-0000B90D0000}"/>
    <cellStyle name="Moneda 34" xfId="1872" xr:uid="{00000000-0005-0000-0000-0000BA0D0000}"/>
    <cellStyle name="Moneda 34 2" xfId="1873" xr:uid="{00000000-0005-0000-0000-0000BB0D0000}"/>
    <cellStyle name="Moneda 35" xfId="1874" xr:uid="{00000000-0005-0000-0000-0000BC0D0000}"/>
    <cellStyle name="Moneda 35 2" xfId="1875" xr:uid="{00000000-0005-0000-0000-0000BD0D0000}"/>
    <cellStyle name="Moneda 36" xfId="1876" xr:uid="{00000000-0005-0000-0000-0000BE0D0000}"/>
    <cellStyle name="Moneda 36 2" xfId="1877" xr:uid="{00000000-0005-0000-0000-0000BF0D0000}"/>
    <cellStyle name="Moneda 37" xfId="1878" xr:uid="{00000000-0005-0000-0000-0000C00D0000}"/>
    <cellStyle name="Moneda 37 2" xfId="1879" xr:uid="{00000000-0005-0000-0000-0000C10D0000}"/>
    <cellStyle name="Moneda 38" xfId="1880" xr:uid="{00000000-0005-0000-0000-0000C20D0000}"/>
    <cellStyle name="Moneda 38 2" xfId="1881" xr:uid="{00000000-0005-0000-0000-0000C30D0000}"/>
    <cellStyle name="Moneda 39" xfId="1882" xr:uid="{00000000-0005-0000-0000-0000C40D0000}"/>
    <cellStyle name="Moneda 39 2" xfId="1883" xr:uid="{00000000-0005-0000-0000-0000C50D0000}"/>
    <cellStyle name="Moneda 4" xfId="14" xr:uid="{00000000-0005-0000-0000-0000C60D0000}"/>
    <cellStyle name="Moneda 4 2" xfId="1884" xr:uid="{00000000-0005-0000-0000-0000C70D0000}"/>
    <cellStyle name="Moneda 4 3" xfId="1885" xr:uid="{00000000-0005-0000-0000-0000C80D0000}"/>
    <cellStyle name="Moneda 4 4" xfId="1886" xr:uid="{00000000-0005-0000-0000-0000C90D0000}"/>
    <cellStyle name="Moneda 40" xfId="1887" xr:uid="{00000000-0005-0000-0000-0000CA0D0000}"/>
    <cellStyle name="Moneda 40 2" xfId="1888" xr:uid="{00000000-0005-0000-0000-0000CB0D0000}"/>
    <cellStyle name="Moneda 41" xfId="1889" xr:uid="{00000000-0005-0000-0000-0000CC0D0000}"/>
    <cellStyle name="Moneda 41 2" xfId="1890" xr:uid="{00000000-0005-0000-0000-0000CD0D0000}"/>
    <cellStyle name="Moneda 42" xfId="1891" xr:uid="{00000000-0005-0000-0000-0000CE0D0000}"/>
    <cellStyle name="Moneda 42 2" xfId="1892" xr:uid="{00000000-0005-0000-0000-0000CF0D0000}"/>
    <cellStyle name="Moneda 43" xfId="1893" xr:uid="{00000000-0005-0000-0000-0000D00D0000}"/>
    <cellStyle name="Moneda 43 2" xfId="1894" xr:uid="{00000000-0005-0000-0000-0000D10D0000}"/>
    <cellStyle name="Moneda 44" xfId="1895" xr:uid="{00000000-0005-0000-0000-0000D20D0000}"/>
    <cellStyle name="Moneda 44 2" xfId="1896" xr:uid="{00000000-0005-0000-0000-0000D30D0000}"/>
    <cellStyle name="Moneda 45" xfId="1897" xr:uid="{00000000-0005-0000-0000-0000D40D0000}"/>
    <cellStyle name="Moneda 45 2" xfId="1898" xr:uid="{00000000-0005-0000-0000-0000D50D0000}"/>
    <cellStyle name="Moneda 46" xfId="1899" xr:uid="{00000000-0005-0000-0000-0000D60D0000}"/>
    <cellStyle name="Moneda 46 2" xfId="1900" xr:uid="{00000000-0005-0000-0000-0000D70D0000}"/>
    <cellStyle name="Moneda 47" xfId="1901" xr:uid="{00000000-0005-0000-0000-0000D80D0000}"/>
    <cellStyle name="Moneda 47 2" xfId="1902" xr:uid="{00000000-0005-0000-0000-0000D90D0000}"/>
    <cellStyle name="Moneda 48" xfId="1903" xr:uid="{00000000-0005-0000-0000-0000DA0D0000}"/>
    <cellStyle name="Moneda 48 2" xfId="1904" xr:uid="{00000000-0005-0000-0000-0000DB0D0000}"/>
    <cellStyle name="Moneda 49" xfId="1905" xr:uid="{00000000-0005-0000-0000-0000DC0D0000}"/>
    <cellStyle name="Moneda 5" xfId="1906" xr:uid="{00000000-0005-0000-0000-0000DD0D0000}"/>
    <cellStyle name="Moneda 5 2" xfId="1907" xr:uid="{00000000-0005-0000-0000-0000DE0D0000}"/>
    <cellStyle name="Moneda 5 3" xfId="1908" xr:uid="{00000000-0005-0000-0000-0000DF0D0000}"/>
    <cellStyle name="Moneda 5 4" xfId="1909" xr:uid="{00000000-0005-0000-0000-0000E00D0000}"/>
    <cellStyle name="Moneda 5 5" xfId="1910" xr:uid="{00000000-0005-0000-0000-0000E10D0000}"/>
    <cellStyle name="Moneda 50" xfId="1911" xr:uid="{00000000-0005-0000-0000-0000E20D0000}"/>
    <cellStyle name="Moneda 51" xfId="1912" xr:uid="{00000000-0005-0000-0000-0000E30D0000}"/>
    <cellStyle name="Moneda 52" xfId="1913" xr:uid="{00000000-0005-0000-0000-0000E40D0000}"/>
    <cellStyle name="Moneda 53" xfId="2861" xr:uid="{00000000-0005-0000-0000-0000E50D0000}"/>
    <cellStyle name="Moneda 54" xfId="2862" xr:uid="{00000000-0005-0000-0000-0000E60D0000}"/>
    <cellStyle name="Moneda 55" xfId="2913" xr:uid="{00000000-0005-0000-0000-0000E70D0000}"/>
    <cellStyle name="Moneda 56" xfId="2915" xr:uid="{00000000-0005-0000-0000-0000E80D0000}"/>
    <cellStyle name="Moneda 57" xfId="2917" xr:uid="{00000000-0005-0000-0000-0000E90D0000}"/>
    <cellStyle name="Moneda 58" xfId="2972" xr:uid="{00000000-0005-0000-0000-0000EA0D0000}"/>
    <cellStyle name="Moneda 59" xfId="2968" xr:uid="{00000000-0005-0000-0000-0000EB0D0000}"/>
    <cellStyle name="Moneda 6" xfId="1914" xr:uid="{00000000-0005-0000-0000-0000EC0D0000}"/>
    <cellStyle name="Moneda 6 10" xfId="1915" xr:uid="{00000000-0005-0000-0000-0000ED0D0000}"/>
    <cellStyle name="Moneda 6 10 2" xfId="1916" xr:uid="{00000000-0005-0000-0000-0000EE0D0000}"/>
    <cellStyle name="Moneda 6 11" xfId="1917" xr:uid="{00000000-0005-0000-0000-0000EF0D0000}"/>
    <cellStyle name="Moneda 6 11 2" xfId="1918" xr:uid="{00000000-0005-0000-0000-0000F00D0000}"/>
    <cellStyle name="Moneda 6 12" xfId="1919" xr:uid="{00000000-0005-0000-0000-0000F10D0000}"/>
    <cellStyle name="Moneda 6 2" xfId="1920" xr:uid="{00000000-0005-0000-0000-0000F20D0000}"/>
    <cellStyle name="Moneda 6 2 10" xfId="1921" xr:uid="{00000000-0005-0000-0000-0000F30D0000}"/>
    <cellStyle name="Moneda 6 2 11" xfId="1922" xr:uid="{00000000-0005-0000-0000-0000F40D0000}"/>
    <cellStyle name="Moneda 6 2 2" xfId="1923" xr:uid="{00000000-0005-0000-0000-0000F50D0000}"/>
    <cellStyle name="Moneda 6 2 2 2" xfId="1924" xr:uid="{00000000-0005-0000-0000-0000F60D0000}"/>
    <cellStyle name="Moneda 6 2 2 2 2" xfId="1925" xr:uid="{00000000-0005-0000-0000-0000F70D0000}"/>
    <cellStyle name="Moneda 6 2 2 2 2 2" xfId="1926" xr:uid="{00000000-0005-0000-0000-0000F80D0000}"/>
    <cellStyle name="Moneda 6 2 2 2 2 2 2" xfId="1927" xr:uid="{00000000-0005-0000-0000-0000F90D0000}"/>
    <cellStyle name="Moneda 6 2 2 2 2 3" xfId="1928" xr:uid="{00000000-0005-0000-0000-0000FA0D0000}"/>
    <cellStyle name="Moneda 6 2 2 2 2 3 2" xfId="1929" xr:uid="{00000000-0005-0000-0000-0000FB0D0000}"/>
    <cellStyle name="Moneda 6 2 2 2 2 4" xfId="1930" xr:uid="{00000000-0005-0000-0000-0000FC0D0000}"/>
    <cellStyle name="Moneda 6 2 2 2 2 4 2" xfId="1931" xr:uid="{00000000-0005-0000-0000-0000FD0D0000}"/>
    <cellStyle name="Moneda 6 2 2 2 2 5" xfId="1932" xr:uid="{00000000-0005-0000-0000-0000FE0D0000}"/>
    <cellStyle name="Moneda 6 2 2 2 3" xfId="1933" xr:uid="{00000000-0005-0000-0000-0000FF0D0000}"/>
    <cellStyle name="Moneda 6 2 2 2 3 2" xfId="1934" xr:uid="{00000000-0005-0000-0000-0000000E0000}"/>
    <cellStyle name="Moneda 6 2 2 2 4" xfId="1935" xr:uid="{00000000-0005-0000-0000-0000010E0000}"/>
    <cellStyle name="Moneda 6 2 2 2 4 2" xfId="1936" xr:uid="{00000000-0005-0000-0000-0000020E0000}"/>
    <cellStyle name="Moneda 6 2 2 2 5" xfId="1937" xr:uid="{00000000-0005-0000-0000-0000030E0000}"/>
    <cellStyle name="Moneda 6 2 2 2 5 2" xfId="1938" xr:uid="{00000000-0005-0000-0000-0000040E0000}"/>
    <cellStyle name="Moneda 6 2 2 2 6" xfId="1939" xr:uid="{00000000-0005-0000-0000-0000050E0000}"/>
    <cellStyle name="Moneda 6 2 2 3" xfId="1940" xr:uid="{00000000-0005-0000-0000-0000060E0000}"/>
    <cellStyle name="Moneda 6 2 2 3 2" xfId="1941" xr:uid="{00000000-0005-0000-0000-0000070E0000}"/>
    <cellStyle name="Moneda 6 2 2 3 2 2" xfId="1942" xr:uid="{00000000-0005-0000-0000-0000080E0000}"/>
    <cellStyle name="Moneda 6 2 2 3 3" xfId="1943" xr:uid="{00000000-0005-0000-0000-0000090E0000}"/>
    <cellStyle name="Moneda 6 2 2 3 3 2" xfId="1944" xr:uid="{00000000-0005-0000-0000-00000A0E0000}"/>
    <cellStyle name="Moneda 6 2 2 3 4" xfId="1945" xr:uid="{00000000-0005-0000-0000-00000B0E0000}"/>
    <cellStyle name="Moneda 6 2 2 3 4 2" xfId="1946" xr:uid="{00000000-0005-0000-0000-00000C0E0000}"/>
    <cellStyle name="Moneda 6 2 2 3 5" xfId="1947" xr:uid="{00000000-0005-0000-0000-00000D0E0000}"/>
    <cellStyle name="Moneda 6 2 2 4" xfId="1948" xr:uid="{00000000-0005-0000-0000-00000E0E0000}"/>
    <cellStyle name="Moneda 6 2 2 4 2" xfId="1949" xr:uid="{00000000-0005-0000-0000-00000F0E0000}"/>
    <cellStyle name="Moneda 6 2 2 5" xfId="1950" xr:uid="{00000000-0005-0000-0000-0000100E0000}"/>
    <cellStyle name="Moneda 6 2 2 5 2" xfId="1951" xr:uid="{00000000-0005-0000-0000-0000110E0000}"/>
    <cellStyle name="Moneda 6 2 2 6" xfId="1952" xr:uid="{00000000-0005-0000-0000-0000120E0000}"/>
    <cellStyle name="Moneda 6 2 2 6 2" xfId="1953" xr:uid="{00000000-0005-0000-0000-0000130E0000}"/>
    <cellStyle name="Moneda 6 2 2 7" xfId="1954" xr:uid="{00000000-0005-0000-0000-0000140E0000}"/>
    <cellStyle name="Moneda 6 2 3" xfId="1955" xr:uid="{00000000-0005-0000-0000-0000150E0000}"/>
    <cellStyle name="Moneda 6 2 3 2" xfId="1956" xr:uid="{00000000-0005-0000-0000-0000160E0000}"/>
    <cellStyle name="Moneda 6 2 3 2 2" xfId="1957" xr:uid="{00000000-0005-0000-0000-0000170E0000}"/>
    <cellStyle name="Moneda 6 2 3 2 2 2" xfId="1958" xr:uid="{00000000-0005-0000-0000-0000180E0000}"/>
    <cellStyle name="Moneda 6 2 3 2 2 2 2" xfId="1959" xr:uid="{00000000-0005-0000-0000-0000190E0000}"/>
    <cellStyle name="Moneda 6 2 3 2 2 3" xfId="1960" xr:uid="{00000000-0005-0000-0000-00001A0E0000}"/>
    <cellStyle name="Moneda 6 2 3 2 2 3 2" xfId="1961" xr:uid="{00000000-0005-0000-0000-00001B0E0000}"/>
    <cellStyle name="Moneda 6 2 3 2 2 4" xfId="1962" xr:uid="{00000000-0005-0000-0000-00001C0E0000}"/>
    <cellStyle name="Moneda 6 2 3 2 2 4 2" xfId="1963" xr:uid="{00000000-0005-0000-0000-00001D0E0000}"/>
    <cellStyle name="Moneda 6 2 3 2 2 5" xfId="1964" xr:uid="{00000000-0005-0000-0000-00001E0E0000}"/>
    <cellStyle name="Moneda 6 2 3 2 3" xfId="1965" xr:uid="{00000000-0005-0000-0000-00001F0E0000}"/>
    <cellStyle name="Moneda 6 2 3 2 3 2" xfId="1966" xr:uid="{00000000-0005-0000-0000-0000200E0000}"/>
    <cellStyle name="Moneda 6 2 3 2 4" xfId="1967" xr:uid="{00000000-0005-0000-0000-0000210E0000}"/>
    <cellStyle name="Moneda 6 2 3 2 4 2" xfId="1968" xr:uid="{00000000-0005-0000-0000-0000220E0000}"/>
    <cellStyle name="Moneda 6 2 3 2 5" xfId="1969" xr:uid="{00000000-0005-0000-0000-0000230E0000}"/>
    <cellStyle name="Moneda 6 2 3 2 5 2" xfId="1970" xr:uid="{00000000-0005-0000-0000-0000240E0000}"/>
    <cellStyle name="Moneda 6 2 3 2 6" xfId="1971" xr:uid="{00000000-0005-0000-0000-0000250E0000}"/>
    <cellStyle name="Moneda 6 2 3 3" xfId="1972" xr:uid="{00000000-0005-0000-0000-0000260E0000}"/>
    <cellStyle name="Moneda 6 2 3 3 2" xfId="1973" xr:uid="{00000000-0005-0000-0000-0000270E0000}"/>
    <cellStyle name="Moneda 6 2 3 3 2 2" xfId="1974" xr:uid="{00000000-0005-0000-0000-0000280E0000}"/>
    <cellStyle name="Moneda 6 2 3 3 3" xfId="1975" xr:uid="{00000000-0005-0000-0000-0000290E0000}"/>
    <cellStyle name="Moneda 6 2 3 3 3 2" xfId="1976" xr:uid="{00000000-0005-0000-0000-00002A0E0000}"/>
    <cellStyle name="Moneda 6 2 3 3 4" xfId="1977" xr:uid="{00000000-0005-0000-0000-00002B0E0000}"/>
    <cellStyle name="Moneda 6 2 3 3 4 2" xfId="1978" xr:uid="{00000000-0005-0000-0000-00002C0E0000}"/>
    <cellStyle name="Moneda 6 2 3 3 5" xfId="1979" xr:uid="{00000000-0005-0000-0000-00002D0E0000}"/>
    <cellStyle name="Moneda 6 2 3 4" xfId="1980" xr:uid="{00000000-0005-0000-0000-00002E0E0000}"/>
    <cellStyle name="Moneda 6 2 3 4 2" xfId="1981" xr:uid="{00000000-0005-0000-0000-00002F0E0000}"/>
    <cellStyle name="Moneda 6 2 3 5" xfId="1982" xr:uid="{00000000-0005-0000-0000-0000300E0000}"/>
    <cellStyle name="Moneda 6 2 3 5 2" xfId="1983" xr:uid="{00000000-0005-0000-0000-0000310E0000}"/>
    <cellStyle name="Moneda 6 2 3 6" xfId="1984" xr:uid="{00000000-0005-0000-0000-0000320E0000}"/>
    <cellStyle name="Moneda 6 2 3 6 2" xfId="1985" xr:uid="{00000000-0005-0000-0000-0000330E0000}"/>
    <cellStyle name="Moneda 6 2 3 7" xfId="1986" xr:uid="{00000000-0005-0000-0000-0000340E0000}"/>
    <cellStyle name="Moneda 6 2 4" xfId="1987" xr:uid="{00000000-0005-0000-0000-0000350E0000}"/>
    <cellStyle name="Moneda 6 2 4 2" xfId="1988" xr:uid="{00000000-0005-0000-0000-0000360E0000}"/>
    <cellStyle name="Moneda 6 2 4 2 2" xfId="1989" xr:uid="{00000000-0005-0000-0000-0000370E0000}"/>
    <cellStyle name="Moneda 6 2 4 2 2 2" xfId="1990" xr:uid="{00000000-0005-0000-0000-0000380E0000}"/>
    <cellStyle name="Moneda 6 2 4 2 2 2 2" xfId="1991" xr:uid="{00000000-0005-0000-0000-0000390E0000}"/>
    <cellStyle name="Moneda 6 2 4 2 2 3" xfId="1992" xr:uid="{00000000-0005-0000-0000-00003A0E0000}"/>
    <cellStyle name="Moneda 6 2 4 2 2 3 2" xfId="1993" xr:uid="{00000000-0005-0000-0000-00003B0E0000}"/>
    <cellStyle name="Moneda 6 2 4 2 2 4" xfId="1994" xr:uid="{00000000-0005-0000-0000-00003C0E0000}"/>
    <cellStyle name="Moneda 6 2 4 2 2 4 2" xfId="1995" xr:uid="{00000000-0005-0000-0000-00003D0E0000}"/>
    <cellStyle name="Moneda 6 2 4 2 2 5" xfId="1996" xr:uid="{00000000-0005-0000-0000-00003E0E0000}"/>
    <cellStyle name="Moneda 6 2 4 2 3" xfId="1997" xr:uid="{00000000-0005-0000-0000-00003F0E0000}"/>
    <cellStyle name="Moneda 6 2 4 2 3 2" xfId="1998" xr:uid="{00000000-0005-0000-0000-0000400E0000}"/>
    <cellStyle name="Moneda 6 2 4 2 4" xfId="1999" xr:uid="{00000000-0005-0000-0000-0000410E0000}"/>
    <cellStyle name="Moneda 6 2 4 2 4 2" xfId="2000" xr:uid="{00000000-0005-0000-0000-0000420E0000}"/>
    <cellStyle name="Moneda 6 2 4 2 5" xfId="2001" xr:uid="{00000000-0005-0000-0000-0000430E0000}"/>
    <cellStyle name="Moneda 6 2 4 2 5 2" xfId="2002" xr:uid="{00000000-0005-0000-0000-0000440E0000}"/>
    <cellStyle name="Moneda 6 2 4 2 6" xfId="2003" xr:uid="{00000000-0005-0000-0000-0000450E0000}"/>
    <cellStyle name="Moneda 6 2 4 3" xfId="2004" xr:uid="{00000000-0005-0000-0000-0000460E0000}"/>
    <cellStyle name="Moneda 6 2 4 3 2" xfId="2005" xr:uid="{00000000-0005-0000-0000-0000470E0000}"/>
    <cellStyle name="Moneda 6 2 4 3 2 2" xfId="2006" xr:uid="{00000000-0005-0000-0000-0000480E0000}"/>
    <cellStyle name="Moneda 6 2 4 3 3" xfId="2007" xr:uid="{00000000-0005-0000-0000-0000490E0000}"/>
    <cellStyle name="Moneda 6 2 4 3 3 2" xfId="2008" xr:uid="{00000000-0005-0000-0000-00004A0E0000}"/>
    <cellStyle name="Moneda 6 2 4 3 4" xfId="2009" xr:uid="{00000000-0005-0000-0000-00004B0E0000}"/>
    <cellStyle name="Moneda 6 2 4 3 4 2" xfId="2010" xr:uid="{00000000-0005-0000-0000-00004C0E0000}"/>
    <cellStyle name="Moneda 6 2 4 3 5" xfId="2011" xr:uid="{00000000-0005-0000-0000-00004D0E0000}"/>
    <cellStyle name="Moneda 6 2 4 4" xfId="2012" xr:uid="{00000000-0005-0000-0000-00004E0E0000}"/>
    <cellStyle name="Moneda 6 2 4 4 2" xfId="2013" xr:uid="{00000000-0005-0000-0000-00004F0E0000}"/>
    <cellStyle name="Moneda 6 2 4 5" xfId="2014" xr:uid="{00000000-0005-0000-0000-0000500E0000}"/>
    <cellStyle name="Moneda 6 2 4 5 2" xfId="2015" xr:uid="{00000000-0005-0000-0000-0000510E0000}"/>
    <cellStyle name="Moneda 6 2 4 6" xfId="2016" xr:uid="{00000000-0005-0000-0000-0000520E0000}"/>
    <cellStyle name="Moneda 6 2 4 6 2" xfId="2017" xr:uid="{00000000-0005-0000-0000-0000530E0000}"/>
    <cellStyle name="Moneda 6 2 4 7" xfId="2018" xr:uid="{00000000-0005-0000-0000-0000540E0000}"/>
    <cellStyle name="Moneda 6 2 5" xfId="2019" xr:uid="{00000000-0005-0000-0000-0000550E0000}"/>
    <cellStyle name="Moneda 6 2 5 2" xfId="2020" xr:uid="{00000000-0005-0000-0000-0000560E0000}"/>
    <cellStyle name="Moneda 6 2 5 2 2" xfId="2021" xr:uid="{00000000-0005-0000-0000-0000570E0000}"/>
    <cellStyle name="Moneda 6 2 5 2 2 2" xfId="2022" xr:uid="{00000000-0005-0000-0000-0000580E0000}"/>
    <cellStyle name="Moneda 6 2 5 2 3" xfId="2023" xr:uid="{00000000-0005-0000-0000-0000590E0000}"/>
    <cellStyle name="Moneda 6 2 5 2 3 2" xfId="2024" xr:uid="{00000000-0005-0000-0000-00005A0E0000}"/>
    <cellStyle name="Moneda 6 2 5 2 4" xfId="2025" xr:uid="{00000000-0005-0000-0000-00005B0E0000}"/>
    <cellStyle name="Moneda 6 2 5 2 4 2" xfId="2026" xr:uid="{00000000-0005-0000-0000-00005C0E0000}"/>
    <cellStyle name="Moneda 6 2 5 2 5" xfId="2027" xr:uid="{00000000-0005-0000-0000-00005D0E0000}"/>
    <cellStyle name="Moneda 6 2 5 3" xfId="2028" xr:uid="{00000000-0005-0000-0000-00005E0E0000}"/>
    <cellStyle name="Moneda 6 2 5 3 2" xfId="2029" xr:uid="{00000000-0005-0000-0000-00005F0E0000}"/>
    <cellStyle name="Moneda 6 2 5 4" xfId="2030" xr:uid="{00000000-0005-0000-0000-0000600E0000}"/>
    <cellStyle name="Moneda 6 2 5 4 2" xfId="2031" xr:uid="{00000000-0005-0000-0000-0000610E0000}"/>
    <cellStyle name="Moneda 6 2 5 5" xfId="2032" xr:uid="{00000000-0005-0000-0000-0000620E0000}"/>
    <cellStyle name="Moneda 6 2 5 5 2" xfId="2033" xr:uid="{00000000-0005-0000-0000-0000630E0000}"/>
    <cellStyle name="Moneda 6 2 5 6" xfId="2034" xr:uid="{00000000-0005-0000-0000-0000640E0000}"/>
    <cellStyle name="Moneda 6 2 6" xfId="2035" xr:uid="{00000000-0005-0000-0000-0000650E0000}"/>
    <cellStyle name="Moneda 6 2 6 2" xfId="2036" xr:uid="{00000000-0005-0000-0000-0000660E0000}"/>
    <cellStyle name="Moneda 6 2 6 2 2" xfId="2037" xr:uid="{00000000-0005-0000-0000-0000670E0000}"/>
    <cellStyle name="Moneda 6 2 6 3" xfId="2038" xr:uid="{00000000-0005-0000-0000-0000680E0000}"/>
    <cellStyle name="Moneda 6 2 6 3 2" xfId="2039" xr:uid="{00000000-0005-0000-0000-0000690E0000}"/>
    <cellStyle name="Moneda 6 2 6 4" xfId="2040" xr:uid="{00000000-0005-0000-0000-00006A0E0000}"/>
    <cellStyle name="Moneda 6 2 6 4 2" xfId="2041" xr:uid="{00000000-0005-0000-0000-00006B0E0000}"/>
    <cellStyle name="Moneda 6 2 6 5" xfId="2042" xr:uid="{00000000-0005-0000-0000-00006C0E0000}"/>
    <cellStyle name="Moneda 6 2 7" xfId="2043" xr:uid="{00000000-0005-0000-0000-00006D0E0000}"/>
    <cellStyle name="Moneda 6 2 7 2" xfId="2044" xr:uid="{00000000-0005-0000-0000-00006E0E0000}"/>
    <cellStyle name="Moneda 6 2 8" xfId="2045" xr:uid="{00000000-0005-0000-0000-00006F0E0000}"/>
    <cellStyle name="Moneda 6 2 8 2" xfId="2046" xr:uid="{00000000-0005-0000-0000-0000700E0000}"/>
    <cellStyle name="Moneda 6 2 9" xfId="2047" xr:uid="{00000000-0005-0000-0000-0000710E0000}"/>
    <cellStyle name="Moneda 6 2 9 2" xfId="2048" xr:uid="{00000000-0005-0000-0000-0000720E0000}"/>
    <cellStyle name="Moneda 6 3" xfId="2049" xr:uid="{00000000-0005-0000-0000-0000730E0000}"/>
    <cellStyle name="Moneda 6 3 2" xfId="2050" xr:uid="{00000000-0005-0000-0000-0000740E0000}"/>
    <cellStyle name="Moneda 6 3 2 2" xfId="2051" xr:uid="{00000000-0005-0000-0000-0000750E0000}"/>
    <cellStyle name="Moneda 6 3 2 2 2" xfId="2052" xr:uid="{00000000-0005-0000-0000-0000760E0000}"/>
    <cellStyle name="Moneda 6 3 2 2 2 2" xfId="2053" xr:uid="{00000000-0005-0000-0000-0000770E0000}"/>
    <cellStyle name="Moneda 6 3 2 2 3" xfId="2054" xr:uid="{00000000-0005-0000-0000-0000780E0000}"/>
    <cellStyle name="Moneda 6 3 2 2 3 2" xfId="2055" xr:uid="{00000000-0005-0000-0000-0000790E0000}"/>
    <cellStyle name="Moneda 6 3 2 2 4" xfId="2056" xr:uid="{00000000-0005-0000-0000-00007A0E0000}"/>
    <cellStyle name="Moneda 6 3 2 2 4 2" xfId="2057" xr:uid="{00000000-0005-0000-0000-00007B0E0000}"/>
    <cellStyle name="Moneda 6 3 2 2 5" xfId="2058" xr:uid="{00000000-0005-0000-0000-00007C0E0000}"/>
    <cellStyle name="Moneda 6 3 2 3" xfId="2059" xr:uid="{00000000-0005-0000-0000-00007D0E0000}"/>
    <cellStyle name="Moneda 6 3 2 3 2" xfId="2060" xr:uid="{00000000-0005-0000-0000-00007E0E0000}"/>
    <cellStyle name="Moneda 6 3 2 4" xfId="2061" xr:uid="{00000000-0005-0000-0000-00007F0E0000}"/>
    <cellStyle name="Moneda 6 3 2 4 2" xfId="2062" xr:uid="{00000000-0005-0000-0000-0000800E0000}"/>
    <cellStyle name="Moneda 6 3 2 5" xfId="2063" xr:uid="{00000000-0005-0000-0000-0000810E0000}"/>
    <cellStyle name="Moneda 6 3 2 5 2" xfId="2064" xr:uid="{00000000-0005-0000-0000-0000820E0000}"/>
    <cellStyle name="Moneda 6 3 2 6" xfId="2065" xr:uid="{00000000-0005-0000-0000-0000830E0000}"/>
    <cellStyle name="Moneda 6 3 3" xfId="2066" xr:uid="{00000000-0005-0000-0000-0000840E0000}"/>
    <cellStyle name="Moneda 6 3 3 2" xfId="2067" xr:uid="{00000000-0005-0000-0000-0000850E0000}"/>
    <cellStyle name="Moneda 6 3 3 2 2" xfId="2068" xr:uid="{00000000-0005-0000-0000-0000860E0000}"/>
    <cellStyle name="Moneda 6 3 3 3" xfId="2069" xr:uid="{00000000-0005-0000-0000-0000870E0000}"/>
    <cellStyle name="Moneda 6 3 3 3 2" xfId="2070" xr:uid="{00000000-0005-0000-0000-0000880E0000}"/>
    <cellStyle name="Moneda 6 3 3 4" xfId="2071" xr:uid="{00000000-0005-0000-0000-0000890E0000}"/>
    <cellStyle name="Moneda 6 3 3 4 2" xfId="2072" xr:uid="{00000000-0005-0000-0000-00008A0E0000}"/>
    <cellStyle name="Moneda 6 3 3 5" xfId="2073" xr:uid="{00000000-0005-0000-0000-00008B0E0000}"/>
    <cellStyle name="Moneda 6 3 4" xfId="2074" xr:uid="{00000000-0005-0000-0000-00008C0E0000}"/>
    <cellStyle name="Moneda 6 3 4 2" xfId="2075" xr:uid="{00000000-0005-0000-0000-00008D0E0000}"/>
    <cellStyle name="Moneda 6 3 5" xfId="2076" xr:uid="{00000000-0005-0000-0000-00008E0E0000}"/>
    <cellStyle name="Moneda 6 3 5 2" xfId="2077" xr:uid="{00000000-0005-0000-0000-00008F0E0000}"/>
    <cellStyle name="Moneda 6 3 6" xfId="2078" xr:uid="{00000000-0005-0000-0000-0000900E0000}"/>
    <cellStyle name="Moneda 6 3 6 2" xfId="2079" xr:uid="{00000000-0005-0000-0000-0000910E0000}"/>
    <cellStyle name="Moneda 6 3 7" xfId="2080" xr:uid="{00000000-0005-0000-0000-0000920E0000}"/>
    <cellStyle name="Moneda 6 4" xfId="2081" xr:uid="{00000000-0005-0000-0000-0000930E0000}"/>
    <cellStyle name="Moneda 6 4 2" xfId="2082" xr:uid="{00000000-0005-0000-0000-0000940E0000}"/>
    <cellStyle name="Moneda 6 4 2 2" xfId="2083" xr:uid="{00000000-0005-0000-0000-0000950E0000}"/>
    <cellStyle name="Moneda 6 4 2 2 2" xfId="2084" xr:uid="{00000000-0005-0000-0000-0000960E0000}"/>
    <cellStyle name="Moneda 6 4 2 2 2 2" xfId="2085" xr:uid="{00000000-0005-0000-0000-0000970E0000}"/>
    <cellStyle name="Moneda 6 4 2 2 3" xfId="2086" xr:uid="{00000000-0005-0000-0000-0000980E0000}"/>
    <cellStyle name="Moneda 6 4 2 2 3 2" xfId="2087" xr:uid="{00000000-0005-0000-0000-0000990E0000}"/>
    <cellStyle name="Moneda 6 4 2 2 4" xfId="2088" xr:uid="{00000000-0005-0000-0000-00009A0E0000}"/>
    <cellStyle name="Moneda 6 4 2 2 4 2" xfId="2089" xr:uid="{00000000-0005-0000-0000-00009B0E0000}"/>
    <cellStyle name="Moneda 6 4 2 2 5" xfId="2090" xr:uid="{00000000-0005-0000-0000-00009C0E0000}"/>
    <cellStyle name="Moneda 6 4 2 3" xfId="2091" xr:uid="{00000000-0005-0000-0000-00009D0E0000}"/>
    <cellStyle name="Moneda 6 4 2 3 2" xfId="2092" xr:uid="{00000000-0005-0000-0000-00009E0E0000}"/>
    <cellStyle name="Moneda 6 4 2 4" xfId="2093" xr:uid="{00000000-0005-0000-0000-00009F0E0000}"/>
    <cellStyle name="Moneda 6 4 2 4 2" xfId="2094" xr:uid="{00000000-0005-0000-0000-0000A00E0000}"/>
    <cellStyle name="Moneda 6 4 2 5" xfId="2095" xr:uid="{00000000-0005-0000-0000-0000A10E0000}"/>
    <cellStyle name="Moneda 6 4 2 5 2" xfId="2096" xr:uid="{00000000-0005-0000-0000-0000A20E0000}"/>
    <cellStyle name="Moneda 6 4 2 6" xfId="2097" xr:uid="{00000000-0005-0000-0000-0000A30E0000}"/>
    <cellStyle name="Moneda 6 4 3" xfId="2098" xr:uid="{00000000-0005-0000-0000-0000A40E0000}"/>
    <cellStyle name="Moneda 6 4 3 2" xfId="2099" xr:uid="{00000000-0005-0000-0000-0000A50E0000}"/>
    <cellStyle name="Moneda 6 4 3 2 2" xfId="2100" xr:uid="{00000000-0005-0000-0000-0000A60E0000}"/>
    <cellStyle name="Moneda 6 4 3 3" xfId="2101" xr:uid="{00000000-0005-0000-0000-0000A70E0000}"/>
    <cellStyle name="Moneda 6 4 3 3 2" xfId="2102" xr:uid="{00000000-0005-0000-0000-0000A80E0000}"/>
    <cellStyle name="Moneda 6 4 3 4" xfId="2103" xr:uid="{00000000-0005-0000-0000-0000A90E0000}"/>
    <cellStyle name="Moneda 6 4 3 4 2" xfId="2104" xr:uid="{00000000-0005-0000-0000-0000AA0E0000}"/>
    <cellStyle name="Moneda 6 4 3 5" xfId="2105" xr:uid="{00000000-0005-0000-0000-0000AB0E0000}"/>
    <cellStyle name="Moneda 6 4 4" xfId="2106" xr:uid="{00000000-0005-0000-0000-0000AC0E0000}"/>
    <cellStyle name="Moneda 6 4 4 2" xfId="2107" xr:uid="{00000000-0005-0000-0000-0000AD0E0000}"/>
    <cellStyle name="Moneda 6 4 5" xfId="2108" xr:uid="{00000000-0005-0000-0000-0000AE0E0000}"/>
    <cellStyle name="Moneda 6 4 5 2" xfId="2109" xr:uid="{00000000-0005-0000-0000-0000AF0E0000}"/>
    <cellStyle name="Moneda 6 4 6" xfId="2110" xr:uid="{00000000-0005-0000-0000-0000B00E0000}"/>
    <cellStyle name="Moneda 6 4 6 2" xfId="2111" xr:uid="{00000000-0005-0000-0000-0000B10E0000}"/>
    <cellStyle name="Moneda 6 4 7" xfId="2112" xr:uid="{00000000-0005-0000-0000-0000B20E0000}"/>
    <cellStyle name="Moneda 6 5" xfId="2113" xr:uid="{00000000-0005-0000-0000-0000B30E0000}"/>
    <cellStyle name="Moneda 6 5 2" xfId="2114" xr:uid="{00000000-0005-0000-0000-0000B40E0000}"/>
    <cellStyle name="Moneda 6 5 2 2" xfId="2115" xr:uid="{00000000-0005-0000-0000-0000B50E0000}"/>
    <cellStyle name="Moneda 6 5 2 2 2" xfId="2116" xr:uid="{00000000-0005-0000-0000-0000B60E0000}"/>
    <cellStyle name="Moneda 6 5 2 2 2 2" xfId="2117" xr:uid="{00000000-0005-0000-0000-0000B70E0000}"/>
    <cellStyle name="Moneda 6 5 2 2 3" xfId="2118" xr:uid="{00000000-0005-0000-0000-0000B80E0000}"/>
    <cellStyle name="Moneda 6 5 2 2 3 2" xfId="2119" xr:uid="{00000000-0005-0000-0000-0000B90E0000}"/>
    <cellStyle name="Moneda 6 5 2 2 4" xfId="2120" xr:uid="{00000000-0005-0000-0000-0000BA0E0000}"/>
    <cellStyle name="Moneda 6 5 2 2 4 2" xfId="2121" xr:uid="{00000000-0005-0000-0000-0000BB0E0000}"/>
    <cellStyle name="Moneda 6 5 2 2 5" xfId="2122" xr:uid="{00000000-0005-0000-0000-0000BC0E0000}"/>
    <cellStyle name="Moneda 6 5 2 3" xfId="2123" xr:uid="{00000000-0005-0000-0000-0000BD0E0000}"/>
    <cellStyle name="Moneda 6 5 2 3 2" xfId="2124" xr:uid="{00000000-0005-0000-0000-0000BE0E0000}"/>
    <cellStyle name="Moneda 6 5 2 4" xfId="2125" xr:uid="{00000000-0005-0000-0000-0000BF0E0000}"/>
    <cellStyle name="Moneda 6 5 2 4 2" xfId="2126" xr:uid="{00000000-0005-0000-0000-0000C00E0000}"/>
    <cellStyle name="Moneda 6 5 2 5" xfId="2127" xr:uid="{00000000-0005-0000-0000-0000C10E0000}"/>
    <cellStyle name="Moneda 6 5 2 5 2" xfId="2128" xr:uid="{00000000-0005-0000-0000-0000C20E0000}"/>
    <cellStyle name="Moneda 6 5 2 6" xfId="2129" xr:uid="{00000000-0005-0000-0000-0000C30E0000}"/>
    <cellStyle name="Moneda 6 5 3" xfId="2130" xr:uid="{00000000-0005-0000-0000-0000C40E0000}"/>
    <cellStyle name="Moneda 6 5 3 2" xfId="2131" xr:uid="{00000000-0005-0000-0000-0000C50E0000}"/>
    <cellStyle name="Moneda 6 5 3 2 2" xfId="2132" xr:uid="{00000000-0005-0000-0000-0000C60E0000}"/>
    <cellStyle name="Moneda 6 5 3 3" xfId="2133" xr:uid="{00000000-0005-0000-0000-0000C70E0000}"/>
    <cellStyle name="Moneda 6 5 3 3 2" xfId="2134" xr:uid="{00000000-0005-0000-0000-0000C80E0000}"/>
    <cellStyle name="Moneda 6 5 3 4" xfId="2135" xr:uid="{00000000-0005-0000-0000-0000C90E0000}"/>
    <cellStyle name="Moneda 6 5 3 4 2" xfId="2136" xr:uid="{00000000-0005-0000-0000-0000CA0E0000}"/>
    <cellStyle name="Moneda 6 5 3 5" xfId="2137" xr:uid="{00000000-0005-0000-0000-0000CB0E0000}"/>
    <cellStyle name="Moneda 6 5 4" xfId="2138" xr:uid="{00000000-0005-0000-0000-0000CC0E0000}"/>
    <cellStyle name="Moneda 6 5 4 2" xfId="2139" xr:uid="{00000000-0005-0000-0000-0000CD0E0000}"/>
    <cellStyle name="Moneda 6 5 5" xfId="2140" xr:uid="{00000000-0005-0000-0000-0000CE0E0000}"/>
    <cellStyle name="Moneda 6 5 5 2" xfId="2141" xr:uid="{00000000-0005-0000-0000-0000CF0E0000}"/>
    <cellStyle name="Moneda 6 5 6" xfId="2142" xr:uid="{00000000-0005-0000-0000-0000D00E0000}"/>
    <cellStyle name="Moneda 6 5 6 2" xfId="2143" xr:uid="{00000000-0005-0000-0000-0000D10E0000}"/>
    <cellStyle name="Moneda 6 5 7" xfId="2144" xr:uid="{00000000-0005-0000-0000-0000D20E0000}"/>
    <cellStyle name="Moneda 6 6" xfId="2145" xr:uid="{00000000-0005-0000-0000-0000D30E0000}"/>
    <cellStyle name="Moneda 6 6 2" xfId="2146" xr:uid="{00000000-0005-0000-0000-0000D40E0000}"/>
    <cellStyle name="Moneda 6 6 2 2" xfId="2147" xr:uid="{00000000-0005-0000-0000-0000D50E0000}"/>
    <cellStyle name="Moneda 6 6 2 2 2" xfId="2148" xr:uid="{00000000-0005-0000-0000-0000D60E0000}"/>
    <cellStyle name="Moneda 6 6 2 3" xfId="2149" xr:uid="{00000000-0005-0000-0000-0000D70E0000}"/>
    <cellStyle name="Moneda 6 6 2 3 2" xfId="2150" xr:uid="{00000000-0005-0000-0000-0000D80E0000}"/>
    <cellStyle name="Moneda 6 6 2 4" xfId="2151" xr:uid="{00000000-0005-0000-0000-0000D90E0000}"/>
    <cellStyle name="Moneda 6 6 2 4 2" xfId="2152" xr:uid="{00000000-0005-0000-0000-0000DA0E0000}"/>
    <cellStyle name="Moneda 6 6 2 5" xfId="2153" xr:uid="{00000000-0005-0000-0000-0000DB0E0000}"/>
    <cellStyle name="Moneda 6 6 3" xfId="2154" xr:uid="{00000000-0005-0000-0000-0000DC0E0000}"/>
    <cellStyle name="Moneda 6 6 3 2" xfId="2155" xr:uid="{00000000-0005-0000-0000-0000DD0E0000}"/>
    <cellStyle name="Moneda 6 6 4" xfId="2156" xr:uid="{00000000-0005-0000-0000-0000DE0E0000}"/>
    <cellStyle name="Moneda 6 6 4 2" xfId="2157" xr:uid="{00000000-0005-0000-0000-0000DF0E0000}"/>
    <cellStyle name="Moneda 6 6 5" xfId="2158" xr:uid="{00000000-0005-0000-0000-0000E00E0000}"/>
    <cellStyle name="Moneda 6 6 5 2" xfId="2159" xr:uid="{00000000-0005-0000-0000-0000E10E0000}"/>
    <cellStyle name="Moneda 6 6 6" xfId="2160" xr:uid="{00000000-0005-0000-0000-0000E20E0000}"/>
    <cellStyle name="Moneda 6 7" xfId="2161" xr:uid="{00000000-0005-0000-0000-0000E30E0000}"/>
    <cellStyle name="Moneda 6 7 2" xfId="2162" xr:uid="{00000000-0005-0000-0000-0000E40E0000}"/>
    <cellStyle name="Moneda 6 7 2 2" xfId="2163" xr:uid="{00000000-0005-0000-0000-0000E50E0000}"/>
    <cellStyle name="Moneda 6 7 3" xfId="2164" xr:uid="{00000000-0005-0000-0000-0000E60E0000}"/>
    <cellStyle name="Moneda 6 7 3 2" xfId="2165" xr:uid="{00000000-0005-0000-0000-0000E70E0000}"/>
    <cellStyle name="Moneda 6 7 4" xfId="2166" xr:uid="{00000000-0005-0000-0000-0000E80E0000}"/>
    <cellStyle name="Moneda 6 7 4 2" xfId="2167" xr:uid="{00000000-0005-0000-0000-0000E90E0000}"/>
    <cellStyle name="Moneda 6 7 5" xfId="2168" xr:uid="{00000000-0005-0000-0000-0000EA0E0000}"/>
    <cellStyle name="Moneda 6 8" xfId="2169" xr:uid="{00000000-0005-0000-0000-0000EB0E0000}"/>
    <cellStyle name="Moneda 6 8 2" xfId="2170" xr:uid="{00000000-0005-0000-0000-0000EC0E0000}"/>
    <cellStyle name="Moneda 6 9" xfId="2171" xr:uid="{00000000-0005-0000-0000-0000ED0E0000}"/>
    <cellStyle name="Moneda 6 9 2" xfId="2172" xr:uid="{00000000-0005-0000-0000-0000EE0E0000}"/>
    <cellStyle name="Moneda 60" xfId="2975" xr:uid="{00000000-0005-0000-0000-0000EF0E0000}"/>
    <cellStyle name="Moneda 61" xfId="3024" xr:uid="{00000000-0005-0000-0000-0000F00E0000}"/>
    <cellStyle name="Moneda 62" xfId="3129" xr:uid="{00000000-0005-0000-0000-0000F10E0000}"/>
    <cellStyle name="Moneda 63" xfId="3207" xr:uid="{00000000-0005-0000-0000-0000F20E0000}"/>
    <cellStyle name="Moneda 64" xfId="3217" xr:uid="{00000000-0005-0000-0000-0000F30E0000}"/>
    <cellStyle name="Moneda 65" xfId="3206" xr:uid="{00000000-0005-0000-0000-0000F40E0000}"/>
    <cellStyle name="Moneda 66" xfId="3211" xr:uid="{00000000-0005-0000-0000-0000F50E0000}"/>
    <cellStyle name="Moneda 67" xfId="3205" xr:uid="{00000000-0005-0000-0000-0000F60E0000}"/>
    <cellStyle name="Moneda 68" xfId="3213" xr:uid="{00000000-0005-0000-0000-0000F70E0000}"/>
    <cellStyle name="Moneda 69" xfId="3130" xr:uid="{00000000-0005-0000-0000-0000F80E0000}"/>
    <cellStyle name="Moneda 7" xfId="2173" xr:uid="{00000000-0005-0000-0000-0000F90E0000}"/>
    <cellStyle name="Moneda 7 10" xfId="2174" xr:uid="{00000000-0005-0000-0000-0000FA0E0000}"/>
    <cellStyle name="Moneda 7 10 2" xfId="2175" xr:uid="{00000000-0005-0000-0000-0000FB0E0000}"/>
    <cellStyle name="Moneda 7 11" xfId="2176" xr:uid="{00000000-0005-0000-0000-0000FC0E0000}"/>
    <cellStyle name="Moneda 7 12" xfId="2177" xr:uid="{00000000-0005-0000-0000-0000FD0E0000}"/>
    <cellStyle name="Moneda 7 2" xfId="2178" xr:uid="{00000000-0005-0000-0000-0000FE0E0000}"/>
    <cellStyle name="Moneda 7 2 10" xfId="2179" xr:uid="{00000000-0005-0000-0000-0000FF0E0000}"/>
    <cellStyle name="Moneda 7 2 11" xfId="2180" xr:uid="{00000000-0005-0000-0000-0000000F0000}"/>
    <cellStyle name="Moneda 7 2 2" xfId="2181" xr:uid="{00000000-0005-0000-0000-0000010F0000}"/>
    <cellStyle name="Moneda 7 2 2 2" xfId="2182" xr:uid="{00000000-0005-0000-0000-0000020F0000}"/>
    <cellStyle name="Moneda 7 2 2 2 2" xfId="2183" xr:uid="{00000000-0005-0000-0000-0000030F0000}"/>
    <cellStyle name="Moneda 7 2 2 2 2 2" xfId="2184" xr:uid="{00000000-0005-0000-0000-0000040F0000}"/>
    <cellStyle name="Moneda 7 2 2 2 2 2 2" xfId="2185" xr:uid="{00000000-0005-0000-0000-0000050F0000}"/>
    <cellStyle name="Moneda 7 2 2 2 2 3" xfId="2186" xr:uid="{00000000-0005-0000-0000-0000060F0000}"/>
    <cellStyle name="Moneda 7 2 2 2 2 3 2" xfId="2187" xr:uid="{00000000-0005-0000-0000-0000070F0000}"/>
    <cellStyle name="Moneda 7 2 2 2 2 4" xfId="2188" xr:uid="{00000000-0005-0000-0000-0000080F0000}"/>
    <cellStyle name="Moneda 7 2 2 2 2 4 2" xfId="2189" xr:uid="{00000000-0005-0000-0000-0000090F0000}"/>
    <cellStyle name="Moneda 7 2 2 2 2 5" xfId="2190" xr:uid="{00000000-0005-0000-0000-00000A0F0000}"/>
    <cellStyle name="Moneda 7 2 2 2 3" xfId="2191" xr:uid="{00000000-0005-0000-0000-00000B0F0000}"/>
    <cellStyle name="Moneda 7 2 2 2 3 2" xfId="2192" xr:uid="{00000000-0005-0000-0000-00000C0F0000}"/>
    <cellStyle name="Moneda 7 2 2 2 4" xfId="2193" xr:uid="{00000000-0005-0000-0000-00000D0F0000}"/>
    <cellStyle name="Moneda 7 2 2 2 4 2" xfId="2194" xr:uid="{00000000-0005-0000-0000-00000E0F0000}"/>
    <cellStyle name="Moneda 7 2 2 2 5" xfId="2195" xr:uid="{00000000-0005-0000-0000-00000F0F0000}"/>
    <cellStyle name="Moneda 7 2 2 2 5 2" xfId="2196" xr:uid="{00000000-0005-0000-0000-0000100F0000}"/>
    <cellStyle name="Moneda 7 2 2 2 6" xfId="2197" xr:uid="{00000000-0005-0000-0000-0000110F0000}"/>
    <cellStyle name="Moneda 7 2 2 3" xfId="2198" xr:uid="{00000000-0005-0000-0000-0000120F0000}"/>
    <cellStyle name="Moneda 7 2 2 3 2" xfId="2199" xr:uid="{00000000-0005-0000-0000-0000130F0000}"/>
    <cellStyle name="Moneda 7 2 2 3 2 2" xfId="2200" xr:uid="{00000000-0005-0000-0000-0000140F0000}"/>
    <cellStyle name="Moneda 7 2 2 3 3" xfId="2201" xr:uid="{00000000-0005-0000-0000-0000150F0000}"/>
    <cellStyle name="Moneda 7 2 2 3 3 2" xfId="2202" xr:uid="{00000000-0005-0000-0000-0000160F0000}"/>
    <cellStyle name="Moneda 7 2 2 3 4" xfId="2203" xr:uid="{00000000-0005-0000-0000-0000170F0000}"/>
    <cellStyle name="Moneda 7 2 2 3 4 2" xfId="2204" xr:uid="{00000000-0005-0000-0000-0000180F0000}"/>
    <cellStyle name="Moneda 7 2 2 3 5" xfId="2205" xr:uid="{00000000-0005-0000-0000-0000190F0000}"/>
    <cellStyle name="Moneda 7 2 2 4" xfId="2206" xr:uid="{00000000-0005-0000-0000-00001A0F0000}"/>
    <cellStyle name="Moneda 7 2 2 4 2" xfId="2207" xr:uid="{00000000-0005-0000-0000-00001B0F0000}"/>
    <cellStyle name="Moneda 7 2 2 5" xfId="2208" xr:uid="{00000000-0005-0000-0000-00001C0F0000}"/>
    <cellStyle name="Moneda 7 2 2 5 2" xfId="2209" xr:uid="{00000000-0005-0000-0000-00001D0F0000}"/>
    <cellStyle name="Moneda 7 2 2 6" xfId="2210" xr:uid="{00000000-0005-0000-0000-00001E0F0000}"/>
    <cellStyle name="Moneda 7 2 2 6 2" xfId="2211" xr:uid="{00000000-0005-0000-0000-00001F0F0000}"/>
    <cellStyle name="Moneda 7 2 2 7" xfId="2212" xr:uid="{00000000-0005-0000-0000-0000200F0000}"/>
    <cellStyle name="Moneda 7 2 3" xfId="2213" xr:uid="{00000000-0005-0000-0000-0000210F0000}"/>
    <cellStyle name="Moneda 7 2 3 2" xfId="2214" xr:uid="{00000000-0005-0000-0000-0000220F0000}"/>
    <cellStyle name="Moneda 7 2 3 2 2" xfId="2215" xr:uid="{00000000-0005-0000-0000-0000230F0000}"/>
    <cellStyle name="Moneda 7 2 3 2 2 2" xfId="2216" xr:uid="{00000000-0005-0000-0000-0000240F0000}"/>
    <cellStyle name="Moneda 7 2 3 2 2 2 2" xfId="2217" xr:uid="{00000000-0005-0000-0000-0000250F0000}"/>
    <cellStyle name="Moneda 7 2 3 2 2 3" xfId="2218" xr:uid="{00000000-0005-0000-0000-0000260F0000}"/>
    <cellStyle name="Moneda 7 2 3 2 2 3 2" xfId="2219" xr:uid="{00000000-0005-0000-0000-0000270F0000}"/>
    <cellStyle name="Moneda 7 2 3 2 2 4" xfId="2220" xr:uid="{00000000-0005-0000-0000-0000280F0000}"/>
    <cellStyle name="Moneda 7 2 3 2 2 4 2" xfId="2221" xr:uid="{00000000-0005-0000-0000-0000290F0000}"/>
    <cellStyle name="Moneda 7 2 3 2 2 5" xfId="2222" xr:uid="{00000000-0005-0000-0000-00002A0F0000}"/>
    <cellStyle name="Moneda 7 2 3 2 3" xfId="2223" xr:uid="{00000000-0005-0000-0000-00002B0F0000}"/>
    <cellStyle name="Moneda 7 2 3 2 3 2" xfId="2224" xr:uid="{00000000-0005-0000-0000-00002C0F0000}"/>
    <cellStyle name="Moneda 7 2 3 2 4" xfId="2225" xr:uid="{00000000-0005-0000-0000-00002D0F0000}"/>
    <cellStyle name="Moneda 7 2 3 2 4 2" xfId="2226" xr:uid="{00000000-0005-0000-0000-00002E0F0000}"/>
    <cellStyle name="Moneda 7 2 3 2 5" xfId="2227" xr:uid="{00000000-0005-0000-0000-00002F0F0000}"/>
    <cellStyle name="Moneda 7 2 3 2 5 2" xfId="2228" xr:uid="{00000000-0005-0000-0000-0000300F0000}"/>
    <cellStyle name="Moneda 7 2 3 2 6" xfId="2229" xr:uid="{00000000-0005-0000-0000-0000310F0000}"/>
    <cellStyle name="Moneda 7 2 3 3" xfId="2230" xr:uid="{00000000-0005-0000-0000-0000320F0000}"/>
    <cellStyle name="Moneda 7 2 3 3 2" xfId="2231" xr:uid="{00000000-0005-0000-0000-0000330F0000}"/>
    <cellStyle name="Moneda 7 2 3 3 2 2" xfId="2232" xr:uid="{00000000-0005-0000-0000-0000340F0000}"/>
    <cellStyle name="Moneda 7 2 3 3 3" xfId="2233" xr:uid="{00000000-0005-0000-0000-0000350F0000}"/>
    <cellStyle name="Moneda 7 2 3 3 3 2" xfId="2234" xr:uid="{00000000-0005-0000-0000-0000360F0000}"/>
    <cellStyle name="Moneda 7 2 3 3 4" xfId="2235" xr:uid="{00000000-0005-0000-0000-0000370F0000}"/>
    <cellStyle name="Moneda 7 2 3 3 4 2" xfId="2236" xr:uid="{00000000-0005-0000-0000-0000380F0000}"/>
    <cellStyle name="Moneda 7 2 3 3 5" xfId="2237" xr:uid="{00000000-0005-0000-0000-0000390F0000}"/>
    <cellStyle name="Moneda 7 2 3 4" xfId="2238" xr:uid="{00000000-0005-0000-0000-00003A0F0000}"/>
    <cellStyle name="Moneda 7 2 3 4 2" xfId="2239" xr:uid="{00000000-0005-0000-0000-00003B0F0000}"/>
    <cellStyle name="Moneda 7 2 3 5" xfId="2240" xr:uid="{00000000-0005-0000-0000-00003C0F0000}"/>
    <cellStyle name="Moneda 7 2 3 5 2" xfId="2241" xr:uid="{00000000-0005-0000-0000-00003D0F0000}"/>
    <cellStyle name="Moneda 7 2 3 6" xfId="2242" xr:uid="{00000000-0005-0000-0000-00003E0F0000}"/>
    <cellStyle name="Moneda 7 2 3 6 2" xfId="2243" xr:uid="{00000000-0005-0000-0000-00003F0F0000}"/>
    <cellStyle name="Moneda 7 2 3 7" xfId="2244" xr:uid="{00000000-0005-0000-0000-0000400F0000}"/>
    <cellStyle name="Moneda 7 2 4" xfId="2245" xr:uid="{00000000-0005-0000-0000-0000410F0000}"/>
    <cellStyle name="Moneda 7 2 4 2" xfId="2246" xr:uid="{00000000-0005-0000-0000-0000420F0000}"/>
    <cellStyle name="Moneda 7 2 4 2 2" xfId="2247" xr:uid="{00000000-0005-0000-0000-0000430F0000}"/>
    <cellStyle name="Moneda 7 2 4 2 2 2" xfId="2248" xr:uid="{00000000-0005-0000-0000-0000440F0000}"/>
    <cellStyle name="Moneda 7 2 4 2 2 2 2" xfId="2249" xr:uid="{00000000-0005-0000-0000-0000450F0000}"/>
    <cellStyle name="Moneda 7 2 4 2 2 3" xfId="2250" xr:uid="{00000000-0005-0000-0000-0000460F0000}"/>
    <cellStyle name="Moneda 7 2 4 2 2 3 2" xfId="2251" xr:uid="{00000000-0005-0000-0000-0000470F0000}"/>
    <cellStyle name="Moneda 7 2 4 2 2 4" xfId="2252" xr:uid="{00000000-0005-0000-0000-0000480F0000}"/>
    <cellStyle name="Moneda 7 2 4 2 2 4 2" xfId="2253" xr:uid="{00000000-0005-0000-0000-0000490F0000}"/>
    <cellStyle name="Moneda 7 2 4 2 2 5" xfId="2254" xr:uid="{00000000-0005-0000-0000-00004A0F0000}"/>
    <cellStyle name="Moneda 7 2 4 2 3" xfId="2255" xr:uid="{00000000-0005-0000-0000-00004B0F0000}"/>
    <cellStyle name="Moneda 7 2 4 2 3 2" xfId="2256" xr:uid="{00000000-0005-0000-0000-00004C0F0000}"/>
    <cellStyle name="Moneda 7 2 4 2 4" xfId="2257" xr:uid="{00000000-0005-0000-0000-00004D0F0000}"/>
    <cellStyle name="Moneda 7 2 4 2 4 2" xfId="2258" xr:uid="{00000000-0005-0000-0000-00004E0F0000}"/>
    <cellStyle name="Moneda 7 2 4 2 5" xfId="2259" xr:uid="{00000000-0005-0000-0000-00004F0F0000}"/>
    <cellStyle name="Moneda 7 2 4 2 5 2" xfId="2260" xr:uid="{00000000-0005-0000-0000-0000500F0000}"/>
    <cellStyle name="Moneda 7 2 4 2 6" xfId="2261" xr:uid="{00000000-0005-0000-0000-0000510F0000}"/>
    <cellStyle name="Moneda 7 2 4 3" xfId="2262" xr:uid="{00000000-0005-0000-0000-0000520F0000}"/>
    <cellStyle name="Moneda 7 2 4 3 2" xfId="2263" xr:uid="{00000000-0005-0000-0000-0000530F0000}"/>
    <cellStyle name="Moneda 7 2 4 3 2 2" xfId="2264" xr:uid="{00000000-0005-0000-0000-0000540F0000}"/>
    <cellStyle name="Moneda 7 2 4 3 3" xfId="2265" xr:uid="{00000000-0005-0000-0000-0000550F0000}"/>
    <cellStyle name="Moneda 7 2 4 3 3 2" xfId="2266" xr:uid="{00000000-0005-0000-0000-0000560F0000}"/>
    <cellStyle name="Moneda 7 2 4 3 4" xfId="2267" xr:uid="{00000000-0005-0000-0000-0000570F0000}"/>
    <cellStyle name="Moneda 7 2 4 3 4 2" xfId="2268" xr:uid="{00000000-0005-0000-0000-0000580F0000}"/>
    <cellStyle name="Moneda 7 2 4 3 5" xfId="2269" xr:uid="{00000000-0005-0000-0000-0000590F0000}"/>
    <cellStyle name="Moneda 7 2 4 4" xfId="2270" xr:uid="{00000000-0005-0000-0000-00005A0F0000}"/>
    <cellStyle name="Moneda 7 2 4 4 2" xfId="2271" xr:uid="{00000000-0005-0000-0000-00005B0F0000}"/>
    <cellStyle name="Moneda 7 2 4 5" xfId="2272" xr:uid="{00000000-0005-0000-0000-00005C0F0000}"/>
    <cellStyle name="Moneda 7 2 4 5 2" xfId="2273" xr:uid="{00000000-0005-0000-0000-00005D0F0000}"/>
    <cellStyle name="Moneda 7 2 4 6" xfId="2274" xr:uid="{00000000-0005-0000-0000-00005E0F0000}"/>
    <cellStyle name="Moneda 7 2 4 6 2" xfId="2275" xr:uid="{00000000-0005-0000-0000-00005F0F0000}"/>
    <cellStyle name="Moneda 7 2 4 7" xfId="2276" xr:uid="{00000000-0005-0000-0000-0000600F0000}"/>
    <cellStyle name="Moneda 7 2 5" xfId="2277" xr:uid="{00000000-0005-0000-0000-0000610F0000}"/>
    <cellStyle name="Moneda 7 2 5 2" xfId="2278" xr:uid="{00000000-0005-0000-0000-0000620F0000}"/>
    <cellStyle name="Moneda 7 2 5 2 2" xfId="2279" xr:uid="{00000000-0005-0000-0000-0000630F0000}"/>
    <cellStyle name="Moneda 7 2 5 2 2 2" xfId="2280" xr:uid="{00000000-0005-0000-0000-0000640F0000}"/>
    <cellStyle name="Moneda 7 2 5 2 3" xfId="2281" xr:uid="{00000000-0005-0000-0000-0000650F0000}"/>
    <cellStyle name="Moneda 7 2 5 2 3 2" xfId="2282" xr:uid="{00000000-0005-0000-0000-0000660F0000}"/>
    <cellStyle name="Moneda 7 2 5 2 4" xfId="2283" xr:uid="{00000000-0005-0000-0000-0000670F0000}"/>
    <cellStyle name="Moneda 7 2 5 2 4 2" xfId="2284" xr:uid="{00000000-0005-0000-0000-0000680F0000}"/>
    <cellStyle name="Moneda 7 2 5 2 5" xfId="2285" xr:uid="{00000000-0005-0000-0000-0000690F0000}"/>
    <cellStyle name="Moneda 7 2 5 3" xfId="2286" xr:uid="{00000000-0005-0000-0000-00006A0F0000}"/>
    <cellStyle name="Moneda 7 2 5 3 2" xfId="2287" xr:uid="{00000000-0005-0000-0000-00006B0F0000}"/>
    <cellStyle name="Moneda 7 2 5 4" xfId="2288" xr:uid="{00000000-0005-0000-0000-00006C0F0000}"/>
    <cellStyle name="Moneda 7 2 5 4 2" xfId="2289" xr:uid="{00000000-0005-0000-0000-00006D0F0000}"/>
    <cellStyle name="Moneda 7 2 5 5" xfId="2290" xr:uid="{00000000-0005-0000-0000-00006E0F0000}"/>
    <cellStyle name="Moneda 7 2 5 5 2" xfId="2291" xr:uid="{00000000-0005-0000-0000-00006F0F0000}"/>
    <cellStyle name="Moneda 7 2 5 6" xfId="2292" xr:uid="{00000000-0005-0000-0000-0000700F0000}"/>
    <cellStyle name="Moneda 7 2 6" xfId="2293" xr:uid="{00000000-0005-0000-0000-0000710F0000}"/>
    <cellStyle name="Moneda 7 2 6 2" xfId="2294" xr:uid="{00000000-0005-0000-0000-0000720F0000}"/>
    <cellStyle name="Moneda 7 2 6 2 2" xfId="2295" xr:uid="{00000000-0005-0000-0000-0000730F0000}"/>
    <cellStyle name="Moneda 7 2 6 3" xfId="2296" xr:uid="{00000000-0005-0000-0000-0000740F0000}"/>
    <cellStyle name="Moneda 7 2 6 3 2" xfId="2297" xr:uid="{00000000-0005-0000-0000-0000750F0000}"/>
    <cellStyle name="Moneda 7 2 6 4" xfId="2298" xr:uid="{00000000-0005-0000-0000-0000760F0000}"/>
    <cellStyle name="Moneda 7 2 6 4 2" xfId="2299" xr:uid="{00000000-0005-0000-0000-0000770F0000}"/>
    <cellStyle name="Moneda 7 2 6 5" xfId="2300" xr:uid="{00000000-0005-0000-0000-0000780F0000}"/>
    <cellStyle name="Moneda 7 2 7" xfId="2301" xr:uid="{00000000-0005-0000-0000-0000790F0000}"/>
    <cellStyle name="Moneda 7 2 7 2" xfId="2302" xr:uid="{00000000-0005-0000-0000-00007A0F0000}"/>
    <cellStyle name="Moneda 7 2 8" xfId="2303" xr:uid="{00000000-0005-0000-0000-00007B0F0000}"/>
    <cellStyle name="Moneda 7 2 8 2" xfId="2304" xr:uid="{00000000-0005-0000-0000-00007C0F0000}"/>
    <cellStyle name="Moneda 7 2 9" xfId="2305" xr:uid="{00000000-0005-0000-0000-00007D0F0000}"/>
    <cellStyle name="Moneda 7 2 9 2" xfId="2306" xr:uid="{00000000-0005-0000-0000-00007E0F0000}"/>
    <cellStyle name="Moneda 7 3" xfId="2307" xr:uid="{00000000-0005-0000-0000-00007F0F0000}"/>
    <cellStyle name="Moneda 7 3 2" xfId="2308" xr:uid="{00000000-0005-0000-0000-0000800F0000}"/>
    <cellStyle name="Moneda 7 3 2 2" xfId="2309" xr:uid="{00000000-0005-0000-0000-0000810F0000}"/>
    <cellStyle name="Moneda 7 3 2 2 2" xfId="2310" xr:uid="{00000000-0005-0000-0000-0000820F0000}"/>
    <cellStyle name="Moneda 7 3 2 2 2 2" xfId="2311" xr:uid="{00000000-0005-0000-0000-0000830F0000}"/>
    <cellStyle name="Moneda 7 3 2 2 3" xfId="2312" xr:uid="{00000000-0005-0000-0000-0000840F0000}"/>
    <cellStyle name="Moneda 7 3 2 2 3 2" xfId="2313" xr:uid="{00000000-0005-0000-0000-0000850F0000}"/>
    <cellStyle name="Moneda 7 3 2 2 4" xfId="2314" xr:uid="{00000000-0005-0000-0000-0000860F0000}"/>
    <cellStyle name="Moneda 7 3 2 2 4 2" xfId="2315" xr:uid="{00000000-0005-0000-0000-0000870F0000}"/>
    <cellStyle name="Moneda 7 3 2 2 5" xfId="2316" xr:uid="{00000000-0005-0000-0000-0000880F0000}"/>
    <cellStyle name="Moneda 7 3 2 3" xfId="2317" xr:uid="{00000000-0005-0000-0000-0000890F0000}"/>
    <cellStyle name="Moneda 7 3 2 3 2" xfId="2318" xr:uid="{00000000-0005-0000-0000-00008A0F0000}"/>
    <cellStyle name="Moneda 7 3 2 4" xfId="2319" xr:uid="{00000000-0005-0000-0000-00008B0F0000}"/>
    <cellStyle name="Moneda 7 3 2 4 2" xfId="2320" xr:uid="{00000000-0005-0000-0000-00008C0F0000}"/>
    <cellStyle name="Moneda 7 3 2 5" xfId="2321" xr:uid="{00000000-0005-0000-0000-00008D0F0000}"/>
    <cellStyle name="Moneda 7 3 2 5 2" xfId="2322" xr:uid="{00000000-0005-0000-0000-00008E0F0000}"/>
    <cellStyle name="Moneda 7 3 2 6" xfId="2323" xr:uid="{00000000-0005-0000-0000-00008F0F0000}"/>
    <cellStyle name="Moneda 7 3 3" xfId="2324" xr:uid="{00000000-0005-0000-0000-0000900F0000}"/>
    <cellStyle name="Moneda 7 3 3 2" xfId="2325" xr:uid="{00000000-0005-0000-0000-0000910F0000}"/>
    <cellStyle name="Moneda 7 3 3 2 2" xfId="2326" xr:uid="{00000000-0005-0000-0000-0000920F0000}"/>
    <cellStyle name="Moneda 7 3 3 3" xfId="2327" xr:uid="{00000000-0005-0000-0000-0000930F0000}"/>
    <cellStyle name="Moneda 7 3 3 3 2" xfId="2328" xr:uid="{00000000-0005-0000-0000-0000940F0000}"/>
    <cellStyle name="Moneda 7 3 3 4" xfId="2329" xr:uid="{00000000-0005-0000-0000-0000950F0000}"/>
    <cellStyle name="Moneda 7 3 3 4 2" xfId="2330" xr:uid="{00000000-0005-0000-0000-0000960F0000}"/>
    <cellStyle name="Moneda 7 3 3 5" xfId="2331" xr:uid="{00000000-0005-0000-0000-0000970F0000}"/>
    <cellStyle name="Moneda 7 3 4" xfId="2332" xr:uid="{00000000-0005-0000-0000-0000980F0000}"/>
    <cellStyle name="Moneda 7 3 4 2" xfId="2333" xr:uid="{00000000-0005-0000-0000-0000990F0000}"/>
    <cellStyle name="Moneda 7 3 5" xfId="2334" xr:uid="{00000000-0005-0000-0000-00009A0F0000}"/>
    <cellStyle name="Moneda 7 3 5 2" xfId="2335" xr:uid="{00000000-0005-0000-0000-00009B0F0000}"/>
    <cellStyle name="Moneda 7 3 6" xfId="2336" xr:uid="{00000000-0005-0000-0000-00009C0F0000}"/>
    <cellStyle name="Moneda 7 3 6 2" xfId="2337" xr:uid="{00000000-0005-0000-0000-00009D0F0000}"/>
    <cellStyle name="Moneda 7 3 7" xfId="2338" xr:uid="{00000000-0005-0000-0000-00009E0F0000}"/>
    <cellStyle name="Moneda 7 4" xfId="2339" xr:uid="{00000000-0005-0000-0000-00009F0F0000}"/>
    <cellStyle name="Moneda 7 4 2" xfId="2340" xr:uid="{00000000-0005-0000-0000-0000A00F0000}"/>
    <cellStyle name="Moneda 7 4 2 2" xfId="2341" xr:uid="{00000000-0005-0000-0000-0000A10F0000}"/>
    <cellStyle name="Moneda 7 4 2 2 2" xfId="2342" xr:uid="{00000000-0005-0000-0000-0000A20F0000}"/>
    <cellStyle name="Moneda 7 4 2 2 2 2" xfId="2343" xr:uid="{00000000-0005-0000-0000-0000A30F0000}"/>
    <cellStyle name="Moneda 7 4 2 2 3" xfId="2344" xr:uid="{00000000-0005-0000-0000-0000A40F0000}"/>
    <cellStyle name="Moneda 7 4 2 2 3 2" xfId="2345" xr:uid="{00000000-0005-0000-0000-0000A50F0000}"/>
    <cellStyle name="Moneda 7 4 2 2 4" xfId="2346" xr:uid="{00000000-0005-0000-0000-0000A60F0000}"/>
    <cellStyle name="Moneda 7 4 2 2 4 2" xfId="2347" xr:uid="{00000000-0005-0000-0000-0000A70F0000}"/>
    <cellStyle name="Moneda 7 4 2 2 5" xfId="2348" xr:uid="{00000000-0005-0000-0000-0000A80F0000}"/>
    <cellStyle name="Moneda 7 4 2 3" xfId="2349" xr:uid="{00000000-0005-0000-0000-0000A90F0000}"/>
    <cellStyle name="Moneda 7 4 2 3 2" xfId="2350" xr:uid="{00000000-0005-0000-0000-0000AA0F0000}"/>
    <cellStyle name="Moneda 7 4 2 4" xfId="2351" xr:uid="{00000000-0005-0000-0000-0000AB0F0000}"/>
    <cellStyle name="Moneda 7 4 2 4 2" xfId="2352" xr:uid="{00000000-0005-0000-0000-0000AC0F0000}"/>
    <cellStyle name="Moneda 7 4 2 5" xfId="2353" xr:uid="{00000000-0005-0000-0000-0000AD0F0000}"/>
    <cellStyle name="Moneda 7 4 2 5 2" xfId="2354" xr:uid="{00000000-0005-0000-0000-0000AE0F0000}"/>
    <cellStyle name="Moneda 7 4 2 6" xfId="2355" xr:uid="{00000000-0005-0000-0000-0000AF0F0000}"/>
    <cellStyle name="Moneda 7 4 3" xfId="2356" xr:uid="{00000000-0005-0000-0000-0000B00F0000}"/>
    <cellStyle name="Moneda 7 4 3 2" xfId="2357" xr:uid="{00000000-0005-0000-0000-0000B10F0000}"/>
    <cellStyle name="Moneda 7 4 3 2 2" xfId="2358" xr:uid="{00000000-0005-0000-0000-0000B20F0000}"/>
    <cellStyle name="Moneda 7 4 3 3" xfId="2359" xr:uid="{00000000-0005-0000-0000-0000B30F0000}"/>
    <cellStyle name="Moneda 7 4 3 3 2" xfId="2360" xr:uid="{00000000-0005-0000-0000-0000B40F0000}"/>
    <cellStyle name="Moneda 7 4 3 4" xfId="2361" xr:uid="{00000000-0005-0000-0000-0000B50F0000}"/>
    <cellStyle name="Moneda 7 4 3 4 2" xfId="2362" xr:uid="{00000000-0005-0000-0000-0000B60F0000}"/>
    <cellStyle name="Moneda 7 4 3 5" xfId="2363" xr:uid="{00000000-0005-0000-0000-0000B70F0000}"/>
    <cellStyle name="Moneda 7 4 4" xfId="2364" xr:uid="{00000000-0005-0000-0000-0000B80F0000}"/>
    <cellStyle name="Moneda 7 4 4 2" xfId="2365" xr:uid="{00000000-0005-0000-0000-0000B90F0000}"/>
    <cellStyle name="Moneda 7 4 5" xfId="2366" xr:uid="{00000000-0005-0000-0000-0000BA0F0000}"/>
    <cellStyle name="Moneda 7 4 5 2" xfId="2367" xr:uid="{00000000-0005-0000-0000-0000BB0F0000}"/>
    <cellStyle name="Moneda 7 4 6" xfId="2368" xr:uid="{00000000-0005-0000-0000-0000BC0F0000}"/>
    <cellStyle name="Moneda 7 4 6 2" xfId="2369" xr:uid="{00000000-0005-0000-0000-0000BD0F0000}"/>
    <cellStyle name="Moneda 7 4 7" xfId="2370" xr:uid="{00000000-0005-0000-0000-0000BE0F0000}"/>
    <cellStyle name="Moneda 7 5" xfId="2371" xr:uid="{00000000-0005-0000-0000-0000BF0F0000}"/>
    <cellStyle name="Moneda 7 5 2" xfId="2372" xr:uid="{00000000-0005-0000-0000-0000C00F0000}"/>
    <cellStyle name="Moneda 7 5 2 2" xfId="2373" xr:uid="{00000000-0005-0000-0000-0000C10F0000}"/>
    <cellStyle name="Moneda 7 5 2 2 2" xfId="2374" xr:uid="{00000000-0005-0000-0000-0000C20F0000}"/>
    <cellStyle name="Moneda 7 5 2 2 2 2" xfId="2375" xr:uid="{00000000-0005-0000-0000-0000C30F0000}"/>
    <cellStyle name="Moneda 7 5 2 2 3" xfId="2376" xr:uid="{00000000-0005-0000-0000-0000C40F0000}"/>
    <cellStyle name="Moneda 7 5 2 2 3 2" xfId="2377" xr:uid="{00000000-0005-0000-0000-0000C50F0000}"/>
    <cellStyle name="Moneda 7 5 2 2 4" xfId="2378" xr:uid="{00000000-0005-0000-0000-0000C60F0000}"/>
    <cellStyle name="Moneda 7 5 2 2 4 2" xfId="2379" xr:uid="{00000000-0005-0000-0000-0000C70F0000}"/>
    <cellStyle name="Moneda 7 5 2 2 5" xfId="2380" xr:uid="{00000000-0005-0000-0000-0000C80F0000}"/>
    <cellStyle name="Moneda 7 5 2 3" xfId="2381" xr:uid="{00000000-0005-0000-0000-0000C90F0000}"/>
    <cellStyle name="Moneda 7 5 2 3 2" xfId="2382" xr:uid="{00000000-0005-0000-0000-0000CA0F0000}"/>
    <cellStyle name="Moneda 7 5 2 4" xfId="2383" xr:uid="{00000000-0005-0000-0000-0000CB0F0000}"/>
    <cellStyle name="Moneda 7 5 2 4 2" xfId="2384" xr:uid="{00000000-0005-0000-0000-0000CC0F0000}"/>
    <cellStyle name="Moneda 7 5 2 5" xfId="2385" xr:uid="{00000000-0005-0000-0000-0000CD0F0000}"/>
    <cellStyle name="Moneda 7 5 2 5 2" xfId="2386" xr:uid="{00000000-0005-0000-0000-0000CE0F0000}"/>
    <cellStyle name="Moneda 7 5 2 6" xfId="2387" xr:uid="{00000000-0005-0000-0000-0000CF0F0000}"/>
    <cellStyle name="Moneda 7 5 3" xfId="2388" xr:uid="{00000000-0005-0000-0000-0000D00F0000}"/>
    <cellStyle name="Moneda 7 5 3 2" xfId="2389" xr:uid="{00000000-0005-0000-0000-0000D10F0000}"/>
    <cellStyle name="Moneda 7 5 3 2 2" xfId="2390" xr:uid="{00000000-0005-0000-0000-0000D20F0000}"/>
    <cellStyle name="Moneda 7 5 3 3" xfId="2391" xr:uid="{00000000-0005-0000-0000-0000D30F0000}"/>
    <cellStyle name="Moneda 7 5 3 3 2" xfId="2392" xr:uid="{00000000-0005-0000-0000-0000D40F0000}"/>
    <cellStyle name="Moneda 7 5 3 4" xfId="2393" xr:uid="{00000000-0005-0000-0000-0000D50F0000}"/>
    <cellStyle name="Moneda 7 5 3 4 2" xfId="2394" xr:uid="{00000000-0005-0000-0000-0000D60F0000}"/>
    <cellStyle name="Moneda 7 5 3 5" xfId="2395" xr:uid="{00000000-0005-0000-0000-0000D70F0000}"/>
    <cellStyle name="Moneda 7 5 4" xfId="2396" xr:uid="{00000000-0005-0000-0000-0000D80F0000}"/>
    <cellStyle name="Moneda 7 5 4 2" xfId="2397" xr:uid="{00000000-0005-0000-0000-0000D90F0000}"/>
    <cellStyle name="Moneda 7 5 5" xfId="2398" xr:uid="{00000000-0005-0000-0000-0000DA0F0000}"/>
    <cellStyle name="Moneda 7 5 5 2" xfId="2399" xr:uid="{00000000-0005-0000-0000-0000DB0F0000}"/>
    <cellStyle name="Moneda 7 5 6" xfId="2400" xr:uid="{00000000-0005-0000-0000-0000DC0F0000}"/>
    <cellStyle name="Moneda 7 5 6 2" xfId="2401" xr:uid="{00000000-0005-0000-0000-0000DD0F0000}"/>
    <cellStyle name="Moneda 7 5 7" xfId="2402" xr:uid="{00000000-0005-0000-0000-0000DE0F0000}"/>
    <cellStyle name="Moneda 7 6" xfId="2403" xr:uid="{00000000-0005-0000-0000-0000DF0F0000}"/>
    <cellStyle name="Moneda 7 6 2" xfId="2404" xr:uid="{00000000-0005-0000-0000-0000E00F0000}"/>
    <cellStyle name="Moneda 7 6 2 2" xfId="2405" xr:uid="{00000000-0005-0000-0000-0000E10F0000}"/>
    <cellStyle name="Moneda 7 6 2 2 2" xfId="2406" xr:uid="{00000000-0005-0000-0000-0000E20F0000}"/>
    <cellStyle name="Moneda 7 6 2 3" xfId="2407" xr:uid="{00000000-0005-0000-0000-0000E30F0000}"/>
    <cellStyle name="Moneda 7 6 2 3 2" xfId="2408" xr:uid="{00000000-0005-0000-0000-0000E40F0000}"/>
    <cellStyle name="Moneda 7 6 2 4" xfId="2409" xr:uid="{00000000-0005-0000-0000-0000E50F0000}"/>
    <cellStyle name="Moneda 7 6 2 4 2" xfId="2410" xr:uid="{00000000-0005-0000-0000-0000E60F0000}"/>
    <cellStyle name="Moneda 7 6 2 5" xfId="2411" xr:uid="{00000000-0005-0000-0000-0000E70F0000}"/>
    <cellStyle name="Moneda 7 6 3" xfId="2412" xr:uid="{00000000-0005-0000-0000-0000E80F0000}"/>
    <cellStyle name="Moneda 7 6 3 2" xfId="2413" xr:uid="{00000000-0005-0000-0000-0000E90F0000}"/>
    <cellStyle name="Moneda 7 6 4" xfId="2414" xr:uid="{00000000-0005-0000-0000-0000EA0F0000}"/>
    <cellStyle name="Moneda 7 6 4 2" xfId="2415" xr:uid="{00000000-0005-0000-0000-0000EB0F0000}"/>
    <cellStyle name="Moneda 7 6 5" xfId="2416" xr:uid="{00000000-0005-0000-0000-0000EC0F0000}"/>
    <cellStyle name="Moneda 7 6 5 2" xfId="2417" xr:uid="{00000000-0005-0000-0000-0000ED0F0000}"/>
    <cellStyle name="Moneda 7 6 6" xfId="2418" xr:uid="{00000000-0005-0000-0000-0000EE0F0000}"/>
    <cellStyle name="Moneda 7 7" xfId="2419" xr:uid="{00000000-0005-0000-0000-0000EF0F0000}"/>
    <cellStyle name="Moneda 7 7 2" xfId="2420" xr:uid="{00000000-0005-0000-0000-0000F00F0000}"/>
    <cellStyle name="Moneda 7 7 2 2" xfId="2421" xr:uid="{00000000-0005-0000-0000-0000F10F0000}"/>
    <cellStyle name="Moneda 7 7 3" xfId="2422" xr:uid="{00000000-0005-0000-0000-0000F20F0000}"/>
    <cellStyle name="Moneda 7 7 3 2" xfId="2423" xr:uid="{00000000-0005-0000-0000-0000F30F0000}"/>
    <cellStyle name="Moneda 7 7 4" xfId="2424" xr:uid="{00000000-0005-0000-0000-0000F40F0000}"/>
    <cellStyle name="Moneda 7 7 4 2" xfId="2425" xr:uid="{00000000-0005-0000-0000-0000F50F0000}"/>
    <cellStyle name="Moneda 7 7 5" xfId="2426" xr:uid="{00000000-0005-0000-0000-0000F60F0000}"/>
    <cellStyle name="Moneda 7 8" xfId="2427" xr:uid="{00000000-0005-0000-0000-0000F70F0000}"/>
    <cellStyle name="Moneda 7 8 2" xfId="2428" xr:uid="{00000000-0005-0000-0000-0000F80F0000}"/>
    <cellStyle name="Moneda 7 9" xfId="2429" xr:uid="{00000000-0005-0000-0000-0000F90F0000}"/>
    <cellStyle name="Moneda 7 9 2" xfId="2430" xr:uid="{00000000-0005-0000-0000-0000FA0F0000}"/>
    <cellStyle name="Moneda 70" xfId="3212" xr:uid="{00000000-0005-0000-0000-0000FB0F0000}"/>
    <cellStyle name="Moneda 71" xfId="3200" xr:uid="{00000000-0005-0000-0000-0000FC0F0000}"/>
    <cellStyle name="Moneda 72" xfId="3221" xr:uid="{00000000-0005-0000-0000-0000FD0F0000}"/>
    <cellStyle name="Moneda 73" xfId="3196" xr:uid="{00000000-0005-0000-0000-0000FE0F0000}"/>
    <cellStyle name="Moneda 74" xfId="3223" xr:uid="{00000000-0005-0000-0000-0000FF0F0000}"/>
    <cellStyle name="Moneda 75" xfId="3193" xr:uid="{00000000-0005-0000-0000-000000100000}"/>
    <cellStyle name="Moneda 76" xfId="3222" xr:uid="{00000000-0005-0000-0000-000001100000}"/>
    <cellStyle name="Moneda 77" xfId="3133" xr:uid="{00000000-0005-0000-0000-000002100000}"/>
    <cellStyle name="Moneda 78" xfId="3198" xr:uid="{00000000-0005-0000-0000-000003100000}"/>
    <cellStyle name="Moneda 79" xfId="3187" xr:uid="{00000000-0005-0000-0000-000004100000}"/>
    <cellStyle name="Moneda 8" xfId="2431" xr:uid="{00000000-0005-0000-0000-000005100000}"/>
    <cellStyle name="Moneda 8 10" xfId="2432" xr:uid="{00000000-0005-0000-0000-000006100000}"/>
    <cellStyle name="Moneda 8 10 2" xfId="2433" xr:uid="{00000000-0005-0000-0000-000007100000}"/>
    <cellStyle name="Moneda 8 11" xfId="2434" xr:uid="{00000000-0005-0000-0000-000008100000}"/>
    <cellStyle name="Moneda 8 11 2" xfId="2435" xr:uid="{00000000-0005-0000-0000-000009100000}"/>
    <cellStyle name="Moneda 8 12" xfId="2436" xr:uid="{00000000-0005-0000-0000-00000A100000}"/>
    <cellStyle name="Moneda 8 13" xfId="2437" xr:uid="{00000000-0005-0000-0000-00000B100000}"/>
    <cellStyle name="Moneda 8 2" xfId="2438" xr:uid="{00000000-0005-0000-0000-00000C100000}"/>
    <cellStyle name="Moneda 8 2 10" xfId="2439" xr:uid="{00000000-0005-0000-0000-00000D100000}"/>
    <cellStyle name="Moneda 8 2 11" xfId="2440" xr:uid="{00000000-0005-0000-0000-00000E100000}"/>
    <cellStyle name="Moneda 8 2 2" xfId="2441" xr:uid="{00000000-0005-0000-0000-00000F100000}"/>
    <cellStyle name="Moneda 8 2 2 2" xfId="2442" xr:uid="{00000000-0005-0000-0000-000010100000}"/>
    <cellStyle name="Moneda 8 2 2 2 2" xfId="2443" xr:uid="{00000000-0005-0000-0000-000011100000}"/>
    <cellStyle name="Moneda 8 2 2 2 2 2" xfId="2444" xr:uid="{00000000-0005-0000-0000-000012100000}"/>
    <cellStyle name="Moneda 8 2 2 2 2 2 2" xfId="2445" xr:uid="{00000000-0005-0000-0000-000013100000}"/>
    <cellStyle name="Moneda 8 2 2 2 2 3" xfId="2446" xr:uid="{00000000-0005-0000-0000-000014100000}"/>
    <cellStyle name="Moneda 8 2 2 2 2 3 2" xfId="2447" xr:uid="{00000000-0005-0000-0000-000015100000}"/>
    <cellStyle name="Moneda 8 2 2 2 2 4" xfId="2448" xr:uid="{00000000-0005-0000-0000-000016100000}"/>
    <cellStyle name="Moneda 8 2 2 2 2 4 2" xfId="2449" xr:uid="{00000000-0005-0000-0000-000017100000}"/>
    <cellStyle name="Moneda 8 2 2 2 2 5" xfId="2450" xr:uid="{00000000-0005-0000-0000-000018100000}"/>
    <cellStyle name="Moneda 8 2 2 2 3" xfId="2451" xr:uid="{00000000-0005-0000-0000-000019100000}"/>
    <cellStyle name="Moneda 8 2 2 2 3 2" xfId="2452" xr:uid="{00000000-0005-0000-0000-00001A100000}"/>
    <cellStyle name="Moneda 8 2 2 2 4" xfId="2453" xr:uid="{00000000-0005-0000-0000-00001B100000}"/>
    <cellStyle name="Moneda 8 2 2 2 4 2" xfId="2454" xr:uid="{00000000-0005-0000-0000-00001C100000}"/>
    <cellStyle name="Moneda 8 2 2 2 5" xfId="2455" xr:uid="{00000000-0005-0000-0000-00001D100000}"/>
    <cellStyle name="Moneda 8 2 2 2 5 2" xfId="2456" xr:uid="{00000000-0005-0000-0000-00001E100000}"/>
    <cellStyle name="Moneda 8 2 2 2 6" xfId="2457" xr:uid="{00000000-0005-0000-0000-00001F100000}"/>
    <cellStyle name="Moneda 8 2 2 3" xfId="2458" xr:uid="{00000000-0005-0000-0000-000020100000}"/>
    <cellStyle name="Moneda 8 2 2 3 2" xfId="2459" xr:uid="{00000000-0005-0000-0000-000021100000}"/>
    <cellStyle name="Moneda 8 2 2 3 2 2" xfId="2460" xr:uid="{00000000-0005-0000-0000-000022100000}"/>
    <cellStyle name="Moneda 8 2 2 3 3" xfId="2461" xr:uid="{00000000-0005-0000-0000-000023100000}"/>
    <cellStyle name="Moneda 8 2 2 3 3 2" xfId="2462" xr:uid="{00000000-0005-0000-0000-000024100000}"/>
    <cellStyle name="Moneda 8 2 2 3 4" xfId="2463" xr:uid="{00000000-0005-0000-0000-000025100000}"/>
    <cellStyle name="Moneda 8 2 2 3 4 2" xfId="2464" xr:uid="{00000000-0005-0000-0000-000026100000}"/>
    <cellStyle name="Moneda 8 2 2 3 5" xfId="2465" xr:uid="{00000000-0005-0000-0000-000027100000}"/>
    <cellStyle name="Moneda 8 2 2 4" xfId="2466" xr:uid="{00000000-0005-0000-0000-000028100000}"/>
    <cellStyle name="Moneda 8 2 2 4 2" xfId="2467" xr:uid="{00000000-0005-0000-0000-000029100000}"/>
    <cellStyle name="Moneda 8 2 2 5" xfId="2468" xr:uid="{00000000-0005-0000-0000-00002A100000}"/>
    <cellStyle name="Moneda 8 2 2 5 2" xfId="2469" xr:uid="{00000000-0005-0000-0000-00002B100000}"/>
    <cellStyle name="Moneda 8 2 2 6" xfId="2470" xr:uid="{00000000-0005-0000-0000-00002C100000}"/>
    <cellStyle name="Moneda 8 2 2 6 2" xfId="2471" xr:uid="{00000000-0005-0000-0000-00002D100000}"/>
    <cellStyle name="Moneda 8 2 2 7" xfId="2472" xr:uid="{00000000-0005-0000-0000-00002E100000}"/>
    <cellStyle name="Moneda 8 2 3" xfId="2473" xr:uid="{00000000-0005-0000-0000-00002F100000}"/>
    <cellStyle name="Moneda 8 2 3 2" xfId="2474" xr:uid="{00000000-0005-0000-0000-000030100000}"/>
    <cellStyle name="Moneda 8 2 3 2 2" xfId="2475" xr:uid="{00000000-0005-0000-0000-000031100000}"/>
    <cellStyle name="Moneda 8 2 3 2 2 2" xfId="2476" xr:uid="{00000000-0005-0000-0000-000032100000}"/>
    <cellStyle name="Moneda 8 2 3 2 2 2 2" xfId="2477" xr:uid="{00000000-0005-0000-0000-000033100000}"/>
    <cellStyle name="Moneda 8 2 3 2 2 3" xfId="2478" xr:uid="{00000000-0005-0000-0000-000034100000}"/>
    <cellStyle name="Moneda 8 2 3 2 2 3 2" xfId="2479" xr:uid="{00000000-0005-0000-0000-000035100000}"/>
    <cellStyle name="Moneda 8 2 3 2 2 4" xfId="2480" xr:uid="{00000000-0005-0000-0000-000036100000}"/>
    <cellStyle name="Moneda 8 2 3 2 2 4 2" xfId="2481" xr:uid="{00000000-0005-0000-0000-000037100000}"/>
    <cellStyle name="Moneda 8 2 3 2 2 5" xfId="2482" xr:uid="{00000000-0005-0000-0000-000038100000}"/>
    <cellStyle name="Moneda 8 2 3 2 3" xfId="2483" xr:uid="{00000000-0005-0000-0000-000039100000}"/>
    <cellStyle name="Moneda 8 2 3 2 3 2" xfId="2484" xr:uid="{00000000-0005-0000-0000-00003A100000}"/>
    <cellStyle name="Moneda 8 2 3 2 4" xfId="2485" xr:uid="{00000000-0005-0000-0000-00003B100000}"/>
    <cellStyle name="Moneda 8 2 3 2 4 2" xfId="2486" xr:uid="{00000000-0005-0000-0000-00003C100000}"/>
    <cellStyle name="Moneda 8 2 3 2 5" xfId="2487" xr:uid="{00000000-0005-0000-0000-00003D100000}"/>
    <cellStyle name="Moneda 8 2 3 2 5 2" xfId="2488" xr:uid="{00000000-0005-0000-0000-00003E100000}"/>
    <cellStyle name="Moneda 8 2 3 2 6" xfId="2489" xr:uid="{00000000-0005-0000-0000-00003F100000}"/>
    <cellStyle name="Moneda 8 2 3 3" xfId="2490" xr:uid="{00000000-0005-0000-0000-000040100000}"/>
    <cellStyle name="Moneda 8 2 3 3 2" xfId="2491" xr:uid="{00000000-0005-0000-0000-000041100000}"/>
    <cellStyle name="Moneda 8 2 3 3 2 2" xfId="2492" xr:uid="{00000000-0005-0000-0000-000042100000}"/>
    <cellStyle name="Moneda 8 2 3 3 3" xfId="2493" xr:uid="{00000000-0005-0000-0000-000043100000}"/>
    <cellStyle name="Moneda 8 2 3 3 3 2" xfId="2494" xr:uid="{00000000-0005-0000-0000-000044100000}"/>
    <cellStyle name="Moneda 8 2 3 3 4" xfId="2495" xr:uid="{00000000-0005-0000-0000-000045100000}"/>
    <cellStyle name="Moneda 8 2 3 3 4 2" xfId="2496" xr:uid="{00000000-0005-0000-0000-000046100000}"/>
    <cellStyle name="Moneda 8 2 3 3 5" xfId="2497" xr:uid="{00000000-0005-0000-0000-000047100000}"/>
    <cellStyle name="Moneda 8 2 3 4" xfId="2498" xr:uid="{00000000-0005-0000-0000-000048100000}"/>
    <cellStyle name="Moneda 8 2 3 4 2" xfId="2499" xr:uid="{00000000-0005-0000-0000-000049100000}"/>
    <cellStyle name="Moneda 8 2 3 5" xfId="2500" xr:uid="{00000000-0005-0000-0000-00004A100000}"/>
    <cellStyle name="Moneda 8 2 3 5 2" xfId="2501" xr:uid="{00000000-0005-0000-0000-00004B100000}"/>
    <cellStyle name="Moneda 8 2 3 6" xfId="2502" xr:uid="{00000000-0005-0000-0000-00004C100000}"/>
    <cellStyle name="Moneda 8 2 3 6 2" xfId="2503" xr:uid="{00000000-0005-0000-0000-00004D100000}"/>
    <cellStyle name="Moneda 8 2 3 7" xfId="2504" xr:uid="{00000000-0005-0000-0000-00004E100000}"/>
    <cellStyle name="Moneda 8 2 4" xfId="2505" xr:uid="{00000000-0005-0000-0000-00004F100000}"/>
    <cellStyle name="Moneda 8 2 4 2" xfId="2506" xr:uid="{00000000-0005-0000-0000-000050100000}"/>
    <cellStyle name="Moneda 8 2 4 2 2" xfId="2507" xr:uid="{00000000-0005-0000-0000-000051100000}"/>
    <cellStyle name="Moneda 8 2 4 2 2 2" xfId="2508" xr:uid="{00000000-0005-0000-0000-000052100000}"/>
    <cellStyle name="Moneda 8 2 4 2 2 2 2" xfId="2509" xr:uid="{00000000-0005-0000-0000-000053100000}"/>
    <cellStyle name="Moneda 8 2 4 2 2 3" xfId="2510" xr:uid="{00000000-0005-0000-0000-000054100000}"/>
    <cellStyle name="Moneda 8 2 4 2 2 3 2" xfId="2511" xr:uid="{00000000-0005-0000-0000-000055100000}"/>
    <cellStyle name="Moneda 8 2 4 2 2 4" xfId="2512" xr:uid="{00000000-0005-0000-0000-000056100000}"/>
    <cellStyle name="Moneda 8 2 4 2 2 4 2" xfId="2513" xr:uid="{00000000-0005-0000-0000-000057100000}"/>
    <cellStyle name="Moneda 8 2 4 2 2 5" xfId="2514" xr:uid="{00000000-0005-0000-0000-000058100000}"/>
    <cellStyle name="Moneda 8 2 4 2 3" xfId="2515" xr:uid="{00000000-0005-0000-0000-000059100000}"/>
    <cellStyle name="Moneda 8 2 4 2 3 2" xfId="2516" xr:uid="{00000000-0005-0000-0000-00005A100000}"/>
    <cellStyle name="Moneda 8 2 4 2 4" xfId="2517" xr:uid="{00000000-0005-0000-0000-00005B100000}"/>
    <cellStyle name="Moneda 8 2 4 2 4 2" xfId="2518" xr:uid="{00000000-0005-0000-0000-00005C100000}"/>
    <cellStyle name="Moneda 8 2 4 2 5" xfId="2519" xr:uid="{00000000-0005-0000-0000-00005D100000}"/>
    <cellStyle name="Moneda 8 2 4 2 5 2" xfId="2520" xr:uid="{00000000-0005-0000-0000-00005E100000}"/>
    <cellStyle name="Moneda 8 2 4 2 6" xfId="2521" xr:uid="{00000000-0005-0000-0000-00005F100000}"/>
    <cellStyle name="Moneda 8 2 4 3" xfId="2522" xr:uid="{00000000-0005-0000-0000-000060100000}"/>
    <cellStyle name="Moneda 8 2 4 3 2" xfId="2523" xr:uid="{00000000-0005-0000-0000-000061100000}"/>
    <cellStyle name="Moneda 8 2 4 3 2 2" xfId="2524" xr:uid="{00000000-0005-0000-0000-000062100000}"/>
    <cellStyle name="Moneda 8 2 4 3 3" xfId="2525" xr:uid="{00000000-0005-0000-0000-000063100000}"/>
    <cellStyle name="Moneda 8 2 4 3 3 2" xfId="2526" xr:uid="{00000000-0005-0000-0000-000064100000}"/>
    <cellStyle name="Moneda 8 2 4 3 4" xfId="2527" xr:uid="{00000000-0005-0000-0000-000065100000}"/>
    <cellStyle name="Moneda 8 2 4 3 4 2" xfId="2528" xr:uid="{00000000-0005-0000-0000-000066100000}"/>
    <cellStyle name="Moneda 8 2 4 3 5" xfId="2529" xr:uid="{00000000-0005-0000-0000-000067100000}"/>
    <cellStyle name="Moneda 8 2 4 4" xfId="2530" xr:uid="{00000000-0005-0000-0000-000068100000}"/>
    <cellStyle name="Moneda 8 2 4 4 2" xfId="2531" xr:uid="{00000000-0005-0000-0000-000069100000}"/>
    <cellStyle name="Moneda 8 2 4 5" xfId="2532" xr:uid="{00000000-0005-0000-0000-00006A100000}"/>
    <cellStyle name="Moneda 8 2 4 5 2" xfId="2533" xr:uid="{00000000-0005-0000-0000-00006B100000}"/>
    <cellStyle name="Moneda 8 2 4 6" xfId="2534" xr:uid="{00000000-0005-0000-0000-00006C100000}"/>
    <cellStyle name="Moneda 8 2 4 6 2" xfId="2535" xr:uid="{00000000-0005-0000-0000-00006D100000}"/>
    <cellStyle name="Moneda 8 2 4 7" xfId="2536" xr:uid="{00000000-0005-0000-0000-00006E100000}"/>
    <cellStyle name="Moneda 8 2 5" xfId="2537" xr:uid="{00000000-0005-0000-0000-00006F100000}"/>
    <cellStyle name="Moneda 8 2 5 2" xfId="2538" xr:uid="{00000000-0005-0000-0000-000070100000}"/>
    <cellStyle name="Moneda 8 2 5 2 2" xfId="2539" xr:uid="{00000000-0005-0000-0000-000071100000}"/>
    <cellStyle name="Moneda 8 2 5 2 2 2" xfId="2540" xr:uid="{00000000-0005-0000-0000-000072100000}"/>
    <cellStyle name="Moneda 8 2 5 2 3" xfId="2541" xr:uid="{00000000-0005-0000-0000-000073100000}"/>
    <cellStyle name="Moneda 8 2 5 2 3 2" xfId="2542" xr:uid="{00000000-0005-0000-0000-000074100000}"/>
    <cellStyle name="Moneda 8 2 5 2 4" xfId="2543" xr:uid="{00000000-0005-0000-0000-000075100000}"/>
    <cellStyle name="Moneda 8 2 5 2 4 2" xfId="2544" xr:uid="{00000000-0005-0000-0000-000076100000}"/>
    <cellStyle name="Moneda 8 2 5 2 5" xfId="2545" xr:uid="{00000000-0005-0000-0000-000077100000}"/>
    <cellStyle name="Moneda 8 2 5 3" xfId="2546" xr:uid="{00000000-0005-0000-0000-000078100000}"/>
    <cellStyle name="Moneda 8 2 5 3 2" xfId="2547" xr:uid="{00000000-0005-0000-0000-000079100000}"/>
    <cellStyle name="Moneda 8 2 5 4" xfId="2548" xr:uid="{00000000-0005-0000-0000-00007A100000}"/>
    <cellStyle name="Moneda 8 2 5 4 2" xfId="2549" xr:uid="{00000000-0005-0000-0000-00007B100000}"/>
    <cellStyle name="Moneda 8 2 5 5" xfId="2550" xr:uid="{00000000-0005-0000-0000-00007C100000}"/>
    <cellStyle name="Moneda 8 2 5 5 2" xfId="2551" xr:uid="{00000000-0005-0000-0000-00007D100000}"/>
    <cellStyle name="Moneda 8 2 5 6" xfId="2552" xr:uid="{00000000-0005-0000-0000-00007E100000}"/>
    <cellStyle name="Moneda 8 2 6" xfId="2553" xr:uid="{00000000-0005-0000-0000-00007F100000}"/>
    <cellStyle name="Moneda 8 2 6 2" xfId="2554" xr:uid="{00000000-0005-0000-0000-000080100000}"/>
    <cellStyle name="Moneda 8 2 6 2 2" xfId="2555" xr:uid="{00000000-0005-0000-0000-000081100000}"/>
    <cellStyle name="Moneda 8 2 6 3" xfId="2556" xr:uid="{00000000-0005-0000-0000-000082100000}"/>
    <cellStyle name="Moneda 8 2 6 3 2" xfId="2557" xr:uid="{00000000-0005-0000-0000-000083100000}"/>
    <cellStyle name="Moneda 8 2 6 4" xfId="2558" xr:uid="{00000000-0005-0000-0000-000084100000}"/>
    <cellStyle name="Moneda 8 2 6 4 2" xfId="2559" xr:uid="{00000000-0005-0000-0000-000085100000}"/>
    <cellStyle name="Moneda 8 2 6 5" xfId="2560" xr:uid="{00000000-0005-0000-0000-000086100000}"/>
    <cellStyle name="Moneda 8 2 7" xfId="2561" xr:uid="{00000000-0005-0000-0000-000087100000}"/>
    <cellStyle name="Moneda 8 2 7 2" xfId="2562" xr:uid="{00000000-0005-0000-0000-000088100000}"/>
    <cellStyle name="Moneda 8 2 8" xfId="2563" xr:uid="{00000000-0005-0000-0000-000089100000}"/>
    <cellStyle name="Moneda 8 2 8 2" xfId="2564" xr:uid="{00000000-0005-0000-0000-00008A100000}"/>
    <cellStyle name="Moneda 8 2 9" xfId="2565" xr:uid="{00000000-0005-0000-0000-00008B100000}"/>
    <cellStyle name="Moneda 8 2 9 2" xfId="2566" xr:uid="{00000000-0005-0000-0000-00008C100000}"/>
    <cellStyle name="Moneda 8 3" xfId="2567" xr:uid="{00000000-0005-0000-0000-00008D100000}"/>
    <cellStyle name="Moneda 8 3 2" xfId="2568" xr:uid="{00000000-0005-0000-0000-00008E100000}"/>
    <cellStyle name="Moneda 8 3 2 2" xfId="2569" xr:uid="{00000000-0005-0000-0000-00008F100000}"/>
    <cellStyle name="Moneda 8 3 2 2 2" xfId="2570" xr:uid="{00000000-0005-0000-0000-000090100000}"/>
    <cellStyle name="Moneda 8 3 2 2 2 2" xfId="2571" xr:uid="{00000000-0005-0000-0000-000091100000}"/>
    <cellStyle name="Moneda 8 3 2 2 3" xfId="2572" xr:uid="{00000000-0005-0000-0000-000092100000}"/>
    <cellStyle name="Moneda 8 3 2 2 3 2" xfId="2573" xr:uid="{00000000-0005-0000-0000-000093100000}"/>
    <cellStyle name="Moneda 8 3 2 2 4" xfId="2574" xr:uid="{00000000-0005-0000-0000-000094100000}"/>
    <cellStyle name="Moneda 8 3 2 2 4 2" xfId="2575" xr:uid="{00000000-0005-0000-0000-000095100000}"/>
    <cellStyle name="Moneda 8 3 2 2 5" xfId="2576" xr:uid="{00000000-0005-0000-0000-000096100000}"/>
    <cellStyle name="Moneda 8 3 2 3" xfId="2577" xr:uid="{00000000-0005-0000-0000-000097100000}"/>
    <cellStyle name="Moneda 8 3 2 3 2" xfId="2578" xr:uid="{00000000-0005-0000-0000-000098100000}"/>
    <cellStyle name="Moneda 8 3 2 4" xfId="2579" xr:uid="{00000000-0005-0000-0000-000099100000}"/>
    <cellStyle name="Moneda 8 3 2 4 2" xfId="2580" xr:uid="{00000000-0005-0000-0000-00009A100000}"/>
    <cellStyle name="Moneda 8 3 2 5" xfId="2581" xr:uid="{00000000-0005-0000-0000-00009B100000}"/>
    <cellStyle name="Moneda 8 3 2 5 2" xfId="2582" xr:uid="{00000000-0005-0000-0000-00009C100000}"/>
    <cellStyle name="Moneda 8 3 2 6" xfId="2583" xr:uid="{00000000-0005-0000-0000-00009D100000}"/>
    <cellStyle name="Moneda 8 3 3" xfId="2584" xr:uid="{00000000-0005-0000-0000-00009E100000}"/>
    <cellStyle name="Moneda 8 3 3 2" xfId="2585" xr:uid="{00000000-0005-0000-0000-00009F100000}"/>
    <cellStyle name="Moneda 8 3 3 2 2" xfId="2586" xr:uid="{00000000-0005-0000-0000-0000A0100000}"/>
    <cellStyle name="Moneda 8 3 3 3" xfId="2587" xr:uid="{00000000-0005-0000-0000-0000A1100000}"/>
    <cellStyle name="Moneda 8 3 3 3 2" xfId="2588" xr:uid="{00000000-0005-0000-0000-0000A2100000}"/>
    <cellStyle name="Moneda 8 3 3 4" xfId="2589" xr:uid="{00000000-0005-0000-0000-0000A3100000}"/>
    <cellStyle name="Moneda 8 3 3 4 2" xfId="2590" xr:uid="{00000000-0005-0000-0000-0000A4100000}"/>
    <cellStyle name="Moneda 8 3 3 5" xfId="2591" xr:uid="{00000000-0005-0000-0000-0000A5100000}"/>
    <cellStyle name="Moneda 8 3 4" xfId="2592" xr:uid="{00000000-0005-0000-0000-0000A6100000}"/>
    <cellStyle name="Moneda 8 3 4 2" xfId="2593" xr:uid="{00000000-0005-0000-0000-0000A7100000}"/>
    <cellStyle name="Moneda 8 3 5" xfId="2594" xr:uid="{00000000-0005-0000-0000-0000A8100000}"/>
    <cellStyle name="Moneda 8 3 5 2" xfId="2595" xr:uid="{00000000-0005-0000-0000-0000A9100000}"/>
    <cellStyle name="Moneda 8 3 6" xfId="2596" xr:uid="{00000000-0005-0000-0000-0000AA100000}"/>
    <cellStyle name="Moneda 8 3 6 2" xfId="2597" xr:uid="{00000000-0005-0000-0000-0000AB100000}"/>
    <cellStyle name="Moneda 8 3 7" xfId="2598" xr:uid="{00000000-0005-0000-0000-0000AC100000}"/>
    <cellStyle name="Moneda 8 4" xfId="2599" xr:uid="{00000000-0005-0000-0000-0000AD100000}"/>
    <cellStyle name="Moneda 8 4 2" xfId="2600" xr:uid="{00000000-0005-0000-0000-0000AE100000}"/>
    <cellStyle name="Moneda 8 4 2 2" xfId="2601" xr:uid="{00000000-0005-0000-0000-0000AF100000}"/>
    <cellStyle name="Moneda 8 4 2 2 2" xfId="2602" xr:uid="{00000000-0005-0000-0000-0000B0100000}"/>
    <cellStyle name="Moneda 8 4 2 2 2 2" xfId="2603" xr:uid="{00000000-0005-0000-0000-0000B1100000}"/>
    <cellStyle name="Moneda 8 4 2 2 3" xfId="2604" xr:uid="{00000000-0005-0000-0000-0000B2100000}"/>
    <cellStyle name="Moneda 8 4 2 2 3 2" xfId="2605" xr:uid="{00000000-0005-0000-0000-0000B3100000}"/>
    <cellStyle name="Moneda 8 4 2 2 4" xfId="2606" xr:uid="{00000000-0005-0000-0000-0000B4100000}"/>
    <cellStyle name="Moneda 8 4 2 2 4 2" xfId="2607" xr:uid="{00000000-0005-0000-0000-0000B5100000}"/>
    <cellStyle name="Moneda 8 4 2 2 5" xfId="2608" xr:uid="{00000000-0005-0000-0000-0000B6100000}"/>
    <cellStyle name="Moneda 8 4 2 3" xfId="2609" xr:uid="{00000000-0005-0000-0000-0000B7100000}"/>
    <cellStyle name="Moneda 8 4 2 3 2" xfId="2610" xr:uid="{00000000-0005-0000-0000-0000B8100000}"/>
    <cellStyle name="Moneda 8 4 2 4" xfId="2611" xr:uid="{00000000-0005-0000-0000-0000B9100000}"/>
    <cellStyle name="Moneda 8 4 2 4 2" xfId="2612" xr:uid="{00000000-0005-0000-0000-0000BA100000}"/>
    <cellStyle name="Moneda 8 4 2 5" xfId="2613" xr:uid="{00000000-0005-0000-0000-0000BB100000}"/>
    <cellStyle name="Moneda 8 4 2 5 2" xfId="2614" xr:uid="{00000000-0005-0000-0000-0000BC100000}"/>
    <cellStyle name="Moneda 8 4 2 6" xfId="2615" xr:uid="{00000000-0005-0000-0000-0000BD100000}"/>
    <cellStyle name="Moneda 8 4 3" xfId="2616" xr:uid="{00000000-0005-0000-0000-0000BE100000}"/>
    <cellStyle name="Moneda 8 4 3 2" xfId="2617" xr:uid="{00000000-0005-0000-0000-0000BF100000}"/>
    <cellStyle name="Moneda 8 4 3 2 2" xfId="2618" xr:uid="{00000000-0005-0000-0000-0000C0100000}"/>
    <cellStyle name="Moneda 8 4 3 3" xfId="2619" xr:uid="{00000000-0005-0000-0000-0000C1100000}"/>
    <cellStyle name="Moneda 8 4 3 3 2" xfId="2620" xr:uid="{00000000-0005-0000-0000-0000C2100000}"/>
    <cellStyle name="Moneda 8 4 3 4" xfId="2621" xr:uid="{00000000-0005-0000-0000-0000C3100000}"/>
    <cellStyle name="Moneda 8 4 3 4 2" xfId="2622" xr:uid="{00000000-0005-0000-0000-0000C4100000}"/>
    <cellStyle name="Moneda 8 4 3 5" xfId="2623" xr:uid="{00000000-0005-0000-0000-0000C5100000}"/>
    <cellStyle name="Moneda 8 4 4" xfId="2624" xr:uid="{00000000-0005-0000-0000-0000C6100000}"/>
    <cellStyle name="Moneda 8 4 4 2" xfId="2625" xr:uid="{00000000-0005-0000-0000-0000C7100000}"/>
    <cellStyle name="Moneda 8 4 5" xfId="2626" xr:uid="{00000000-0005-0000-0000-0000C8100000}"/>
    <cellStyle name="Moneda 8 4 5 2" xfId="2627" xr:uid="{00000000-0005-0000-0000-0000C9100000}"/>
    <cellStyle name="Moneda 8 4 6" xfId="2628" xr:uid="{00000000-0005-0000-0000-0000CA100000}"/>
    <cellStyle name="Moneda 8 4 6 2" xfId="2629" xr:uid="{00000000-0005-0000-0000-0000CB100000}"/>
    <cellStyle name="Moneda 8 4 7" xfId="2630" xr:uid="{00000000-0005-0000-0000-0000CC100000}"/>
    <cellStyle name="Moneda 8 5" xfId="2631" xr:uid="{00000000-0005-0000-0000-0000CD100000}"/>
    <cellStyle name="Moneda 8 5 2" xfId="2632" xr:uid="{00000000-0005-0000-0000-0000CE100000}"/>
    <cellStyle name="Moneda 8 5 2 2" xfId="2633" xr:uid="{00000000-0005-0000-0000-0000CF100000}"/>
    <cellStyle name="Moneda 8 5 2 2 2" xfId="2634" xr:uid="{00000000-0005-0000-0000-0000D0100000}"/>
    <cellStyle name="Moneda 8 5 2 2 2 2" xfId="2635" xr:uid="{00000000-0005-0000-0000-0000D1100000}"/>
    <cellStyle name="Moneda 8 5 2 2 3" xfId="2636" xr:uid="{00000000-0005-0000-0000-0000D2100000}"/>
    <cellStyle name="Moneda 8 5 2 2 3 2" xfId="2637" xr:uid="{00000000-0005-0000-0000-0000D3100000}"/>
    <cellStyle name="Moneda 8 5 2 2 4" xfId="2638" xr:uid="{00000000-0005-0000-0000-0000D4100000}"/>
    <cellStyle name="Moneda 8 5 2 2 4 2" xfId="2639" xr:uid="{00000000-0005-0000-0000-0000D5100000}"/>
    <cellStyle name="Moneda 8 5 2 2 5" xfId="2640" xr:uid="{00000000-0005-0000-0000-0000D6100000}"/>
    <cellStyle name="Moneda 8 5 2 3" xfId="2641" xr:uid="{00000000-0005-0000-0000-0000D7100000}"/>
    <cellStyle name="Moneda 8 5 2 3 2" xfId="2642" xr:uid="{00000000-0005-0000-0000-0000D8100000}"/>
    <cellStyle name="Moneda 8 5 2 4" xfId="2643" xr:uid="{00000000-0005-0000-0000-0000D9100000}"/>
    <cellStyle name="Moneda 8 5 2 4 2" xfId="2644" xr:uid="{00000000-0005-0000-0000-0000DA100000}"/>
    <cellStyle name="Moneda 8 5 2 5" xfId="2645" xr:uid="{00000000-0005-0000-0000-0000DB100000}"/>
    <cellStyle name="Moneda 8 5 2 5 2" xfId="2646" xr:uid="{00000000-0005-0000-0000-0000DC100000}"/>
    <cellStyle name="Moneda 8 5 2 6" xfId="2647" xr:uid="{00000000-0005-0000-0000-0000DD100000}"/>
    <cellStyle name="Moneda 8 5 3" xfId="2648" xr:uid="{00000000-0005-0000-0000-0000DE100000}"/>
    <cellStyle name="Moneda 8 5 3 2" xfId="2649" xr:uid="{00000000-0005-0000-0000-0000DF100000}"/>
    <cellStyle name="Moneda 8 5 3 2 2" xfId="2650" xr:uid="{00000000-0005-0000-0000-0000E0100000}"/>
    <cellStyle name="Moneda 8 5 3 3" xfId="2651" xr:uid="{00000000-0005-0000-0000-0000E1100000}"/>
    <cellStyle name="Moneda 8 5 3 3 2" xfId="2652" xr:uid="{00000000-0005-0000-0000-0000E2100000}"/>
    <cellStyle name="Moneda 8 5 3 4" xfId="2653" xr:uid="{00000000-0005-0000-0000-0000E3100000}"/>
    <cellStyle name="Moneda 8 5 3 4 2" xfId="2654" xr:uid="{00000000-0005-0000-0000-0000E4100000}"/>
    <cellStyle name="Moneda 8 5 3 5" xfId="2655" xr:uid="{00000000-0005-0000-0000-0000E5100000}"/>
    <cellStyle name="Moneda 8 5 4" xfId="2656" xr:uid="{00000000-0005-0000-0000-0000E6100000}"/>
    <cellStyle name="Moneda 8 5 4 2" xfId="2657" xr:uid="{00000000-0005-0000-0000-0000E7100000}"/>
    <cellStyle name="Moneda 8 5 5" xfId="2658" xr:uid="{00000000-0005-0000-0000-0000E8100000}"/>
    <cellStyle name="Moneda 8 5 5 2" xfId="2659" xr:uid="{00000000-0005-0000-0000-0000E9100000}"/>
    <cellStyle name="Moneda 8 5 6" xfId="2660" xr:uid="{00000000-0005-0000-0000-0000EA100000}"/>
    <cellStyle name="Moneda 8 5 6 2" xfId="2661" xr:uid="{00000000-0005-0000-0000-0000EB100000}"/>
    <cellStyle name="Moneda 8 5 7" xfId="2662" xr:uid="{00000000-0005-0000-0000-0000EC100000}"/>
    <cellStyle name="Moneda 8 6" xfId="2663" xr:uid="{00000000-0005-0000-0000-0000ED100000}"/>
    <cellStyle name="Moneda 8 6 2" xfId="2664" xr:uid="{00000000-0005-0000-0000-0000EE100000}"/>
    <cellStyle name="Moneda 8 6 2 2" xfId="2665" xr:uid="{00000000-0005-0000-0000-0000EF100000}"/>
    <cellStyle name="Moneda 8 6 2 2 2" xfId="2666" xr:uid="{00000000-0005-0000-0000-0000F0100000}"/>
    <cellStyle name="Moneda 8 6 2 3" xfId="2667" xr:uid="{00000000-0005-0000-0000-0000F1100000}"/>
    <cellStyle name="Moneda 8 6 2 3 2" xfId="2668" xr:uid="{00000000-0005-0000-0000-0000F2100000}"/>
    <cellStyle name="Moneda 8 6 2 4" xfId="2669" xr:uid="{00000000-0005-0000-0000-0000F3100000}"/>
    <cellStyle name="Moneda 8 6 2 4 2" xfId="2670" xr:uid="{00000000-0005-0000-0000-0000F4100000}"/>
    <cellStyle name="Moneda 8 6 2 5" xfId="2671" xr:uid="{00000000-0005-0000-0000-0000F5100000}"/>
    <cellStyle name="Moneda 8 6 3" xfId="2672" xr:uid="{00000000-0005-0000-0000-0000F6100000}"/>
    <cellStyle name="Moneda 8 6 3 2" xfId="2673" xr:uid="{00000000-0005-0000-0000-0000F7100000}"/>
    <cellStyle name="Moneda 8 6 4" xfId="2674" xr:uid="{00000000-0005-0000-0000-0000F8100000}"/>
    <cellStyle name="Moneda 8 6 4 2" xfId="2675" xr:uid="{00000000-0005-0000-0000-0000F9100000}"/>
    <cellStyle name="Moneda 8 6 5" xfId="2676" xr:uid="{00000000-0005-0000-0000-0000FA100000}"/>
    <cellStyle name="Moneda 8 6 5 2" xfId="2677" xr:uid="{00000000-0005-0000-0000-0000FB100000}"/>
    <cellStyle name="Moneda 8 6 6" xfId="2678" xr:uid="{00000000-0005-0000-0000-0000FC100000}"/>
    <cellStyle name="Moneda 8 7" xfId="2679" xr:uid="{00000000-0005-0000-0000-0000FD100000}"/>
    <cellStyle name="Moneda 8 7 2" xfId="2680" xr:uid="{00000000-0005-0000-0000-0000FE100000}"/>
    <cellStyle name="Moneda 8 7 2 2" xfId="2681" xr:uid="{00000000-0005-0000-0000-0000FF100000}"/>
    <cellStyle name="Moneda 8 7 3" xfId="2682" xr:uid="{00000000-0005-0000-0000-000000110000}"/>
    <cellStyle name="Moneda 8 7 3 2" xfId="2683" xr:uid="{00000000-0005-0000-0000-000001110000}"/>
    <cellStyle name="Moneda 8 7 4" xfId="2684" xr:uid="{00000000-0005-0000-0000-000002110000}"/>
    <cellStyle name="Moneda 8 7 4 2" xfId="2685" xr:uid="{00000000-0005-0000-0000-000003110000}"/>
    <cellStyle name="Moneda 8 7 5" xfId="2686" xr:uid="{00000000-0005-0000-0000-000004110000}"/>
    <cellStyle name="Moneda 8 8" xfId="2687" xr:uid="{00000000-0005-0000-0000-000005110000}"/>
    <cellStyle name="Moneda 8 8 2" xfId="2688" xr:uid="{00000000-0005-0000-0000-000006110000}"/>
    <cellStyle name="Moneda 8 8 2 2" xfId="2689" xr:uid="{00000000-0005-0000-0000-000007110000}"/>
    <cellStyle name="Moneda 8 8 3" xfId="2690" xr:uid="{00000000-0005-0000-0000-000008110000}"/>
    <cellStyle name="Moneda 8 8 3 2" xfId="2691" xr:uid="{00000000-0005-0000-0000-000009110000}"/>
    <cellStyle name="Moneda 8 8 4" xfId="2692" xr:uid="{00000000-0005-0000-0000-00000A110000}"/>
    <cellStyle name="Moneda 8 8 4 2" xfId="2693" xr:uid="{00000000-0005-0000-0000-00000B110000}"/>
    <cellStyle name="Moneda 8 8 5" xfId="2694" xr:uid="{00000000-0005-0000-0000-00000C110000}"/>
    <cellStyle name="Moneda 8 9" xfId="2695" xr:uid="{00000000-0005-0000-0000-00000D110000}"/>
    <cellStyle name="Moneda 8 9 2" xfId="2696" xr:uid="{00000000-0005-0000-0000-00000E110000}"/>
    <cellStyle name="Moneda 80" xfId="3229" xr:uid="{00000000-0005-0000-0000-00000F110000}"/>
    <cellStyle name="Moneda 81" xfId="3280" xr:uid="{00000000-0005-0000-0000-000010110000}"/>
    <cellStyle name="Moneda 82" xfId="3281" xr:uid="{00000000-0005-0000-0000-000011110000}"/>
    <cellStyle name="Moneda 83" xfId="3698" xr:uid="{00000000-0005-0000-0000-000012110000}"/>
    <cellStyle name="Moneda 84" xfId="3699" xr:uid="{00000000-0005-0000-0000-000013110000}"/>
    <cellStyle name="Moneda 85" xfId="3809" xr:uid="{00000000-0005-0000-0000-000014110000}"/>
    <cellStyle name="Moneda 86" xfId="4544" xr:uid="{00000000-0005-0000-0000-000015110000}"/>
    <cellStyle name="Moneda 87" xfId="4551" xr:uid="{00000000-0005-0000-0000-000016110000}"/>
    <cellStyle name="Moneda 88" xfId="3759" xr:uid="{00000000-0005-0000-0000-000017110000}"/>
    <cellStyle name="Moneda 89" xfId="3753" xr:uid="{00000000-0005-0000-0000-000018110000}"/>
    <cellStyle name="Moneda 9" xfId="2697" xr:uid="{00000000-0005-0000-0000-000019110000}"/>
    <cellStyle name="Moneda 9 10" xfId="2698" xr:uid="{00000000-0005-0000-0000-00001A110000}"/>
    <cellStyle name="Moneda 9 11" xfId="2699" xr:uid="{00000000-0005-0000-0000-00001B110000}"/>
    <cellStyle name="Moneda 9 2" xfId="2700" xr:uid="{00000000-0005-0000-0000-00001C110000}"/>
    <cellStyle name="Moneda 9 2 2" xfId="2701" xr:uid="{00000000-0005-0000-0000-00001D110000}"/>
    <cellStyle name="Moneda 9 2 2 2" xfId="2702" xr:uid="{00000000-0005-0000-0000-00001E110000}"/>
    <cellStyle name="Moneda 9 2 2 2 2" xfId="2703" xr:uid="{00000000-0005-0000-0000-00001F110000}"/>
    <cellStyle name="Moneda 9 2 2 2 2 2" xfId="2704" xr:uid="{00000000-0005-0000-0000-000020110000}"/>
    <cellStyle name="Moneda 9 2 2 2 3" xfId="2705" xr:uid="{00000000-0005-0000-0000-000021110000}"/>
    <cellStyle name="Moneda 9 2 2 2 3 2" xfId="2706" xr:uid="{00000000-0005-0000-0000-000022110000}"/>
    <cellStyle name="Moneda 9 2 2 2 4" xfId="2707" xr:uid="{00000000-0005-0000-0000-000023110000}"/>
    <cellStyle name="Moneda 9 2 2 2 4 2" xfId="2708" xr:uid="{00000000-0005-0000-0000-000024110000}"/>
    <cellStyle name="Moneda 9 2 2 2 5" xfId="2709" xr:uid="{00000000-0005-0000-0000-000025110000}"/>
    <cellStyle name="Moneda 9 2 2 3" xfId="2710" xr:uid="{00000000-0005-0000-0000-000026110000}"/>
    <cellStyle name="Moneda 9 2 2 3 2" xfId="2711" xr:uid="{00000000-0005-0000-0000-000027110000}"/>
    <cellStyle name="Moneda 9 2 2 4" xfId="2712" xr:uid="{00000000-0005-0000-0000-000028110000}"/>
    <cellStyle name="Moneda 9 2 2 4 2" xfId="2713" xr:uid="{00000000-0005-0000-0000-000029110000}"/>
    <cellStyle name="Moneda 9 2 2 5" xfId="2714" xr:uid="{00000000-0005-0000-0000-00002A110000}"/>
    <cellStyle name="Moneda 9 2 2 5 2" xfId="2715" xr:uid="{00000000-0005-0000-0000-00002B110000}"/>
    <cellStyle name="Moneda 9 2 2 6" xfId="2716" xr:uid="{00000000-0005-0000-0000-00002C110000}"/>
    <cellStyle name="Moneda 9 2 3" xfId="2717" xr:uid="{00000000-0005-0000-0000-00002D110000}"/>
    <cellStyle name="Moneda 9 2 3 2" xfId="2718" xr:uid="{00000000-0005-0000-0000-00002E110000}"/>
    <cellStyle name="Moneda 9 2 3 2 2" xfId="2719" xr:uid="{00000000-0005-0000-0000-00002F110000}"/>
    <cellStyle name="Moneda 9 2 3 3" xfId="2720" xr:uid="{00000000-0005-0000-0000-000030110000}"/>
    <cellStyle name="Moneda 9 2 3 3 2" xfId="2721" xr:uid="{00000000-0005-0000-0000-000031110000}"/>
    <cellStyle name="Moneda 9 2 3 4" xfId="2722" xr:uid="{00000000-0005-0000-0000-000032110000}"/>
    <cellStyle name="Moneda 9 2 3 4 2" xfId="2723" xr:uid="{00000000-0005-0000-0000-000033110000}"/>
    <cellStyle name="Moneda 9 2 3 5" xfId="2724" xr:uid="{00000000-0005-0000-0000-000034110000}"/>
    <cellStyle name="Moneda 9 2 4" xfId="2725" xr:uid="{00000000-0005-0000-0000-000035110000}"/>
    <cellStyle name="Moneda 9 2 4 2" xfId="2726" xr:uid="{00000000-0005-0000-0000-000036110000}"/>
    <cellStyle name="Moneda 9 2 5" xfId="2727" xr:uid="{00000000-0005-0000-0000-000037110000}"/>
    <cellStyle name="Moneda 9 2 5 2" xfId="2728" xr:uid="{00000000-0005-0000-0000-000038110000}"/>
    <cellStyle name="Moneda 9 2 6" xfId="2729" xr:uid="{00000000-0005-0000-0000-000039110000}"/>
    <cellStyle name="Moneda 9 2 6 2" xfId="2730" xr:uid="{00000000-0005-0000-0000-00003A110000}"/>
    <cellStyle name="Moneda 9 2 7" xfId="2731" xr:uid="{00000000-0005-0000-0000-00003B110000}"/>
    <cellStyle name="Moneda 9 2 8" xfId="2732" xr:uid="{00000000-0005-0000-0000-00003C110000}"/>
    <cellStyle name="Moneda 9 3" xfId="2733" xr:uid="{00000000-0005-0000-0000-00003D110000}"/>
    <cellStyle name="Moneda 9 3 2" xfId="2734" xr:uid="{00000000-0005-0000-0000-00003E110000}"/>
    <cellStyle name="Moneda 9 3 2 2" xfId="2735" xr:uid="{00000000-0005-0000-0000-00003F110000}"/>
    <cellStyle name="Moneda 9 3 2 2 2" xfId="2736" xr:uid="{00000000-0005-0000-0000-000040110000}"/>
    <cellStyle name="Moneda 9 3 2 2 2 2" xfId="2737" xr:uid="{00000000-0005-0000-0000-000041110000}"/>
    <cellStyle name="Moneda 9 3 2 2 3" xfId="2738" xr:uid="{00000000-0005-0000-0000-000042110000}"/>
    <cellStyle name="Moneda 9 3 2 2 3 2" xfId="2739" xr:uid="{00000000-0005-0000-0000-000043110000}"/>
    <cellStyle name="Moneda 9 3 2 2 4" xfId="2740" xr:uid="{00000000-0005-0000-0000-000044110000}"/>
    <cellStyle name="Moneda 9 3 2 2 4 2" xfId="2741" xr:uid="{00000000-0005-0000-0000-000045110000}"/>
    <cellStyle name="Moneda 9 3 2 2 5" xfId="2742" xr:uid="{00000000-0005-0000-0000-000046110000}"/>
    <cellStyle name="Moneda 9 3 2 3" xfId="2743" xr:uid="{00000000-0005-0000-0000-000047110000}"/>
    <cellStyle name="Moneda 9 3 2 3 2" xfId="2744" xr:uid="{00000000-0005-0000-0000-000048110000}"/>
    <cellStyle name="Moneda 9 3 2 4" xfId="2745" xr:uid="{00000000-0005-0000-0000-000049110000}"/>
    <cellStyle name="Moneda 9 3 2 4 2" xfId="2746" xr:uid="{00000000-0005-0000-0000-00004A110000}"/>
    <cellStyle name="Moneda 9 3 2 5" xfId="2747" xr:uid="{00000000-0005-0000-0000-00004B110000}"/>
    <cellStyle name="Moneda 9 3 2 5 2" xfId="2748" xr:uid="{00000000-0005-0000-0000-00004C110000}"/>
    <cellStyle name="Moneda 9 3 2 6" xfId="2749" xr:uid="{00000000-0005-0000-0000-00004D110000}"/>
    <cellStyle name="Moneda 9 3 3" xfId="2750" xr:uid="{00000000-0005-0000-0000-00004E110000}"/>
    <cellStyle name="Moneda 9 3 3 2" xfId="2751" xr:uid="{00000000-0005-0000-0000-00004F110000}"/>
    <cellStyle name="Moneda 9 3 3 2 2" xfId="2752" xr:uid="{00000000-0005-0000-0000-000050110000}"/>
    <cellStyle name="Moneda 9 3 3 3" xfId="2753" xr:uid="{00000000-0005-0000-0000-000051110000}"/>
    <cellStyle name="Moneda 9 3 3 3 2" xfId="2754" xr:uid="{00000000-0005-0000-0000-000052110000}"/>
    <cellStyle name="Moneda 9 3 3 4" xfId="2755" xr:uid="{00000000-0005-0000-0000-000053110000}"/>
    <cellStyle name="Moneda 9 3 3 4 2" xfId="2756" xr:uid="{00000000-0005-0000-0000-000054110000}"/>
    <cellStyle name="Moneda 9 3 3 5" xfId="2757" xr:uid="{00000000-0005-0000-0000-000055110000}"/>
    <cellStyle name="Moneda 9 3 4" xfId="2758" xr:uid="{00000000-0005-0000-0000-000056110000}"/>
    <cellStyle name="Moneda 9 3 4 2" xfId="2759" xr:uid="{00000000-0005-0000-0000-000057110000}"/>
    <cellStyle name="Moneda 9 3 5" xfId="2760" xr:uid="{00000000-0005-0000-0000-000058110000}"/>
    <cellStyle name="Moneda 9 3 5 2" xfId="2761" xr:uid="{00000000-0005-0000-0000-000059110000}"/>
    <cellStyle name="Moneda 9 3 6" xfId="2762" xr:uid="{00000000-0005-0000-0000-00005A110000}"/>
    <cellStyle name="Moneda 9 3 6 2" xfId="2763" xr:uid="{00000000-0005-0000-0000-00005B110000}"/>
    <cellStyle name="Moneda 9 3 7" xfId="2764" xr:uid="{00000000-0005-0000-0000-00005C110000}"/>
    <cellStyle name="Moneda 9 4" xfId="2765" xr:uid="{00000000-0005-0000-0000-00005D110000}"/>
    <cellStyle name="Moneda 9 4 2" xfId="2766" xr:uid="{00000000-0005-0000-0000-00005E110000}"/>
    <cellStyle name="Moneda 9 4 2 2" xfId="2767" xr:uid="{00000000-0005-0000-0000-00005F110000}"/>
    <cellStyle name="Moneda 9 4 2 2 2" xfId="2768" xr:uid="{00000000-0005-0000-0000-000060110000}"/>
    <cellStyle name="Moneda 9 4 2 2 2 2" xfId="2769" xr:uid="{00000000-0005-0000-0000-000061110000}"/>
    <cellStyle name="Moneda 9 4 2 2 3" xfId="2770" xr:uid="{00000000-0005-0000-0000-000062110000}"/>
    <cellStyle name="Moneda 9 4 2 2 3 2" xfId="2771" xr:uid="{00000000-0005-0000-0000-000063110000}"/>
    <cellStyle name="Moneda 9 4 2 2 4" xfId="2772" xr:uid="{00000000-0005-0000-0000-000064110000}"/>
    <cellStyle name="Moneda 9 4 2 2 4 2" xfId="2773" xr:uid="{00000000-0005-0000-0000-000065110000}"/>
    <cellStyle name="Moneda 9 4 2 2 5" xfId="2774" xr:uid="{00000000-0005-0000-0000-000066110000}"/>
    <cellStyle name="Moneda 9 4 2 3" xfId="2775" xr:uid="{00000000-0005-0000-0000-000067110000}"/>
    <cellStyle name="Moneda 9 4 2 3 2" xfId="2776" xr:uid="{00000000-0005-0000-0000-000068110000}"/>
    <cellStyle name="Moneda 9 4 2 4" xfId="2777" xr:uid="{00000000-0005-0000-0000-000069110000}"/>
    <cellStyle name="Moneda 9 4 2 4 2" xfId="2778" xr:uid="{00000000-0005-0000-0000-00006A110000}"/>
    <cellStyle name="Moneda 9 4 2 5" xfId="2779" xr:uid="{00000000-0005-0000-0000-00006B110000}"/>
    <cellStyle name="Moneda 9 4 2 5 2" xfId="2780" xr:uid="{00000000-0005-0000-0000-00006C110000}"/>
    <cellStyle name="Moneda 9 4 2 6" xfId="2781" xr:uid="{00000000-0005-0000-0000-00006D110000}"/>
    <cellStyle name="Moneda 9 4 3" xfId="2782" xr:uid="{00000000-0005-0000-0000-00006E110000}"/>
    <cellStyle name="Moneda 9 4 3 2" xfId="2783" xr:uid="{00000000-0005-0000-0000-00006F110000}"/>
    <cellStyle name="Moneda 9 4 3 2 2" xfId="2784" xr:uid="{00000000-0005-0000-0000-000070110000}"/>
    <cellStyle name="Moneda 9 4 3 3" xfId="2785" xr:uid="{00000000-0005-0000-0000-000071110000}"/>
    <cellStyle name="Moneda 9 4 3 3 2" xfId="2786" xr:uid="{00000000-0005-0000-0000-000072110000}"/>
    <cellStyle name="Moneda 9 4 3 4" xfId="2787" xr:uid="{00000000-0005-0000-0000-000073110000}"/>
    <cellStyle name="Moneda 9 4 3 4 2" xfId="2788" xr:uid="{00000000-0005-0000-0000-000074110000}"/>
    <cellStyle name="Moneda 9 4 3 5" xfId="2789" xr:uid="{00000000-0005-0000-0000-000075110000}"/>
    <cellStyle name="Moneda 9 4 4" xfId="2790" xr:uid="{00000000-0005-0000-0000-000076110000}"/>
    <cellStyle name="Moneda 9 4 4 2" xfId="2791" xr:uid="{00000000-0005-0000-0000-000077110000}"/>
    <cellStyle name="Moneda 9 4 5" xfId="2792" xr:uid="{00000000-0005-0000-0000-000078110000}"/>
    <cellStyle name="Moneda 9 4 5 2" xfId="2793" xr:uid="{00000000-0005-0000-0000-000079110000}"/>
    <cellStyle name="Moneda 9 4 6" xfId="2794" xr:uid="{00000000-0005-0000-0000-00007A110000}"/>
    <cellStyle name="Moneda 9 4 6 2" xfId="2795" xr:uid="{00000000-0005-0000-0000-00007B110000}"/>
    <cellStyle name="Moneda 9 4 7" xfId="2796" xr:uid="{00000000-0005-0000-0000-00007C110000}"/>
    <cellStyle name="Moneda 9 5" xfId="2797" xr:uid="{00000000-0005-0000-0000-00007D110000}"/>
    <cellStyle name="Moneda 9 5 2" xfId="2798" xr:uid="{00000000-0005-0000-0000-00007E110000}"/>
    <cellStyle name="Moneda 9 5 2 2" xfId="2799" xr:uid="{00000000-0005-0000-0000-00007F110000}"/>
    <cellStyle name="Moneda 9 5 2 2 2" xfId="2800" xr:uid="{00000000-0005-0000-0000-000080110000}"/>
    <cellStyle name="Moneda 9 5 2 3" xfId="2801" xr:uid="{00000000-0005-0000-0000-000081110000}"/>
    <cellStyle name="Moneda 9 5 2 3 2" xfId="2802" xr:uid="{00000000-0005-0000-0000-000082110000}"/>
    <cellStyle name="Moneda 9 5 2 4" xfId="2803" xr:uid="{00000000-0005-0000-0000-000083110000}"/>
    <cellStyle name="Moneda 9 5 2 4 2" xfId="2804" xr:uid="{00000000-0005-0000-0000-000084110000}"/>
    <cellStyle name="Moneda 9 5 2 5" xfId="2805" xr:uid="{00000000-0005-0000-0000-000085110000}"/>
    <cellStyle name="Moneda 9 5 3" xfId="2806" xr:uid="{00000000-0005-0000-0000-000086110000}"/>
    <cellStyle name="Moneda 9 5 3 2" xfId="2807" xr:uid="{00000000-0005-0000-0000-000087110000}"/>
    <cellStyle name="Moneda 9 5 4" xfId="2808" xr:uid="{00000000-0005-0000-0000-000088110000}"/>
    <cellStyle name="Moneda 9 5 4 2" xfId="2809" xr:uid="{00000000-0005-0000-0000-000089110000}"/>
    <cellStyle name="Moneda 9 5 5" xfId="2810" xr:uid="{00000000-0005-0000-0000-00008A110000}"/>
    <cellStyle name="Moneda 9 5 5 2" xfId="2811" xr:uid="{00000000-0005-0000-0000-00008B110000}"/>
    <cellStyle name="Moneda 9 5 6" xfId="2812" xr:uid="{00000000-0005-0000-0000-00008C110000}"/>
    <cellStyle name="Moneda 9 6" xfId="2813" xr:uid="{00000000-0005-0000-0000-00008D110000}"/>
    <cellStyle name="Moneda 9 6 2" xfId="2814" xr:uid="{00000000-0005-0000-0000-00008E110000}"/>
    <cellStyle name="Moneda 9 6 2 2" xfId="2815" xr:uid="{00000000-0005-0000-0000-00008F110000}"/>
    <cellStyle name="Moneda 9 6 3" xfId="2816" xr:uid="{00000000-0005-0000-0000-000090110000}"/>
    <cellStyle name="Moneda 9 6 3 2" xfId="2817" xr:uid="{00000000-0005-0000-0000-000091110000}"/>
    <cellStyle name="Moneda 9 6 4" xfId="2818" xr:uid="{00000000-0005-0000-0000-000092110000}"/>
    <cellStyle name="Moneda 9 6 4 2" xfId="2819" xr:uid="{00000000-0005-0000-0000-000093110000}"/>
    <cellStyle name="Moneda 9 6 5" xfId="2820" xr:uid="{00000000-0005-0000-0000-000094110000}"/>
    <cellStyle name="Moneda 9 7" xfId="2821" xr:uid="{00000000-0005-0000-0000-000095110000}"/>
    <cellStyle name="Moneda 9 7 2" xfId="2822" xr:uid="{00000000-0005-0000-0000-000096110000}"/>
    <cellStyle name="Moneda 9 8" xfId="2823" xr:uid="{00000000-0005-0000-0000-000097110000}"/>
    <cellStyle name="Moneda 9 8 2" xfId="2824" xr:uid="{00000000-0005-0000-0000-000098110000}"/>
    <cellStyle name="Moneda 9 9" xfId="2825" xr:uid="{00000000-0005-0000-0000-000099110000}"/>
    <cellStyle name="Moneda 9 9 2" xfId="2826" xr:uid="{00000000-0005-0000-0000-00009A110000}"/>
    <cellStyle name="Moneda 90" xfId="4546" xr:uid="{00000000-0005-0000-0000-00009B110000}"/>
    <cellStyle name="Moneda 91" xfId="3754" xr:uid="{00000000-0005-0000-0000-00009C110000}"/>
    <cellStyle name="Moneda 92" xfId="4553" xr:uid="{00000000-0005-0000-0000-00009D110000}"/>
    <cellStyle name="Moneda 93" xfId="4555" xr:uid="{00000000-0005-0000-0000-00009E110000}"/>
    <cellStyle name="Moneda_Hoja1 2" xfId="4600" xr:uid="{A823594F-D53E-4B3C-BAA3-8518BDC5580E}"/>
    <cellStyle name="Neutral 2" xfId="2827" xr:uid="{00000000-0005-0000-0000-0000A0110000}"/>
    <cellStyle name="Normal" xfId="0" builtinId="0"/>
    <cellStyle name="Normal 2" xfId="15" xr:uid="{00000000-0005-0000-0000-0000A2110000}"/>
    <cellStyle name="Normal 2 10" xfId="16" xr:uid="{00000000-0005-0000-0000-0000A3110000}"/>
    <cellStyle name="Normal 2 2" xfId="2828" xr:uid="{00000000-0005-0000-0000-0000A4110000}"/>
    <cellStyle name="Normal 2 2 2" xfId="2829" xr:uid="{00000000-0005-0000-0000-0000A5110000}"/>
    <cellStyle name="Normal 2 3" xfId="2830" xr:uid="{00000000-0005-0000-0000-0000A6110000}"/>
    <cellStyle name="Normal 2 3 2" xfId="2831" xr:uid="{00000000-0005-0000-0000-0000A7110000}"/>
    <cellStyle name="Normal 2 3 3" xfId="2914" xr:uid="{00000000-0005-0000-0000-0000A8110000}"/>
    <cellStyle name="Normal 2 4" xfId="2832" xr:uid="{00000000-0005-0000-0000-0000A9110000}"/>
    <cellStyle name="Normal 3" xfId="17" xr:uid="{00000000-0005-0000-0000-0000AA110000}"/>
    <cellStyle name="Normal 3 2" xfId="18" xr:uid="{00000000-0005-0000-0000-0000AB110000}"/>
    <cellStyle name="Normal 3 2 2" xfId="2833" xr:uid="{00000000-0005-0000-0000-0000AC110000}"/>
    <cellStyle name="Normal 3 2 2 2" xfId="2834" xr:uid="{00000000-0005-0000-0000-0000AD110000}"/>
    <cellStyle name="Normal 3 2 3" xfId="2835" xr:uid="{00000000-0005-0000-0000-0000AE110000}"/>
    <cellStyle name="Normal 3 3" xfId="2836" xr:uid="{00000000-0005-0000-0000-0000AF110000}"/>
    <cellStyle name="Normal 3 4" xfId="2837" xr:uid="{00000000-0005-0000-0000-0000B0110000}"/>
    <cellStyle name="Normal 3 5" xfId="2838" xr:uid="{00000000-0005-0000-0000-0000B1110000}"/>
    <cellStyle name="Normal 3 6" xfId="4556" xr:uid="{00000000-0005-0000-0000-0000B2110000}"/>
    <cellStyle name="Normal 3_CADENA DE VALOR" xfId="26" xr:uid="{00000000-0005-0000-0000-0000B3110000}"/>
    <cellStyle name="Normal 4" xfId="2839" xr:uid="{00000000-0005-0000-0000-0000B4110000}"/>
    <cellStyle name="Normal 4 2" xfId="19" xr:uid="{00000000-0005-0000-0000-0000B5110000}"/>
    <cellStyle name="Normal 5" xfId="2840" xr:uid="{00000000-0005-0000-0000-0000B6110000}"/>
    <cellStyle name="Normal 6" xfId="3127" xr:uid="{00000000-0005-0000-0000-0000B7110000}"/>
    <cellStyle name="Normal 6 2" xfId="2841" xr:uid="{00000000-0005-0000-0000-0000B8110000}"/>
    <cellStyle name="Normal_CADENA DE VALOR" xfId="2912" xr:uid="{00000000-0005-0000-0000-0000B9110000}"/>
    <cellStyle name="Numeric" xfId="2842" xr:uid="{00000000-0005-0000-0000-0000BA110000}"/>
    <cellStyle name="NumericWithBorder" xfId="2843" xr:uid="{00000000-0005-0000-0000-0000BB110000}"/>
    <cellStyle name="NumericWithBorder 2" xfId="2844" xr:uid="{00000000-0005-0000-0000-0000BC110000}"/>
    <cellStyle name="NumericWithBorder 2 2" xfId="2845" xr:uid="{00000000-0005-0000-0000-0000BD110000}"/>
    <cellStyle name="NumericWithBorder 2 3" xfId="2846" xr:uid="{00000000-0005-0000-0000-0000BE110000}"/>
    <cellStyle name="NumericWithBorder 2 4" xfId="2847" xr:uid="{00000000-0005-0000-0000-0000BF110000}"/>
    <cellStyle name="NumericWithBorder 3" xfId="2848" xr:uid="{00000000-0005-0000-0000-0000C0110000}"/>
    <cellStyle name="NumericWithBorder 4" xfId="2849" xr:uid="{00000000-0005-0000-0000-0000C1110000}"/>
    <cellStyle name="NumericWithBorder 5" xfId="2850" xr:uid="{00000000-0005-0000-0000-0000C2110000}"/>
    <cellStyle name="Percent" xfId="2851" xr:uid="{00000000-0005-0000-0000-0000C3110000}"/>
    <cellStyle name="Percent 2" xfId="2852" xr:uid="{00000000-0005-0000-0000-0000C4110000}"/>
    <cellStyle name="Percent 2 2" xfId="2853" xr:uid="{00000000-0005-0000-0000-0000C5110000}"/>
    <cellStyle name="Porcentaje" xfId="20" builtinId="5"/>
    <cellStyle name="Porcentaje 2" xfId="23" xr:uid="{00000000-0005-0000-0000-0000C7110000}"/>
    <cellStyle name="Porcentaje 2 2" xfId="2854" xr:uid="{00000000-0005-0000-0000-0000C8110000}"/>
    <cellStyle name="Porcentaje 3" xfId="24" xr:uid="{00000000-0005-0000-0000-0000C9110000}"/>
    <cellStyle name="Porcentaje 3 2" xfId="2855" xr:uid="{00000000-0005-0000-0000-0000CA110000}"/>
    <cellStyle name="Porcentaje 4" xfId="25" xr:uid="{00000000-0005-0000-0000-0000CB110000}"/>
    <cellStyle name="Porcentual 2" xfId="21" xr:uid="{00000000-0005-0000-0000-0000CC110000}"/>
    <cellStyle name="Porcentual 2 2" xfId="22" xr:uid="{00000000-0005-0000-0000-0000CD110000}"/>
    <cellStyle name="Porcentual 2 2 2" xfId="2856" xr:uid="{00000000-0005-0000-0000-0000CE110000}"/>
    <cellStyle name="Porcentual 2 3" xfId="2857" xr:uid="{00000000-0005-0000-0000-0000CF110000}"/>
    <cellStyle name="Porcentual 2 3 2" xfId="2858" xr:uid="{00000000-0005-0000-0000-0000D0110000}"/>
    <cellStyle name="Porcentual 3" xfId="2859" xr:uid="{00000000-0005-0000-0000-0000D1110000}"/>
  </cellStyles>
  <dxfs count="0"/>
  <tableStyles count="0" defaultTableStyle="TableStyleMedium9" defaultPivotStyle="PivotStyleLight16"/>
  <colors>
    <mruColors>
      <color rgb="FF00FFFF"/>
      <color rgb="FFBAE6D7"/>
      <color rgb="FF66FFCC"/>
      <color rgb="FFFFFF99"/>
      <color rgb="FF66FF66"/>
      <color rgb="FF00FF00"/>
      <color rgb="FF808000"/>
      <color rgb="FF666633"/>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546111</xdr:colOff>
      <xdr:row>1</xdr:row>
      <xdr:rowOff>222754</xdr:rowOff>
    </xdr:from>
    <xdr:to>
      <xdr:col>5</xdr:col>
      <xdr:colOff>44006</xdr:colOff>
      <xdr:row>3</xdr:row>
      <xdr:rowOff>616324</xdr:rowOff>
    </xdr:to>
    <xdr:pic>
      <xdr:nvPicPr>
        <xdr:cNvPr id="2" name="Imagen 1">
          <a:extLst>
            <a:ext uri="{FF2B5EF4-FFF2-40B4-BE49-F238E27FC236}">
              <a16:creationId xmlns:a16="http://schemas.microsoft.com/office/drawing/2014/main" id="{0CD4ABF7-EF43-4047-A446-BF22919EED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111" y="484225"/>
          <a:ext cx="5062950" cy="164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245047</xdr:colOff>
      <xdr:row>0</xdr:row>
      <xdr:rowOff>232317</xdr:rowOff>
    </xdr:from>
    <xdr:to>
      <xdr:col>4</xdr:col>
      <xdr:colOff>552450</xdr:colOff>
      <xdr:row>2</xdr:row>
      <xdr:rowOff>354687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5047" y="232317"/>
          <a:ext cx="2955353" cy="1417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775577</xdr:colOff>
      <xdr:row>0</xdr:row>
      <xdr:rowOff>0</xdr:rowOff>
    </xdr:from>
    <xdr:to>
      <xdr:col>2</xdr:col>
      <xdr:colOff>2473157</xdr:colOff>
      <xdr:row>2</xdr:row>
      <xdr:rowOff>435469</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577" y="0"/>
          <a:ext cx="4387975" cy="1672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469348</xdr:colOff>
      <xdr:row>2</xdr:row>
      <xdr:rowOff>441739</xdr:rowOff>
    </xdr:to>
    <xdr:pic>
      <xdr:nvPicPr>
        <xdr:cNvPr id="2" name="Imagen 1">
          <a:extLst>
            <a:ext uri="{FF2B5EF4-FFF2-40B4-BE49-F238E27FC236}">
              <a16:creationId xmlns:a16="http://schemas.microsoft.com/office/drawing/2014/main" id="{D278DE1E-5B6F-431D-A042-3671DFBDBC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47065" cy="11457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C6220369-F46F-4265-8CEF-34F1A9CC5F7A}"/>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3rjgj8OCy8nhOFfuZudtFYJgD_A210EU" TargetMode="External"/><Relationship Id="rId7" Type="http://schemas.openxmlformats.org/officeDocument/2006/relationships/comments" Target="../comments2.xml"/><Relationship Id="rId2" Type="http://schemas.openxmlformats.org/officeDocument/2006/relationships/hyperlink" Target="https://drive.google.com/drive/folders/1vRncRpHUPeABt2M6GnNrqV2T-U8InEsy" TargetMode="External"/><Relationship Id="rId1" Type="http://schemas.openxmlformats.org/officeDocument/2006/relationships/hyperlink" Target="https://drive.google.com/drive/folders/1vRncRpHUPeABt2M6GnNrqV2T-U8InEsy"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BD8F7-551F-4EC8-A4FF-845EA7136DC6}">
  <dimension ref="A1:FC20"/>
  <sheetViews>
    <sheetView tabSelected="1" topLeftCell="A5" zoomScale="50" zoomScaleNormal="50" workbookViewId="0">
      <selection activeCell="D14" sqref="D14"/>
    </sheetView>
  </sheetViews>
  <sheetFormatPr baseColWidth="10" defaultColWidth="11.42578125" defaultRowHeight="15" x14ac:dyDescent="0.25"/>
  <cols>
    <col min="1" max="1" width="11.5703125" customWidth="1"/>
    <col min="2" max="2" width="13" customWidth="1"/>
    <col min="3" max="3" width="8.85546875" customWidth="1"/>
    <col min="4" max="4" width="43" customWidth="1"/>
    <col min="5" max="5" width="7.5703125" customWidth="1"/>
    <col min="6" max="6" width="37.7109375" customWidth="1"/>
    <col min="7" max="7" width="15.42578125" customWidth="1"/>
    <col min="8" max="8" width="11.7109375" customWidth="1"/>
    <col min="9" max="9" width="13.5703125" style="359" bestFit="1" customWidth="1"/>
    <col min="10" max="12" width="15.42578125" style="359" hidden="1" customWidth="1"/>
    <col min="13" max="13" width="12.7109375" style="359" hidden="1" customWidth="1"/>
    <col min="14" max="14" width="15.42578125" style="359" hidden="1" customWidth="1"/>
    <col min="15" max="15" width="15.140625" style="359" hidden="1" customWidth="1"/>
    <col min="16" max="16" width="14.85546875" style="359" hidden="1" customWidth="1"/>
    <col min="17" max="17" width="12.7109375" style="359" hidden="1" customWidth="1"/>
    <col min="18" max="18" width="13.5703125" style="359" hidden="1" customWidth="1"/>
    <col min="19" max="19" width="15.7109375" style="359" hidden="1" customWidth="1"/>
    <col min="20" max="20" width="15.42578125" style="359" hidden="1" customWidth="1"/>
    <col min="21" max="24" width="12.7109375" style="359" hidden="1" customWidth="1"/>
    <col min="25" max="26" width="18.7109375" style="359" hidden="1" customWidth="1"/>
    <col min="27" max="27" width="18" style="359" hidden="1" customWidth="1"/>
    <col min="28" max="29" width="29.140625" style="359" customWidth="1"/>
    <col min="30" max="30" width="15.7109375" style="359" hidden="1" customWidth="1"/>
    <col min="31" max="32" width="13.85546875" style="359" hidden="1" customWidth="1"/>
    <col min="33" max="35" width="12.42578125" style="359" hidden="1" customWidth="1"/>
    <col min="36" max="36" width="15.5703125" style="359" hidden="1" customWidth="1"/>
    <col min="37" max="37" width="13.140625" style="359" hidden="1" customWidth="1"/>
    <col min="38" max="38" width="15.28515625" style="359" hidden="1" customWidth="1"/>
    <col min="39" max="43" width="14.7109375" style="359" hidden="1" customWidth="1"/>
    <col min="44" max="50" width="13.42578125" style="359" hidden="1" customWidth="1"/>
    <col min="51" max="51" width="13.85546875" style="359" hidden="1" customWidth="1"/>
    <col min="52" max="54" width="14.7109375" style="359" hidden="1" customWidth="1"/>
    <col min="55" max="55" width="17.5703125" style="359" hidden="1" customWidth="1"/>
    <col min="56" max="57" width="19.140625" style="359" hidden="1" customWidth="1"/>
    <col min="58" max="59" width="23.5703125" style="359" customWidth="1"/>
    <col min="60" max="60" width="14.140625" style="359" hidden="1" customWidth="1"/>
    <col min="61" max="69" width="12.7109375" style="359" hidden="1" customWidth="1"/>
    <col min="70" max="70" width="15.5703125" style="359" hidden="1" customWidth="1"/>
    <col min="71" max="83" width="12.7109375" style="359" hidden="1" customWidth="1"/>
    <col min="84" max="87" width="16.140625" style="359" hidden="1" customWidth="1"/>
    <col min="88" max="88" width="28.7109375" style="359" customWidth="1"/>
    <col min="89" max="89" width="23" style="359" customWidth="1"/>
    <col min="90" max="90" width="18.42578125" style="359" customWidth="1"/>
    <col min="91" max="93" width="12.7109375" style="359" customWidth="1"/>
    <col min="94" max="94" width="12.28515625" style="359" customWidth="1"/>
    <col min="95" max="102" width="12.7109375" style="359" customWidth="1"/>
    <col min="103" max="114" width="12.7109375" style="359" hidden="1" customWidth="1"/>
    <col min="115" max="119" width="19.85546875" style="359" customWidth="1"/>
    <col min="120" max="120" width="25.85546875" style="359" customWidth="1"/>
    <col min="121" max="149" width="12.7109375" style="359" hidden="1" customWidth="1"/>
    <col min="150" max="154" width="20" customWidth="1"/>
    <col min="155" max="155" width="130.7109375" customWidth="1"/>
    <col min="156" max="157" width="20" customWidth="1"/>
    <col min="158" max="158" width="76.7109375" customWidth="1"/>
    <col min="159" max="159" width="42.7109375" customWidth="1"/>
  </cols>
  <sheetData>
    <row r="1" spans="1:159" ht="21" customHeight="1" thickBot="1" x14ac:dyDescent="0.3">
      <c r="C1" s="2"/>
      <c r="D1" s="2"/>
      <c r="E1" s="2"/>
      <c r="F1" s="2"/>
      <c r="G1" s="2"/>
      <c r="H1" s="2"/>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2"/>
      <c r="EU1" s="2"/>
      <c r="EV1" s="2"/>
      <c r="EW1" s="2"/>
      <c r="EX1" s="2"/>
      <c r="EY1" s="2"/>
      <c r="EZ1" s="2"/>
      <c r="FA1" s="2"/>
      <c r="FB1" s="2"/>
      <c r="FC1" s="2"/>
    </row>
    <row r="2" spans="1:159" s="7" customFormat="1" ht="56.25" customHeight="1" x14ac:dyDescent="0.5">
      <c r="A2" s="374"/>
      <c r="B2" s="375"/>
      <c r="C2" s="375"/>
      <c r="D2" s="375"/>
      <c r="E2" s="375"/>
      <c r="F2" s="375"/>
      <c r="G2" s="380" t="s">
        <v>39</v>
      </c>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c r="CB2" s="381"/>
      <c r="CC2" s="381"/>
      <c r="CD2" s="381"/>
      <c r="CE2" s="381"/>
      <c r="CF2" s="381"/>
      <c r="CG2" s="381"/>
      <c r="CH2" s="381"/>
      <c r="CI2" s="381"/>
      <c r="CJ2" s="381"/>
      <c r="CK2" s="381"/>
      <c r="CL2" s="381"/>
      <c r="CM2" s="381"/>
      <c r="CN2" s="381"/>
      <c r="CO2" s="381"/>
      <c r="CP2" s="381"/>
      <c r="CQ2" s="381"/>
      <c r="CR2" s="381"/>
      <c r="CS2" s="381"/>
      <c r="CT2" s="381"/>
      <c r="CU2" s="381"/>
      <c r="CV2" s="381"/>
      <c r="CW2" s="381"/>
      <c r="CX2" s="381"/>
      <c r="CY2" s="381"/>
      <c r="CZ2" s="381"/>
      <c r="DA2" s="381"/>
      <c r="DB2" s="381"/>
      <c r="DC2" s="381"/>
      <c r="DD2" s="381"/>
      <c r="DE2" s="381"/>
      <c r="DF2" s="381"/>
      <c r="DG2" s="381"/>
      <c r="DH2" s="381"/>
      <c r="DI2" s="381"/>
      <c r="DJ2" s="381"/>
      <c r="DK2" s="381"/>
      <c r="DL2" s="381"/>
      <c r="DM2" s="381"/>
      <c r="DN2" s="381"/>
      <c r="DO2" s="381"/>
      <c r="DP2" s="381"/>
      <c r="DQ2" s="381"/>
      <c r="DR2" s="381"/>
      <c r="DS2" s="381"/>
      <c r="DT2" s="381"/>
      <c r="DU2" s="381"/>
      <c r="DV2" s="381"/>
      <c r="DW2" s="381"/>
      <c r="DX2" s="381"/>
      <c r="DY2" s="381"/>
      <c r="DZ2" s="381"/>
      <c r="EA2" s="381"/>
      <c r="EB2" s="381"/>
      <c r="EC2" s="381"/>
      <c r="ED2" s="381"/>
      <c r="EE2" s="381"/>
      <c r="EF2" s="381"/>
      <c r="EG2" s="381"/>
      <c r="EH2" s="381"/>
      <c r="EI2" s="381"/>
      <c r="EJ2" s="381"/>
      <c r="EK2" s="381"/>
      <c r="EL2" s="381"/>
      <c r="EM2" s="381"/>
      <c r="EN2" s="381"/>
      <c r="EO2" s="381"/>
      <c r="EP2" s="381"/>
      <c r="EQ2" s="381"/>
      <c r="ER2" s="381"/>
      <c r="ES2" s="381"/>
      <c r="ET2" s="381"/>
      <c r="EU2" s="381"/>
      <c r="EV2" s="381"/>
      <c r="EW2" s="381"/>
      <c r="EX2" s="381"/>
      <c r="EY2" s="381"/>
      <c r="EZ2" s="381"/>
      <c r="FA2" s="381"/>
      <c r="FB2" s="381"/>
      <c r="FC2" s="382"/>
    </row>
    <row r="3" spans="1:159" s="7" customFormat="1" ht="42.75" customHeight="1" thickBot="1" x14ac:dyDescent="0.55000000000000004">
      <c r="A3" s="376"/>
      <c r="B3" s="377"/>
      <c r="C3" s="377"/>
      <c r="D3" s="377"/>
      <c r="E3" s="377"/>
      <c r="F3" s="377"/>
      <c r="G3" s="383" t="s">
        <v>693</v>
      </c>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c r="AU3" s="384"/>
      <c r="AV3" s="384"/>
      <c r="AW3" s="384"/>
      <c r="AX3" s="384"/>
      <c r="AY3" s="384"/>
      <c r="AZ3" s="384"/>
      <c r="BA3" s="384"/>
      <c r="BB3" s="384"/>
      <c r="BC3" s="384"/>
      <c r="BD3" s="384"/>
      <c r="BE3" s="384"/>
      <c r="BF3" s="384"/>
      <c r="BG3" s="384"/>
      <c r="BH3" s="384"/>
      <c r="BI3" s="384"/>
      <c r="BJ3" s="384"/>
      <c r="BK3" s="384"/>
      <c r="BL3" s="384"/>
      <c r="BM3" s="384"/>
      <c r="BN3" s="384"/>
      <c r="BO3" s="384"/>
      <c r="BP3" s="384"/>
      <c r="BQ3" s="384"/>
      <c r="BR3" s="384"/>
      <c r="BS3" s="384"/>
      <c r="BT3" s="384"/>
      <c r="BU3" s="384"/>
      <c r="BV3" s="384"/>
      <c r="BW3" s="384"/>
      <c r="BX3" s="384"/>
      <c r="BY3" s="384"/>
      <c r="BZ3" s="384"/>
      <c r="CA3" s="384"/>
      <c r="CB3" s="384"/>
      <c r="CC3" s="384"/>
      <c r="CD3" s="384"/>
      <c r="CE3" s="384"/>
      <c r="CF3" s="384"/>
      <c r="CG3" s="384"/>
      <c r="CH3" s="384"/>
      <c r="CI3" s="384"/>
      <c r="CJ3" s="384"/>
      <c r="CK3" s="384"/>
      <c r="CL3" s="384"/>
      <c r="CM3" s="384"/>
      <c r="CN3" s="384"/>
      <c r="CO3" s="384"/>
      <c r="CP3" s="384"/>
      <c r="CQ3" s="384"/>
      <c r="CR3" s="384"/>
      <c r="CS3" s="384"/>
      <c r="CT3" s="384"/>
      <c r="CU3" s="384"/>
      <c r="CV3" s="384"/>
      <c r="CW3" s="384"/>
      <c r="CX3" s="384"/>
      <c r="CY3" s="384"/>
      <c r="CZ3" s="384"/>
      <c r="DA3" s="384"/>
      <c r="DB3" s="384"/>
      <c r="DC3" s="384"/>
      <c r="DD3" s="384"/>
      <c r="DE3" s="384"/>
      <c r="DF3" s="384"/>
      <c r="DG3" s="384"/>
      <c r="DH3" s="384"/>
      <c r="DI3" s="384"/>
      <c r="DJ3" s="384"/>
      <c r="DK3" s="384"/>
      <c r="DL3" s="384"/>
      <c r="DM3" s="384"/>
      <c r="DN3" s="384"/>
      <c r="DO3" s="384"/>
      <c r="DP3" s="384"/>
      <c r="DQ3" s="384"/>
      <c r="DR3" s="384"/>
      <c r="DS3" s="384"/>
      <c r="DT3" s="384"/>
      <c r="DU3" s="384"/>
      <c r="DV3" s="384"/>
      <c r="DW3" s="384"/>
      <c r="DX3" s="384"/>
      <c r="DY3" s="384"/>
      <c r="DZ3" s="384"/>
      <c r="EA3" s="384"/>
      <c r="EB3" s="384"/>
      <c r="EC3" s="384"/>
      <c r="ED3" s="384"/>
      <c r="EE3" s="384"/>
      <c r="EF3" s="384"/>
      <c r="EG3" s="384"/>
      <c r="EH3" s="384"/>
      <c r="EI3" s="384"/>
      <c r="EJ3" s="384"/>
      <c r="EK3" s="384"/>
      <c r="EL3" s="384"/>
      <c r="EM3" s="384"/>
      <c r="EN3" s="384"/>
      <c r="EO3" s="384"/>
      <c r="EP3" s="384"/>
      <c r="EQ3" s="384"/>
      <c r="ER3" s="384"/>
      <c r="ES3" s="384"/>
      <c r="ET3" s="385"/>
      <c r="EU3" s="385"/>
      <c r="EV3" s="385"/>
      <c r="EW3" s="385"/>
      <c r="EX3" s="385"/>
      <c r="EY3" s="385"/>
      <c r="EZ3" s="385"/>
      <c r="FA3" s="385"/>
      <c r="FB3" s="385"/>
      <c r="FC3" s="386"/>
    </row>
    <row r="4" spans="1:159" s="6" customFormat="1" ht="63" customHeight="1" thickBot="1" x14ac:dyDescent="0.45">
      <c r="A4" s="378"/>
      <c r="B4" s="379"/>
      <c r="C4" s="379"/>
      <c r="D4" s="379"/>
      <c r="E4" s="379"/>
      <c r="F4" s="379"/>
      <c r="G4" s="387" t="s">
        <v>53</v>
      </c>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c r="BT4" s="388"/>
      <c r="BU4" s="388"/>
      <c r="BV4" s="388"/>
      <c r="BW4" s="388"/>
      <c r="BX4" s="388"/>
      <c r="BY4" s="388"/>
      <c r="BZ4" s="388"/>
      <c r="CA4" s="388"/>
      <c r="CB4" s="388"/>
      <c r="CC4" s="388"/>
      <c r="CD4" s="388"/>
      <c r="CE4" s="388"/>
      <c r="CF4" s="388"/>
      <c r="CG4" s="388"/>
      <c r="CH4" s="388"/>
      <c r="CI4" s="388"/>
      <c r="CJ4" s="388"/>
      <c r="CK4" s="388"/>
      <c r="CL4" s="388"/>
      <c r="CM4" s="388"/>
      <c r="CN4" s="388"/>
      <c r="CO4" s="388"/>
      <c r="CP4" s="388"/>
      <c r="CQ4" s="388"/>
      <c r="CR4" s="388"/>
      <c r="CS4" s="388"/>
      <c r="CT4" s="388"/>
      <c r="CU4" s="388"/>
      <c r="CV4" s="388"/>
      <c r="CW4" s="388"/>
      <c r="CX4" s="388"/>
      <c r="CY4" s="388"/>
      <c r="CZ4" s="388"/>
      <c r="DA4" s="388"/>
      <c r="DB4" s="388"/>
      <c r="DC4" s="388"/>
      <c r="DD4" s="388"/>
      <c r="DE4" s="388"/>
      <c r="DF4" s="388"/>
      <c r="DG4" s="388"/>
      <c r="DH4" s="388"/>
      <c r="DI4" s="388"/>
      <c r="DJ4" s="388"/>
      <c r="DK4" s="388"/>
      <c r="DL4" s="388"/>
      <c r="DM4" s="388"/>
      <c r="DN4" s="388"/>
      <c r="DO4" s="388"/>
      <c r="DP4" s="388"/>
      <c r="DQ4" s="388"/>
      <c r="DR4" s="388"/>
      <c r="DS4" s="388"/>
      <c r="DT4" s="388"/>
      <c r="DU4" s="388"/>
      <c r="DV4" s="388"/>
      <c r="DW4" s="388"/>
      <c r="DX4" s="388"/>
      <c r="DY4" s="388"/>
      <c r="DZ4" s="388"/>
      <c r="EA4" s="388"/>
      <c r="EB4" s="388"/>
      <c r="EC4" s="388"/>
      <c r="ED4" s="388"/>
      <c r="EE4" s="388"/>
      <c r="EF4" s="388"/>
      <c r="EG4" s="388"/>
      <c r="EH4" s="388"/>
      <c r="EI4" s="388"/>
      <c r="EJ4" s="388"/>
      <c r="EK4" s="388"/>
      <c r="EL4" s="388"/>
      <c r="EM4" s="388"/>
      <c r="EN4" s="389"/>
      <c r="EO4" s="116"/>
      <c r="EP4" s="116"/>
      <c r="EQ4" s="116"/>
      <c r="ER4" s="116"/>
      <c r="ES4" s="116"/>
      <c r="ET4" s="390" t="s">
        <v>431</v>
      </c>
      <c r="EU4" s="390"/>
      <c r="EV4" s="390"/>
      <c r="EW4" s="390"/>
      <c r="EX4" s="390"/>
      <c r="EY4" s="390"/>
      <c r="EZ4" s="390"/>
      <c r="FA4" s="390"/>
      <c r="FB4" s="390"/>
      <c r="FC4" s="391"/>
    </row>
    <row r="5" spans="1:159" ht="41.25" customHeight="1" thickBot="1" x14ac:dyDescent="0.3">
      <c r="A5" s="369" t="s">
        <v>0</v>
      </c>
      <c r="B5" s="370"/>
      <c r="C5" s="370"/>
      <c r="D5" s="370"/>
      <c r="E5" s="370"/>
      <c r="F5" s="370"/>
      <c r="G5" s="371" t="s">
        <v>82</v>
      </c>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2"/>
      <c r="FB5" s="372"/>
      <c r="FC5" s="373"/>
    </row>
    <row r="6" spans="1:159" ht="26.25" customHeight="1" thickBot="1" x14ac:dyDescent="0.3">
      <c r="A6" s="369" t="s">
        <v>2</v>
      </c>
      <c r="B6" s="370"/>
      <c r="C6" s="370"/>
      <c r="D6" s="370"/>
      <c r="E6" s="370"/>
      <c r="F6" s="370"/>
      <c r="G6" s="371" t="s">
        <v>83</v>
      </c>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72"/>
      <c r="BL6" s="372"/>
      <c r="BM6" s="372"/>
      <c r="BN6" s="372"/>
      <c r="BO6" s="372"/>
      <c r="BP6" s="372"/>
      <c r="BQ6" s="372"/>
      <c r="BR6" s="372"/>
      <c r="BS6" s="372"/>
      <c r="BT6" s="372"/>
      <c r="BU6" s="372"/>
      <c r="BV6" s="372"/>
      <c r="BW6" s="372"/>
      <c r="BX6" s="372"/>
      <c r="BY6" s="372"/>
      <c r="BZ6" s="372"/>
      <c r="CA6" s="372"/>
      <c r="CB6" s="372"/>
      <c r="CC6" s="372"/>
      <c r="CD6" s="372"/>
      <c r="CE6" s="372"/>
      <c r="CF6" s="372"/>
      <c r="CG6" s="372"/>
      <c r="CH6" s="372"/>
      <c r="CI6" s="372"/>
      <c r="CJ6" s="372"/>
      <c r="CK6" s="372"/>
      <c r="CL6" s="372"/>
      <c r="CM6" s="372"/>
      <c r="CN6" s="372"/>
      <c r="CO6" s="372"/>
      <c r="CP6" s="372"/>
      <c r="CQ6" s="372"/>
      <c r="CR6" s="372"/>
      <c r="CS6" s="372"/>
      <c r="CT6" s="372"/>
      <c r="CU6" s="372"/>
      <c r="CV6" s="372"/>
      <c r="CW6" s="372"/>
      <c r="CX6" s="372"/>
      <c r="CY6" s="372"/>
      <c r="CZ6" s="372"/>
      <c r="DA6" s="372"/>
      <c r="DB6" s="372"/>
      <c r="DC6" s="372"/>
      <c r="DD6" s="372"/>
      <c r="DE6" s="372"/>
      <c r="DF6" s="372"/>
      <c r="DG6" s="372"/>
      <c r="DH6" s="372"/>
      <c r="DI6" s="372"/>
      <c r="DJ6" s="372"/>
      <c r="DK6" s="372"/>
      <c r="DL6" s="372"/>
      <c r="DM6" s="372"/>
      <c r="DN6" s="372"/>
      <c r="DO6" s="372"/>
      <c r="DP6" s="372"/>
      <c r="DQ6" s="372"/>
      <c r="DR6" s="372"/>
      <c r="DS6" s="372"/>
      <c r="DT6" s="372"/>
      <c r="DU6" s="372"/>
      <c r="DV6" s="372"/>
      <c r="DW6" s="372"/>
      <c r="DX6" s="372"/>
      <c r="DY6" s="372"/>
      <c r="DZ6" s="372"/>
      <c r="EA6" s="372"/>
      <c r="EB6" s="372"/>
      <c r="EC6" s="372"/>
      <c r="ED6" s="372"/>
      <c r="EE6" s="372"/>
      <c r="EF6" s="372"/>
      <c r="EG6" s="372"/>
      <c r="EH6" s="372"/>
      <c r="EI6" s="372"/>
      <c r="EJ6" s="372"/>
      <c r="EK6" s="372"/>
      <c r="EL6" s="372"/>
      <c r="EM6" s="372"/>
      <c r="EN6" s="372"/>
      <c r="EO6" s="372"/>
      <c r="EP6" s="372"/>
      <c r="EQ6" s="372"/>
      <c r="ER6" s="372"/>
      <c r="ES6" s="372"/>
      <c r="ET6" s="372"/>
      <c r="EU6" s="372"/>
      <c r="EV6" s="372"/>
      <c r="EW6" s="372"/>
      <c r="EX6" s="372"/>
      <c r="EY6" s="372"/>
      <c r="EZ6" s="372"/>
      <c r="FA6" s="372"/>
      <c r="FB6" s="372"/>
      <c r="FC6" s="373"/>
    </row>
    <row r="7" spans="1:159" ht="30" customHeight="1" thickBot="1" x14ac:dyDescent="0.3">
      <c r="A7" s="369" t="s">
        <v>67</v>
      </c>
      <c r="B7" s="370"/>
      <c r="C7" s="370"/>
      <c r="D7" s="370"/>
      <c r="E7" s="370"/>
      <c r="F7" s="370"/>
      <c r="G7" s="371" t="s">
        <v>84</v>
      </c>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72"/>
      <c r="EE7" s="372"/>
      <c r="EF7" s="372"/>
      <c r="EG7" s="372"/>
      <c r="EH7" s="372"/>
      <c r="EI7" s="372"/>
      <c r="EJ7" s="372"/>
      <c r="EK7" s="372"/>
      <c r="EL7" s="372"/>
      <c r="EM7" s="372"/>
      <c r="EN7" s="372"/>
      <c r="EO7" s="372"/>
      <c r="EP7" s="372"/>
      <c r="EQ7" s="372"/>
      <c r="ER7" s="372"/>
      <c r="ES7" s="372"/>
      <c r="ET7" s="372"/>
      <c r="EU7" s="372"/>
      <c r="EV7" s="372"/>
      <c r="EW7" s="372"/>
      <c r="EX7" s="372"/>
      <c r="EY7" s="372"/>
      <c r="EZ7" s="372"/>
      <c r="FA7" s="372"/>
      <c r="FB7" s="372"/>
      <c r="FC7" s="373"/>
    </row>
    <row r="8" spans="1:159" ht="30" customHeight="1" thickBot="1" x14ac:dyDescent="0.3">
      <c r="A8" s="369" t="s">
        <v>1</v>
      </c>
      <c r="B8" s="370"/>
      <c r="C8" s="370"/>
      <c r="D8" s="370"/>
      <c r="E8" s="370"/>
      <c r="F8" s="370"/>
      <c r="G8" s="395" t="s">
        <v>85</v>
      </c>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396"/>
      <c r="BG8" s="396"/>
      <c r="BH8" s="396"/>
      <c r="BI8" s="396"/>
      <c r="BJ8" s="396"/>
      <c r="BK8" s="396"/>
      <c r="BL8" s="396"/>
      <c r="BM8" s="396"/>
      <c r="BN8" s="396"/>
      <c r="BO8" s="396"/>
      <c r="BP8" s="396"/>
      <c r="BQ8" s="396"/>
      <c r="BR8" s="396"/>
      <c r="BS8" s="396"/>
      <c r="BT8" s="396"/>
      <c r="BU8" s="396"/>
      <c r="BV8" s="396"/>
      <c r="BW8" s="396"/>
      <c r="BX8" s="396"/>
      <c r="BY8" s="396"/>
      <c r="BZ8" s="396"/>
      <c r="CA8" s="396"/>
      <c r="CB8" s="396"/>
      <c r="CC8" s="396"/>
      <c r="CD8" s="396"/>
      <c r="CE8" s="396"/>
      <c r="CF8" s="396"/>
      <c r="CG8" s="396"/>
      <c r="CH8" s="396"/>
      <c r="CI8" s="396"/>
      <c r="CJ8" s="396"/>
      <c r="CK8" s="396"/>
      <c r="CL8" s="396"/>
      <c r="CM8" s="396"/>
      <c r="CN8" s="396"/>
      <c r="CO8" s="396"/>
      <c r="CP8" s="396"/>
      <c r="CQ8" s="396"/>
      <c r="CR8" s="396"/>
      <c r="CS8" s="396"/>
      <c r="CT8" s="396"/>
      <c r="CU8" s="396"/>
      <c r="CV8" s="396"/>
      <c r="CW8" s="396"/>
      <c r="CX8" s="396"/>
      <c r="CY8" s="396"/>
      <c r="CZ8" s="396"/>
      <c r="DA8" s="396"/>
      <c r="DB8" s="396"/>
      <c r="DC8" s="396"/>
      <c r="DD8" s="396"/>
      <c r="DE8" s="396"/>
      <c r="DF8" s="396"/>
      <c r="DG8" s="396"/>
      <c r="DH8" s="396"/>
      <c r="DI8" s="396"/>
      <c r="DJ8" s="396"/>
      <c r="DK8" s="396"/>
      <c r="DL8" s="396"/>
      <c r="DM8" s="396"/>
      <c r="DN8" s="396"/>
      <c r="DO8" s="396"/>
      <c r="DP8" s="396"/>
      <c r="DQ8" s="396"/>
      <c r="DR8" s="396"/>
      <c r="DS8" s="396"/>
      <c r="DT8" s="396"/>
      <c r="DU8" s="396"/>
      <c r="DV8" s="396"/>
      <c r="DW8" s="396"/>
      <c r="DX8" s="396"/>
      <c r="DY8" s="396"/>
      <c r="DZ8" s="396"/>
      <c r="EA8" s="396"/>
      <c r="EB8" s="396"/>
      <c r="EC8" s="396"/>
      <c r="ED8" s="396"/>
      <c r="EE8" s="396"/>
      <c r="EF8" s="396"/>
      <c r="EG8" s="396"/>
      <c r="EH8" s="396"/>
      <c r="EI8" s="396"/>
      <c r="EJ8" s="396"/>
      <c r="EK8" s="396"/>
      <c r="EL8" s="396"/>
      <c r="EM8" s="396"/>
      <c r="EN8" s="396"/>
      <c r="EO8" s="396"/>
      <c r="EP8" s="396"/>
      <c r="EQ8" s="396"/>
      <c r="ER8" s="396"/>
      <c r="ES8" s="396"/>
      <c r="ET8" s="396"/>
      <c r="EU8" s="396"/>
      <c r="EV8" s="396"/>
      <c r="EW8" s="396"/>
      <c r="EX8" s="396"/>
      <c r="EY8" s="396"/>
      <c r="EZ8" s="396"/>
      <c r="FA8" s="396"/>
      <c r="FB8" s="396"/>
      <c r="FC8" s="397"/>
    </row>
    <row r="9" spans="1:159" ht="20.25" customHeight="1" thickBot="1" x14ac:dyDescent="0.3">
      <c r="A9" s="117"/>
      <c r="B9" s="118"/>
      <c r="C9" s="118"/>
      <c r="D9" s="118"/>
      <c r="E9" s="118"/>
      <c r="F9" s="118"/>
      <c r="G9" s="118"/>
      <c r="H9" s="118"/>
      <c r="I9" s="118"/>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20"/>
      <c r="EU9" s="120"/>
      <c r="EV9" s="120"/>
      <c r="EW9" s="120"/>
      <c r="EX9" s="120"/>
      <c r="EY9" s="120"/>
      <c r="EZ9" s="120"/>
      <c r="FA9" s="120"/>
      <c r="FB9" s="120"/>
      <c r="FC9" s="5"/>
    </row>
    <row r="10" spans="1:159" s="1" customFormat="1" ht="36" customHeight="1" thickBot="1" x14ac:dyDescent="0.25">
      <c r="A10" s="401" t="s">
        <v>371</v>
      </c>
      <c r="B10" s="402"/>
      <c r="C10" s="402"/>
      <c r="D10" s="402"/>
      <c r="E10" s="402"/>
      <c r="F10" s="402"/>
      <c r="G10" s="402"/>
      <c r="H10" s="402"/>
      <c r="I10" s="403"/>
      <c r="J10" s="402" t="s">
        <v>432</v>
      </c>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2"/>
      <c r="CD10" s="402"/>
      <c r="CE10" s="402"/>
      <c r="CF10" s="402"/>
      <c r="CG10" s="402"/>
      <c r="CH10" s="402"/>
      <c r="CI10" s="402"/>
      <c r="CJ10" s="402"/>
      <c r="CK10" s="402"/>
      <c r="CL10" s="402"/>
      <c r="CM10" s="402"/>
      <c r="CN10" s="402"/>
      <c r="CO10" s="402"/>
      <c r="CP10" s="402"/>
      <c r="CQ10" s="402"/>
      <c r="CR10" s="402"/>
      <c r="CS10" s="402"/>
      <c r="CT10" s="402"/>
      <c r="CU10" s="402"/>
      <c r="CV10" s="402"/>
      <c r="CW10" s="402"/>
      <c r="CX10" s="402"/>
      <c r="CY10" s="402"/>
      <c r="CZ10" s="402"/>
      <c r="DA10" s="402"/>
      <c r="DB10" s="402"/>
      <c r="DC10" s="402"/>
      <c r="DD10" s="402"/>
      <c r="DE10" s="402"/>
      <c r="DF10" s="402"/>
      <c r="DG10" s="402"/>
      <c r="DH10" s="402"/>
      <c r="DI10" s="402"/>
      <c r="DJ10" s="402"/>
      <c r="DK10" s="402"/>
      <c r="DL10" s="402"/>
      <c r="DM10" s="402"/>
      <c r="DN10" s="402"/>
      <c r="DO10" s="402"/>
      <c r="DP10" s="402"/>
      <c r="DQ10" s="402"/>
      <c r="DR10" s="402"/>
      <c r="DS10" s="402"/>
      <c r="DT10" s="402"/>
      <c r="DU10" s="402"/>
      <c r="DV10" s="402"/>
      <c r="DW10" s="402"/>
      <c r="DX10" s="402"/>
      <c r="DY10" s="402"/>
      <c r="DZ10" s="402"/>
      <c r="EA10" s="402"/>
      <c r="EB10" s="402"/>
      <c r="EC10" s="402"/>
      <c r="ED10" s="402"/>
      <c r="EE10" s="402"/>
      <c r="EF10" s="402"/>
      <c r="EG10" s="402"/>
      <c r="EH10" s="402"/>
      <c r="EI10" s="402"/>
      <c r="EJ10" s="402"/>
      <c r="EK10" s="402"/>
      <c r="EL10" s="402"/>
      <c r="EM10" s="402"/>
      <c r="EN10" s="402"/>
      <c r="EO10" s="402"/>
      <c r="EP10" s="402"/>
      <c r="EQ10" s="402"/>
      <c r="ER10" s="402"/>
      <c r="ES10" s="403"/>
      <c r="ET10" s="404" t="s">
        <v>372</v>
      </c>
      <c r="EU10" s="404" t="s">
        <v>369</v>
      </c>
      <c r="EV10" s="406" t="s">
        <v>370</v>
      </c>
      <c r="EW10" s="408" t="s">
        <v>687</v>
      </c>
      <c r="EX10" s="406" t="s">
        <v>426</v>
      </c>
      <c r="EY10" s="410" t="s">
        <v>688</v>
      </c>
      <c r="EZ10" s="413" t="s">
        <v>689</v>
      </c>
      <c r="FA10" s="413" t="s">
        <v>690</v>
      </c>
      <c r="FB10" s="413" t="s">
        <v>691</v>
      </c>
      <c r="FC10" s="398" t="s">
        <v>692</v>
      </c>
    </row>
    <row r="11" spans="1:159" s="1" customFormat="1" ht="24.75" customHeight="1" thickBot="1" x14ac:dyDescent="0.25">
      <c r="A11" s="401" t="s">
        <v>433</v>
      </c>
      <c r="B11" s="402"/>
      <c r="C11" s="402"/>
      <c r="D11" s="402"/>
      <c r="E11" s="402"/>
      <c r="F11" s="402"/>
      <c r="G11" s="402"/>
      <c r="H11" s="402"/>
      <c r="I11" s="403"/>
      <c r="J11" s="392" t="s">
        <v>55</v>
      </c>
      <c r="K11" s="393"/>
      <c r="L11" s="393"/>
      <c r="M11" s="393"/>
      <c r="N11" s="393"/>
      <c r="O11" s="393"/>
      <c r="P11" s="393"/>
      <c r="Q11" s="393"/>
      <c r="R11" s="393"/>
      <c r="S11" s="393"/>
      <c r="T11" s="393"/>
      <c r="U11" s="393"/>
      <c r="V11" s="393"/>
      <c r="W11" s="393"/>
      <c r="X11" s="393"/>
      <c r="Y11" s="393"/>
      <c r="Z11" s="393"/>
      <c r="AA11" s="393"/>
      <c r="AB11" s="393"/>
      <c r="AC11" s="394"/>
      <c r="AD11" s="392" t="s">
        <v>56</v>
      </c>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4"/>
      <c r="BH11" s="392" t="s">
        <v>73</v>
      </c>
      <c r="BI11" s="393"/>
      <c r="BJ11" s="393"/>
      <c r="BK11" s="393"/>
      <c r="BL11" s="393"/>
      <c r="BM11" s="393"/>
      <c r="BN11" s="393"/>
      <c r="BO11" s="393"/>
      <c r="BP11" s="393"/>
      <c r="BQ11" s="393"/>
      <c r="BR11" s="393"/>
      <c r="BS11" s="393"/>
      <c r="BT11" s="393"/>
      <c r="BU11" s="393"/>
      <c r="BV11" s="393"/>
      <c r="BW11" s="393"/>
      <c r="BX11" s="393"/>
      <c r="BY11" s="393"/>
      <c r="BZ11" s="393"/>
      <c r="CA11" s="393"/>
      <c r="CB11" s="393"/>
      <c r="CC11" s="393"/>
      <c r="CD11" s="393"/>
      <c r="CE11" s="393"/>
      <c r="CF11" s="393"/>
      <c r="CG11" s="393"/>
      <c r="CH11" s="393"/>
      <c r="CI11" s="393"/>
      <c r="CJ11" s="393"/>
      <c r="CK11" s="394"/>
      <c r="CL11" s="393" t="s">
        <v>74</v>
      </c>
      <c r="CM11" s="393"/>
      <c r="CN11" s="393"/>
      <c r="CO11" s="393"/>
      <c r="CP11" s="393"/>
      <c r="CQ11" s="393"/>
      <c r="CR11" s="393"/>
      <c r="CS11" s="393"/>
      <c r="CT11" s="393"/>
      <c r="CU11" s="393"/>
      <c r="CV11" s="393"/>
      <c r="CW11" s="393"/>
      <c r="CX11" s="393"/>
      <c r="CY11" s="393"/>
      <c r="CZ11" s="393"/>
      <c r="DA11" s="393"/>
      <c r="DB11" s="393"/>
      <c r="DC11" s="393"/>
      <c r="DD11" s="393"/>
      <c r="DE11" s="393"/>
      <c r="DF11" s="393"/>
      <c r="DG11" s="393"/>
      <c r="DH11" s="393"/>
      <c r="DI11" s="393"/>
      <c r="DJ11" s="393"/>
      <c r="DK11" s="393"/>
      <c r="DL11" s="393"/>
      <c r="DM11" s="393"/>
      <c r="DN11" s="393"/>
      <c r="DO11" s="393"/>
      <c r="DP11" s="392" t="s">
        <v>75</v>
      </c>
      <c r="DQ11" s="393"/>
      <c r="DR11" s="393"/>
      <c r="DS11" s="393"/>
      <c r="DT11" s="393"/>
      <c r="DU11" s="393"/>
      <c r="DV11" s="393"/>
      <c r="DW11" s="393"/>
      <c r="DX11" s="393"/>
      <c r="DY11" s="393"/>
      <c r="DZ11" s="393"/>
      <c r="EA11" s="393"/>
      <c r="EB11" s="393"/>
      <c r="EC11" s="393"/>
      <c r="ED11" s="393"/>
      <c r="EE11" s="393"/>
      <c r="EF11" s="393"/>
      <c r="EG11" s="393"/>
      <c r="EH11" s="393"/>
      <c r="EI11" s="393"/>
      <c r="EJ11" s="393"/>
      <c r="EK11" s="393"/>
      <c r="EL11" s="393"/>
      <c r="EM11" s="393"/>
      <c r="EN11" s="393"/>
      <c r="EO11" s="393"/>
      <c r="EP11" s="393"/>
      <c r="EQ11" s="393"/>
      <c r="ER11" s="393"/>
      <c r="ES11" s="393"/>
      <c r="ET11" s="405"/>
      <c r="EU11" s="405"/>
      <c r="EV11" s="407"/>
      <c r="EW11" s="409"/>
      <c r="EX11" s="407"/>
      <c r="EY11" s="411"/>
      <c r="EZ11" s="414"/>
      <c r="FA11" s="414"/>
      <c r="FB11" s="414"/>
      <c r="FC11" s="399"/>
    </row>
    <row r="12" spans="1:159" s="1" customFormat="1" ht="112.5" customHeight="1" x14ac:dyDescent="0.2">
      <c r="A12" s="150" t="s">
        <v>434</v>
      </c>
      <c r="B12" s="150" t="s">
        <v>435</v>
      </c>
      <c r="C12" s="151" t="s">
        <v>436</v>
      </c>
      <c r="D12" s="151" t="s">
        <v>437</v>
      </c>
      <c r="E12" s="151" t="s">
        <v>438</v>
      </c>
      <c r="F12" s="151" t="s">
        <v>439</v>
      </c>
      <c r="G12" s="151" t="s">
        <v>440</v>
      </c>
      <c r="H12" s="151" t="s">
        <v>441</v>
      </c>
      <c r="I12" s="152" t="s">
        <v>442</v>
      </c>
      <c r="J12" s="134" t="s">
        <v>387</v>
      </c>
      <c r="K12" s="147" t="s">
        <v>356</v>
      </c>
      <c r="L12" s="148" t="s">
        <v>357</v>
      </c>
      <c r="M12" s="147" t="s">
        <v>358</v>
      </c>
      <c r="N12" s="148" t="s">
        <v>69</v>
      </c>
      <c r="O12" s="147" t="s">
        <v>359</v>
      </c>
      <c r="P12" s="148" t="s">
        <v>70</v>
      </c>
      <c r="Q12" s="147" t="s">
        <v>360</v>
      </c>
      <c r="R12" s="148" t="s">
        <v>71</v>
      </c>
      <c r="S12" s="147" t="s">
        <v>361</v>
      </c>
      <c r="T12" s="148" t="s">
        <v>72</v>
      </c>
      <c r="U12" s="147" t="s">
        <v>362</v>
      </c>
      <c r="V12" s="148" t="s">
        <v>61</v>
      </c>
      <c r="W12" s="147" t="s">
        <v>363</v>
      </c>
      <c r="X12" s="149" t="s">
        <v>364</v>
      </c>
      <c r="Y12" s="358" t="s">
        <v>350</v>
      </c>
      <c r="Z12" s="153" t="s">
        <v>382</v>
      </c>
      <c r="AA12" s="112" t="s">
        <v>383</v>
      </c>
      <c r="AB12" s="113" t="s">
        <v>384</v>
      </c>
      <c r="AC12" s="112" t="s">
        <v>385</v>
      </c>
      <c r="AD12" s="134" t="s">
        <v>387</v>
      </c>
      <c r="AE12" s="147" t="s">
        <v>351</v>
      </c>
      <c r="AF12" s="148" t="s">
        <v>63</v>
      </c>
      <c r="AG12" s="147" t="s">
        <v>352</v>
      </c>
      <c r="AH12" s="148" t="s">
        <v>64</v>
      </c>
      <c r="AI12" s="147" t="s">
        <v>353</v>
      </c>
      <c r="AJ12" s="148" t="s">
        <v>65</v>
      </c>
      <c r="AK12" s="147" t="s">
        <v>354</v>
      </c>
      <c r="AL12" s="148" t="s">
        <v>66</v>
      </c>
      <c r="AM12" s="147" t="s">
        <v>355</v>
      </c>
      <c r="AN12" s="148" t="s">
        <v>68</v>
      </c>
      <c r="AO12" s="147" t="s">
        <v>356</v>
      </c>
      <c r="AP12" s="148" t="s">
        <v>357</v>
      </c>
      <c r="AQ12" s="147" t="s">
        <v>358</v>
      </c>
      <c r="AR12" s="148" t="s">
        <v>69</v>
      </c>
      <c r="AS12" s="147" t="s">
        <v>359</v>
      </c>
      <c r="AT12" s="148" t="s">
        <v>70</v>
      </c>
      <c r="AU12" s="147" t="s">
        <v>360</v>
      </c>
      <c r="AV12" s="148" t="s">
        <v>71</v>
      </c>
      <c r="AW12" s="147" t="s">
        <v>361</v>
      </c>
      <c r="AX12" s="148" t="s">
        <v>72</v>
      </c>
      <c r="AY12" s="147" t="s">
        <v>362</v>
      </c>
      <c r="AZ12" s="148" t="s">
        <v>61</v>
      </c>
      <c r="BA12" s="147" t="s">
        <v>363</v>
      </c>
      <c r="BB12" s="149" t="s">
        <v>364</v>
      </c>
      <c r="BC12" s="358" t="s">
        <v>350</v>
      </c>
      <c r="BD12" s="111" t="s">
        <v>365</v>
      </c>
      <c r="BE12" s="112" t="s">
        <v>366</v>
      </c>
      <c r="BF12" s="113" t="s">
        <v>367</v>
      </c>
      <c r="BG12" s="112" t="s">
        <v>368</v>
      </c>
      <c r="BH12" s="134" t="s">
        <v>387</v>
      </c>
      <c r="BI12" s="147" t="s">
        <v>351</v>
      </c>
      <c r="BJ12" s="148" t="s">
        <v>63</v>
      </c>
      <c r="BK12" s="147" t="s">
        <v>352</v>
      </c>
      <c r="BL12" s="148" t="s">
        <v>64</v>
      </c>
      <c r="BM12" s="147" t="s">
        <v>353</v>
      </c>
      <c r="BN12" s="148" t="s">
        <v>65</v>
      </c>
      <c r="BO12" s="147" t="s">
        <v>354</v>
      </c>
      <c r="BP12" s="148" t="s">
        <v>66</v>
      </c>
      <c r="BQ12" s="147" t="s">
        <v>355</v>
      </c>
      <c r="BR12" s="148" t="s">
        <v>68</v>
      </c>
      <c r="BS12" s="147" t="s">
        <v>356</v>
      </c>
      <c r="BT12" s="148" t="s">
        <v>357</v>
      </c>
      <c r="BU12" s="147" t="s">
        <v>358</v>
      </c>
      <c r="BV12" s="148" t="s">
        <v>69</v>
      </c>
      <c r="BW12" s="147" t="s">
        <v>359</v>
      </c>
      <c r="BX12" s="148" t="s">
        <v>70</v>
      </c>
      <c r="BY12" s="147" t="s">
        <v>360</v>
      </c>
      <c r="BZ12" s="148" t="s">
        <v>71</v>
      </c>
      <c r="CA12" s="147" t="s">
        <v>361</v>
      </c>
      <c r="CB12" s="148" t="s">
        <v>72</v>
      </c>
      <c r="CC12" s="147" t="s">
        <v>362</v>
      </c>
      <c r="CD12" s="148" t="s">
        <v>61</v>
      </c>
      <c r="CE12" s="147" t="s">
        <v>363</v>
      </c>
      <c r="CF12" s="149" t="s">
        <v>364</v>
      </c>
      <c r="CG12" s="358" t="s">
        <v>350</v>
      </c>
      <c r="CH12" s="113" t="s">
        <v>412</v>
      </c>
      <c r="CI12" s="112" t="s">
        <v>413</v>
      </c>
      <c r="CJ12" s="113" t="s">
        <v>414</v>
      </c>
      <c r="CK12" s="112" t="s">
        <v>415</v>
      </c>
      <c r="CL12" s="154" t="s">
        <v>387</v>
      </c>
      <c r="CM12" s="147" t="s">
        <v>351</v>
      </c>
      <c r="CN12" s="148" t="s">
        <v>63</v>
      </c>
      <c r="CO12" s="147" t="s">
        <v>352</v>
      </c>
      <c r="CP12" s="148" t="s">
        <v>64</v>
      </c>
      <c r="CQ12" s="147" t="s">
        <v>353</v>
      </c>
      <c r="CR12" s="148" t="s">
        <v>65</v>
      </c>
      <c r="CS12" s="147" t="s">
        <v>354</v>
      </c>
      <c r="CT12" s="148" t="s">
        <v>66</v>
      </c>
      <c r="CU12" s="147" t="s">
        <v>355</v>
      </c>
      <c r="CV12" s="148" t="s">
        <v>68</v>
      </c>
      <c r="CW12" s="147" t="s">
        <v>356</v>
      </c>
      <c r="CX12" s="148" t="s">
        <v>357</v>
      </c>
      <c r="CY12" s="147" t="s">
        <v>358</v>
      </c>
      <c r="CZ12" s="148" t="s">
        <v>69</v>
      </c>
      <c r="DA12" s="147" t="s">
        <v>359</v>
      </c>
      <c r="DB12" s="148" t="s">
        <v>70</v>
      </c>
      <c r="DC12" s="147" t="s">
        <v>360</v>
      </c>
      <c r="DD12" s="148" t="s">
        <v>71</v>
      </c>
      <c r="DE12" s="147" t="s">
        <v>361</v>
      </c>
      <c r="DF12" s="148" t="s">
        <v>72</v>
      </c>
      <c r="DG12" s="147" t="s">
        <v>362</v>
      </c>
      <c r="DH12" s="148" t="s">
        <v>61</v>
      </c>
      <c r="DI12" s="147" t="s">
        <v>363</v>
      </c>
      <c r="DJ12" s="149" t="s">
        <v>364</v>
      </c>
      <c r="DK12" s="358" t="s">
        <v>350</v>
      </c>
      <c r="DL12" s="110" t="s">
        <v>417</v>
      </c>
      <c r="DM12" s="114" t="s">
        <v>418</v>
      </c>
      <c r="DN12" s="115" t="s">
        <v>419</v>
      </c>
      <c r="DO12" s="114" t="s">
        <v>420</v>
      </c>
      <c r="DP12" s="154" t="s">
        <v>387</v>
      </c>
      <c r="DQ12" s="147" t="s">
        <v>351</v>
      </c>
      <c r="DR12" s="148" t="s">
        <v>63</v>
      </c>
      <c r="DS12" s="147" t="s">
        <v>352</v>
      </c>
      <c r="DT12" s="148" t="s">
        <v>64</v>
      </c>
      <c r="DU12" s="147" t="s">
        <v>353</v>
      </c>
      <c r="DV12" s="148" t="s">
        <v>65</v>
      </c>
      <c r="DW12" s="147" t="s">
        <v>354</v>
      </c>
      <c r="DX12" s="148" t="s">
        <v>66</v>
      </c>
      <c r="DY12" s="147" t="s">
        <v>355</v>
      </c>
      <c r="DZ12" s="148" t="s">
        <v>68</v>
      </c>
      <c r="EA12" s="147" t="s">
        <v>356</v>
      </c>
      <c r="EB12" s="148" t="s">
        <v>357</v>
      </c>
      <c r="EC12" s="147" t="s">
        <v>358</v>
      </c>
      <c r="ED12" s="148" t="s">
        <v>69</v>
      </c>
      <c r="EE12" s="147" t="s">
        <v>359</v>
      </c>
      <c r="EF12" s="148" t="s">
        <v>70</v>
      </c>
      <c r="EG12" s="147" t="s">
        <v>360</v>
      </c>
      <c r="EH12" s="148" t="s">
        <v>71</v>
      </c>
      <c r="EI12" s="147" t="s">
        <v>361</v>
      </c>
      <c r="EJ12" s="148" t="s">
        <v>72</v>
      </c>
      <c r="EK12" s="147" t="s">
        <v>362</v>
      </c>
      <c r="EL12" s="148" t="s">
        <v>61</v>
      </c>
      <c r="EM12" s="147" t="s">
        <v>363</v>
      </c>
      <c r="EN12" s="149" t="s">
        <v>364</v>
      </c>
      <c r="EO12" s="358" t="s">
        <v>350</v>
      </c>
      <c r="EP12" s="110" t="s">
        <v>421</v>
      </c>
      <c r="EQ12" s="114" t="s">
        <v>422</v>
      </c>
      <c r="ER12" s="115" t="s">
        <v>423</v>
      </c>
      <c r="ES12" s="155" t="s">
        <v>424</v>
      </c>
      <c r="ET12" s="405"/>
      <c r="EU12" s="405"/>
      <c r="EV12" s="407"/>
      <c r="EW12" s="409"/>
      <c r="EX12" s="407"/>
      <c r="EY12" s="412"/>
      <c r="EZ12" s="415"/>
      <c r="FA12" s="415"/>
      <c r="FB12" s="415"/>
      <c r="FC12" s="400"/>
    </row>
    <row r="13" spans="1:159" s="1" customFormat="1" ht="169.5" customHeight="1" x14ac:dyDescent="0.2">
      <c r="A13" s="704">
        <v>5</v>
      </c>
      <c r="B13" s="704">
        <v>552</v>
      </c>
      <c r="C13" s="682">
        <v>444</v>
      </c>
      <c r="D13" s="705" t="s">
        <v>86</v>
      </c>
      <c r="E13" s="682">
        <v>479</v>
      </c>
      <c r="F13" s="706" t="s">
        <v>88</v>
      </c>
      <c r="G13" s="706" t="s">
        <v>89</v>
      </c>
      <c r="H13" s="707" t="s">
        <v>90</v>
      </c>
      <c r="I13" s="708">
        <v>1</v>
      </c>
      <c r="J13" s="709">
        <v>0.23</v>
      </c>
      <c r="K13" s="709">
        <v>0</v>
      </c>
      <c r="L13" s="709">
        <v>0</v>
      </c>
      <c r="M13" s="709">
        <v>0.23</v>
      </c>
      <c r="N13" s="709">
        <v>3.8300000000000001E-2</v>
      </c>
      <c r="O13" s="709">
        <v>0.23</v>
      </c>
      <c r="P13" s="709">
        <v>7.6600000000000001E-2</v>
      </c>
      <c r="Q13" s="709">
        <v>0.23</v>
      </c>
      <c r="R13" s="709">
        <v>0.1149</v>
      </c>
      <c r="S13" s="709">
        <v>0.23</v>
      </c>
      <c r="T13" s="709">
        <v>0.1532</v>
      </c>
      <c r="U13" s="709">
        <v>0.23</v>
      </c>
      <c r="V13" s="709">
        <v>0.1915</v>
      </c>
      <c r="W13" s="709">
        <v>0.23</v>
      </c>
      <c r="X13" s="709">
        <v>0.22620000000000001</v>
      </c>
      <c r="Y13" s="709">
        <v>0.23</v>
      </c>
      <c r="Z13" s="709">
        <v>0.23</v>
      </c>
      <c r="AA13" s="709">
        <v>0.22620000000000001</v>
      </c>
      <c r="AB13" s="709">
        <v>0.23</v>
      </c>
      <c r="AC13" s="709">
        <v>0.22620000000000001</v>
      </c>
      <c r="AD13" s="710">
        <f>+AE13+AG13+AI13+AK13+AM13+AO13+AQ13+AS13+AU13+AW13+AY13+BA13</f>
        <v>0.27379999999999999</v>
      </c>
      <c r="AE13" s="710">
        <v>1.3599999999999999E-2</v>
      </c>
      <c r="AF13" s="709">
        <v>1.3599999999999999E-2</v>
      </c>
      <c r="AG13" s="710">
        <v>1.3599999999999999E-2</v>
      </c>
      <c r="AH13" s="709">
        <v>1.3599999999999999E-2</v>
      </c>
      <c r="AI13" s="710">
        <v>1.66E-2</v>
      </c>
      <c r="AJ13" s="709">
        <v>1.66E-2</v>
      </c>
      <c r="AK13" s="710">
        <v>1.67E-2</v>
      </c>
      <c r="AL13" s="709">
        <v>1.67E-2</v>
      </c>
      <c r="AM13" s="709">
        <v>1.9199999999999998E-2</v>
      </c>
      <c r="AN13" s="709">
        <v>1.9199999999999998E-2</v>
      </c>
      <c r="AO13" s="709">
        <v>1.9199999999999998E-2</v>
      </c>
      <c r="AP13" s="710">
        <v>1.9199999999999998E-2</v>
      </c>
      <c r="AQ13" s="709">
        <v>1.9199999999999998E-2</v>
      </c>
      <c r="AR13" s="709">
        <v>1.9199999999999998E-2</v>
      </c>
      <c r="AS13" s="709">
        <v>1.9199999999999998E-2</v>
      </c>
      <c r="AT13" s="709">
        <v>1.9199999999999998E-2</v>
      </c>
      <c r="AU13" s="709">
        <v>2.7400000000000001E-2</v>
      </c>
      <c r="AV13" s="709">
        <v>2.7400000000000001E-2</v>
      </c>
      <c r="AW13" s="709">
        <v>2.7400000000000001E-2</v>
      </c>
      <c r="AX13" s="709">
        <v>2.7400000000000001E-2</v>
      </c>
      <c r="AY13" s="709">
        <v>4.0899999999999999E-2</v>
      </c>
      <c r="AZ13" s="709">
        <v>6.7000000000000002E-3</v>
      </c>
      <c r="BA13" s="709">
        <v>4.0800000000000003E-2</v>
      </c>
      <c r="BB13" s="709">
        <v>6.4999999999999997E-3</v>
      </c>
      <c r="BC13" s="709">
        <f>+AE13+AG13+AI13+AK13+AM13+AO13+AQ13+AS13+AU13+AW13+AY13+BA13</f>
        <v>0.27379999999999999</v>
      </c>
      <c r="BD13" s="709">
        <f>+AE13+AG13+AI13+AK13+AM13+AO13+AQ13+AS13+AU13+AW13+AZ13</f>
        <v>0.1988</v>
      </c>
      <c r="BE13" s="709">
        <f>+AF13+AH13+AJ13+AL13+AN13+AP13+AR13+AT13+AV13+AX13+AZ13+BB13</f>
        <v>0.20530000000000001</v>
      </c>
      <c r="BF13" s="709">
        <f>AE13+AG13+AI13+AK13+AM13+AO13+AQ13+AS13+AU13+AW13+AY13+BA13</f>
        <v>0.27379999999999999</v>
      </c>
      <c r="BG13" s="709">
        <f>AF13+AH13+AJ13+AL13+AN13+AP13+AR13+AT13+AV13+AX13+AZ13+BB13</f>
        <v>0.20530000000000001</v>
      </c>
      <c r="BH13" s="710">
        <v>0.36</v>
      </c>
      <c r="BI13" s="710">
        <v>6.9999999999999999E-4</v>
      </c>
      <c r="BJ13" s="710">
        <v>6.9999999999999999E-4</v>
      </c>
      <c r="BK13" s="710">
        <v>3.1800000000000002E-2</v>
      </c>
      <c r="BL13" s="710">
        <v>3.1399999999999997E-2</v>
      </c>
      <c r="BM13" s="710">
        <v>3.7900000000000003E-2</v>
      </c>
      <c r="BN13" s="710">
        <v>3.8800000000000001E-2</v>
      </c>
      <c r="BO13" s="710">
        <v>4.2900000000000001E-2</v>
      </c>
      <c r="BP13" s="710">
        <v>3.8600000000000002E-2</v>
      </c>
      <c r="BQ13" s="710">
        <v>4.0399999999999998E-2</v>
      </c>
      <c r="BR13" s="710">
        <v>4.1500000000000002E-2</v>
      </c>
      <c r="BS13" s="710">
        <v>4.2700000000000002E-2</v>
      </c>
      <c r="BT13" s="710">
        <v>4.19E-2</v>
      </c>
      <c r="BU13" s="710">
        <v>4.2500000000000003E-2</v>
      </c>
      <c r="BV13" s="710">
        <v>1.7600000000000001E-2</v>
      </c>
      <c r="BW13" s="710">
        <v>3.78E-2</v>
      </c>
      <c r="BX13" s="710">
        <v>2.2499999999999999E-2</v>
      </c>
      <c r="BY13" s="710">
        <v>3.6600000000000001E-2</v>
      </c>
      <c r="BZ13" s="710">
        <v>1.95E-2</v>
      </c>
      <c r="CA13" s="710">
        <v>2.5100000000000001E-2</v>
      </c>
      <c r="CB13" s="710">
        <v>1.37E-2</v>
      </c>
      <c r="CC13" s="710">
        <v>1.2200000000000001E-2</v>
      </c>
      <c r="CD13" s="710">
        <v>1.2699999999999999E-2</v>
      </c>
      <c r="CE13" s="710">
        <v>9.4000000000000004E-3</v>
      </c>
      <c r="CF13" s="710">
        <v>1.8499999999999999E-2</v>
      </c>
      <c r="CG13" s="709">
        <f>+BI13+BK13+BM13+BO13+BQ13+BS13+BU13+BW13+BY13+CA13+CC13+CE13</f>
        <v>0.3600000000000001</v>
      </c>
      <c r="CH13" s="709">
        <f>+BI13+BK13+BM13+BO13+BQ13+BS13+BU13+BW13+BY13+CA13+CC13+CE13</f>
        <v>0.3600000000000001</v>
      </c>
      <c r="CI13" s="709">
        <f>+BJ13+BL13+BN13+BP13+BR13+BT13+BV13+BX13+BZ13+CB13+CD13+CF13+CF13</f>
        <v>0.31590000000000001</v>
      </c>
      <c r="CJ13" s="709">
        <f>BI13+BK13+BM13+BO13+BQ13+BS13+BU13+BW13+BY13+CA13+CC13+CE13</f>
        <v>0.3600000000000001</v>
      </c>
      <c r="CK13" s="709">
        <f>BJ13+BL13+BN13+BP13+BR13+BT13+BV13+BX13+BZ13+CB13+CD13+CF13</f>
        <v>0.2974</v>
      </c>
      <c r="CL13" s="710">
        <f>16.85%+6.26%</f>
        <v>0.23110000000000003</v>
      </c>
      <c r="CM13" s="709">
        <v>1.43E-2</v>
      </c>
      <c r="CN13" s="709">
        <v>1.43E-2</v>
      </c>
      <c r="CO13" s="709">
        <v>3.39E-2</v>
      </c>
      <c r="CP13" s="709">
        <v>3.2899999999999999E-2</v>
      </c>
      <c r="CQ13" s="709">
        <v>4.1799999999999997E-2</v>
      </c>
      <c r="CR13" s="709">
        <v>4.1799999999999997E-2</v>
      </c>
      <c r="CS13" s="709">
        <v>3.73E-2</v>
      </c>
      <c r="CT13" s="709">
        <v>3.8300000000000001E-2</v>
      </c>
      <c r="CU13" s="709">
        <v>2.1399999999999999E-2</v>
      </c>
      <c r="CV13" s="241">
        <v>2.1100000000000001E-2</v>
      </c>
      <c r="CW13" s="709">
        <v>1.83E-2</v>
      </c>
      <c r="CX13" s="711">
        <v>1.8599999999999998E-2</v>
      </c>
      <c r="CY13" s="709">
        <v>1.37E-2</v>
      </c>
      <c r="CZ13" s="709"/>
      <c r="DA13" s="709">
        <v>1.6199999999999999E-2</v>
      </c>
      <c r="DB13" s="709"/>
      <c r="DC13" s="709">
        <v>1.09E-2</v>
      </c>
      <c r="DD13" s="709"/>
      <c r="DE13" s="709">
        <v>1.5299999999999999E-2</v>
      </c>
      <c r="DF13" s="709"/>
      <c r="DG13" s="709">
        <v>4.7000000000000002E-3</v>
      </c>
      <c r="DH13" s="709"/>
      <c r="DI13" s="709">
        <v>3.3E-3</v>
      </c>
      <c r="DJ13" s="709"/>
      <c r="DK13" s="709">
        <f>+CM13+CO13+CQ13+CS13+CU13+CW13+CY13+DA13+DC13+DE13+DG13+DI13</f>
        <v>0.2311</v>
      </c>
      <c r="DL13" s="709">
        <f>+CM13+CO13+CQ13+CS13+CU13+CW13</f>
        <v>0.16700000000000001</v>
      </c>
      <c r="DM13" s="709">
        <f>+CN13+CP13+CR13+CT13+CV13+CX13+CZ13+DB13+DD13+DF13+DH13+DJ13</f>
        <v>0.16700000000000001</v>
      </c>
      <c r="DN13" s="709">
        <f>+CM13+CO13+CQ13+CS13+CU13+CW13+CY13+DA13+DC13+DE13+DG13+DI13</f>
        <v>0.2311</v>
      </c>
      <c r="DO13" s="709">
        <f>CN13++CP13+CR13+CT13+CV13+CX13+CZ13+DB13+DD13+DF13+DH13+DJ13</f>
        <v>0.16700000000000001</v>
      </c>
      <c r="DP13" s="709">
        <v>0.04</v>
      </c>
      <c r="DQ13" s="712"/>
      <c r="DR13" s="712"/>
      <c r="DS13" s="712"/>
      <c r="DT13" s="712"/>
      <c r="DU13" s="712"/>
      <c r="DV13" s="712"/>
      <c r="DW13" s="712"/>
      <c r="DX13" s="712"/>
      <c r="DY13" s="712"/>
      <c r="DZ13" s="712"/>
      <c r="EA13" s="712"/>
      <c r="EB13" s="712"/>
      <c r="EC13" s="712"/>
      <c r="ED13" s="712"/>
      <c r="EE13" s="712"/>
      <c r="EF13" s="712"/>
      <c r="EG13" s="712"/>
      <c r="EH13" s="712"/>
      <c r="EI13" s="712"/>
      <c r="EJ13" s="712"/>
      <c r="EK13" s="712"/>
      <c r="EL13" s="712"/>
      <c r="EM13" s="712"/>
      <c r="EN13" s="712"/>
      <c r="EO13" s="712"/>
      <c r="EP13" s="712"/>
      <c r="EQ13" s="712"/>
      <c r="ER13" s="712"/>
      <c r="ES13" s="712"/>
      <c r="ET13" s="713">
        <f>CX13/CW13</f>
        <v>1.0163934426229506</v>
      </c>
      <c r="EU13" s="709">
        <f>+DM13/DL13</f>
        <v>1</v>
      </c>
      <c r="EV13" s="709">
        <f>+DO13/DN13</f>
        <v>0.72263089571614025</v>
      </c>
      <c r="EW13" s="709">
        <f>+(BG13+AC13+CK13+DM13)/(AB13+BF13+CJ13+DL13)</f>
        <v>0.86913077221575463</v>
      </c>
      <c r="EX13" s="709">
        <f>+(BG13+AC13+CK13+DO13)/I13</f>
        <v>0.89590000000000003</v>
      </c>
      <c r="EY13" s="714" t="s">
        <v>778</v>
      </c>
      <c r="EZ13" s="715" t="s">
        <v>101</v>
      </c>
      <c r="FA13" s="715" t="s">
        <v>101</v>
      </c>
      <c r="FB13" s="716" t="s">
        <v>737</v>
      </c>
      <c r="FC13" s="717" t="s">
        <v>738</v>
      </c>
    </row>
    <row r="14" spans="1:159" s="4" customFormat="1" ht="231.75" customHeight="1" x14ac:dyDescent="0.25">
      <c r="A14" s="704"/>
      <c r="B14" s="704"/>
      <c r="C14" s="682">
        <v>445</v>
      </c>
      <c r="D14" s="705" t="s">
        <v>87</v>
      </c>
      <c r="E14" s="718">
        <v>480</v>
      </c>
      <c r="F14" s="706" t="s">
        <v>91</v>
      </c>
      <c r="G14" s="706" t="s">
        <v>89</v>
      </c>
      <c r="H14" s="707" t="s">
        <v>90</v>
      </c>
      <c r="I14" s="712">
        <v>1</v>
      </c>
      <c r="J14" s="709">
        <v>0.14000000000000001</v>
      </c>
      <c r="K14" s="709">
        <v>0</v>
      </c>
      <c r="L14" s="709">
        <v>0</v>
      </c>
      <c r="M14" s="709">
        <v>0.14000000000000001</v>
      </c>
      <c r="N14" s="709">
        <v>1.9E-2</v>
      </c>
      <c r="O14" s="709">
        <v>0.14000000000000001</v>
      </c>
      <c r="P14" s="709">
        <v>4.1099999999999998E-2</v>
      </c>
      <c r="Q14" s="709">
        <v>0.14000000000000001</v>
      </c>
      <c r="R14" s="709">
        <v>6.5500000000000003E-2</v>
      </c>
      <c r="S14" s="709">
        <v>0.14000000000000001</v>
      </c>
      <c r="T14" s="709">
        <v>8.9900000000000008E-2</v>
      </c>
      <c r="U14" s="709">
        <v>0.14000000000000001</v>
      </c>
      <c r="V14" s="709">
        <v>0.1142</v>
      </c>
      <c r="W14" s="709">
        <v>0.14000000000000001</v>
      </c>
      <c r="X14" s="709">
        <v>0.14000000000000001</v>
      </c>
      <c r="Y14" s="709">
        <v>0.14000000000000001</v>
      </c>
      <c r="Z14" s="709">
        <v>0.14000000000000001</v>
      </c>
      <c r="AA14" s="709">
        <v>0.14000000000000001</v>
      </c>
      <c r="AB14" s="709">
        <v>0.14000000000000001</v>
      </c>
      <c r="AC14" s="709">
        <v>0.14000000000000001</v>
      </c>
      <c r="AD14" s="710">
        <f>+AE14+AG14+AI14+AK14+AM14+AO14+AQ14+AS14+AU14+AW14+AY14+BA14</f>
        <v>0.21000000000000002</v>
      </c>
      <c r="AE14" s="710">
        <v>1.67E-2</v>
      </c>
      <c r="AF14" s="709">
        <v>1.67E-2</v>
      </c>
      <c r="AG14" s="709">
        <v>1.6400000000000001E-2</v>
      </c>
      <c r="AH14" s="709">
        <v>1.6400000000000001E-2</v>
      </c>
      <c r="AI14" s="709">
        <v>1.7899999999999999E-2</v>
      </c>
      <c r="AJ14" s="709">
        <v>1.7899999999999999E-2</v>
      </c>
      <c r="AK14" s="709">
        <v>1.9400000000000001E-2</v>
      </c>
      <c r="AL14" s="709">
        <v>1.9400000000000001E-2</v>
      </c>
      <c r="AM14" s="709">
        <v>1.9400000000000001E-2</v>
      </c>
      <c r="AN14" s="709">
        <v>1.9400000000000001E-2</v>
      </c>
      <c r="AO14" s="709">
        <v>1.9400000000000001E-2</v>
      </c>
      <c r="AP14" s="710">
        <v>1.9400000000000001E-2</v>
      </c>
      <c r="AQ14" s="709">
        <v>1.7899999999999999E-2</v>
      </c>
      <c r="AR14" s="709">
        <v>1.7899999999999999E-2</v>
      </c>
      <c r="AS14" s="709">
        <v>1.6299999999999999E-2</v>
      </c>
      <c r="AT14" s="709">
        <v>1.6299999999999999E-2</v>
      </c>
      <c r="AU14" s="709">
        <v>1.6299999999999999E-2</v>
      </c>
      <c r="AV14" s="709">
        <v>1.6299999999999999E-2</v>
      </c>
      <c r="AW14" s="709">
        <v>1.66E-2</v>
      </c>
      <c r="AX14" s="709">
        <v>1.66E-2</v>
      </c>
      <c r="AY14" s="709">
        <v>1.6199999999999999E-2</v>
      </c>
      <c r="AZ14" s="709">
        <v>1.6199999999999999E-2</v>
      </c>
      <c r="BA14" s="709">
        <v>1.7500000000000002E-2</v>
      </c>
      <c r="BB14" s="709">
        <v>1.7500000000000002E-2</v>
      </c>
      <c r="BC14" s="709">
        <f>+AE14+AG14+AI14+AK14+AM14+AO14+AQ14+AS14+AU14+AW14+AY14+BA14</f>
        <v>0.21000000000000002</v>
      </c>
      <c r="BD14" s="709">
        <f>+AE14+AG14+AI14+AK14+AM14+AO14+AQ14+AS14+AU14+AW14</f>
        <v>0.17630000000000001</v>
      </c>
      <c r="BE14" s="709">
        <f>+AF14+AH14+AJ14+AL14+AN14+AP14+AR14+AT14+AV14+AX14+AZ14+BB14</f>
        <v>0.21000000000000002</v>
      </c>
      <c r="BF14" s="709">
        <f>AE14+AG14+AI14+AK14+AM14+AO14+AQ14+AS14+AU14+AW14+AY14+BA14</f>
        <v>0.21000000000000002</v>
      </c>
      <c r="BG14" s="709">
        <f>AF14+AH14+AJ14+AL14+AN14+AP14+AR14+AT14+AV14+AX14+AZ14+BB14</f>
        <v>0.21000000000000002</v>
      </c>
      <c r="BH14" s="710">
        <v>0.26</v>
      </c>
      <c r="BI14" s="709">
        <v>1.14E-2</v>
      </c>
      <c r="BJ14" s="709">
        <v>1.14E-2</v>
      </c>
      <c r="BK14" s="709">
        <v>3.6799999999999999E-2</v>
      </c>
      <c r="BL14" s="709">
        <v>3.6799999999999999E-2</v>
      </c>
      <c r="BM14" s="709">
        <v>1.7100000000000001E-2</v>
      </c>
      <c r="BN14" s="709">
        <v>1.7100000000000001E-2</v>
      </c>
      <c r="BO14" s="709">
        <v>3.39E-2</v>
      </c>
      <c r="BP14" s="709">
        <v>3.39E-2</v>
      </c>
      <c r="BQ14" s="709">
        <v>1.7500000000000002E-2</v>
      </c>
      <c r="BR14" s="709">
        <v>1.7500000000000002E-2</v>
      </c>
      <c r="BS14" s="709">
        <v>2.47E-2</v>
      </c>
      <c r="BT14" s="709">
        <v>2.47E-2</v>
      </c>
      <c r="BU14" s="709">
        <v>2.9399999999999999E-2</v>
      </c>
      <c r="BV14" s="709">
        <v>2.9399999999999999E-2</v>
      </c>
      <c r="BW14" s="709">
        <v>1.77E-2</v>
      </c>
      <c r="BX14" s="709">
        <v>1.77E-2</v>
      </c>
      <c r="BY14" s="709">
        <v>0.02</v>
      </c>
      <c r="BZ14" s="709">
        <v>0.02</v>
      </c>
      <c r="CA14" s="709">
        <v>1.77E-2</v>
      </c>
      <c r="CB14" s="710">
        <v>1.77E-2</v>
      </c>
      <c r="CC14" s="709">
        <v>1.77E-2</v>
      </c>
      <c r="CD14" s="709">
        <v>1.77E-2</v>
      </c>
      <c r="CE14" s="709">
        <v>1.61E-2</v>
      </c>
      <c r="CF14" s="709">
        <v>1.61E-2</v>
      </c>
      <c r="CG14" s="709">
        <f>+BI14+BK14+BM14+BO14+BQ14+BS14+BU14+BW14+BY14+CA14+CC14+CE14</f>
        <v>0.25999999999999995</v>
      </c>
      <c r="CH14" s="709">
        <f>+BI14+BK14+BM14+BO14+BQ14+BS14+BU14+BW14+BY14+CA14+CC14+CE14</f>
        <v>0.25999999999999995</v>
      </c>
      <c r="CI14" s="709">
        <f>BJ14+BL14+BN14+BP14+BR14+BT14+BV14+BX14+BZ14+CB14+CD14+CF14</f>
        <v>0.25999999999999995</v>
      </c>
      <c r="CJ14" s="709">
        <f>BI14+BK14+BM14+BO14+BQ14+BS14+BU14+BW14+BY14+CA14+CC14+CE14</f>
        <v>0.25999999999999995</v>
      </c>
      <c r="CK14" s="709">
        <f>BJ14+BL14+BN14+BP14+BR14+BT14+BV14+BX14+BZ14+CB14+CD14+CF14</f>
        <v>0.25999999999999995</v>
      </c>
      <c r="CL14" s="709">
        <v>0.25</v>
      </c>
      <c r="CM14" s="709">
        <v>1.0500000000000001E-2</v>
      </c>
      <c r="CN14" s="709">
        <v>1.0500000000000001E-2</v>
      </c>
      <c r="CO14" s="709">
        <v>2.6499999999999999E-2</v>
      </c>
      <c r="CP14" s="709">
        <v>2.6499999999999999E-2</v>
      </c>
      <c r="CQ14" s="709">
        <v>2.0199999999999999E-2</v>
      </c>
      <c r="CR14" s="709">
        <v>2.0199999999999999E-2</v>
      </c>
      <c r="CS14" s="709">
        <v>2.0199999999999999E-2</v>
      </c>
      <c r="CT14" s="709">
        <v>2.0199999999999999E-2</v>
      </c>
      <c r="CU14" s="709">
        <v>2.0899999999999998E-2</v>
      </c>
      <c r="CV14" s="241">
        <v>2.0899999999999998E-2</v>
      </c>
      <c r="CW14" s="709">
        <v>2.2200000000000001E-2</v>
      </c>
      <c r="CX14" s="711">
        <v>2.2200000000000001E-2</v>
      </c>
      <c r="CY14" s="709">
        <v>3.09E-2</v>
      </c>
      <c r="CZ14" s="709"/>
      <c r="DA14" s="709">
        <v>2.1100000000000001E-2</v>
      </c>
      <c r="DB14" s="709"/>
      <c r="DC14" s="709">
        <v>2.2499999999999999E-2</v>
      </c>
      <c r="DD14" s="709"/>
      <c r="DE14" s="709">
        <v>2.1600000000000001E-2</v>
      </c>
      <c r="DF14" s="709"/>
      <c r="DG14" s="709">
        <v>2.0299999999999999E-2</v>
      </c>
      <c r="DH14" s="709"/>
      <c r="DI14" s="709">
        <v>1.3100000000000001E-2</v>
      </c>
      <c r="DJ14" s="709"/>
      <c r="DK14" s="709">
        <f>+CM14+CO14+CQ14+CS14+CU14+CW14+CY14+DA14+DC14+DE14+DG14+DI14</f>
        <v>0.25</v>
      </c>
      <c r="DL14" s="709">
        <f>+CM14+CO14+CQ14+CS14+CU14+CW14</f>
        <v>0.1205</v>
      </c>
      <c r="DM14" s="709">
        <f>+CN14+CP14+CR14+CT14+CV14+CX14+CZ14+DB14+DD14+DF14+DH14+DJ14</f>
        <v>0.1205</v>
      </c>
      <c r="DN14" s="709">
        <f>+CM14+CO14+CQ14+CS14+CU14+CW14+CY14+DA14+DC14+DE14+DG14+DI14</f>
        <v>0.25</v>
      </c>
      <c r="DO14" s="709">
        <f>CN14++CP14+CR14+CT14+CV14+CX14+CZ14+DB14+DD14+DF14+DH14+DJ14</f>
        <v>0.1205</v>
      </c>
      <c r="DP14" s="709">
        <v>0.14000000000000001</v>
      </c>
      <c r="DQ14" s="709"/>
      <c r="DR14" s="709"/>
      <c r="DS14" s="709"/>
      <c r="DT14" s="709"/>
      <c r="DU14" s="709"/>
      <c r="DV14" s="709"/>
      <c r="DW14" s="709"/>
      <c r="DX14" s="709"/>
      <c r="DY14" s="709"/>
      <c r="DZ14" s="709"/>
      <c r="EA14" s="709"/>
      <c r="EB14" s="709"/>
      <c r="EC14" s="709"/>
      <c r="ED14" s="709"/>
      <c r="EE14" s="709"/>
      <c r="EF14" s="709"/>
      <c r="EG14" s="709"/>
      <c r="EH14" s="709"/>
      <c r="EI14" s="709"/>
      <c r="EJ14" s="709"/>
      <c r="EK14" s="709"/>
      <c r="EL14" s="709"/>
      <c r="EM14" s="709"/>
      <c r="EN14" s="709"/>
      <c r="EO14" s="709"/>
      <c r="EP14" s="709"/>
      <c r="EQ14" s="709"/>
      <c r="ER14" s="709"/>
      <c r="ES14" s="709"/>
      <c r="ET14" s="713">
        <f>CX14/CW14</f>
        <v>1</v>
      </c>
      <c r="EU14" s="709">
        <f>+DM14/DL14</f>
        <v>1</v>
      </c>
      <c r="EV14" s="709">
        <f>+DO14/DN14</f>
        <v>0.48199999999999998</v>
      </c>
      <c r="EW14" s="709">
        <f>+(BG14+AC14+CK14+DM14)/(AB14+BF14+CJ14+DL14)</f>
        <v>1</v>
      </c>
      <c r="EX14" s="709">
        <f>+(BG14+AC14+CK14+DO14)/I14</f>
        <v>0.73049999999999993</v>
      </c>
      <c r="EY14" s="719" t="s">
        <v>782</v>
      </c>
      <c r="EZ14" s="715" t="s">
        <v>101</v>
      </c>
      <c r="FA14" s="715" t="s">
        <v>101</v>
      </c>
      <c r="FB14" s="716" t="s">
        <v>739</v>
      </c>
      <c r="FC14" s="717" t="s">
        <v>740</v>
      </c>
    </row>
    <row r="15" spans="1:159" ht="15" customHeight="1" x14ac:dyDescent="0.25">
      <c r="A15" s="2"/>
      <c r="B15" s="2"/>
      <c r="C15" s="2"/>
      <c r="D15" s="2"/>
      <c r="E15" s="2"/>
      <c r="F15" s="2"/>
      <c r="G15" s="2"/>
      <c r="H15" s="2"/>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2"/>
      <c r="EU15" s="2"/>
      <c r="EV15" s="2"/>
      <c r="EW15" s="2"/>
      <c r="EX15" s="2"/>
      <c r="EY15" s="2"/>
      <c r="EZ15" s="2"/>
      <c r="FA15" s="2"/>
      <c r="FB15" s="2"/>
      <c r="FC15" s="2"/>
    </row>
    <row r="16" spans="1:159" ht="15" customHeight="1" x14ac:dyDescent="0.25">
      <c r="A16" s="2"/>
      <c r="B16" s="2"/>
      <c r="C16" s="2"/>
      <c r="D16" s="2"/>
      <c r="E16" s="2"/>
      <c r="F16" s="2"/>
      <c r="G16" s="2"/>
      <c r="H16" s="2"/>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09"/>
      <c r="DW16" s="109"/>
      <c r="DX16" s="109"/>
      <c r="DY16" s="109"/>
      <c r="DZ16" s="109"/>
      <c r="EA16" s="109"/>
      <c r="EB16" s="109"/>
      <c r="EC16" s="109"/>
      <c r="ED16" s="109"/>
      <c r="EE16" s="109"/>
      <c r="EF16" s="109"/>
      <c r="EG16" s="109"/>
      <c r="EH16" s="109"/>
      <c r="EI16" s="109"/>
      <c r="EJ16" s="109"/>
      <c r="EK16" s="109"/>
      <c r="EL16" s="109"/>
      <c r="EM16" s="109"/>
      <c r="EN16" s="109"/>
      <c r="EO16" s="109"/>
      <c r="EP16" s="109"/>
      <c r="EQ16" s="109"/>
      <c r="ER16" s="109"/>
      <c r="ES16" s="109"/>
      <c r="ET16" s="2"/>
      <c r="EU16" s="2"/>
      <c r="EV16" s="2"/>
      <c r="EW16" s="2"/>
      <c r="EX16" s="2"/>
      <c r="EY16" s="2"/>
      <c r="EZ16" s="2"/>
      <c r="FA16" s="2"/>
      <c r="FB16" s="2"/>
      <c r="FC16" s="2"/>
    </row>
    <row r="17" spans="4:17" ht="15" customHeight="1" x14ac:dyDescent="0.25">
      <c r="D17" s="8" t="s">
        <v>35</v>
      </c>
    </row>
    <row r="18" spans="4:17" x14ac:dyDescent="0.25">
      <c r="D18" s="143" t="s">
        <v>36</v>
      </c>
      <c r="E18" s="361" t="s">
        <v>37</v>
      </c>
      <c r="F18" s="362"/>
      <c r="G18" s="362"/>
      <c r="H18" s="362"/>
      <c r="I18" s="362"/>
      <c r="J18" s="363"/>
      <c r="K18" s="364" t="s">
        <v>38</v>
      </c>
      <c r="L18" s="365"/>
      <c r="M18" s="365"/>
      <c r="N18" s="365"/>
      <c r="O18" s="365"/>
      <c r="P18" s="365"/>
      <c r="Q18" s="366"/>
    </row>
    <row r="19" spans="4:17" x14ac:dyDescent="0.25">
      <c r="D19" s="360">
        <v>13</v>
      </c>
      <c r="E19" s="367" t="s">
        <v>210</v>
      </c>
      <c r="F19" s="367"/>
      <c r="G19" s="367"/>
      <c r="H19" s="367"/>
      <c r="I19" s="367"/>
      <c r="J19" s="367"/>
      <c r="K19" s="367" t="s">
        <v>211</v>
      </c>
      <c r="L19" s="367"/>
      <c r="M19" s="367"/>
      <c r="N19" s="367"/>
      <c r="O19" s="367"/>
      <c r="P19" s="367"/>
      <c r="Q19" s="367"/>
    </row>
    <row r="20" spans="4:17" x14ac:dyDescent="0.25">
      <c r="D20" s="360">
        <v>14</v>
      </c>
      <c r="E20" s="367" t="s">
        <v>443</v>
      </c>
      <c r="F20" s="367"/>
      <c r="G20" s="367"/>
      <c r="H20" s="367"/>
      <c r="I20" s="367"/>
      <c r="J20" s="367"/>
      <c r="K20" s="368" t="s">
        <v>682</v>
      </c>
      <c r="L20" s="368"/>
      <c r="M20" s="368"/>
      <c r="N20" s="368"/>
      <c r="O20" s="368"/>
      <c r="P20" s="368"/>
      <c r="Q20" s="368"/>
    </row>
  </sheetData>
  <mergeCells count="39">
    <mergeCell ref="E19:J19"/>
    <mergeCell ref="K19:Q19"/>
    <mergeCell ref="E20:J20"/>
    <mergeCell ref="K20:Q20"/>
    <mergeCell ref="CL11:DO11"/>
    <mergeCell ref="DP11:ES11"/>
    <mergeCell ref="A13:A14"/>
    <mergeCell ref="B13:B14"/>
    <mergeCell ref="E18:J18"/>
    <mergeCell ref="K18:Q18"/>
    <mergeCell ref="EX10:EX12"/>
    <mergeCell ref="EY10:EY12"/>
    <mergeCell ref="EZ10:EZ12"/>
    <mergeCell ref="FA10:FA12"/>
    <mergeCell ref="FB10:FB12"/>
    <mergeCell ref="FC10:FC12"/>
    <mergeCell ref="A10:I10"/>
    <mergeCell ref="J10:ES10"/>
    <mergeCell ref="ET10:ET12"/>
    <mergeCell ref="EU10:EU12"/>
    <mergeCell ref="EV10:EV12"/>
    <mergeCell ref="EW10:EW12"/>
    <mergeCell ref="A11:I11"/>
    <mergeCell ref="J11:AC11"/>
    <mergeCell ref="AD11:BG11"/>
    <mergeCell ref="BH11:CK11"/>
    <mergeCell ref="A6:F6"/>
    <mergeCell ref="G6:FC6"/>
    <mergeCell ref="A7:F7"/>
    <mergeCell ref="G7:FC7"/>
    <mergeCell ref="A8:F8"/>
    <mergeCell ref="G8:FC8"/>
    <mergeCell ref="A2:F4"/>
    <mergeCell ref="G2:FC2"/>
    <mergeCell ref="G3:FC3"/>
    <mergeCell ref="G4:EN4"/>
    <mergeCell ref="ET4:FC4"/>
    <mergeCell ref="A5:F5"/>
    <mergeCell ref="G5:FC5"/>
  </mergeCells>
  <dataValidations count="3">
    <dataValidation type="textLength" operator="lessThan" allowBlank="1" showInputMessage="1" showErrorMessage="1" sqref="EY13:EY14" xr:uid="{C722B947-C6CF-4CA2-BA17-ABD37005E074}">
      <formula1>3000</formula1>
    </dataValidation>
    <dataValidation type="textLength" operator="lessThan" allowBlank="1" showInputMessage="1" showErrorMessage="1" sqref="EZ13:FA14" xr:uid="{5C4AAD72-88EC-44C2-A27E-EB934C9B6068}">
      <formula1>500</formula1>
    </dataValidation>
    <dataValidation type="textLength" operator="lessThan" allowBlank="1" showInputMessage="1" showErrorMessage="1" sqref="FB13:FB14" xr:uid="{B3CD38F2-4BC7-41D2-8278-2A16A880D602}">
      <formula1>2000</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3"/>
  <sheetViews>
    <sheetView topLeftCell="A2" zoomScale="50" zoomScaleNormal="50" zoomScaleSheetLayoutView="40" zoomScalePageLayoutView="60" workbookViewId="0">
      <selection activeCell="Z14" sqref="Z14"/>
    </sheetView>
  </sheetViews>
  <sheetFormatPr baseColWidth="10" defaultColWidth="11.42578125" defaultRowHeight="15.75" x14ac:dyDescent="0.25"/>
  <cols>
    <col min="1" max="1" width="7.5703125" customWidth="1"/>
    <col min="2" max="2" width="7.28515625" customWidth="1"/>
    <col min="3" max="3" width="14.42578125" customWidth="1"/>
    <col min="4" max="4" width="10" style="316" customWidth="1"/>
    <col min="5" max="5" width="13.28515625" style="316" customWidth="1"/>
    <col min="6" max="6" width="14.28515625" style="317" customWidth="1"/>
    <col min="7" max="7" width="21.28515625" style="318" customWidth="1"/>
    <col min="8" max="8" width="22.28515625" style="318" hidden="1" customWidth="1"/>
    <col min="9" max="10" width="17.42578125" style="318" hidden="1" customWidth="1"/>
    <col min="11" max="12" width="16.28515625" style="318" hidden="1" customWidth="1"/>
    <col min="13" max="13" width="16.140625" style="318" hidden="1" customWidth="1"/>
    <col min="14" max="20" width="16.85546875" style="318" hidden="1" customWidth="1"/>
    <col min="21" max="21" width="22.5703125" style="318" hidden="1" customWidth="1"/>
    <col min="22" max="22" width="23.28515625" style="318" hidden="1" customWidth="1"/>
    <col min="23" max="23" width="22" style="318" hidden="1" customWidth="1"/>
    <col min="24" max="24" width="22.42578125" style="318" hidden="1" customWidth="1"/>
    <col min="25" max="25" width="21.28515625" style="318" hidden="1" customWidth="1"/>
    <col min="26" max="27" width="25.85546875" style="318" customWidth="1"/>
    <col min="28" max="28" width="20.85546875" style="318" hidden="1" customWidth="1"/>
    <col min="29" max="29" width="18.28515625" style="318" hidden="1" customWidth="1"/>
    <col min="30" max="30" width="18.42578125" style="318" hidden="1" customWidth="1"/>
    <col min="31" max="31" width="21.28515625" style="318" hidden="1" customWidth="1"/>
    <col min="32" max="32" width="19.42578125" style="318" hidden="1" customWidth="1"/>
    <col min="33" max="33" width="21.140625" style="318" hidden="1" customWidth="1"/>
    <col min="34" max="34" width="21.5703125" style="318" hidden="1" customWidth="1"/>
    <col min="35" max="42" width="18.28515625" style="318" hidden="1" customWidth="1"/>
    <col min="43" max="45" width="17.140625" style="318" hidden="1" customWidth="1"/>
    <col min="46" max="46" width="15.7109375" style="318" hidden="1" customWidth="1"/>
    <col min="47" max="47" width="18.28515625" style="318" hidden="1" customWidth="1"/>
    <col min="48" max="48" width="18.140625" style="318" hidden="1" customWidth="1"/>
    <col min="49" max="49" width="19.140625" style="318" hidden="1" customWidth="1"/>
    <col min="50" max="50" width="15.7109375" style="318" hidden="1" customWidth="1"/>
    <col min="51" max="51" width="19.5703125" style="318" hidden="1" customWidth="1"/>
    <col min="52" max="52" width="15.7109375" style="318" hidden="1" customWidth="1"/>
    <col min="53" max="53" width="21.7109375" style="318" hidden="1" customWidth="1"/>
    <col min="54" max="55" width="21.140625" style="318" hidden="1" customWidth="1"/>
    <col min="56" max="57" width="29.5703125" style="318" customWidth="1"/>
    <col min="58" max="58" width="23" style="318" hidden="1" customWidth="1"/>
    <col min="59" max="61" width="18.28515625" style="318" hidden="1" customWidth="1"/>
    <col min="62" max="62" width="20" style="318" hidden="1" customWidth="1"/>
    <col min="63" max="63" width="18.28515625" style="318" hidden="1" customWidth="1"/>
    <col min="64" max="64" width="21.42578125" style="318" hidden="1" customWidth="1"/>
    <col min="65" max="69" width="18.28515625" style="318" hidden="1" customWidth="1"/>
    <col min="70" max="70" width="19.140625" style="318" hidden="1" customWidth="1"/>
    <col min="71" max="75" width="18.28515625" style="318" hidden="1" customWidth="1"/>
    <col min="76" max="76" width="17.28515625" style="318" hidden="1" customWidth="1"/>
    <col min="77" max="78" width="15.7109375" style="318" hidden="1" customWidth="1"/>
    <col min="79" max="79" width="17.85546875" style="318" hidden="1" customWidth="1"/>
    <col min="80" max="80" width="15.7109375" style="318" hidden="1" customWidth="1"/>
    <col min="81" max="81" width="18.5703125" style="318" hidden="1" customWidth="1"/>
    <col min="82" max="82" width="15.7109375" style="318" hidden="1" customWidth="1"/>
    <col min="83" max="83" width="23" style="318" hidden="1" customWidth="1"/>
    <col min="84" max="84" width="22.28515625" style="318" hidden="1" customWidth="1"/>
    <col min="85" max="85" width="22.7109375" style="318" hidden="1" customWidth="1"/>
    <col min="86" max="87" width="30.7109375" style="318" customWidth="1"/>
    <col min="88" max="88" width="21" style="318" customWidth="1"/>
    <col min="89" max="92" width="23.85546875" style="318" customWidth="1"/>
    <col min="93" max="96" width="17.85546875" style="318" customWidth="1"/>
    <col min="97" max="97" width="19.42578125" style="318" customWidth="1"/>
    <col min="98" max="100" width="18.85546875" style="318" customWidth="1"/>
    <col min="101" max="101" width="18.28515625" style="318" hidden="1" customWidth="1"/>
    <col min="102" max="110" width="15.7109375" style="318" hidden="1" customWidth="1"/>
    <col min="111" max="111" width="25.42578125" style="318" hidden="1" customWidth="1"/>
    <col min="112" max="112" width="19.7109375" style="318" hidden="1" customWidth="1"/>
    <col min="113" max="113" width="22.140625" style="318" customWidth="1"/>
    <col min="114" max="114" width="23.28515625" style="318" customWidth="1"/>
    <col min="115" max="115" width="24" style="318" customWidth="1"/>
    <col min="116" max="117" width="23.28515625" style="318" customWidth="1"/>
    <col min="118" max="118" width="20.85546875" style="318" customWidth="1"/>
    <col min="119" max="141" width="16.28515625" style="318" hidden="1" customWidth="1"/>
    <col min="142" max="147" width="23" style="318" hidden="1" customWidth="1"/>
    <col min="148" max="152" width="20.7109375" customWidth="1"/>
    <col min="153" max="153" width="99.42578125" customWidth="1"/>
    <col min="154" max="154" width="13.85546875" customWidth="1"/>
    <col min="155" max="155" width="16" customWidth="1"/>
    <col min="156" max="156" width="71" customWidth="1"/>
    <col min="157" max="157" width="45.85546875" customWidth="1"/>
  </cols>
  <sheetData>
    <row r="1" spans="1:157" s="7" customFormat="1" ht="56.25" customHeight="1" x14ac:dyDescent="0.5">
      <c r="A1" s="452"/>
      <c r="B1" s="453"/>
      <c r="C1" s="453"/>
      <c r="D1" s="453"/>
      <c r="E1" s="454"/>
      <c r="F1" s="381" t="s">
        <v>39</v>
      </c>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c r="AY1" s="381"/>
      <c r="AZ1" s="381"/>
      <c r="BA1" s="381"/>
      <c r="BB1" s="381"/>
      <c r="BC1" s="381"/>
      <c r="BD1" s="381"/>
      <c r="BE1" s="381"/>
      <c r="BF1" s="381"/>
      <c r="BG1" s="381"/>
      <c r="BH1" s="381"/>
      <c r="BI1" s="381"/>
      <c r="BJ1" s="381"/>
      <c r="BK1" s="381"/>
      <c r="BL1" s="381"/>
      <c r="BM1" s="381"/>
      <c r="BN1" s="381"/>
      <c r="BO1" s="381"/>
      <c r="BP1" s="381"/>
      <c r="BQ1" s="381"/>
      <c r="BR1" s="381"/>
      <c r="BS1" s="381"/>
      <c r="BT1" s="381"/>
      <c r="BU1" s="381"/>
      <c r="BV1" s="381"/>
      <c r="BW1" s="381"/>
      <c r="BX1" s="381"/>
      <c r="BY1" s="381"/>
      <c r="BZ1" s="381"/>
      <c r="CA1" s="381"/>
      <c r="CB1" s="381"/>
      <c r="CC1" s="381"/>
      <c r="CD1" s="381"/>
      <c r="CE1" s="381"/>
      <c r="CF1" s="381"/>
      <c r="CG1" s="381"/>
      <c r="CH1" s="381"/>
      <c r="CI1" s="381"/>
      <c r="CJ1" s="381"/>
      <c r="CK1" s="381"/>
      <c r="CL1" s="381"/>
      <c r="CM1" s="381"/>
      <c r="CN1" s="381"/>
      <c r="CO1" s="381"/>
      <c r="CP1" s="381"/>
      <c r="CQ1" s="381"/>
      <c r="CR1" s="381"/>
      <c r="CS1" s="381"/>
      <c r="CT1" s="381"/>
      <c r="CU1" s="381"/>
      <c r="CV1" s="381"/>
      <c r="CW1" s="381"/>
      <c r="CX1" s="381"/>
      <c r="CY1" s="381"/>
      <c r="CZ1" s="381"/>
      <c r="DA1" s="381"/>
      <c r="DB1" s="381"/>
      <c r="DC1" s="381"/>
      <c r="DD1" s="381"/>
      <c r="DE1" s="381"/>
      <c r="DF1" s="381"/>
      <c r="DG1" s="381"/>
      <c r="DH1" s="381"/>
      <c r="DI1" s="381"/>
      <c r="DJ1" s="381"/>
      <c r="DK1" s="381"/>
      <c r="DL1" s="381"/>
      <c r="DM1" s="381"/>
      <c r="DN1" s="381"/>
      <c r="DO1" s="381"/>
      <c r="DP1" s="381"/>
      <c r="DQ1" s="381"/>
      <c r="DR1" s="381"/>
      <c r="DS1" s="381"/>
      <c r="DT1" s="381"/>
      <c r="DU1" s="381"/>
      <c r="DV1" s="381"/>
      <c r="DW1" s="381"/>
      <c r="DX1" s="381"/>
      <c r="DY1" s="381"/>
      <c r="DZ1" s="381"/>
      <c r="EA1" s="381"/>
      <c r="EB1" s="381"/>
      <c r="EC1" s="381"/>
      <c r="ED1" s="381"/>
      <c r="EE1" s="381"/>
      <c r="EF1" s="381"/>
      <c r="EG1" s="381"/>
      <c r="EH1" s="381"/>
      <c r="EI1" s="381"/>
      <c r="EJ1" s="381"/>
      <c r="EK1" s="381"/>
      <c r="EL1" s="381"/>
      <c r="EM1" s="381"/>
      <c r="EN1" s="381"/>
      <c r="EO1" s="381"/>
      <c r="EP1" s="381"/>
      <c r="EQ1" s="381"/>
      <c r="ER1" s="381"/>
      <c r="ES1" s="381"/>
      <c r="ET1" s="381"/>
      <c r="EU1" s="381"/>
      <c r="EV1" s="381"/>
      <c r="EW1" s="381"/>
      <c r="EX1" s="381"/>
      <c r="EY1" s="381"/>
      <c r="EZ1" s="381"/>
      <c r="FA1" s="382"/>
    </row>
    <row r="2" spans="1:157" s="7" customFormat="1" ht="45" customHeight="1" thickBot="1" x14ac:dyDescent="0.55000000000000004">
      <c r="A2" s="455"/>
      <c r="B2" s="456"/>
      <c r="C2" s="456"/>
      <c r="D2" s="456"/>
      <c r="E2" s="457"/>
      <c r="F2" s="385" t="s">
        <v>686</v>
      </c>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385"/>
      <c r="BV2" s="385"/>
      <c r="BW2" s="385"/>
      <c r="BX2" s="385"/>
      <c r="BY2" s="385"/>
      <c r="BZ2" s="385"/>
      <c r="CA2" s="385"/>
      <c r="CB2" s="385"/>
      <c r="CC2" s="385"/>
      <c r="CD2" s="385"/>
      <c r="CE2" s="385"/>
      <c r="CF2" s="385"/>
      <c r="CG2" s="385"/>
      <c r="CH2" s="385"/>
      <c r="CI2" s="385"/>
      <c r="CJ2" s="385"/>
      <c r="CK2" s="385"/>
      <c r="CL2" s="385"/>
      <c r="CM2" s="385"/>
      <c r="CN2" s="385"/>
      <c r="CO2" s="385"/>
      <c r="CP2" s="385"/>
      <c r="CQ2" s="385"/>
      <c r="CR2" s="385"/>
      <c r="CS2" s="385"/>
      <c r="CT2" s="385"/>
      <c r="CU2" s="385"/>
      <c r="CV2" s="385"/>
      <c r="CW2" s="385"/>
      <c r="CX2" s="385"/>
      <c r="CY2" s="385"/>
      <c r="CZ2" s="385"/>
      <c r="DA2" s="385"/>
      <c r="DB2" s="385"/>
      <c r="DC2" s="385"/>
      <c r="DD2" s="385"/>
      <c r="DE2" s="385"/>
      <c r="DF2" s="385"/>
      <c r="DG2" s="385"/>
      <c r="DH2" s="385"/>
      <c r="DI2" s="385"/>
      <c r="DJ2" s="385"/>
      <c r="DK2" s="385"/>
      <c r="DL2" s="385"/>
      <c r="DM2" s="385"/>
      <c r="DN2" s="385"/>
      <c r="DO2" s="385"/>
      <c r="DP2" s="385"/>
      <c r="DQ2" s="385"/>
      <c r="DR2" s="385"/>
      <c r="DS2" s="385"/>
      <c r="DT2" s="385"/>
      <c r="DU2" s="385"/>
      <c r="DV2" s="385"/>
      <c r="DW2" s="385"/>
      <c r="DX2" s="385"/>
      <c r="DY2" s="385"/>
      <c r="DZ2" s="385"/>
      <c r="EA2" s="385"/>
      <c r="EB2" s="385"/>
      <c r="EC2" s="385"/>
      <c r="ED2" s="385"/>
      <c r="EE2" s="385"/>
      <c r="EF2" s="385"/>
      <c r="EG2" s="385"/>
      <c r="EH2" s="385"/>
      <c r="EI2" s="385"/>
      <c r="EJ2" s="385"/>
      <c r="EK2" s="385"/>
      <c r="EL2" s="385"/>
      <c r="EM2" s="385"/>
      <c r="EN2" s="385"/>
      <c r="EO2" s="385"/>
      <c r="EP2" s="385"/>
      <c r="EQ2" s="385"/>
      <c r="ER2" s="384"/>
      <c r="ES2" s="384"/>
      <c r="ET2" s="384"/>
      <c r="EU2" s="384"/>
      <c r="EV2" s="384"/>
      <c r="EW2" s="384"/>
      <c r="EX2" s="384"/>
      <c r="EY2" s="384"/>
      <c r="EZ2" s="384"/>
      <c r="FA2" s="461"/>
    </row>
    <row r="3" spans="1:157" s="6" customFormat="1" ht="42" customHeight="1" thickBot="1" x14ac:dyDescent="0.45">
      <c r="A3" s="458"/>
      <c r="B3" s="459"/>
      <c r="C3" s="459"/>
      <c r="D3" s="459"/>
      <c r="E3" s="460"/>
      <c r="F3" s="462" t="s">
        <v>53</v>
      </c>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3"/>
      <c r="CU3" s="463"/>
      <c r="CV3" s="463"/>
      <c r="CW3" s="463"/>
      <c r="CX3" s="463"/>
      <c r="CY3" s="463"/>
      <c r="CZ3" s="463"/>
      <c r="DA3" s="463"/>
      <c r="DB3" s="463"/>
      <c r="DC3" s="463"/>
      <c r="DD3" s="463"/>
      <c r="DE3" s="463"/>
      <c r="DF3" s="463"/>
      <c r="DG3" s="463"/>
      <c r="DH3" s="463"/>
      <c r="DI3" s="463"/>
      <c r="DJ3" s="463"/>
      <c r="DK3" s="463"/>
      <c r="DL3" s="463"/>
      <c r="DM3" s="463"/>
      <c r="DN3" s="463"/>
      <c r="DO3" s="463"/>
      <c r="DP3" s="463"/>
      <c r="DQ3" s="463"/>
      <c r="DR3" s="463"/>
      <c r="DS3" s="463"/>
      <c r="DT3" s="463"/>
      <c r="DU3" s="463"/>
      <c r="DV3" s="463"/>
      <c r="DW3" s="463"/>
      <c r="DX3" s="463"/>
      <c r="DY3" s="463"/>
      <c r="DZ3" s="463"/>
      <c r="EA3" s="463"/>
      <c r="EB3" s="463"/>
      <c r="EC3" s="463"/>
      <c r="ED3" s="463"/>
      <c r="EE3" s="463"/>
      <c r="EF3" s="463"/>
      <c r="EG3" s="463"/>
      <c r="EH3" s="463"/>
      <c r="EI3" s="463"/>
      <c r="EJ3" s="463"/>
      <c r="EK3" s="463"/>
      <c r="EL3" s="463"/>
      <c r="EM3" s="463"/>
      <c r="EN3" s="463"/>
      <c r="EO3" s="463"/>
      <c r="EP3" s="463"/>
      <c r="EQ3" s="463"/>
      <c r="ER3" s="462" t="s">
        <v>680</v>
      </c>
      <c r="ES3" s="463"/>
      <c r="ET3" s="463"/>
      <c r="EU3" s="463"/>
      <c r="EV3" s="463"/>
      <c r="EW3" s="463"/>
      <c r="EX3" s="463"/>
      <c r="EY3" s="463"/>
      <c r="EZ3" s="463"/>
      <c r="FA3" s="464"/>
    </row>
    <row r="4" spans="1:157" ht="35.25" customHeight="1" thickBot="1" x14ac:dyDescent="0.3">
      <c r="A4" s="427" t="s">
        <v>0</v>
      </c>
      <c r="B4" s="428"/>
      <c r="C4" s="428"/>
      <c r="D4" s="428"/>
      <c r="E4" s="429"/>
      <c r="F4" s="371" t="s">
        <v>82</v>
      </c>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3"/>
    </row>
    <row r="5" spans="1:157" ht="36" customHeight="1" thickBot="1" x14ac:dyDescent="0.3">
      <c r="A5" s="427" t="s">
        <v>2</v>
      </c>
      <c r="B5" s="428"/>
      <c r="C5" s="428"/>
      <c r="D5" s="428"/>
      <c r="E5" s="429"/>
      <c r="F5" s="371" t="s">
        <v>83</v>
      </c>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2"/>
      <c r="EN5" s="372"/>
      <c r="EO5" s="372"/>
      <c r="EP5" s="372"/>
      <c r="EQ5" s="372"/>
      <c r="ER5" s="372"/>
      <c r="ES5" s="372"/>
      <c r="ET5" s="372"/>
      <c r="EU5" s="372"/>
      <c r="EV5" s="372"/>
      <c r="EW5" s="372"/>
      <c r="EX5" s="372"/>
      <c r="EY5" s="372"/>
      <c r="EZ5" s="372"/>
      <c r="FA5" s="373"/>
    </row>
    <row r="6" spans="1:157" ht="14.25" customHeight="1" thickBot="1" x14ac:dyDescent="0.3">
      <c r="A6" s="2"/>
      <c r="B6" s="2"/>
      <c r="C6" s="2"/>
      <c r="D6" s="222"/>
      <c r="E6" s="222"/>
      <c r="F6" s="223"/>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
      <c r="ES6" s="2"/>
      <c r="ET6" s="2"/>
      <c r="EU6" s="2"/>
      <c r="EV6" s="2"/>
      <c r="EW6" s="2"/>
      <c r="EX6" s="2"/>
      <c r="EY6" s="2"/>
      <c r="EZ6" s="2"/>
      <c r="FA6" s="2"/>
    </row>
    <row r="7" spans="1:157" s="225" customFormat="1" ht="24" customHeight="1" thickBot="1" x14ac:dyDescent="0.3">
      <c r="A7" s="441" t="s">
        <v>373</v>
      </c>
      <c r="B7" s="442"/>
      <c r="C7" s="442"/>
      <c r="D7" s="442"/>
      <c r="E7" s="442"/>
      <c r="F7" s="442"/>
      <c r="G7" s="443"/>
      <c r="H7" s="450" t="s">
        <v>381</v>
      </c>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451"/>
      <c r="AZ7" s="451"/>
      <c r="BA7" s="451"/>
      <c r="BB7" s="451"/>
      <c r="BC7" s="451"/>
      <c r="BD7" s="451"/>
      <c r="BE7" s="451"/>
      <c r="BF7" s="451"/>
      <c r="BG7" s="451"/>
      <c r="BH7" s="451"/>
      <c r="BI7" s="451"/>
      <c r="BJ7" s="451"/>
      <c r="BK7" s="451"/>
      <c r="BL7" s="451"/>
      <c r="BM7" s="451"/>
      <c r="BN7" s="451"/>
      <c r="BO7" s="451"/>
      <c r="BP7" s="451"/>
      <c r="BQ7" s="451"/>
      <c r="BR7" s="451"/>
      <c r="BS7" s="451"/>
      <c r="BT7" s="451"/>
      <c r="BU7" s="451"/>
      <c r="BV7" s="451"/>
      <c r="BW7" s="451"/>
      <c r="BX7" s="451"/>
      <c r="BY7" s="451"/>
      <c r="BZ7" s="451"/>
      <c r="CA7" s="451"/>
      <c r="CB7" s="451"/>
      <c r="CC7" s="451"/>
      <c r="CD7" s="451"/>
      <c r="CE7" s="451"/>
      <c r="CF7" s="451"/>
      <c r="CG7" s="451"/>
      <c r="CH7" s="451"/>
      <c r="CI7" s="451"/>
      <c r="CJ7" s="451"/>
      <c r="CK7" s="451"/>
      <c r="CL7" s="451"/>
      <c r="CM7" s="451"/>
      <c r="CN7" s="451"/>
      <c r="CO7" s="451"/>
      <c r="CP7" s="451"/>
      <c r="CQ7" s="451"/>
      <c r="CR7" s="451"/>
      <c r="CS7" s="451"/>
      <c r="CT7" s="451"/>
      <c r="CU7" s="451"/>
      <c r="CV7" s="451"/>
      <c r="CW7" s="451"/>
      <c r="CX7" s="451"/>
      <c r="CY7" s="451"/>
      <c r="CZ7" s="451"/>
      <c r="DA7" s="451"/>
      <c r="DB7" s="451"/>
      <c r="DC7" s="451"/>
      <c r="DD7" s="451"/>
      <c r="DE7" s="451"/>
      <c r="DF7" s="451"/>
      <c r="DG7" s="451"/>
      <c r="DH7" s="451"/>
      <c r="DI7" s="451"/>
      <c r="DJ7" s="451"/>
      <c r="DK7" s="451"/>
      <c r="DL7" s="451"/>
      <c r="DM7" s="451"/>
      <c r="DN7" s="451"/>
      <c r="DO7" s="451"/>
      <c r="DP7" s="451"/>
      <c r="DQ7" s="451"/>
      <c r="DR7" s="451"/>
      <c r="DS7" s="451"/>
      <c r="DT7" s="451"/>
      <c r="DU7" s="451"/>
      <c r="DV7" s="451"/>
      <c r="DW7" s="451"/>
      <c r="DX7" s="451"/>
      <c r="DY7" s="451"/>
      <c r="DZ7" s="451"/>
      <c r="EA7" s="451"/>
      <c r="EB7" s="451"/>
      <c r="EC7" s="451"/>
      <c r="ED7" s="451"/>
      <c r="EE7" s="451"/>
      <c r="EF7" s="451"/>
      <c r="EG7" s="451"/>
      <c r="EH7" s="451"/>
      <c r="EI7" s="451"/>
      <c r="EJ7" s="451"/>
      <c r="EK7" s="451"/>
      <c r="EL7" s="451"/>
      <c r="EM7" s="451"/>
      <c r="EN7" s="451"/>
      <c r="EO7" s="451"/>
      <c r="EP7" s="451"/>
      <c r="EQ7" s="451"/>
      <c r="ER7" s="404" t="s">
        <v>502</v>
      </c>
      <c r="ES7" s="404" t="s">
        <v>369</v>
      </c>
      <c r="ET7" s="436" t="s">
        <v>370</v>
      </c>
      <c r="EU7" s="408" t="s">
        <v>425</v>
      </c>
      <c r="EV7" s="425" t="s">
        <v>426</v>
      </c>
      <c r="EW7" s="413" t="s">
        <v>685</v>
      </c>
      <c r="EX7" s="413" t="s">
        <v>427</v>
      </c>
      <c r="EY7" s="413" t="s">
        <v>428</v>
      </c>
      <c r="EZ7" s="413" t="s">
        <v>429</v>
      </c>
      <c r="FA7" s="398" t="s">
        <v>430</v>
      </c>
    </row>
    <row r="8" spans="1:157" s="225" customFormat="1" ht="26.25" customHeight="1" thickBot="1" x14ac:dyDescent="0.3">
      <c r="A8" s="444"/>
      <c r="B8" s="445"/>
      <c r="C8" s="445"/>
      <c r="D8" s="445"/>
      <c r="E8" s="445"/>
      <c r="F8" s="445"/>
      <c r="G8" s="446"/>
      <c r="H8" s="392" t="s">
        <v>76</v>
      </c>
      <c r="I8" s="393"/>
      <c r="J8" s="393"/>
      <c r="K8" s="393"/>
      <c r="L8" s="393"/>
      <c r="M8" s="393"/>
      <c r="N8" s="393"/>
      <c r="O8" s="393"/>
      <c r="P8" s="393"/>
      <c r="Q8" s="393"/>
      <c r="R8" s="393"/>
      <c r="S8" s="393"/>
      <c r="T8" s="393"/>
      <c r="U8" s="393"/>
      <c r="V8" s="393"/>
      <c r="W8" s="393"/>
      <c r="X8" s="393"/>
      <c r="Y8" s="393"/>
      <c r="Z8" s="393"/>
      <c r="AA8" s="394"/>
      <c r="AB8" s="392" t="s">
        <v>56</v>
      </c>
      <c r="AC8" s="393"/>
      <c r="AD8" s="393"/>
      <c r="AE8" s="393"/>
      <c r="AF8" s="393"/>
      <c r="AG8" s="393"/>
      <c r="AH8" s="393"/>
      <c r="AI8" s="393"/>
      <c r="AJ8" s="393"/>
      <c r="AK8" s="393"/>
      <c r="AL8" s="393"/>
      <c r="AM8" s="393"/>
      <c r="AN8" s="393"/>
      <c r="AO8" s="393"/>
      <c r="AP8" s="393"/>
      <c r="AQ8" s="393"/>
      <c r="AR8" s="393"/>
      <c r="AS8" s="393"/>
      <c r="AT8" s="393"/>
      <c r="AU8" s="393"/>
      <c r="AV8" s="393"/>
      <c r="AW8" s="393"/>
      <c r="AX8" s="393"/>
      <c r="AY8" s="393"/>
      <c r="AZ8" s="393"/>
      <c r="BA8" s="393"/>
      <c r="BB8" s="393"/>
      <c r="BC8" s="393"/>
      <c r="BD8" s="393"/>
      <c r="BE8" s="394"/>
      <c r="BF8" s="392" t="s">
        <v>73</v>
      </c>
      <c r="BG8" s="393"/>
      <c r="BH8" s="393"/>
      <c r="BI8" s="393"/>
      <c r="BJ8" s="393"/>
      <c r="BK8" s="393"/>
      <c r="BL8" s="393"/>
      <c r="BM8" s="393"/>
      <c r="BN8" s="393"/>
      <c r="BO8" s="393"/>
      <c r="BP8" s="393"/>
      <c r="BQ8" s="393"/>
      <c r="BR8" s="393"/>
      <c r="BS8" s="393"/>
      <c r="BT8" s="393"/>
      <c r="BU8" s="393"/>
      <c r="BV8" s="393"/>
      <c r="BW8" s="393"/>
      <c r="BX8" s="393"/>
      <c r="BY8" s="393"/>
      <c r="BZ8" s="393"/>
      <c r="CA8" s="393"/>
      <c r="CB8" s="393"/>
      <c r="CC8" s="393"/>
      <c r="CD8" s="393"/>
      <c r="CE8" s="393"/>
      <c r="CF8" s="393"/>
      <c r="CG8" s="393"/>
      <c r="CH8" s="393"/>
      <c r="CI8" s="394"/>
      <c r="CJ8" s="392" t="s">
        <v>74</v>
      </c>
      <c r="CK8" s="393"/>
      <c r="CL8" s="393"/>
      <c r="CM8" s="393"/>
      <c r="CN8" s="393"/>
      <c r="CO8" s="393"/>
      <c r="CP8" s="393"/>
      <c r="CQ8" s="393"/>
      <c r="CR8" s="393"/>
      <c r="CS8" s="393"/>
      <c r="CT8" s="393"/>
      <c r="CU8" s="393"/>
      <c r="CV8" s="393"/>
      <c r="CW8" s="393"/>
      <c r="CX8" s="393"/>
      <c r="CY8" s="393"/>
      <c r="CZ8" s="393"/>
      <c r="DA8" s="393"/>
      <c r="DB8" s="393"/>
      <c r="DC8" s="393"/>
      <c r="DD8" s="393"/>
      <c r="DE8" s="393"/>
      <c r="DF8" s="393"/>
      <c r="DG8" s="393"/>
      <c r="DH8" s="393"/>
      <c r="DI8" s="393"/>
      <c r="DJ8" s="393"/>
      <c r="DK8" s="393"/>
      <c r="DL8" s="393"/>
      <c r="DM8" s="394"/>
      <c r="DN8" s="447" t="s">
        <v>75</v>
      </c>
      <c r="DO8" s="448"/>
      <c r="DP8" s="448"/>
      <c r="DQ8" s="448"/>
      <c r="DR8" s="448"/>
      <c r="DS8" s="448"/>
      <c r="DT8" s="448"/>
      <c r="DU8" s="448"/>
      <c r="DV8" s="448"/>
      <c r="DW8" s="448"/>
      <c r="DX8" s="448"/>
      <c r="DY8" s="448"/>
      <c r="DZ8" s="448"/>
      <c r="EA8" s="448"/>
      <c r="EB8" s="448"/>
      <c r="EC8" s="448"/>
      <c r="ED8" s="448"/>
      <c r="EE8" s="448"/>
      <c r="EF8" s="448"/>
      <c r="EG8" s="449"/>
      <c r="EH8" s="449"/>
      <c r="EI8" s="449"/>
      <c r="EJ8" s="449"/>
      <c r="EK8" s="449"/>
      <c r="EL8" s="449"/>
      <c r="EM8" s="449"/>
      <c r="EN8" s="449"/>
      <c r="EO8" s="449"/>
      <c r="EP8" s="449"/>
      <c r="EQ8" s="449"/>
      <c r="ER8" s="405"/>
      <c r="ES8" s="405"/>
      <c r="ET8" s="437"/>
      <c r="EU8" s="409"/>
      <c r="EV8" s="426"/>
      <c r="EW8" s="414"/>
      <c r="EX8" s="414"/>
      <c r="EY8" s="414"/>
      <c r="EZ8" s="414"/>
      <c r="FA8" s="399"/>
    </row>
    <row r="9" spans="1:157" s="225" customFormat="1" ht="74.25" customHeight="1" thickBot="1" x14ac:dyDescent="0.3">
      <c r="A9" s="226" t="s">
        <v>374</v>
      </c>
      <c r="B9" s="227" t="s">
        <v>375</v>
      </c>
      <c r="C9" s="228" t="s">
        <v>376</v>
      </c>
      <c r="D9" s="228" t="s">
        <v>377</v>
      </c>
      <c r="E9" s="228" t="s">
        <v>378</v>
      </c>
      <c r="F9" s="228" t="s">
        <v>379</v>
      </c>
      <c r="G9" s="229" t="s">
        <v>380</v>
      </c>
      <c r="H9" s="230" t="s">
        <v>80</v>
      </c>
      <c r="I9" s="147" t="s">
        <v>356</v>
      </c>
      <c r="J9" s="148" t="s">
        <v>357</v>
      </c>
      <c r="K9" s="147" t="s">
        <v>41</v>
      </c>
      <c r="L9" s="148" t="s">
        <v>57</v>
      </c>
      <c r="M9" s="147" t="s">
        <v>42</v>
      </c>
      <c r="N9" s="148" t="s">
        <v>58</v>
      </c>
      <c r="O9" s="147" t="s">
        <v>43</v>
      </c>
      <c r="P9" s="148" t="s">
        <v>59</v>
      </c>
      <c r="Q9" s="147" t="s">
        <v>54</v>
      </c>
      <c r="R9" s="148" t="s">
        <v>60</v>
      </c>
      <c r="S9" s="147" t="s">
        <v>44</v>
      </c>
      <c r="T9" s="148" t="s">
        <v>61</v>
      </c>
      <c r="U9" s="147" t="s">
        <v>48</v>
      </c>
      <c r="V9" s="148" t="s">
        <v>62</v>
      </c>
      <c r="W9" s="142" t="s">
        <v>350</v>
      </c>
      <c r="X9" s="111" t="s">
        <v>382</v>
      </c>
      <c r="Y9" s="112" t="s">
        <v>383</v>
      </c>
      <c r="Z9" s="113" t="s">
        <v>384</v>
      </c>
      <c r="AA9" s="112" t="s">
        <v>385</v>
      </c>
      <c r="AB9" s="230" t="s">
        <v>386</v>
      </c>
      <c r="AC9" s="147" t="s">
        <v>351</v>
      </c>
      <c r="AD9" s="148" t="s">
        <v>63</v>
      </c>
      <c r="AE9" s="147" t="s">
        <v>352</v>
      </c>
      <c r="AF9" s="148" t="s">
        <v>64</v>
      </c>
      <c r="AG9" s="147" t="s">
        <v>353</v>
      </c>
      <c r="AH9" s="148" t="s">
        <v>65</v>
      </c>
      <c r="AI9" s="147" t="s">
        <v>354</v>
      </c>
      <c r="AJ9" s="148" t="s">
        <v>66</v>
      </c>
      <c r="AK9" s="147" t="s">
        <v>355</v>
      </c>
      <c r="AL9" s="148" t="s">
        <v>68</v>
      </c>
      <c r="AM9" s="147" t="s">
        <v>356</v>
      </c>
      <c r="AN9" s="148" t="s">
        <v>357</v>
      </c>
      <c r="AO9" s="147" t="s">
        <v>358</v>
      </c>
      <c r="AP9" s="148" t="s">
        <v>69</v>
      </c>
      <c r="AQ9" s="147" t="s">
        <v>359</v>
      </c>
      <c r="AR9" s="148" t="s">
        <v>70</v>
      </c>
      <c r="AS9" s="147" t="s">
        <v>360</v>
      </c>
      <c r="AT9" s="148" t="s">
        <v>71</v>
      </c>
      <c r="AU9" s="147" t="s">
        <v>361</v>
      </c>
      <c r="AV9" s="148" t="s">
        <v>72</v>
      </c>
      <c r="AW9" s="147" t="s">
        <v>362</v>
      </c>
      <c r="AX9" s="148" t="s">
        <v>61</v>
      </c>
      <c r="AY9" s="147" t="s">
        <v>363</v>
      </c>
      <c r="AZ9" s="149" t="s">
        <v>364</v>
      </c>
      <c r="BA9" s="142" t="s">
        <v>350</v>
      </c>
      <c r="BB9" s="111" t="s">
        <v>365</v>
      </c>
      <c r="BC9" s="112" t="s">
        <v>366</v>
      </c>
      <c r="BD9" s="113" t="s">
        <v>367</v>
      </c>
      <c r="BE9" s="112" t="s">
        <v>368</v>
      </c>
      <c r="BF9" s="134" t="s">
        <v>387</v>
      </c>
      <c r="BG9" s="231" t="s">
        <v>388</v>
      </c>
      <c r="BH9" s="232" t="s">
        <v>389</v>
      </c>
      <c r="BI9" s="231" t="s">
        <v>390</v>
      </c>
      <c r="BJ9" s="232" t="s">
        <v>391</v>
      </c>
      <c r="BK9" s="231" t="s">
        <v>392</v>
      </c>
      <c r="BL9" s="232" t="s">
        <v>393</v>
      </c>
      <c r="BM9" s="231" t="s">
        <v>394</v>
      </c>
      <c r="BN9" s="232" t="s">
        <v>395</v>
      </c>
      <c r="BO9" s="231" t="s">
        <v>396</v>
      </c>
      <c r="BP9" s="232" t="s">
        <v>397</v>
      </c>
      <c r="BQ9" s="231" t="s">
        <v>398</v>
      </c>
      <c r="BR9" s="232" t="s">
        <v>399</v>
      </c>
      <c r="BS9" s="231" t="s">
        <v>400</v>
      </c>
      <c r="BT9" s="232" t="s">
        <v>401</v>
      </c>
      <c r="BU9" s="231" t="s">
        <v>402</v>
      </c>
      <c r="BV9" s="232" t="s">
        <v>403</v>
      </c>
      <c r="BW9" s="231" t="s">
        <v>404</v>
      </c>
      <c r="BX9" s="232" t="s">
        <v>405</v>
      </c>
      <c r="BY9" s="231" t="s">
        <v>406</v>
      </c>
      <c r="BZ9" s="232" t="s">
        <v>407</v>
      </c>
      <c r="CA9" s="231" t="s">
        <v>408</v>
      </c>
      <c r="CB9" s="232" t="s">
        <v>409</v>
      </c>
      <c r="CC9" s="231" t="s">
        <v>410</v>
      </c>
      <c r="CD9" s="233" t="s">
        <v>411</v>
      </c>
      <c r="CE9" s="142" t="s">
        <v>350</v>
      </c>
      <c r="CF9" s="111" t="s">
        <v>412</v>
      </c>
      <c r="CG9" s="112" t="s">
        <v>413</v>
      </c>
      <c r="CH9" s="113" t="s">
        <v>414</v>
      </c>
      <c r="CI9" s="112" t="s">
        <v>415</v>
      </c>
      <c r="CJ9" s="134" t="s">
        <v>387</v>
      </c>
      <c r="CK9" s="231" t="s">
        <v>388</v>
      </c>
      <c r="CL9" s="232" t="s">
        <v>389</v>
      </c>
      <c r="CM9" s="231" t="s">
        <v>390</v>
      </c>
      <c r="CN9" s="232" t="s">
        <v>391</v>
      </c>
      <c r="CO9" s="231" t="s">
        <v>392</v>
      </c>
      <c r="CP9" s="232" t="s">
        <v>393</v>
      </c>
      <c r="CQ9" s="231" t="s">
        <v>416</v>
      </c>
      <c r="CR9" s="232" t="s">
        <v>395</v>
      </c>
      <c r="CS9" s="231" t="s">
        <v>396</v>
      </c>
      <c r="CT9" s="232" t="s">
        <v>397</v>
      </c>
      <c r="CU9" s="231" t="s">
        <v>398</v>
      </c>
      <c r="CV9" s="232" t="s">
        <v>399</v>
      </c>
      <c r="CW9" s="231" t="s">
        <v>400</v>
      </c>
      <c r="CX9" s="232" t="s">
        <v>401</v>
      </c>
      <c r="CY9" s="231" t="s">
        <v>402</v>
      </c>
      <c r="CZ9" s="232" t="s">
        <v>403</v>
      </c>
      <c r="DA9" s="231" t="s">
        <v>404</v>
      </c>
      <c r="DB9" s="232" t="s">
        <v>405</v>
      </c>
      <c r="DC9" s="231" t="s">
        <v>406</v>
      </c>
      <c r="DD9" s="232" t="s">
        <v>407</v>
      </c>
      <c r="DE9" s="231" t="s">
        <v>408</v>
      </c>
      <c r="DF9" s="232" t="s">
        <v>409</v>
      </c>
      <c r="DG9" s="231" t="s">
        <v>410</v>
      </c>
      <c r="DH9" s="232" t="s">
        <v>411</v>
      </c>
      <c r="DI9" s="234" t="s">
        <v>350</v>
      </c>
      <c r="DJ9" s="110" t="s">
        <v>417</v>
      </c>
      <c r="DK9" s="114" t="s">
        <v>418</v>
      </c>
      <c r="DL9" s="115" t="s">
        <v>419</v>
      </c>
      <c r="DM9" s="114" t="s">
        <v>420</v>
      </c>
      <c r="DN9" s="134" t="s">
        <v>387</v>
      </c>
      <c r="DO9" s="147" t="s">
        <v>351</v>
      </c>
      <c r="DP9" s="148" t="s">
        <v>63</v>
      </c>
      <c r="DQ9" s="147" t="s">
        <v>352</v>
      </c>
      <c r="DR9" s="148" t="s">
        <v>64</v>
      </c>
      <c r="DS9" s="147" t="s">
        <v>353</v>
      </c>
      <c r="DT9" s="148" t="s">
        <v>65</v>
      </c>
      <c r="DU9" s="147" t="s">
        <v>354</v>
      </c>
      <c r="DV9" s="148" t="s">
        <v>66</v>
      </c>
      <c r="DW9" s="147" t="s">
        <v>355</v>
      </c>
      <c r="DX9" s="148" t="s">
        <v>68</v>
      </c>
      <c r="DY9" s="147" t="s">
        <v>356</v>
      </c>
      <c r="DZ9" s="148" t="s">
        <v>357</v>
      </c>
      <c r="EA9" s="147" t="s">
        <v>358</v>
      </c>
      <c r="EB9" s="148" t="s">
        <v>69</v>
      </c>
      <c r="EC9" s="147" t="s">
        <v>359</v>
      </c>
      <c r="ED9" s="148" t="s">
        <v>70</v>
      </c>
      <c r="EE9" s="147" t="s">
        <v>360</v>
      </c>
      <c r="EF9" s="148" t="s">
        <v>71</v>
      </c>
      <c r="EG9" s="147" t="s">
        <v>361</v>
      </c>
      <c r="EH9" s="148" t="s">
        <v>72</v>
      </c>
      <c r="EI9" s="147" t="s">
        <v>362</v>
      </c>
      <c r="EJ9" s="148" t="s">
        <v>61</v>
      </c>
      <c r="EK9" s="147" t="s">
        <v>363</v>
      </c>
      <c r="EL9" s="148" t="s">
        <v>364</v>
      </c>
      <c r="EM9" s="234" t="s">
        <v>350</v>
      </c>
      <c r="EN9" s="110" t="s">
        <v>421</v>
      </c>
      <c r="EO9" s="114" t="s">
        <v>422</v>
      </c>
      <c r="EP9" s="115" t="s">
        <v>423</v>
      </c>
      <c r="EQ9" s="114" t="s">
        <v>424</v>
      </c>
      <c r="ER9" s="405"/>
      <c r="ES9" s="405"/>
      <c r="ET9" s="437"/>
      <c r="EU9" s="409"/>
      <c r="EV9" s="426"/>
      <c r="EW9" s="415"/>
      <c r="EX9" s="415"/>
      <c r="EY9" s="415"/>
      <c r="EZ9" s="415"/>
      <c r="FA9" s="400"/>
    </row>
    <row r="10" spans="1:157" s="3" customFormat="1" ht="51" customHeight="1" x14ac:dyDescent="0.25">
      <c r="A10" s="438" t="s">
        <v>92</v>
      </c>
      <c r="B10" s="430">
        <v>1</v>
      </c>
      <c r="C10" s="433" t="s">
        <v>102</v>
      </c>
      <c r="D10" s="430" t="s">
        <v>90</v>
      </c>
      <c r="E10" s="430">
        <v>444</v>
      </c>
      <c r="F10" s="235" t="s">
        <v>45</v>
      </c>
      <c r="G10" s="236">
        <f>AA10+BE10+CI10+DL10+DN10</f>
        <v>0.9336000000000001</v>
      </c>
      <c r="H10" s="237">
        <v>0.23</v>
      </c>
      <c r="I10" s="237"/>
      <c r="J10" s="237"/>
      <c r="K10" s="237">
        <v>0.23</v>
      </c>
      <c r="L10" s="237">
        <v>3.8300000000000001E-2</v>
      </c>
      <c r="M10" s="237">
        <v>0.23</v>
      </c>
      <c r="N10" s="237">
        <v>7.6600000000000001E-2</v>
      </c>
      <c r="O10" s="237">
        <v>0.23</v>
      </c>
      <c r="P10" s="656">
        <v>0.1149</v>
      </c>
      <c r="Q10" s="237">
        <v>0.23</v>
      </c>
      <c r="R10" s="656">
        <v>0.1532</v>
      </c>
      <c r="S10" s="237">
        <v>0.23</v>
      </c>
      <c r="T10" s="656">
        <v>0.1915</v>
      </c>
      <c r="U10" s="237">
        <v>0.23</v>
      </c>
      <c r="V10" s="237">
        <v>0.22620000000000001</v>
      </c>
      <c r="W10" s="237">
        <f>+H10</f>
        <v>0.23</v>
      </c>
      <c r="X10" s="237">
        <f>+V10</f>
        <v>0.22620000000000001</v>
      </c>
      <c r="Y10" s="237">
        <f>+V10</f>
        <v>0.22620000000000001</v>
      </c>
      <c r="Z10" s="237">
        <f>+U10</f>
        <v>0.23</v>
      </c>
      <c r="AA10" s="237">
        <f>+V10</f>
        <v>0.22620000000000001</v>
      </c>
      <c r="AB10" s="238">
        <f>+AC10+AE10+AG10+AI10+AK10+AM10+AO10+AQ10+AS10+AU10+AW10+AY10</f>
        <v>0.27</v>
      </c>
      <c r="AC10" s="237">
        <v>1.32E-2</v>
      </c>
      <c r="AD10" s="239">
        <v>1.32E-2</v>
      </c>
      <c r="AE10" s="237">
        <v>1.1900000000000001E-2</v>
      </c>
      <c r="AF10" s="656">
        <v>1.1900000000000001E-2</v>
      </c>
      <c r="AG10" s="237">
        <v>1.5599999999999999E-2</v>
      </c>
      <c r="AH10" s="656">
        <v>1.5599999999999999E-2</v>
      </c>
      <c r="AI10" s="237">
        <v>1.6299999999999999E-2</v>
      </c>
      <c r="AJ10" s="237">
        <v>1.6299999999999999E-2</v>
      </c>
      <c r="AK10" s="237">
        <v>1.9199999999999998E-2</v>
      </c>
      <c r="AL10" s="237">
        <v>1.9199999999999998E-2</v>
      </c>
      <c r="AM10" s="237">
        <v>1.89E-2</v>
      </c>
      <c r="AN10" s="237">
        <v>1.89E-2</v>
      </c>
      <c r="AO10" s="237">
        <v>1.9199999999999998E-2</v>
      </c>
      <c r="AP10" s="237">
        <v>1.9199999999999998E-2</v>
      </c>
      <c r="AQ10" s="237">
        <v>1.9199999999999998E-2</v>
      </c>
      <c r="AR10" s="237">
        <v>1.9199999999999998E-2</v>
      </c>
      <c r="AS10" s="237">
        <v>2.7400000000000001E-2</v>
      </c>
      <c r="AT10" s="237">
        <v>2.7400000000000001E-2</v>
      </c>
      <c r="AU10" s="237">
        <v>2.7400000000000001E-2</v>
      </c>
      <c r="AV10" s="237">
        <v>2.7400000000000001E-2</v>
      </c>
      <c r="AW10" s="237">
        <v>4.0899999999999999E-2</v>
      </c>
      <c r="AX10" s="237">
        <v>6.7000000000000002E-3</v>
      </c>
      <c r="AY10" s="237">
        <v>4.0800000000000003E-2</v>
      </c>
      <c r="AZ10" s="237">
        <v>6.4999999999999997E-3</v>
      </c>
      <c r="BA10" s="240">
        <f>+AC10+AE10+AG10+AI10+AK10+AM10+AO10+AQ10+AS10+AU10+AW10+AY10</f>
        <v>0.27</v>
      </c>
      <c r="BB10" s="240">
        <f>+AC10+AE10+AG10+AI10+AK10+AM10+AO10+AQ10+AS10+AU10+AW10+AY10</f>
        <v>0.27</v>
      </c>
      <c r="BC10" s="240">
        <f t="shared" ref="BC10:BC28" si="0">+AD10+AF10+AH10+AJ10+AL10+AN10+AP10+AR10+AT10+AV10+AX10+AZ10</f>
        <v>0.20150000000000001</v>
      </c>
      <c r="BD10" s="240">
        <f t="shared" ref="BD10:BE28" si="1">AC10+AE10+AG10+AI10+AK10+AM10+AO10+AQ10+AS10+AU10+AW10+AY10</f>
        <v>0.27</v>
      </c>
      <c r="BE10" s="240">
        <f t="shared" si="1"/>
        <v>0.20150000000000001</v>
      </c>
      <c r="BF10" s="238">
        <v>0.36</v>
      </c>
      <c r="BG10" s="238">
        <v>6.9999999999999999E-4</v>
      </c>
      <c r="BH10" s="237">
        <v>6.9999999999999999E-4</v>
      </c>
      <c r="BI10" s="238">
        <v>3.1800000000000002E-2</v>
      </c>
      <c r="BJ10" s="237">
        <v>3.1399999999999997E-2</v>
      </c>
      <c r="BK10" s="238">
        <v>3.7900000000000003E-2</v>
      </c>
      <c r="BL10" s="237">
        <v>3.8800000000000001E-2</v>
      </c>
      <c r="BM10" s="238">
        <v>4.2900000000000001E-2</v>
      </c>
      <c r="BN10" s="237">
        <v>3.8600000000000002E-2</v>
      </c>
      <c r="BO10" s="237">
        <v>4.0399999999999998E-2</v>
      </c>
      <c r="BP10" s="237">
        <v>4.1500000000000002E-2</v>
      </c>
      <c r="BQ10" s="238">
        <v>4.2700000000000002E-2</v>
      </c>
      <c r="BR10" s="237">
        <v>4.19E-2</v>
      </c>
      <c r="BS10" s="238">
        <v>4.2500000000000003E-2</v>
      </c>
      <c r="BT10" s="237">
        <v>1.7600000000000001E-2</v>
      </c>
      <c r="BU10" s="238">
        <v>3.78E-2</v>
      </c>
      <c r="BV10" s="237">
        <v>2.2499999999999999E-2</v>
      </c>
      <c r="BW10" s="238">
        <v>3.6600000000000001E-2</v>
      </c>
      <c r="BX10" s="237">
        <v>1.95E-2</v>
      </c>
      <c r="BY10" s="238">
        <v>2.5100000000000001E-2</v>
      </c>
      <c r="BZ10" s="237">
        <v>1.37E-2</v>
      </c>
      <c r="CA10" s="238">
        <v>1.2200000000000001E-2</v>
      </c>
      <c r="CB10" s="237">
        <v>1.2699999999999999E-2</v>
      </c>
      <c r="CC10" s="238">
        <v>9.4000000000000004E-3</v>
      </c>
      <c r="CD10" s="237">
        <v>1.8499999999999999E-2</v>
      </c>
      <c r="CE10" s="240">
        <f>+BG10+BI10+BK10+BM10++BO10+BQ10+BS10+BU10+BW10+BY10+CA10+CC10</f>
        <v>0.3600000000000001</v>
      </c>
      <c r="CF10" s="240">
        <f t="shared" ref="CF10:CG13" si="2">+BG10+BI10+BK10+BM10+BO10+BQ10+BS10+BU10+BW10+BY10+CA10+CC10</f>
        <v>0.3600000000000001</v>
      </c>
      <c r="CG10" s="240">
        <f t="shared" si="2"/>
        <v>0.2974</v>
      </c>
      <c r="CH10" s="240">
        <f t="shared" ref="CH10:CI14" si="3">BG10+BI10+BK10+BM10+BO10+BQ10+BS10+BU10+BW10+BY10+CA10+CC10</f>
        <v>0.3600000000000001</v>
      </c>
      <c r="CI10" s="240">
        <f t="shared" si="3"/>
        <v>0.2974</v>
      </c>
      <c r="CJ10" s="237">
        <f>16.85%</f>
        <v>0.16850000000000001</v>
      </c>
      <c r="CK10" s="237">
        <v>0</v>
      </c>
      <c r="CL10" s="237">
        <v>0</v>
      </c>
      <c r="CM10" s="237">
        <v>1.9599999999999999E-2</v>
      </c>
      <c r="CN10" s="237">
        <v>1.9E-2</v>
      </c>
      <c r="CO10" s="237">
        <v>2.75E-2</v>
      </c>
      <c r="CP10" s="237">
        <v>2.75E-2</v>
      </c>
      <c r="CQ10" s="237">
        <v>2.3E-2</v>
      </c>
      <c r="CR10" s="237">
        <v>2.3599999999999999E-2</v>
      </c>
      <c r="CS10" s="237">
        <v>2.0500000000000001E-2</v>
      </c>
      <c r="CT10" s="237">
        <v>2.0500000000000001E-2</v>
      </c>
      <c r="CU10" s="237">
        <v>1.7399999999999999E-2</v>
      </c>
      <c r="CV10" s="657">
        <v>1.7399999999999999E-2</v>
      </c>
      <c r="CW10" s="237">
        <v>1.2800000000000001E-2</v>
      </c>
      <c r="CX10" s="237"/>
      <c r="CY10" s="237">
        <v>1.5299999999999999E-2</v>
      </c>
      <c r="CZ10" s="237"/>
      <c r="DA10" s="237">
        <v>0.01</v>
      </c>
      <c r="DB10" s="237"/>
      <c r="DC10" s="237">
        <v>1.44E-2</v>
      </c>
      <c r="DD10" s="237"/>
      <c r="DE10" s="237">
        <v>4.7000000000000002E-3</v>
      </c>
      <c r="DF10" s="237"/>
      <c r="DG10" s="237">
        <v>3.3E-3</v>
      </c>
      <c r="DH10" s="237"/>
      <c r="DI10" s="237">
        <f>+CK10+CM10+CO10+CQ10+CS10+CU10+CW10+CY10+DA10+DC10+DE10+DG10</f>
        <v>0.16850000000000001</v>
      </c>
      <c r="DJ10" s="237">
        <f>+CK10+CM10+CO10+CQ10+CS10+CU10</f>
        <v>0.108</v>
      </c>
      <c r="DK10" s="237">
        <f>+CL10+CN10+CP10+CR10+CT10+CV10+CX10++CZ10+DB10+DD10+DF10+DH10</f>
        <v>0.108</v>
      </c>
      <c r="DL10" s="237">
        <f>+CK10+CM10+CO10+CQ10+CS10+CU10+CW10+CY10+DA10+DC10+DE10+DG10</f>
        <v>0.16850000000000001</v>
      </c>
      <c r="DM10" s="237">
        <f>+CL10+CN10+CP10+CR10+CT10+CV10+CX10++CZ10+DB10+DD10+DF10+DH10</f>
        <v>0.108</v>
      </c>
      <c r="DN10" s="237">
        <v>0.04</v>
      </c>
      <c r="DO10" s="658"/>
      <c r="DP10" s="658"/>
      <c r="DQ10" s="658"/>
      <c r="DR10" s="658"/>
      <c r="DS10" s="658"/>
      <c r="DT10" s="658"/>
      <c r="DU10" s="658"/>
      <c r="DV10" s="658"/>
      <c r="DW10" s="658"/>
      <c r="DX10" s="658"/>
      <c r="DY10" s="658"/>
      <c r="DZ10" s="658"/>
      <c r="EA10" s="658"/>
      <c r="EB10" s="658"/>
      <c r="EC10" s="658"/>
      <c r="ED10" s="658"/>
      <c r="EE10" s="658"/>
      <c r="EF10" s="658"/>
      <c r="EG10" s="658"/>
      <c r="EH10" s="658"/>
      <c r="EI10" s="658"/>
      <c r="EJ10" s="658"/>
      <c r="EK10" s="658"/>
      <c r="EL10" s="658"/>
      <c r="EM10" s="658"/>
      <c r="EN10" s="658"/>
      <c r="EO10" s="658"/>
      <c r="EP10" s="658"/>
      <c r="EQ10" s="658"/>
      <c r="ER10" s="240">
        <f>CV10/CU10</f>
        <v>1</v>
      </c>
      <c r="ES10" s="241">
        <f>DK10/DJ10</f>
        <v>1</v>
      </c>
      <c r="ET10" s="241">
        <f>+DM10/DL10</f>
        <v>0.64094955489614236</v>
      </c>
      <c r="EU10" s="241">
        <f>(AA10+BE10+CI10+DK10)/(Z10+BD10+CH10+DJ10)</f>
        <v>0.86064049586776858</v>
      </c>
      <c r="EV10" s="241">
        <f>(AA10+BE10+CI10+DM10)/G10</f>
        <v>0.89235218508997427</v>
      </c>
      <c r="EW10" s="720" t="s">
        <v>741</v>
      </c>
      <c r="EX10" s="660" t="s">
        <v>101</v>
      </c>
      <c r="EY10" s="660" t="s">
        <v>101</v>
      </c>
      <c r="EZ10" s="659" t="s">
        <v>742</v>
      </c>
      <c r="FA10" s="661" t="s">
        <v>743</v>
      </c>
    </row>
    <row r="11" spans="1:157" s="3" customFormat="1" ht="58.5" customHeight="1" x14ac:dyDescent="0.25">
      <c r="A11" s="439"/>
      <c r="B11" s="431"/>
      <c r="C11" s="434"/>
      <c r="D11" s="431"/>
      <c r="E11" s="431"/>
      <c r="F11" s="242" t="s">
        <v>3</v>
      </c>
      <c r="G11" s="243">
        <f>AA11+BE11+CI11+DL11+DN11</f>
        <v>7902949855</v>
      </c>
      <c r="H11" s="243">
        <v>725710000</v>
      </c>
      <c r="I11" s="243"/>
      <c r="J11" s="243"/>
      <c r="K11" s="243">
        <v>725710000</v>
      </c>
      <c r="L11" s="243">
        <v>89992000</v>
      </c>
      <c r="M11" s="243">
        <v>725710000</v>
      </c>
      <c r="N11" s="243">
        <v>540620000</v>
      </c>
      <c r="O11" s="243">
        <v>725710000</v>
      </c>
      <c r="P11" s="243">
        <v>540707000</v>
      </c>
      <c r="Q11" s="243">
        <v>725710000</v>
      </c>
      <c r="R11" s="243">
        <v>540707000</v>
      </c>
      <c r="S11" s="243">
        <v>738268000</v>
      </c>
      <c r="T11" s="243">
        <v>551601000</v>
      </c>
      <c r="U11" s="243">
        <v>738268000</v>
      </c>
      <c r="V11" s="243">
        <v>737370000</v>
      </c>
      <c r="W11" s="243">
        <f>+H11</f>
        <v>725710000</v>
      </c>
      <c r="X11" s="243">
        <f>+V11</f>
        <v>737370000</v>
      </c>
      <c r="Y11" s="243">
        <f>+V11</f>
        <v>737370000</v>
      </c>
      <c r="Z11" s="243">
        <f>+U11</f>
        <v>738268000</v>
      </c>
      <c r="AA11" s="243">
        <f>+V11</f>
        <v>737370000</v>
      </c>
      <c r="AB11" s="243">
        <v>1617952000</v>
      </c>
      <c r="AC11" s="243">
        <v>0</v>
      </c>
      <c r="AD11" s="243">
        <v>0</v>
      </c>
      <c r="AE11" s="243">
        <v>720254000</v>
      </c>
      <c r="AF11" s="243">
        <v>720254000</v>
      </c>
      <c r="AG11" s="243">
        <v>504002000</v>
      </c>
      <c r="AH11" s="243">
        <v>504002000</v>
      </c>
      <c r="AI11" s="243">
        <v>0</v>
      </c>
      <c r="AJ11" s="243">
        <v>0</v>
      </c>
      <c r="AK11" s="243">
        <v>0</v>
      </c>
      <c r="AL11" s="243">
        <v>0</v>
      </c>
      <c r="AM11" s="243">
        <v>15000000</v>
      </c>
      <c r="AN11" s="243">
        <v>15000000</v>
      </c>
      <c r="AO11" s="243">
        <v>252500000</v>
      </c>
      <c r="AP11" s="243">
        <v>0</v>
      </c>
      <c r="AQ11" s="243">
        <v>5000000</v>
      </c>
      <c r="AR11" s="243">
        <v>5000000</v>
      </c>
      <c r="AS11" s="243">
        <v>30000</v>
      </c>
      <c r="AT11" s="243">
        <v>0</v>
      </c>
      <c r="AU11" s="243">
        <v>0</v>
      </c>
      <c r="AV11" s="243">
        <v>0</v>
      </c>
      <c r="AW11" s="243">
        <v>356305467</v>
      </c>
      <c r="AX11" s="243">
        <v>6305467</v>
      </c>
      <c r="AY11" s="243">
        <v>152042858</v>
      </c>
      <c r="AZ11" s="243">
        <v>78045224</v>
      </c>
      <c r="BA11" s="243">
        <f t="shared" ref="BA11:BA29" si="4">AC11+AE11+AG11+AI11+AK11+AM11+AO11+AQ11+AS11+AU11+AW11+AY11</f>
        <v>2005134325</v>
      </c>
      <c r="BB11" s="243">
        <f>+AC11+AE11+AG11+AI11+AK11+AM11+AO11+AQ11+AS11+AU11+AW11+AY11</f>
        <v>2005134325</v>
      </c>
      <c r="BC11" s="243">
        <f>+AD11+AF11+AH11+AJ11+AL11+AN11+AP11+AR11+AT11+AV11+AX11+AZ11</f>
        <v>1328606691</v>
      </c>
      <c r="BD11" s="243">
        <f t="shared" si="1"/>
        <v>2005134325</v>
      </c>
      <c r="BE11" s="243">
        <f t="shared" si="1"/>
        <v>1328606691</v>
      </c>
      <c r="BF11" s="243">
        <v>3023639000</v>
      </c>
      <c r="BG11" s="243">
        <v>1417336667</v>
      </c>
      <c r="BH11" s="243">
        <v>1417336667</v>
      </c>
      <c r="BI11" s="243"/>
      <c r="BJ11" s="243"/>
      <c r="BK11" s="243">
        <v>272822000</v>
      </c>
      <c r="BL11" s="243">
        <v>0</v>
      </c>
      <c r="BM11" s="243">
        <v>5024000</v>
      </c>
      <c r="BN11" s="243"/>
      <c r="BO11" s="243">
        <v>0</v>
      </c>
      <c r="BP11" s="243"/>
      <c r="BQ11" s="243">
        <v>1016958238</v>
      </c>
      <c r="BR11" s="243">
        <v>5024000</v>
      </c>
      <c r="BS11" s="243">
        <v>0</v>
      </c>
      <c r="BT11" s="243"/>
      <c r="BU11" s="243">
        <v>5745000</v>
      </c>
      <c r="BV11" s="243">
        <v>5745000</v>
      </c>
      <c r="BW11" s="243">
        <v>81481000</v>
      </c>
      <c r="BX11" s="243">
        <v>1055241230</v>
      </c>
      <c r="BY11" s="243">
        <v>17846067</v>
      </c>
      <c r="BZ11" s="243">
        <v>52143200</v>
      </c>
      <c r="CA11" s="243">
        <v>-118082766</v>
      </c>
      <c r="CB11" s="243">
        <v>111799334</v>
      </c>
      <c r="CC11" s="243">
        <v>29010062</v>
      </c>
      <c r="CD11" s="243">
        <v>78035733</v>
      </c>
      <c r="CE11" s="243">
        <f>BG11+BI11+BK11+BM11+BO11+BQ11+BS11+BU11+BW11+BY11+CA11+CC11</f>
        <v>2728140268</v>
      </c>
      <c r="CF11" s="243">
        <f t="shared" si="2"/>
        <v>2728140268</v>
      </c>
      <c r="CG11" s="243">
        <f t="shared" si="2"/>
        <v>2725325164</v>
      </c>
      <c r="CH11" s="243">
        <f t="shared" si="3"/>
        <v>2728140268</v>
      </c>
      <c r="CI11" s="243">
        <f t="shared" si="3"/>
        <v>2725325164</v>
      </c>
      <c r="CJ11" s="243">
        <v>1919900000</v>
      </c>
      <c r="CK11" s="243">
        <v>520230000</v>
      </c>
      <c r="CL11" s="243">
        <v>520230000</v>
      </c>
      <c r="CM11" s="243">
        <v>1028117000</v>
      </c>
      <c r="CN11" s="243">
        <v>1028117000</v>
      </c>
      <c r="CO11" s="243">
        <v>170172000</v>
      </c>
      <c r="CP11" s="243">
        <v>170172000</v>
      </c>
      <c r="CQ11" s="243">
        <v>149218000</v>
      </c>
      <c r="CR11" s="243">
        <v>77264000</v>
      </c>
      <c r="CS11" s="243"/>
      <c r="CT11" s="243">
        <v>13296000</v>
      </c>
      <c r="CU11" s="662">
        <v>88401000</v>
      </c>
      <c r="CV11" s="663">
        <v>132820000</v>
      </c>
      <c r="CW11" s="243"/>
      <c r="CX11" s="243"/>
      <c r="CY11" s="243"/>
      <c r="CZ11" s="243"/>
      <c r="DA11" s="243"/>
      <c r="DB11" s="243"/>
      <c r="DC11" s="243"/>
      <c r="DD11" s="243"/>
      <c r="DE11" s="243"/>
      <c r="DF11" s="243"/>
      <c r="DG11" s="243">
        <v>0</v>
      </c>
      <c r="DH11" s="243"/>
      <c r="DI11" s="243">
        <f>+CK11+CM11+CO11+CQ11+CS11+CU11+CW11+CY11+DA11+DC11+DE11+DG11</f>
        <v>1956138000</v>
      </c>
      <c r="DJ11" s="324">
        <f>+CK11+CM11+CO11+CQ11+CS11+CU11</f>
        <v>1956138000</v>
      </c>
      <c r="DK11" s="243">
        <f>+CL11+CN11+CP11+CR11+CT11+CV11+CX11++CZ11+DB11+DD11+DF11+DH11</f>
        <v>1941899000</v>
      </c>
      <c r="DL11" s="243">
        <f>+CK11+CM11+CO11+CQ11+CS11+CU11+CW11+CY11+DA11+DC11+DE11+DG11</f>
        <v>1956138000</v>
      </c>
      <c r="DM11" s="243">
        <f>+CL11+CN11+CP11+CR11+CT11+CV11+CX11++CZ11+DB11+DD11+DF11+DH11</f>
        <v>1941899000</v>
      </c>
      <c r="DN11" s="243">
        <v>1155510000</v>
      </c>
      <c r="DO11" s="244"/>
      <c r="DP11" s="244"/>
      <c r="DQ11" s="244"/>
      <c r="DR11" s="244"/>
      <c r="DS11" s="244"/>
      <c r="DT11" s="244"/>
      <c r="DU11" s="244"/>
      <c r="DV11" s="244"/>
      <c r="DW11" s="244"/>
      <c r="DX11" s="244"/>
      <c r="DY11" s="244"/>
      <c r="DZ11" s="244"/>
      <c r="EA11" s="244"/>
      <c r="EB11" s="244"/>
      <c r="EC11" s="244"/>
      <c r="ED11" s="244"/>
      <c r="EE11" s="244"/>
      <c r="EF11" s="244"/>
      <c r="EG11" s="244"/>
      <c r="EH11" s="244"/>
      <c r="EI11" s="244"/>
      <c r="EJ11" s="244"/>
      <c r="EK11" s="244"/>
      <c r="EL11" s="244"/>
      <c r="EM11" s="244"/>
      <c r="EN11" s="244"/>
      <c r="EO11" s="244"/>
      <c r="EP11" s="244"/>
      <c r="EQ11" s="244"/>
      <c r="ER11" s="240">
        <f t="shared" ref="ER11:ER44" si="5">CV11/CU11</f>
        <v>1.5024716914967025</v>
      </c>
      <c r="ES11" s="241">
        <f t="shared" ref="ES11:ES44" si="6">DK11/DJ11</f>
        <v>0.99272086120713365</v>
      </c>
      <c r="ET11" s="241">
        <f t="shared" ref="ET11:ET44" si="7">+DM11/DL11</f>
        <v>0.99272086120713365</v>
      </c>
      <c r="EU11" s="241">
        <f t="shared" ref="EU11:EU44" si="8">(AA11+BE11+CI11+DK11)/(Z11+BD11+CH11+DJ11)</f>
        <v>0.90650113056093284</v>
      </c>
      <c r="EV11" s="241">
        <f t="shared" ref="EV11:EV44" si="9">(AA11+BE11+CI11+DM11)/G11</f>
        <v>0.85198577474714343</v>
      </c>
      <c r="EW11" s="720"/>
      <c r="EX11" s="664"/>
      <c r="EY11" s="664"/>
      <c r="EZ11" s="665"/>
      <c r="FA11" s="665"/>
    </row>
    <row r="12" spans="1:157" s="3" customFormat="1" ht="47.25" customHeight="1" x14ac:dyDescent="0.25">
      <c r="A12" s="439"/>
      <c r="B12" s="431"/>
      <c r="C12" s="434"/>
      <c r="D12" s="431"/>
      <c r="E12" s="431"/>
      <c r="F12" s="245" t="s">
        <v>349</v>
      </c>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v>0</v>
      </c>
      <c r="AD12" s="243">
        <v>0</v>
      </c>
      <c r="AE12" s="243">
        <v>0</v>
      </c>
      <c r="AF12" s="243">
        <v>0</v>
      </c>
      <c r="AG12" s="243">
        <v>6806533</v>
      </c>
      <c r="AH12" s="243">
        <v>6806533</v>
      </c>
      <c r="AI12" s="243">
        <v>97622900</v>
      </c>
      <c r="AJ12" s="243">
        <v>97622900</v>
      </c>
      <c r="AK12" s="243">
        <v>124186600</v>
      </c>
      <c r="AL12" s="243">
        <v>124186600</v>
      </c>
      <c r="AM12" s="243">
        <v>137776000</v>
      </c>
      <c r="AN12" s="243">
        <v>122461533</v>
      </c>
      <c r="AO12" s="243">
        <v>140587000</v>
      </c>
      <c r="AP12" s="243">
        <v>135114633</v>
      </c>
      <c r="AQ12" s="243">
        <v>136758833</v>
      </c>
      <c r="AR12" s="243">
        <v>138979345</v>
      </c>
      <c r="AS12" s="243">
        <v>131195467</v>
      </c>
      <c r="AT12" s="243">
        <v>122367000</v>
      </c>
      <c r="AU12" s="243">
        <v>133004000</v>
      </c>
      <c r="AV12" s="243">
        <v>129977000</v>
      </c>
      <c r="AW12" s="243">
        <v>129231467</v>
      </c>
      <c r="AX12" s="243">
        <v>116443000</v>
      </c>
      <c r="AY12" s="243">
        <v>967870525</v>
      </c>
      <c r="AZ12" s="243">
        <v>164103367</v>
      </c>
      <c r="BA12" s="243">
        <f t="shared" si="4"/>
        <v>2005039325</v>
      </c>
      <c r="BB12" s="243">
        <f>+AC12+AE12+AG12+AI12+AK12+AM12+AO12+AQ12+AS12+AU12+AW12+AY12</f>
        <v>2005039325</v>
      </c>
      <c r="BC12" s="243">
        <f t="shared" si="0"/>
        <v>1158061911</v>
      </c>
      <c r="BD12" s="243">
        <f t="shared" si="1"/>
        <v>2005039325</v>
      </c>
      <c r="BE12" s="243">
        <f t="shared" si="1"/>
        <v>1158061911</v>
      </c>
      <c r="BF12" s="243">
        <v>3023639000</v>
      </c>
      <c r="BG12" s="243"/>
      <c r="BH12" s="243">
        <v>0</v>
      </c>
      <c r="BI12" s="243">
        <v>16719133</v>
      </c>
      <c r="BJ12" s="243">
        <v>15682766</v>
      </c>
      <c r="BK12" s="243">
        <v>147980400</v>
      </c>
      <c r="BL12" s="243">
        <v>144329823</v>
      </c>
      <c r="BM12" s="243">
        <v>178294400</v>
      </c>
      <c r="BN12" s="243">
        <v>151662224</v>
      </c>
      <c r="BO12" s="243">
        <v>177627400</v>
      </c>
      <c r="BP12" s="243">
        <v>141614600</v>
      </c>
      <c r="BQ12" s="243">
        <v>147313400</v>
      </c>
      <c r="BR12" s="243">
        <v>145677000</v>
      </c>
      <c r="BS12" s="243">
        <v>147313400</v>
      </c>
      <c r="BT12" s="243">
        <v>145677000</v>
      </c>
      <c r="BU12" s="243">
        <v>147313400</v>
      </c>
      <c r="BV12" s="243">
        <v>143878333</v>
      </c>
      <c r="BW12" s="243">
        <v>152337400</v>
      </c>
      <c r="BX12" s="243">
        <v>146425190</v>
      </c>
      <c r="BY12" s="243">
        <v>317252086</v>
      </c>
      <c r="BZ12" s="243">
        <v>147737129</v>
      </c>
      <c r="CA12" s="243">
        <v>182761276.33333337</v>
      </c>
      <c r="CB12" s="243">
        <v>144139233</v>
      </c>
      <c r="CC12" s="243">
        <v>1113227972.6666667</v>
      </c>
      <c r="CD12" s="243">
        <v>416497535</v>
      </c>
      <c r="CE12" s="243">
        <f t="shared" ref="CE12:CE13" si="10">BG12+BI12+BK12+BM12+BO12+BQ12+BS12+BU12+BW12+BY12+CA12+CC12</f>
        <v>2728140268</v>
      </c>
      <c r="CF12" s="243">
        <f t="shared" si="2"/>
        <v>2728140268</v>
      </c>
      <c r="CG12" s="243">
        <f t="shared" si="2"/>
        <v>1743320833</v>
      </c>
      <c r="CH12" s="243">
        <f t="shared" si="3"/>
        <v>2728140268</v>
      </c>
      <c r="CI12" s="243">
        <f t="shared" si="3"/>
        <v>1743320833</v>
      </c>
      <c r="CJ12" s="243">
        <v>1919900000</v>
      </c>
      <c r="CK12" s="243"/>
      <c r="CL12" s="243"/>
      <c r="CM12" s="243">
        <v>1265000</v>
      </c>
      <c r="CN12" s="243">
        <v>1265000</v>
      </c>
      <c r="CO12" s="243">
        <v>123231134</v>
      </c>
      <c r="CP12" s="243">
        <v>123231134</v>
      </c>
      <c r="CQ12" s="243">
        <v>176685000</v>
      </c>
      <c r="CR12" s="243">
        <v>161481033</v>
      </c>
      <c r="CS12" s="243">
        <v>192122433</v>
      </c>
      <c r="CT12" s="243">
        <v>162180367</v>
      </c>
      <c r="CU12" s="243">
        <v>188011333</v>
      </c>
      <c r="CV12" s="663">
        <v>168317800</v>
      </c>
      <c r="CW12" s="243">
        <v>202212333</v>
      </c>
      <c r="CX12" s="243"/>
      <c r="CY12" s="243">
        <v>188011333</v>
      </c>
      <c r="CZ12" s="243"/>
      <c r="DA12" s="243">
        <v>188011333</v>
      </c>
      <c r="DB12" s="243"/>
      <c r="DC12" s="243">
        <v>176287335</v>
      </c>
      <c r="DD12" s="243"/>
      <c r="DE12" s="243">
        <v>176281000</v>
      </c>
      <c r="DF12" s="243"/>
      <c r="DG12" s="243">
        <v>344019766</v>
      </c>
      <c r="DH12" s="243"/>
      <c r="DI12" s="243">
        <f t="shared" ref="DI12:DI20" si="11">+CK12+CM12+CO12+CQ12+CS12+CU12+CW12+CY12+DA12+DC12+DE12+DG12</f>
        <v>1956138000</v>
      </c>
      <c r="DJ12" s="357">
        <f>+CK12+CM12+CO12+CQ12+CS12+CU12</f>
        <v>681314900</v>
      </c>
      <c r="DK12" s="243">
        <f>+CL12+CN12+CP12+CR12+CT12+CV12+CX12++CZ12+DB12+DD12+DF12+DH12</f>
        <v>616475334</v>
      </c>
      <c r="DL12" s="243">
        <f>+CK12+CM12+CO12+CQ12+CS12+CU12+CW12+CY12+DA12+DC12+DE12+DG12</f>
        <v>1956138000</v>
      </c>
      <c r="DM12" s="243">
        <f>+CL12+CN12+CP12+CR12+CT12+CV12+CX12++CZ12+DB12+DD12+DF12+DH12</f>
        <v>616475334</v>
      </c>
      <c r="DN12" s="658"/>
      <c r="DO12" s="244"/>
      <c r="DP12" s="244"/>
      <c r="DQ12" s="244"/>
      <c r="DR12" s="244"/>
      <c r="DS12" s="244"/>
      <c r="DT12" s="244"/>
      <c r="DU12" s="244"/>
      <c r="DV12" s="244"/>
      <c r="DW12" s="244"/>
      <c r="DX12" s="244"/>
      <c r="DY12" s="244"/>
      <c r="DZ12" s="244"/>
      <c r="EA12" s="244"/>
      <c r="EB12" s="244"/>
      <c r="EC12" s="244"/>
      <c r="ED12" s="244"/>
      <c r="EE12" s="244"/>
      <c r="EF12" s="244"/>
      <c r="EG12" s="244"/>
      <c r="EH12" s="244"/>
      <c r="EI12" s="244"/>
      <c r="EJ12" s="244"/>
      <c r="EK12" s="244"/>
      <c r="EL12" s="244"/>
      <c r="EM12" s="244"/>
      <c r="EN12" s="244"/>
      <c r="EO12" s="244"/>
      <c r="EP12" s="244"/>
      <c r="EQ12" s="244"/>
      <c r="ER12" s="240">
        <f t="shared" si="5"/>
        <v>0.89525347921446841</v>
      </c>
      <c r="ES12" s="241">
        <f t="shared" si="6"/>
        <v>0.90483172171928139</v>
      </c>
      <c r="ET12" s="241">
        <f t="shared" si="7"/>
        <v>0.3151492041972499</v>
      </c>
      <c r="EU12" s="241">
        <f t="shared" si="8"/>
        <v>0.64971126714561789</v>
      </c>
      <c r="EV12" s="241">
        <f>IFERROR((AA12+BE12+CI12+DM12)/G12,0)</f>
        <v>0</v>
      </c>
      <c r="EW12" s="720"/>
      <c r="EX12" s="664"/>
      <c r="EY12" s="664"/>
      <c r="EZ12" s="665"/>
      <c r="FA12" s="665"/>
    </row>
    <row r="13" spans="1:157" s="3" customFormat="1" ht="52.5" customHeight="1" x14ac:dyDescent="0.25">
      <c r="A13" s="439"/>
      <c r="B13" s="431"/>
      <c r="C13" s="434"/>
      <c r="D13" s="431"/>
      <c r="E13" s="431"/>
      <c r="F13" s="246" t="s">
        <v>46</v>
      </c>
      <c r="G13" s="236">
        <f>AA13+BE13+CI13+DL13+DN13</f>
        <v>6.6399999999999987E-2</v>
      </c>
      <c r="H13" s="666"/>
      <c r="I13" s="666"/>
      <c r="J13" s="666"/>
      <c r="K13" s="666"/>
      <c r="L13" s="656"/>
      <c r="M13" s="666"/>
      <c r="N13" s="666"/>
      <c r="O13" s="666"/>
      <c r="P13" s="656"/>
      <c r="Q13" s="666"/>
      <c r="R13" s="656"/>
      <c r="S13" s="666"/>
      <c r="T13" s="656"/>
      <c r="U13" s="666"/>
      <c r="V13" s="666"/>
      <c r="W13" s="666"/>
      <c r="X13" s="666"/>
      <c r="Y13" s="666"/>
      <c r="Z13" s="667"/>
      <c r="AA13" s="666"/>
      <c r="AB13" s="668">
        <f>+AC13+AE13+AG13+AI13+AK13+AM13+AO13+AQ13+AS13+AU13+AW13+AY13</f>
        <v>3.8E-3</v>
      </c>
      <c r="AC13" s="668">
        <v>4.0000000000000002E-4</v>
      </c>
      <c r="AD13" s="239">
        <v>4.0000000000000002E-4</v>
      </c>
      <c r="AE13" s="668">
        <v>1.6999999999999999E-3</v>
      </c>
      <c r="AF13" s="656">
        <v>1.6999999999999999E-3</v>
      </c>
      <c r="AG13" s="668">
        <v>1E-3</v>
      </c>
      <c r="AH13" s="239">
        <v>1E-3</v>
      </c>
      <c r="AI13" s="668">
        <v>4.0000000000000002E-4</v>
      </c>
      <c r="AJ13" s="668">
        <v>4.0000000000000002E-4</v>
      </c>
      <c r="AK13" s="237">
        <v>0</v>
      </c>
      <c r="AL13" s="237">
        <v>0</v>
      </c>
      <c r="AM13" s="237">
        <v>2.9999999999999997E-4</v>
      </c>
      <c r="AN13" s="237">
        <v>1E-4</v>
      </c>
      <c r="AO13" s="237">
        <v>0</v>
      </c>
      <c r="AP13" s="237">
        <v>2.0000000000000001E-4</v>
      </c>
      <c r="AQ13" s="237">
        <v>0</v>
      </c>
      <c r="AR13" s="237">
        <v>0</v>
      </c>
      <c r="AS13" s="237">
        <v>0</v>
      </c>
      <c r="AT13" s="237">
        <v>0</v>
      </c>
      <c r="AU13" s="237">
        <v>0</v>
      </c>
      <c r="AV13" s="237">
        <v>0</v>
      </c>
      <c r="AW13" s="237">
        <v>0</v>
      </c>
      <c r="AX13" s="237">
        <v>0</v>
      </c>
      <c r="AY13" s="237">
        <v>0</v>
      </c>
      <c r="AZ13" s="237">
        <v>0</v>
      </c>
      <c r="BA13" s="240">
        <f t="shared" si="4"/>
        <v>3.8E-3</v>
      </c>
      <c r="BB13" s="240">
        <f>+AC13+AE13+AG13+AI13+AK13+AM13+AO13+AQ13+AS13+AU13+AW13+AY13</f>
        <v>3.8E-3</v>
      </c>
      <c r="BC13" s="240">
        <f t="shared" si="0"/>
        <v>3.8E-3</v>
      </c>
      <c r="BD13" s="240">
        <f t="shared" si="1"/>
        <v>3.8E-3</v>
      </c>
      <c r="BE13" s="240">
        <f t="shared" si="1"/>
        <v>3.8E-3</v>
      </c>
      <c r="BF13" s="666"/>
      <c r="BG13" s="666"/>
      <c r="BH13" s="666"/>
      <c r="BI13" s="666"/>
      <c r="BJ13" s="666"/>
      <c r="BK13" s="666"/>
      <c r="BL13" s="666"/>
      <c r="BM13" s="666"/>
      <c r="BN13" s="666"/>
      <c r="BO13" s="666"/>
      <c r="BP13" s="666"/>
      <c r="BQ13" s="666"/>
      <c r="BR13" s="666"/>
      <c r="BS13" s="666"/>
      <c r="BT13" s="666"/>
      <c r="BU13" s="666"/>
      <c r="BV13" s="666"/>
      <c r="BW13" s="666"/>
      <c r="BX13" s="666"/>
      <c r="BY13" s="666"/>
      <c r="BZ13" s="666"/>
      <c r="CA13" s="666"/>
      <c r="CB13" s="666"/>
      <c r="CC13" s="666"/>
      <c r="CD13" s="666"/>
      <c r="CE13" s="240">
        <f t="shared" si="10"/>
        <v>0</v>
      </c>
      <c r="CF13" s="240">
        <f t="shared" si="2"/>
        <v>0</v>
      </c>
      <c r="CG13" s="240">
        <f t="shared" si="2"/>
        <v>0</v>
      </c>
      <c r="CH13" s="240">
        <f t="shared" si="3"/>
        <v>0</v>
      </c>
      <c r="CI13" s="240"/>
      <c r="CJ13" s="240">
        <v>6.2600000000000003E-2</v>
      </c>
      <c r="CK13" s="240">
        <v>1.43E-2</v>
      </c>
      <c r="CL13" s="240">
        <v>1.43E-2</v>
      </c>
      <c r="CM13" s="240">
        <v>1.43E-2</v>
      </c>
      <c r="CN13" s="240">
        <v>1.3899999999999999E-2</v>
      </c>
      <c r="CO13" s="240">
        <v>1.43E-2</v>
      </c>
      <c r="CP13" s="240">
        <v>1.43E-2</v>
      </c>
      <c r="CQ13" s="240">
        <v>1.43E-2</v>
      </c>
      <c r="CR13" s="240">
        <v>1.47E-2</v>
      </c>
      <c r="CS13" s="240">
        <v>8.9999999999999998E-4</v>
      </c>
      <c r="CT13" s="240">
        <v>5.9999999999999995E-4</v>
      </c>
      <c r="CU13" s="240">
        <v>8.9999999999999998E-4</v>
      </c>
      <c r="CV13" s="669">
        <v>1.1999999999999999E-3</v>
      </c>
      <c r="CW13" s="240">
        <v>8.9999999999999998E-4</v>
      </c>
      <c r="CX13" s="240"/>
      <c r="CY13" s="240">
        <v>8.9999999999999998E-4</v>
      </c>
      <c r="CZ13" s="240"/>
      <c r="DA13" s="240">
        <v>8.9999999999999998E-4</v>
      </c>
      <c r="DB13" s="240"/>
      <c r="DC13" s="240">
        <v>8.9999999999999998E-4</v>
      </c>
      <c r="DD13" s="240"/>
      <c r="DE13" s="240">
        <v>0</v>
      </c>
      <c r="DF13" s="240"/>
      <c r="DG13" s="240">
        <v>0</v>
      </c>
      <c r="DH13" s="240"/>
      <c r="DI13" s="240">
        <f t="shared" si="11"/>
        <v>6.2599999999999989E-2</v>
      </c>
      <c r="DJ13" s="670">
        <f>+CK13+CM13+CO13+CQ13+CS13+CU13</f>
        <v>5.8999999999999997E-2</v>
      </c>
      <c r="DK13" s="240">
        <f>+CL13+CN13+CP13+CR13+CT13+CV13+CX13++CZ13+DB13+DD13+DF13+DH13</f>
        <v>5.8999999999999997E-2</v>
      </c>
      <c r="DL13" s="240">
        <f>+CK13+CM13+CO13+CQ13+CS13+CU13+CW13+CY13+DA13+DC13+DE13+DG13</f>
        <v>6.2599999999999989E-2</v>
      </c>
      <c r="DM13" s="240">
        <f>+CL13+CN13+CP13+CR13+CT13+CV13+CX13++CZ13+DB13+DD13+DF13+DH13</f>
        <v>5.8999999999999997E-2</v>
      </c>
      <c r="DN13" s="671"/>
      <c r="DO13" s="666"/>
      <c r="DP13" s="666"/>
      <c r="DQ13" s="666"/>
      <c r="DR13" s="666"/>
      <c r="DS13" s="666"/>
      <c r="DT13" s="666"/>
      <c r="DU13" s="666"/>
      <c r="DV13" s="666"/>
      <c r="DW13" s="666"/>
      <c r="DX13" s="666"/>
      <c r="DY13" s="666"/>
      <c r="DZ13" s="666"/>
      <c r="EA13" s="666"/>
      <c r="EB13" s="666"/>
      <c r="EC13" s="666"/>
      <c r="ED13" s="666"/>
      <c r="EE13" s="666"/>
      <c r="EF13" s="666"/>
      <c r="EG13" s="666"/>
      <c r="EH13" s="666"/>
      <c r="EI13" s="666"/>
      <c r="EJ13" s="666"/>
      <c r="EK13" s="666"/>
      <c r="EL13" s="666"/>
      <c r="EM13" s="666"/>
      <c r="EN13" s="666"/>
      <c r="EO13" s="666"/>
      <c r="EP13" s="666"/>
      <c r="EQ13" s="666"/>
      <c r="ER13" s="240">
        <f>CV13/CU13</f>
        <v>1.3333333333333333</v>
      </c>
      <c r="ES13" s="241">
        <f t="shared" si="6"/>
        <v>1</v>
      </c>
      <c r="ET13" s="241">
        <f t="shared" si="7"/>
        <v>0.94249201277955286</v>
      </c>
      <c r="EU13" s="241">
        <f t="shared" si="8"/>
        <v>1</v>
      </c>
      <c r="EV13" s="241">
        <f t="shared" si="9"/>
        <v>0.94578313253012058</v>
      </c>
      <c r="EW13" s="720"/>
      <c r="EX13" s="664"/>
      <c r="EY13" s="664"/>
      <c r="EZ13" s="665"/>
      <c r="FA13" s="665"/>
    </row>
    <row r="14" spans="1:157" s="3" customFormat="1" ht="73.5" customHeight="1" x14ac:dyDescent="0.25">
      <c r="A14" s="439"/>
      <c r="B14" s="431"/>
      <c r="C14" s="434"/>
      <c r="D14" s="431"/>
      <c r="E14" s="431"/>
      <c r="F14" s="242" t="s">
        <v>4</v>
      </c>
      <c r="G14" s="243">
        <f>AA14+BE14+CI14+DL14+DN14</f>
        <v>1396646805</v>
      </c>
      <c r="H14" s="243"/>
      <c r="I14" s="243"/>
      <c r="J14" s="243"/>
      <c r="K14" s="243"/>
      <c r="L14" s="243"/>
      <c r="M14" s="243"/>
      <c r="N14" s="243"/>
      <c r="O14" s="243"/>
      <c r="P14" s="243"/>
      <c r="Q14" s="243"/>
      <c r="R14" s="243"/>
      <c r="S14" s="243"/>
      <c r="T14" s="243"/>
      <c r="U14" s="243"/>
      <c r="V14" s="243"/>
      <c r="W14" s="243"/>
      <c r="X14" s="243"/>
      <c r="Y14" s="243"/>
      <c r="Z14" s="243"/>
      <c r="AA14" s="243"/>
      <c r="AB14" s="243">
        <f>+AC14+AE14+AG14+AI14+AK14+AM14+AO14+AQ14+AS14+AU14+AW14+AY14</f>
        <v>244331199</v>
      </c>
      <c r="AC14" s="243">
        <v>24269934</v>
      </c>
      <c r="AD14" s="243">
        <v>24269934</v>
      </c>
      <c r="AE14" s="243">
        <v>114550700</v>
      </c>
      <c r="AF14" s="243">
        <v>114550700</v>
      </c>
      <c r="AG14" s="243">
        <v>66601098</v>
      </c>
      <c r="AH14" s="243">
        <v>66601098</v>
      </c>
      <c r="AI14" s="243">
        <v>24112000</v>
      </c>
      <c r="AJ14" s="243">
        <v>24112000</v>
      </c>
      <c r="AK14" s="243"/>
      <c r="AL14" s="243"/>
      <c r="AM14" s="243">
        <v>14797467</v>
      </c>
      <c r="AN14" s="243">
        <v>6319300</v>
      </c>
      <c r="AO14" s="243">
        <v>0</v>
      </c>
      <c r="AP14" s="243">
        <v>8478167</v>
      </c>
      <c r="AQ14" s="243">
        <v>0</v>
      </c>
      <c r="AR14" s="243">
        <v>0</v>
      </c>
      <c r="AS14" s="243">
        <v>0</v>
      </c>
      <c r="AT14" s="243">
        <v>0</v>
      </c>
      <c r="AU14" s="243">
        <v>0</v>
      </c>
      <c r="AV14" s="243">
        <v>0</v>
      </c>
      <c r="AW14" s="243">
        <v>0</v>
      </c>
      <c r="AX14" s="243">
        <v>0</v>
      </c>
      <c r="AY14" s="243">
        <v>0</v>
      </c>
      <c r="AZ14" s="243">
        <v>0</v>
      </c>
      <c r="BA14" s="243">
        <f t="shared" si="4"/>
        <v>244331199</v>
      </c>
      <c r="BB14" s="243">
        <f>+AC14+AE14+AG14+AI14+AK14+AM14+AO14+AQ14+AS14+AU14+AW14+AY14</f>
        <v>244331199</v>
      </c>
      <c r="BC14" s="243">
        <f t="shared" si="0"/>
        <v>244331199</v>
      </c>
      <c r="BD14" s="243">
        <f t="shared" si="1"/>
        <v>244331199</v>
      </c>
      <c r="BE14" s="243">
        <f t="shared" si="1"/>
        <v>244331199</v>
      </c>
      <c r="BF14" s="243">
        <v>170313444</v>
      </c>
      <c r="BG14" s="243">
        <v>67935998</v>
      </c>
      <c r="BH14" s="243">
        <v>67935998</v>
      </c>
      <c r="BI14" s="243">
        <v>63018068</v>
      </c>
      <c r="BJ14" s="243">
        <v>54740067</v>
      </c>
      <c r="BK14" s="243">
        <v>39311891</v>
      </c>
      <c r="BL14" s="243">
        <v>6349488</v>
      </c>
      <c r="BM14" s="243"/>
      <c r="BN14" s="243">
        <v>9828486</v>
      </c>
      <c r="BO14" s="243"/>
      <c r="BP14" s="243">
        <v>10205555</v>
      </c>
      <c r="BQ14" s="243">
        <v>47487</v>
      </c>
      <c r="BR14" s="243">
        <v>21251681</v>
      </c>
      <c r="BS14" s="243"/>
      <c r="BT14" s="243">
        <v>0</v>
      </c>
      <c r="BU14" s="243"/>
      <c r="BV14" s="243"/>
      <c r="BW14" s="243">
        <v>-2169</v>
      </c>
      <c r="BX14" s="243"/>
      <c r="BY14" s="243"/>
      <c r="BZ14" s="243"/>
      <c r="CA14" s="243"/>
      <c r="CB14" s="243"/>
      <c r="CC14" s="243"/>
      <c r="CD14" s="243"/>
      <c r="CE14" s="243">
        <f>BG14+BI14+BK14+BM14+BO14+BQ14+BS14+BU14+BW14+BY14+CA14+CC14</f>
        <v>170311275</v>
      </c>
      <c r="CF14" s="243">
        <f>+BG14+BI14+BK14+BM14+BO14+BQ14+BS14+BU14+BW14+BY14+CA14</f>
        <v>170311275</v>
      </c>
      <c r="CG14" s="243">
        <f>+BH14+BJ14+BL14+BN14+BP14+BR14+BT14+BV14+BX14+BZ14+CB14+CD14</f>
        <v>170311275</v>
      </c>
      <c r="CH14" s="243">
        <f t="shared" si="3"/>
        <v>170311275</v>
      </c>
      <c r="CI14" s="243">
        <f>BH14+BJ14+BL14+BN14+BP14+BR14+BT14+BV14+BX14+BZ14+CB14+CD14</f>
        <v>170311275</v>
      </c>
      <c r="CJ14" s="243">
        <v>982004331</v>
      </c>
      <c r="CK14" s="243">
        <v>238344779</v>
      </c>
      <c r="CL14" s="243">
        <v>238344779</v>
      </c>
      <c r="CM14" s="243">
        <v>73448303</v>
      </c>
      <c r="CN14" s="243">
        <v>73448303</v>
      </c>
      <c r="CO14" s="243">
        <v>4123300</v>
      </c>
      <c r="CP14" s="243">
        <v>4123300</v>
      </c>
      <c r="CQ14" s="243">
        <v>406794292</v>
      </c>
      <c r="CR14" s="243">
        <v>406795492</v>
      </c>
      <c r="CS14" s="243">
        <v>254239557</v>
      </c>
      <c r="CT14" s="243">
        <v>0</v>
      </c>
      <c r="CU14" s="243"/>
      <c r="CV14" s="663">
        <v>0</v>
      </c>
      <c r="CW14" s="243"/>
      <c r="CX14" s="243"/>
      <c r="CY14" s="243"/>
      <c r="CZ14" s="243"/>
      <c r="DA14" s="243"/>
      <c r="DB14" s="243"/>
      <c r="DC14" s="243"/>
      <c r="DD14" s="243"/>
      <c r="DE14" s="243"/>
      <c r="DF14" s="243"/>
      <c r="DG14" s="243">
        <v>5054100</v>
      </c>
      <c r="DH14" s="243"/>
      <c r="DI14" s="243">
        <f>+CK14+CM14+CO14+CQ14+CS14+CU14+CW14+CY14+DA14+DC14+DE14+DG14</f>
        <v>982004331</v>
      </c>
      <c r="DJ14" s="324">
        <f>+CK14+CM14+CO14+CQ14+CS14+CU14</f>
        <v>976950231</v>
      </c>
      <c r="DK14" s="243">
        <f>+CL14+CN14+CP14+CR14+CT14+CV14+CX14++CZ14+DB14+DD14+DF14+DH14</f>
        <v>722711874</v>
      </c>
      <c r="DL14" s="243">
        <f>+CK14+CM14+CO14+CQ14+CS14+CU14+CW14+CY14+DA14+DC14+DE14+DG14</f>
        <v>982004331</v>
      </c>
      <c r="DM14" s="243">
        <f>+CL14+CN14+CP14+CR14+CT14+CV14+CX14++CZ14+DB14+DD14+DF14+DH14</f>
        <v>722711874</v>
      </c>
      <c r="DN14" s="658"/>
      <c r="DO14" s="666"/>
      <c r="DP14" s="666"/>
      <c r="DQ14" s="666"/>
      <c r="DR14" s="666"/>
      <c r="DS14" s="666"/>
      <c r="DT14" s="666"/>
      <c r="DU14" s="666"/>
      <c r="DV14" s="666"/>
      <c r="DW14" s="666"/>
      <c r="DX14" s="666"/>
      <c r="DY14" s="666"/>
      <c r="DZ14" s="666"/>
      <c r="EA14" s="666"/>
      <c r="EB14" s="666"/>
      <c r="EC14" s="666"/>
      <c r="ED14" s="666"/>
      <c r="EE14" s="666"/>
      <c r="EF14" s="666"/>
      <c r="EG14" s="666"/>
      <c r="EH14" s="666"/>
      <c r="EI14" s="666"/>
      <c r="EJ14" s="666"/>
      <c r="EK14" s="666"/>
      <c r="EL14" s="666"/>
      <c r="EM14" s="666"/>
      <c r="EN14" s="666"/>
      <c r="EO14" s="666"/>
      <c r="EP14" s="666"/>
      <c r="EQ14" s="666"/>
      <c r="ER14" s="240">
        <f>IFERROR(CV14/CU14,0)</f>
        <v>0</v>
      </c>
      <c r="ES14" s="241">
        <f t="shared" si="6"/>
        <v>0.73976324593345633</v>
      </c>
      <c r="ET14" s="241">
        <f t="shared" si="7"/>
        <v>0.73595589264259564</v>
      </c>
      <c r="EU14" s="241">
        <f t="shared" si="8"/>
        <v>0.81730404587023187</v>
      </c>
      <c r="EV14" s="241">
        <f t="shared" si="9"/>
        <v>0.81434643599818357</v>
      </c>
      <c r="EW14" s="720"/>
      <c r="EX14" s="664"/>
      <c r="EY14" s="664"/>
      <c r="EZ14" s="665"/>
      <c r="FA14" s="665"/>
    </row>
    <row r="15" spans="1:157" s="3" customFormat="1" ht="72.75" customHeight="1" thickBot="1" x14ac:dyDescent="0.3">
      <c r="A15" s="439"/>
      <c r="B15" s="431"/>
      <c r="C15" s="434"/>
      <c r="D15" s="431"/>
      <c r="E15" s="431"/>
      <c r="F15" s="246" t="s">
        <v>47</v>
      </c>
      <c r="G15" s="247">
        <f>G10+G13</f>
        <v>1</v>
      </c>
      <c r="H15" s="248">
        <v>0.23</v>
      </c>
      <c r="I15" s="248"/>
      <c r="J15" s="248"/>
      <c r="K15" s="248">
        <v>0.23</v>
      </c>
      <c r="L15" s="672">
        <v>3.8300000000000001E-2</v>
      </c>
      <c r="M15" s="248">
        <v>0.23</v>
      </c>
      <c r="N15" s="248">
        <v>7.6600000000000001E-2</v>
      </c>
      <c r="O15" s="248">
        <v>0.23</v>
      </c>
      <c r="P15" s="249">
        <v>0.1149</v>
      </c>
      <c r="Q15" s="248">
        <v>0.23</v>
      </c>
      <c r="R15" s="249">
        <v>0.1532</v>
      </c>
      <c r="S15" s="248">
        <v>0.23</v>
      </c>
      <c r="T15" s="249">
        <v>0.1915</v>
      </c>
      <c r="U15" s="250">
        <v>0.23</v>
      </c>
      <c r="V15" s="250">
        <v>0.22620000000000001</v>
      </c>
      <c r="W15" s="250">
        <f>+H15</f>
        <v>0.23</v>
      </c>
      <c r="X15" s="250">
        <f>+V15</f>
        <v>0.22620000000000001</v>
      </c>
      <c r="Y15" s="250">
        <f>+V15</f>
        <v>0.22620000000000001</v>
      </c>
      <c r="Z15" s="250">
        <f t="shared" ref="Z15:AA18" si="12">+U15</f>
        <v>0.23</v>
      </c>
      <c r="AA15" s="250">
        <f t="shared" si="12"/>
        <v>0.22620000000000001</v>
      </c>
      <c r="AB15" s="250">
        <f>+AB10+AB13</f>
        <v>0.27380000000000004</v>
      </c>
      <c r="AC15" s="250">
        <f t="shared" ref="AC15:AI15" si="13">+AC10+AC13</f>
        <v>1.3599999999999999E-2</v>
      </c>
      <c r="AD15" s="250">
        <f t="shared" si="13"/>
        <v>1.3599999999999999E-2</v>
      </c>
      <c r="AE15" s="250">
        <f t="shared" si="13"/>
        <v>1.3600000000000001E-2</v>
      </c>
      <c r="AF15" s="250">
        <f t="shared" si="13"/>
        <v>1.3600000000000001E-2</v>
      </c>
      <c r="AG15" s="250">
        <f t="shared" si="13"/>
        <v>1.66E-2</v>
      </c>
      <c r="AH15" s="250">
        <f t="shared" si="13"/>
        <v>1.66E-2</v>
      </c>
      <c r="AI15" s="250">
        <f t="shared" si="13"/>
        <v>1.67E-2</v>
      </c>
      <c r="AJ15" s="250">
        <f>+AJ10+AJ13</f>
        <v>1.67E-2</v>
      </c>
      <c r="AK15" s="250">
        <f t="shared" ref="AK15:AZ15" si="14">+AK10+AK13</f>
        <v>1.9199999999999998E-2</v>
      </c>
      <c r="AL15" s="250">
        <f t="shared" si="14"/>
        <v>1.9199999999999998E-2</v>
      </c>
      <c r="AM15" s="250">
        <f t="shared" si="14"/>
        <v>1.9200000000000002E-2</v>
      </c>
      <c r="AN15" s="250">
        <f t="shared" si="14"/>
        <v>1.9E-2</v>
      </c>
      <c r="AO15" s="250">
        <f t="shared" si="14"/>
        <v>1.9199999999999998E-2</v>
      </c>
      <c r="AP15" s="250">
        <f t="shared" si="14"/>
        <v>1.9399999999999997E-2</v>
      </c>
      <c r="AQ15" s="250">
        <f t="shared" si="14"/>
        <v>1.9199999999999998E-2</v>
      </c>
      <c r="AR15" s="250">
        <f t="shared" si="14"/>
        <v>1.9199999999999998E-2</v>
      </c>
      <c r="AS15" s="250">
        <f t="shared" si="14"/>
        <v>2.7400000000000001E-2</v>
      </c>
      <c r="AT15" s="250">
        <f t="shared" si="14"/>
        <v>2.7400000000000001E-2</v>
      </c>
      <c r="AU15" s="250">
        <f t="shared" si="14"/>
        <v>2.7400000000000001E-2</v>
      </c>
      <c r="AV15" s="250">
        <f t="shared" si="14"/>
        <v>2.7400000000000001E-2</v>
      </c>
      <c r="AW15" s="250">
        <f t="shared" si="14"/>
        <v>4.0899999999999999E-2</v>
      </c>
      <c r="AX15" s="250">
        <f t="shared" si="14"/>
        <v>6.7000000000000002E-3</v>
      </c>
      <c r="AY15" s="250">
        <f t="shared" si="14"/>
        <v>4.0800000000000003E-2</v>
      </c>
      <c r="AZ15" s="250">
        <f t="shared" si="14"/>
        <v>6.4999999999999997E-3</v>
      </c>
      <c r="BA15" s="251">
        <f t="shared" si="4"/>
        <v>0.27380000000000004</v>
      </c>
      <c r="BB15" s="251">
        <f>+BB10+BB13</f>
        <v>0.27380000000000004</v>
      </c>
      <c r="BC15" s="251">
        <f>+BC10+BC13</f>
        <v>0.20530000000000001</v>
      </c>
      <c r="BD15" s="251">
        <f>BD10+BD13</f>
        <v>0.27380000000000004</v>
      </c>
      <c r="BE15" s="252">
        <f>BE10+BE13</f>
        <v>0.20530000000000001</v>
      </c>
      <c r="BF15" s="253">
        <v>0.36</v>
      </c>
      <c r="BG15" s="250">
        <f>+BG10+BG13</f>
        <v>6.9999999999999999E-4</v>
      </c>
      <c r="BH15" s="250">
        <f>+BH10+BH13</f>
        <v>6.9999999999999999E-4</v>
      </c>
      <c r="BI15" s="250">
        <f t="shared" ref="BI15:CD15" si="15">+BI10+BI13</f>
        <v>3.1800000000000002E-2</v>
      </c>
      <c r="BJ15" s="250">
        <f t="shared" si="15"/>
        <v>3.1399999999999997E-2</v>
      </c>
      <c r="BK15" s="250">
        <f>+BK10+BK13</f>
        <v>3.7900000000000003E-2</v>
      </c>
      <c r="BL15" s="250">
        <f>+BL10+BL13</f>
        <v>3.8800000000000001E-2</v>
      </c>
      <c r="BM15" s="250">
        <f t="shared" si="15"/>
        <v>4.2900000000000001E-2</v>
      </c>
      <c r="BN15" s="250">
        <f t="shared" si="15"/>
        <v>3.8600000000000002E-2</v>
      </c>
      <c r="BO15" s="250">
        <f t="shared" si="15"/>
        <v>4.0399999999999998E-2</v>
      </c>
      <c r="BP15" s="250">
        <f t="shared" si="15"/>
        <v>4.1500000000000002E-2</v>
      </c>
      <c r="BQ15" s="250">
        <f t="shared" si="15"/>
        <v>4.2700000000000002E-2</v>
      </c>
      <c r="BR15" s="250">
        <f t="shared" si="15"/>
        <v>4.19E-2</v>
      </c>
      <c r="BS15" s="250">
        <f t="shared" si="15"/>
        <v>4.2500000000000003E-2</v>
      </c>
      <c r="BT15" s="250">
        <f t="shared" si="15"/>
        <v>1.7600000000000001E-2</v>
      </c>
      <c r="BU15" s="250">
        <f t="shared" si="15"/>
        <v>3.78E-2</v>
      </c>
      <c r="BV15" s="250">
        <f t="shared" si="15"/>
        <v>2.2499999999999999E-2</v>
      </c>
      <c r="BW15" s="250">
        <f t="shared" si="15"/>
        <v>3.6600000000000001E-2</v>
      </c>
      <c r="BX15" s="250">
        <f t="shared" si="15"/>
        <v>1.95E-2</v>
      </c>
      <c r="BY15" s="250">
        <f t="shared" si="15"/>
        <v>2.5100000000000001E-2</v>
      </c>
      <c r="BZ15" s="250">
        <f t="shared" si="15"/>
        <v>1.37E-2</v>
      </c>
      <c r="CA15" s="250">
        <f t="shared" si="15"/>
        <v>1.2200000000000001E-2</v>
      </c>
      <c r="CB15" s="250">
        <f t="shared" si="15"/>
        <v>1.2699999999999999E-2</v>
      </c>
      <c r="CC15" s="250">
        <f t="shared" si="15"/>
        <v>9.4000000000000004E-3</v>
      </c>
      <c r="CD15" s="250">
        <f t="shared" si="15"/>
        <v>1.8499999999999999E-2</v>
      </c>
      <c r="CE15" s="251">
        <f>BG15+BI15+BK15+BM15+BO15+BQ15+BS15+BU15+BW15+BY15+CA15+CC15</f>
        <v>0.3600000000000001</v>
      </c>
      <c r="CF15" s="251">
        <f>+CF10+CF13</f>
        <v>0.3600000000000001</v>
      </c>
      <c r="CG15" s="251">
        <f>+CG10+CG13</f>
        <v>0.2974</v>
      </c>
      <c r="CH15" s="251">
        <f>CH10+CH13</f>
        <v>0.3600000000000001</v>
      </c>
      <c r="CI15" s="251">
        <f>CI10+CI13</f>
        <v>0.2974</v>
      </c>
      <c r="CJ15" s="250">
        <f t="shared" ref="CJ15:CQ15" si="16">+CJ10+CJ13</f>
        <v>0.23110000000000003</v>
      </c>
      <c r="CK15" s="250">
        <f>+CK10+CK13</f>
        <v>1.43E-2</v>
      </c>
      <c r="CL15" s="250">
        <f t="shared" si="16"/>
        <v>1.43E-2</v>
      </c>
      <c r="CM15" s="250">
        <f t="shared" si="16"/>
        <v>3.39E-2</v>
      </c>
      <c r="CN15" s="250">
        <f t="shared" si="16"/>
        <v>3.2899999999999999E-2</v>
      </c>
      <c r="CO15" s="250">
        <f t="shared" si="16"/>
        <v>4.1800000000000004E-2</v>
      </c>
      <c r="CP15" s="250">
        <f t="shared" si="16"/>
        <v>4.1800000000000004E-2</v>
      </c>
      <c r="CQ15" s="250">
        <f t="shared" si="16"/>
        <v>3.73E-2</v>
      </c>
      <c r="CR15" s="250">
        <f t="shared" ref="CR15:DH15" si="17">+CR10+CR13</f>
        <v>3.8300000000000001E-2</v>
      </c>
      <c r="CS15" s="250">
        <f t="shared" si="17"/>
        <v>2.1400000000000002E-2</v>
      </c>
      <c r="CT15" s="250">
        <f t="shared" si="17"/>
        <v>2.1100000000000001E-2</v>
      </c>
      <c r="CU15" s="250">
        <f t="shared" si="17"/>
        <v>1.83E-2</v>
      </c>
      <c r="CV15" s="250">
        <f t="shared" si="17"/>
        <v>1.8599999999999998E-2</v>
      </c>
      <c r="CW15" s="250">
        <f t="shared" si="17"/>
        <v>1.37E-2</v>
      </c>
      <c r="CX15" s="250">
        <f t="shared" si="17"/>
        <v>0</v>
      </c>
      <c r="CY15" s="250">
        <f t="shared" si="17"/>
        <v>1.6199999999999999E-2</v>
      </c>
      <c r="CZ15" s="250">
        <f t="shared" si="17"/>
        <v>0</v>
      </c>
      <c r="DA15" s="250">
        <f t="shared" si="17"/>
        <v>1.09E-2</v>
      </c>
      <c r="DB15" s="250">
        <f t="shared" si="17"/>
        <v>0</v>
      </c>
      <c r="DC15" s="250">
        <f t="shared" si="17"/>
        <v>1.5299999999999999E-2</v>
      </c>
      <c r="DD15" s="250">
        <f t="shared" si="17"/>
        <v>0</v>
      </c>
      <c r="DE15" s="250">
        <f t="shared" si="17"/>
        <v>4.7000000000000002E-3</v>
      </c>
      <c r="DF15" s="250">
        <f t="shared" si="17"/>
        <v>0</v>
      </c>
      <c r="DG15" s="250">
        <f>+DG10+DG13</f>
        <v>3.3E-3</v>
      </c>
      <c r="DH15" s="250">
        <f t="shared" si="17"/>
        <v>0</v>
      </c>
      <c r="DI15" s="250">
        <f>+CK15+CM15+CO15+CQ15+CS15+CU15+CW15+CY15+DA15+DC15+DE15+DG15</f>
        <v>0.2311</v>
      </c>
      <c r="DJ15" s="250">
        <f>DJ10+DJ13</f>
        <v>0.16699999999999998</v>
      </c>
      <c r="DK15" s="250">
        <f>DK10+DK13</f>
        <v>0.16699999999999998</v>
      </c>
      <c r="DL15" s="250">
        <f>DL10+DL13</f>
        <v>0.2311</v>
      </c>
      <c r="DM15" s="250">
        <f>DM10+DM13</f>
        <v>0.16699999999999998</v>
      </c>
      <c r="DN15" s="250">
        <f>+DN10+DN13</f>
        <v>0.04</v>
      </c>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1">
        <f t="shared" si="5"/>
        <v>1.0163934426229506</v>
      </c>
      <c r="ES15" s="255">
        <f t="shared" si="6"/>
        <v>1</v>
      </c>
      <c r="ET15" s="255">
        <f t="shared" si="7"/>
        <v>0.72263089571614014</v>
      </c>
      <c r="EU15" s="255">
        <f t="shared" si="8"/>
        <v>0.86913077221575452</v>
      </c>
      <c r="EV15" s="255">
        <f t="shared" si="9"/>
        <v>0.89589999999999992</v>
      </c>
      <c r="EW15" s="720"/>
      <c r="EX15" s="664"/>
      <c r="EY15" s="664"/>
      <c r="EZ15" s="665"/>
      <c r="FA15" s="665"/>
    </row>
    <row r="16" spans="1:157" s="3" customFormat="1" ht="62.25" customHeight="1" thickBot="1" x14ac:dyDescent="0.3">
      <c r="A16" s="440"/>
      <c r="B16" s="432"/>
      <c r="C16" s="435"/>
      <c r="D16" s="432"/>
      <c r="E16" s="432"/>
      <c r="F16" s="256" t="s">
        <v>50</v>
      </c>
      <c r="G16" s="257">
        <f>+G11+G14</f>
        <v>9299596660</v>
      </c>
      <c r="H16" s="258">
        <f t="shared" ref="H16:BS16" si="18">+H11+H14</f>
        <v>725710000</v>
      </c>
      <c r="I16" s="258">
        <f t="shared" si="18"/>
        <v>0</v>
      </c>
      <c r="J16" s="258">
        <f t="shared" si="18"/>
        <v>0</v>
      </c>
      <c r="K16" s="258">
        <f t="shared" si="18"/>
        <v>725710000</v>
      </c>
      <c r="L16" s="258">
        <f t="shared" si="18"/>
        <v>89992000</v>
      </c>
      <c r="M16" s="258">
        <f t="shared" si="18"/>
        <v>725710000</v>
      </c>
      <c r="N16" s="258">
        <f t="shared" si="18"/>
        <v>540620000</v>
      </c>
      <c r="O16" s="258">
        <f t="shared" si="18"/>
        <v>725710000</v>
      </c>
      <c r="P16" s="258">
        <f t="shared" si="18"/>
        <v>540707000</v>
      </c>
      <c r="Q16" s="258">
        <f t="shared" si="18"/>
        <v>725710000</v>
      </c>
      <c r="R16" s="258">
        <f t="shared" si="18"/>
        <v>540707000</v>
      </c>
      <c r="S16" s="258">
        <f t="shared" si="18"/>
        <v>738268000</v>
      </c>
      <c r="T16" s="258">
        <f t="shared" si="18"/>
        <v>551601000</v>
      </c>
      <c r="U16" s="258">
        <f t="shared" si="18"/>
        <v>738268000</v>
      </c>
      <c r="V16" s="258">
        <f t="shared" si="18"/>
        <v>737370000</v>
      </c>
      <c r="W16" s="258">
        <f t="shared" si="18"/>
        <v>725710000</v>
      </c>
      <c r="X16" s="258">
        <f t="shared" si="18"/>
        <v>737370000</v>
      </c>
      <c r="Y16" s="258">
        <f t="shared" si="18"/>
        <v>737370000</v>
      </c>
      <c r="Z16" s="258">
        <f t="shared" si="18"/>
        <v>738268000</v>
      </c>
      <c r="AA16" s="258">
        <f t="shared" si="18"/>
        <v>737370000</v>
      </c>
      <c r="AB16" s="258">
        <f t="shared" si="18"/>
        <v>1862283199</v>
      </c>
      <c r="AC16" s="258">
        <f t="shared" si="18"/>
        <v>24269934</v>
      </c>
      <c r="AD16" s="258">
        <f t="shared" si="18"/>
        <v>24269934</v>
      </c>
      <c r="AE16" s="258">
        <f t="shared" si="18"/>
        <v>834804700</v>
      </c>
      <c r="AF16" s="258">
        <f t="shared" si="18"/>
        <v>834804700</v>
      </c>
      <c r="AG16" s="258">
        <f t="shared" si="18"/>
        <v>570603098</v>
      </c>
      <c r="AH16" s="258">
        <f t="shared" si="18"/>
        <v>570603098</v>
      </c>
      <c r="AI16" s="258">
        <f t="shared" si="18"/>
        <v>24112000</v>
      </c>
      <c r="AJ16" s="258">
        <f t="shared" si="18"/>
        <v>24112000</v>
      </c>
      <c r="AK16" s="258">
        <f t="shared" si="18"/>
        <v>0</v>
      </c>
      <c r="AL16" s="258">
        <f t="shared" si="18"/>
        <v>0</v>
      </c>
      <c r="AM16" s="258">
        <f t="shared" si="18"/>
        <v>29797467</v>
      </c>
      <c r="AN16" s="258">
        <f t="shared" si="18"/>
        <v>21319300</v>
      </c>
      <c r="AO16" s="258">
        <f t="shared" si="18"/>
        <v>252500000</v>
      </c>
      <c r="AP16" s="258">
        <f t="shared" si="18"/>
        <v>8478167</v>
      </c>
      <c r="AQ16" s="258">
        <f t="shared" si="18"/>
        <v>5000000</v>
      </c>
      <c r="AR16" s="258">
        <f t="shared" si="18"/>
        <v>5000000</v>
      </c>
      <c r="AS16" s="258">
        <f t="shared" si="18"/>
        <v>30000</v>
      </c>
      <c r="AT16" s="258">
        <f t="shared" si="18"/>
        <v>0</v>
      </c>
      <c r="AU16" s="258">
        <f t="shared" si="18"/>
        <v>0</v>
      </c>
      <c r="AV16" s="258">
        <f t="shared" si="18"/>
        <v>0</v>
      </c>
      <c r="AW16" s="258">
        <f t="shared" si="18"/>
        <v>356305467</v>
      </c>
      <c r="AX16" s="258">
        <f t="shared" si="18"/>
        <v>6305467</v>
      </c>
      <c r="AY16" s="258">
        <f t="shared" si="18"/>
        <v>152042858</v>
      </c>
      <c r="AZ16" s="258">
        <f t="shared" si="18"/>
        <v>78045224</v>
      </c>
      <c r="BA16" s="258">
        <f t="shared" si="18"/>
        <v>2249465524</v>
      </c>
      <c r="BB16" s="258">
        <f t="shared" si="18"/>
        <v>2249465524</v>
      </c>
      <c r="BC16" s="258">
        <f t="shared" si="18"/>
        <v>1572937890</v>
      </c>
      <c r="BD16" s="258">
        <f t="shared" si="18"/>
        <v>2249465524</v>
      </c>
      <c r="BE16" s="258">
        <f t="shared" si="18"/>
        <v>1572937890</v>
      </c>
      <c r="BF16" s="258">
        <f t="shared" si="18"/>
        <v>3193952444</v>
      </c>
      <c r="BG16" s="258">
        <f t="shared" si="18"/>
        <v>1485272665</v>
      </c>
      <c r="BH16" s="258">
        <f t="shared" si="18"/>
        <v>1485272665</v>
      </c>
      <c r="BI16" s="258">
        <f t="shared" si="18"/>
        <v>63018068</v>
      </c>
      <c r="BJ16" s="258">
        <f t="shared" si="18"/>
        <v>54740067</v>
      </c>
      <c r="BK16" s="258">
        <f t="shared" si="18"/>
        <v>312133891</v>
      </c>
      <c r="BL16" s="258">
        <f t="shared" si="18"/>
        <v>6349488</v>
      </c>
      <c r="BM16" s="258">
        <f t="shared" si="18"/>
        <v>5024000</v>
      </c>
      <c r="BN16" s="258">
        <f t="shared" si="18"/>
        <v>9828486</v>
      </c>
      <c r="BO16" s="258">
        <f t="shared" si="18"/>
        <v>0</v>
      </c>
      <c r="BP16" s="258">
        <f t="shared" si="18"/>
        <v>10205555</v>
      </c>
      <c r="BQ16" s="258">
        <f t="shared" si="18"/>
        <v>1017005725</v>
      </c>
      <c r="BR16" s="258">
        <f t="shared" si="18"/>
        <v>26275681</v>
      </c>
      <c r="BS16" s="258">
        <f t="shared" si="18"/>
        <v>0</v>
      </c>
      <c r="BT16" s="258">
        <f t="shared" ref="BT16:DN16" si="19">+BT11+BT14</f>
        <v>0</v>
      </c>
      <c r="BU16" s="258">
        <f t="shared" si="19"/>
        <v>5745000</v>
      </c>
      <c r="BV16" s="258">
        <f t="shared" si="19"/>
        <v>5745000</v>
      </c>
      <c r="BW16" s="258">
        <f t="shared" si="19"/>
        <v>81478831</v>
      </c>
      <c r="BX16" s="258">
        <f t="shared" si="19"/>
        <v>1055241230</v>
      </c>
      <c r="BY16" s="258">
        <f t="shared" si="19"/>
        <v>17846067</v>
      </c>
      <c r="BZ16" s="258">
        <f t="shared" si="19"/>
        <v>52143200</v>
      </c>
      <c r="CA16" s="258">
        <f t="shared" si="19"/>
        <v>-118082766</v>
      </c>
      <c r="CB16" s="258">
        <f t="shared" si="19"/>
        <v>111799334</v>
      </c>
      <c r="CC16" s="258">
        <f t="shared" si="19"/>
        <v>29010062</v>
      </c>
      <c r="CD16" s="258">
        <f t="shared" si="19"/>
        <v>78035733</v>
      </c>
      <c r="CE16" s="258">
        <f t="shared" si="19"/>
        <v>2898451543</v>
      </c>
      <c r="CF16" s="258">
        <f t="shared" si="19"/>
        <v>2898451543</v>
      </c>
      <c r="CG16" s="258">
        <f t="shared" si="19"/>
        <v>2895636439</v>
      </c>
      <c r="CH16" s="258">
        <f t="shared" si="19"/>
        <v>2898451543</v>
      </c>
      <c r="CI16" s="258">
        <f t="shared" si="19"/>
        <v>2895636439</v>
      </c>
      <c r="CJ16" s="258">
        <f t="shared" si="19"/>
        <v>2901904331</v>
      </c>
      <c r="CK16" s="258">
        <f t="shared" si="19"/>
        <v>758574779</v>
      </c>
      <c r="CL16" s="258">
        <f t="shared" si="19"/>
        <v>758574779</v>
      </c>
      <c r="CM16" s="258">
        <f t="shared" si="19"/>
        <v>1101565303</v>
      </c>
      <c r="CN16" s="258">
        <f t="shared" si="19"/>
        <v>1101565303</v>
      </c>
      <c r="CO16" s="258">
        <f t="shared" si="19"/>
        <v>174295300</v>
      </c>
      <c r="CP16" s="258">
        <f t="shared" si="19"/>
        <v>174295300</v>
      </c>
      <c r="CQ16" s="258">
        <f t="shared" si="19"/>
        <v>556012292</v>
      </c>
      <c r="CR16" s="258">
        <f t="shared" si="19"/>
        <v>484059492</v>
      </c>
      <c r="CS16" s="258">
        <f t="shared" si="19"/>
        <v>254239557</v>
      </c>
      <c r="CT16" s="258">
        <f t="shared" si="19"/>
        <v>13296000</v>
      </c>
      <c r="CU16" s="258">
        <f t="shared" si="19"/>
        <v>88401000</v>
      </c>
      <c r="CV16" s="258">
        <f t="shared" si="19"/>
        <v>132820000</v>
      </c>
      <c r="CW16" s="258">
        <f t="shared" si="19"/>
        <v>0</v>
      </c>
      <c r="CX16" s="258">
        <f t="shared" si="19"/>
        <v>0</v>
      </c>
      <c r="CY16" s="258">
        <f t="shared" si="19"/>
        <v>0</v>
      </c>
      <c r="CZ16" s="258">
        <f t="shared" si="19"/>
        <v>0</v>
      </c>
      <c r="DA16" s="258">
        <f t="shared" si="19"/>
        <v>0</v>
      </c>
      <c r="DB16" s="258">
        <f t="shared" si="19"/>
        <v>0</v>
      </c>
      <c r="DC16" s="258">
        <f t="shared" si="19"/>
        <v>0</v>
      </c>
      <c r="DD16" s="258">
        <f t="shared" si="19"/>
        <v>0</v>
      </c>
      <c r="DE16" s="258">
        <f t="shared" si="19"/>
        <v>0</v>
      </c>
      <c r="DF16" s="258">
        <f t="shared" si="19"/>
        <v>0</v>
      </c>
      <c r="DG16" s="258">
        <f t="shared" si="19"/>
        <v>5054100</v>
      </c>
      <c r="DH16" s="258">
        <f t="shared" si="19"/>
        <v>0</v>
      </c>
      <c r="DI16" s="258">
        <f t="shared" si="19"/>
        <v>2938142331</v>
      </c>
      <c r="DJ16" s="258">
        <f t="shared" si="19"/>
        <v>2933088231</v>
      </c>
      <c r="DK16" s="258">
        <f t="shared" si="19"/>
        <v>2664610874</v>
      </c>
      <c r="DL16" s="258">
        <f t="shared" si="19"/>
        <v>2938142331</v>
      </c>
      <c r="DM16" s="258">
        <f t="shared" si="19"/>
        <v>2664610874</v>
      </c>
      <c r="DN16" s="258">
        <f t="shared" si="19"/>
        <v>1155510000</v>
      </c>
      <c r="DO16" s="259">
        <f t="shared" ref="DO16:EL16" si="20">+DO11+DO14</f>
        <v>0</v>
      </c>
      <c r="DP16" s="259">
        <f t="shared" si="20"/>
        <v>0</v>
      </c>
      <c r="DQ16" s="259">
        <f t="shared" si="20"/>
        <v>0</v>
      </c>
      <c r="DR16" s="259">
        <f t="shared" si="20"/>
        <v>0</v>
      </c>
      <c r="DS16" s="259">
        <f t="shared" si="20"/>
        <v>0</v>
      </c>
      <c r="DT16" s="259">
        <f t="shared" si="20"/>
        <v>0</v>
      </c>
      <c r="DU16" s="259">
        <f t="shared" si="20"/>
        <v>0</v>
      </c>
      <c r="DV16" s="259">
        <f t="shared" si="20"/>
        <v>0</v>
      </c>
      <c r="DW16" s="259">
        <f t="shared" si="20"/>
        <v>0</v>
      </c>
      <c r="DX16" s="259">
        <f t="shared" si="20"/>
        <v>0</v>
      </c>
      <c r="DY16" s="259">
        <f t="shared" si="20"/>
        <v>0</v>
      </c>
      <c r="DZ16" s="259">
        <f t="shared" si="20"/>
        <v>0</v>
      </c>
      <c r="EA16" s="259">
        <f t="shared" si="20"/>
        <v>0</v>
      </c>
      <c r="EB16" s="259">
        <f t="shared" si="20"/>
        <v>0</v>
      </c>
      <c r="EC16" s="259">
        <f t="shared" si="20"/>
        <v>0</v>
      </c>
      <c r="ED16" s="259">
        <f t="shared" si="20"/>
        <v>0</v>
      </c>
      <c r="EE16" s="259">
        <f t="shared" si="20"/>
        <v>0</v>
      </c>
      <c r="EF16" s="259">
        <f t="shared" si="20"/>
        <v>0</v>
      </c>
      <c r="EG16" s="259">
        <f t="shared" si="20"/>
        <v>0</v>
      </c>
      <c r="EH16" s="259">
        <f t="shared" si="20"/>
        <v>0</v>
      </c>
      <c r="EI16" s="259">
        <f t="shared" si="20"/>
        <v>0</v>
      </c>
      <c r="EJ16" s="259">
        <f t="shared" si="20"/>
        <v>0</v>
      </c>
      <c r="EK16" s="259">
        <f t="shared" si="20"/>
        <v>0</v>
      </c>
      <c r="EL16" s="259">
        <f t="shared" si="20"/>
        <v>0</v>
      </c>
      <c r="EM16" s="259"/>
      <c r="EN16" s="259"/>
      <c r="EO16" s="259"/>
      <c r="EP16" s="259"/>
      <c r="EQ16" s="259"/>
      <c r="ER16" s="260">
        <f t="shared" si="5"/>
        <v>1.5024716914967025</v>
      </c>
      <c r="ES16" s="261">
        <f t="shared" si="6"/>
        <v>0.90846597993117106</v>
      </c>
      <c r="ET16" s="261">
        <f t="shared" si="7"/>
        <v>0.90690326533401688</v>
      </c>
      <c r="EU16" s="261">
        <f t="shared" si="8"/>
        <v>0.89242672690332137</v>
      </c>
      <c r="EV16" s="262">
        <f t="shared" si="9"/>
        <v>0.84633296375673139</v>
      </c>
      <c r="EW16" s="721"/>
      <c r="EX16" s="664"/>
      <c r="EY16" s="664"/>
      <c r="EZ16" s="665"/>
      <c r="FA16" s="665"/>
    </row>
    <row r="17" spans="1:157" s="3" customFormat="1" ht="64.5" customHeight="1" x14ac:dyDescent="0.25">
      <c r="A17" s="465" t="s">
        <v>94</v>
      </c>
      <c r="B17" s="465">
        <v>2</v>
      </c>
      <c r="C17" s="466" t="s">
        <v>103</v>
      </c>
      <c r="D17" s="465" t="s">
        <v>90</v>
      </c>
      <c r="E17" s="465">
        <v>445</v>
      </c>
      <c r="F17" s="263" t="s">
        <v>45</v>
      </c>
      <c r="G17" s="264">
        <f>AA17+BE17+CI17+DL17+DN17</f>
        <v>1.0000000000000002</v>
      </c>
      <c r="H17" s="265">
        <v>0.1</v>
      </c>
      <c r="I17" s="265"/>
      <c r="J17" s="265"/>
      <c r="K17" s="265">
        <v>0.1</v>
      </c>
      <c r="L17" s="265">
        <v>1.1900000000000001E-2</v>
      </c>
      <c r="M17" s="265">
        <v>0.1</v>
      </c>
      <c r="N17" s="265">
        <v>2.8500000000000001E-2</v>
      </c>
      <c r="O17" s="265">
        <v>0.1</v>
      </c>
      <c r="P17" s="673">
        <v>4.5100000000000001E-2</v>
      </c>
      <c r="Q17" s="265">
        <v>0.1</v>
      </c>
      <c r="R17" s="673">
        <v>6.1700000000000005E-2</v>
      </c>
      <c r="S17" s="265">
        <v>0.1</v>
      </c>
      <c r="T17" s="673">
        <v>7.8300000000000008E-2</v>
      </c>
      <c r="U17" s="265">
        <v>0.1</v>
      </c>
      <c r="V17" s="265">
        <v>0.1</v>
      </c>
      <c r="W17" s="265">
        <f>+H17</f>
        <v>0.1</v>
      </c>
      <c r="X17" s="265">
        <f>+V17</f>
        <v>0.1</v>
      </c>
      <c r="Y17" s="265">
        <f>+V17</f>
        <v>0.1</v>
      </c>
      <c r="Z17" s="265">
        <f t="shared" si="12"/>
        <v>0.1</v>
      </c>
      <c r="AA17" s="265">
        <f t="shared" si="12"/>
        <v>0.1</v>
      </c>
      <c r="AB17" s="265">
        <f>+AC17+AE17+AG17+AI17+AK17+AM17+AO17+AQ17+AS17+AU17+AW17+AY17</f>
        <v>0.19999999999999998</v>
      </c>
      <c r="AC17" s="265">
        <v>1.7399999999999999E-2</v>
      </c>
      <c r="AD17" s="673">
        <v>1.7399999999999999E-2</v>
      </c>
      <c r="AE17" s="265">
        <v>1.7399999999999999E-2</v>
      </c>
      <c r="AF17" s="673">
        <v>1.7399999999999999E-2</v>
      </c>
      <c r="AG17" s="265">
        <v>1.6299999999999995E-2</v>
      </c>
      <c r="AH17" s="673">
        <v>1.6299999999999995E-2</v>
      </c>
      <c r="AI17" s="265">
        <v>1.6299999999999995E-2</v>
      </c>
      <c r="AJ17" s="265">
        <v>1.6299999999999995E-2</v>
      </c>
      <c r="AK17" s="265">
        <v>1.6299999999999995E-2</v>
      </c>
      <c r="AL17" s="265">
        <v>1.6299999999999995E-2</v>
      </c>
      <c r="AM17" s="265">
        <v>1.6299999999999995E-2</v>
      </c>
      <c r="AN17" s="265">
        <v>2.0400000000000001E-2</v>
      </c>
      <c r="AO17" s="265">
        <v>2.0400000000000001E-2</v>
      </c>
      <c r="AP17" s="265">
        <v>1.6299999999999999E-2</v>
      </c>
      <c r="AQ17" s="265">
        <v>1.6299999999999995E-2</v>
      </c>
      <c r="AR17" s="265">
        <v>1.6299999999999999E-2</v>
      </c>
      <c r="AS17" s="265">
        <v>1.6400000000000001E-2</v>
      </c>
      <c r="AT17" s="265">
        <v>1.6400000000000001E-2</v>
      </c>
      <c r="AU17" s="265">
        <v>1.6400000000000001E-2</v>
      </c>
      <c r="AV17" s="265">
        <v>1.6400000000000001E-2</v>
      </c>
      <c r="AW17" s="265">
        <v>1.6400000000000001E-2</v>
      </c>
      <c r="AX17" s="265">
        <v>1.6400000000000001E-2</v>
      </c>
      <c r="AY17" s="265">
        <v>1.41E-2</v>
      </c>
      <c r="AZ17" s="265">
        <v>1.41E-2</v>
      </c>
      <c r="BA17" s="266">
        <f>+AC17+AE17+AG17+AI17+AK17+AM17+AO17+AQ17+AS17+AU17+AW17+AY17</f>
        <v>0.19999999999999998</v>
      </c>
      <c r="BB17" s="266">
        <f>+AC17+AE17+AG17+AI17+AK17+AM17+AO17+AQ17+AS17+AU17+AW17+AY17</f>
        <v>0.19999999999999998</v>
      </c>
      <c r="BC17" s="266">
        <f t="shared" si="0"/>
        <v>0.19999999999999998</v>
      </c>
      <c r="BD17" s="266">
        <f t="shared" si="1"/>
        <v>0.19999999999999998</v>
      </c>
      <c r="BE17" s="266">
        <f t="shared" si="1"/>
        <v>0.19999999999999998</v>
      </c>
      <c r="BF17" s="267">
        <v>0.3</v>
      </c>
      <c r="BG17" s="267">
        <v>6.0000000000000001E-3</v>
      </c>
      <c r="BH17" s="265">
        <v>6.0000000000000001E-3</v>
      </c>
      <c r="BI17" s="267">
        <v>6.8500000000000005E-2</v>
      </c>
      <c r="BJ17" s="265">
        <v>6.8500000000000005E-2</v>
      </c>
      <c r="BK17" s="267">
        <v>1.4999999999999999E-2</v>
      </c>
      <c r="BL17" s="265">
        <v>1.4999999999999999E-2</v>
      </c>
      <c r="BM17" s="267">
        <v>2.8500000000000001E-2</v>
      </c>
      <c r="BN17" s="265">
        <v>2.8500000000000001E-2</v>
      </c>
      <c r="BO17" s="267">
        <v>1.72E-2</v>
      </c>
      <c r="BP17" s="265">
        <v>1.7500000000000002E-2</v>
      </c>
      <c r="BQ17" s="267">
        <v>4.2000000000000003E-2</v>
      </c>
      <c r="BR17" s="265">
        <v>4.2000000000000003E-2</v>
      </c>
      <c r="BS17" s="267">
        <v>0.05</v>
      </c>
      <c r="BT17" s="265">
        <v>0.05</v>
      </c>
      <c r="BU17" s="267">
        <v>1.72E-2</v>
      </c>
      <c r="BV17" s="265">
        <v>1.72E-2</v>
      </c>
      <c r="BW17" s="267">
        <v>1.72E-2</v>
      </c>
      <c r="BX17" s="265">
        <v>1.72E-2</v>
      </c>
      <c r="BY17" s="267">
        <v>1.6500000000000001E-2</v>
      </c>
      <c r="BZ17" s="265">
        <v>1.6500000000000001E-2</v>
      </c>
      <c r="CA17" s="267">
        <v>1.6400000000000001E-2</v>
      </c>
      <c r="CB17" s="265">
        <v>1.6400000000000001E-2</v>
      </c>
      <c r="CC17" s="267">
        <v>5.4999999999999997E-3</v>
      </c>
      <c r="CD17" s="265">
        <v>5.4999999999999997E-3</v>
      </c>
      <c r="CE17" s="266">
        <f>+BG17+BI17+BK17+BM17+BO17+BQ17+BS17+BU17+BW17+BY17+CA17+CC17</f>
        <v>0.30000000000000004</v>
      </c>
      <c r="CF17" s="266">
        <f>+BG17+BI17+BK17+BM17+BO17+BQ17+BS17+BU17+BW17+BY17+CA17+CC17</f>
        <v>0.30000000000000004</v>
      </c>
      <c r="CG17" s="268">
        <f>+BH17+BJ17+BL17+BN17+BP17+BR17+BT17+BV17+BX17+BZ17+CB17+CD17-0.0003</f>
        <v>0.30000000000000004</v>
      </c>
      <c r="CH17" s="266">
        <f t="shared" ref="CH17:CI19" si="21">BG17+BI17+BK17+BM17+BO17+BQ17+BS17+BU17+BW17+BY17+CA17+CC17</f>
        <v>0.30000000000000004</v>
      </c>
      <c r="CI17" s="266">
        <f>BH17+BJ17+BL17+BN17+BP17+BR17+BT17+BV17+BX17+BZ17+CB17+CD17-0.0003</f>
        <v>0.30000000000000004</v>
      </c>
      <c r="CJ17" s="265">
        <v>0.3</v>
      </c>
      <c r="CK17" s="265">
        <v>6.0000000000000001E-3</v>
      </c>
      <c r="CL17" s="265">
        <v>6.0000000000000001E-3</v>
      </c>
      <c r="CM17" s="265">
        <v>5.3999999999999999E-2</v>
      </c>
      <c r="CN17" s="265">
        <v>5.3999999999999999E-2</v>
      </c>
      <c r="CO17" s="265">
        <v>2.1000000000000001E-2</v>
      </c>
      <c r="CP17" s="265">
        <v>2.1000000000000001E-2</v>
      </c>
      <c r="CQ17" s="265">
        <v>2.3E-2</v>
      </c>
      <c r="CR17" s="265">
        <v>2.3E-2</v>
      </c>
      <c r="CS17" s="265">
        <v>2.3E-2</v>
      </c>
      <c r="CT17" s="265">
        <v>2.3E-2</v>
      </c>
      <c r="CU17" s="265">
        <v>2.3E-2</v>
      </c>
      <c r="CV17" s="674">
        <v>2.3E-2</v>
      </c>
      <c r="CW17" s="265">
        <v>5.6000000000000001E-2</v>
      </c>
      <c r="CX17" s="265"/>
      <c r="CY17" s="265">
        <v>2.3E-2</v>
      </c>
      <c r="CZ17" s="265"/>
      <c r="DA17" s="265">
        <v>2.3E-2</v>
      </c>
      <c r="DB17" s="265"/>
      <c r="DC17" s="265">
        <v>2.1000000000000001E-2</v>
      </c>
      <c r="DD17" s="265"/>
      <c r="DE17" s="265">
        <v>2.1000000000000001E-2</v>
      </c>
      <c r="DF17" s="265"/>
      <c r="DG17" s="265">
        <v>6.0000000000000001E-3</v>
      </c>
      <c r="DH17" s="265"/>
      <c r="DI17" s="265">
        <f t="shared" si="11"/>
        <v>0.30000000000000004</v>
      </c>
      <c r="DJ17" s="265">
        <f>+CK17+CM17+CO17+CQ17+CS17+CU17</f>
        <v>0.15</v>
      </c>
      <c r="DK17" s="265">
        <f>CL17+CN17+CP17+CR17+CT17+CV17+CX17++CZ17+CZ17+DB17+DD17+DF17+DH17</f>
        <v>0.15</v>
      </c>
      <c r="DL17" s="265">
        <f>+CK17+CM17+CO17+CQ17+CS17+CU17+CW17+CY17+DA17+DC17+DE17+DG17</f>
        <v>0.30000000000000004</v>
      </c>
      <c r="DM17" s="265">
        <f>CL17+CN17+CP17+CR17+CT17+CV17+CX17++CZ17+CZ17+DB17+DD17+DF17+DH17</f>
        <v>0.15</v>
      </c>
      <c r="DN17" s="265">
        <v>0.1</v>
      </c>
      <c r="DO17" s="675"/>
      <c r="DP17" s="675"/>
      <c r="DQ17" s="675"/>
      <c r="DR17" s="675"/>
      <c r="DS17" s="675"/>
      <c r="DT17" s="675"/>
      <c r="DU17" s="675"/>
      <c r="DV17" s="675"/>
      <c r="DW17" s="675"/>
      <c r="DX17" s="675"/>
      <c r="DY17" s="675"/>
      <c r="DZ17" s="675"/>
      <c r="EA17" s="675"/>
      <c r="EB17" s="675"/>
      <c r="EC17" s="675"/>
      <c r="ED17" s="675"/>
      <c r="EE17" s="675"/>
      <c r="EF17" s="675"/>
      <c r="EG17" s="675"/>
      <c r="EH17" s="675"/>
      <c r="EI17" s="675"/>
      <c r="EJ17" s="675"/>
      <c r="EK17" s="675"/>
      <c r="EL17" s="675"/>
      <c r="EM17" s="675"/>
      <c r="EN17" s="675"/>
      <c r="EO17" s="675"/>
      <c r="EP17" s="675"/>
      <c r="EQ17" s="675"/>
      <c r="ER17" s="266">
        <f t="shared" si="5"/>
        <v>1</v>
      </c>
      <c r="ES17" s="269">
        <f t="shared" si="6"/>
        <v>1</v>
      </c>
      <c r="ET17" s="269">
        <f t="shared" si="7"/>
        <v>0.49999999999999989</v>
      </c>
      <c r="EU17" s="269">
        <f t="shared" si="8"/>
        <v>1</v>
      </c>
      <c r="EV17" s="269">
        <f>(AA17+BE17+CI17+DM17)/G17</f>
        <v>0.75</v>
      </c>
      <c r="EW17" s="720" t="s">
        <v>749</v>
      </c>
      <c r="EX17" s="660" t="s">
        <v>101</v>
      </c>
      <c r="EY17" s="660" t="s">
        <v>101</v>
      </c>
      <c r="EZ17" s="659" t="s">
        <v>747</v>
      </c>
      <c r="FA17" s="676" t="s">
        <v>748</v>
      </c>
    </row>
    <row r="18" spans="1:157" s="3" customFormat="1" ht="62.25" customHeight="1" x14ac:dyDescent="0.25">
      <c r="A18" s="431"/>
      <c r="B18" s="431"/>
      <c r="C18" s="434"/>
      <c r="D18" s="431"/>
      <c r="E18" s="431"/>
      <c r="F18" s="242" t="s">
        <v>3</v>
      </c>
      <c r="G18" s="243">
        <f>AA18+BE18+CI18+DL18+DN18</f>
        <v>2956388813</v>
      </c>
      <c r="H18" s="243">
        <v>443334000</v>
      </c>
      <c r="I18" s="243"/>
      <c r="J18" s="243"/>
      <c r="K18" s="243">
        <v>443334000</v>
      </c>
      <c r="L18" s="243">
        <v>133296000</v>
      </c>
      <c r="M18" s="243">
        <v>443334000</v>
      </c>
      <c r="N18" s="243">
        <v>295228000</v>
      </c>
      <c r="O18" s="243">
        <v>443334000</v>
      </c>
      <c r="P18" s="243">
        <v>295228000</v>
      </c>
      <c r="Q18" s="243">
        <v>443334000</v>
      </c>
      <c r="R18" s="243">
        <v>295228000</v>
      </c>
      <c r="S18" s="243">
        <v>420544000</v>
      </c>
      <c r="T18" s="243">
        <v>355788000</v>
      </c>
      <c r="U18" s="243">
        <v>420544000</v>
      </c>
      <c r="V18" s="243">
        <v>411660780</v>
      </c>
      <c r="W18" s="243">
        <f>+H18</f>
        <v>443334000</v>
      </c>
      <c r="X18" s="243">
        <f>+V18</f>
        <v>411660780</v>
      </c>
      <c r="Y18" s="243">
        <f>+V18</f>
        <v>411660780</v>
      </c>
      <c r="Z18" s="243">
        <f t="shared" si="12"/>
        <v>420544000</v>
      </c>
      <c r="AA18" s="243">
        <f t="shared" si="12"/>
        <v>411660780</v>
      </c>
      <c r="AB18" s="243">
        <v>647437000</v>
      </c>
      <c r="AC18" s="243">
        <v>0</v>
      </c>
      <c r="AD18" s="243">
        <v>0</v>
      </c>
      <c r="AE18" s="243">
        <v>488114000</v>
      </c>
      <c r="AF18" s="243">
        <v>488114000</v>
      </c>
      <c r="AG18" s="243">
        <v>39512000</v>
      </c>
      <c r="AH18" s="243">
        <v>39512000</v>
      </c>
      <c r="AI18" s="243">
        <v>0</v>
      </c>
      <c r="AJ18" s="243">
        <v>0</v>
      </c>
      <c r="AK18" s="243">
        <v>0</v>
      </c>
      <c r="AL18" s="243">
        <v>0</v>
      </c>
      <c r="AM18" s="243">
        <v>0</v>
      </c>
      <c r="AN18" s="243">
        <v>0</v>
      </c>
      <c r="AO18" s="243">
        <v>0</v>
      </c>
      <c r="AP18" s="243"/>
      <c r="AQ18" s="243">
        <v>19839000</v>
      </c>
      <c r="AR18" s="243">
        <v>19839000</v>
      </c>
      <c r="AS18" s="243">
        <v>39678000</v>
      </c>
      <c r="AT18" s="243">
        <v>39678000</v>
      </c>
      <c r="AU18" s="243">
        <v>0</v>
      </c>
      <c r="AV18" s="243">
        <v>0</v>
      </c>
      <c r="AW18" s="243">
        <v>31437533</v>
      </c>
      <c r="AX18" s="243">
        <v>0</v>
      </c>
      <c r="AY18" s="243">
        <v>-6613000</v>
      </c>
      <c r="AZ18" s="243">
        <v>24824533</v>
      </c>
      <c r="BA18" s="243">
        <f t="shared" si="4"/>
        <v>611967533</v>
      </c>
      <c r="BB18" s="243">
        <f>+AC18+AE18+AG18+AI18+AK18+AM18+AO18+AQ18+AS18+AU18+AW18+AY18</f>
        <v>611967533</v>
      </c>
      <c r="BC18" s="243">
        <f t="shared" si="0"/>
        <v>611967533</v>
      </c>
      <c r="BD18" s="243">
        <f t="shared" si="1"/>
        <v>611967533</v>
      </c>
      <c r="BE18" s="243">
        <f t="shared" si="1"/>
        <v>611967533</v>
      </c>
      <c r="BF18" s="243">
        <v>730110000</v>
      </c>
      <c r="BG18" s="243">
        <v>723381000</v>
      </c>
      <c r="BH18" s="243">
        <v>723381000</v>
      </c>
      <c r="BI18" s="243"/>
      <c r="BJ18" s="243"/>
      <c r="BK18" s="243"/>
      <c r="BL18" s="243"/>
      <c r="BM18" s="243"/>
      <c r="BN18" s="243"/>
      <c r="BO18" s="243"/>
      <c r="BP18" s="243"/>
      <c r="BQ18" s="243"/>
      <c r="BR18" s="243"/>
      <c r="BS18" s="243"/>
      <c r="BT18" s="243">
        <v>0</v>
      </c>
      <c r="BU18" s="243"/>
      <c r="BV18" s="243"/>
      <c r="BW18" s="243">
        <v>104227433</v>
      </c>
      <c r="BX18" s="243">
        <v>103508433</v>
      </c>
      <c r="BY18" s="243">
        <v>-7915000</v>
      </c>
      <c r="BZ18" s="243">
        <v>1778000</v>
      </c>
      <c r="CA18" s="243">
        <v>75487667</v>
      </c>
      <c r="CB18" s="243">
        <v>41308067</v>
      </c>
      <c r="CC18" s="243">
        <v>-22541600</v>
      </c>
      <c r="CD18" s="243"/>
      <c r="CE18" s="243">
        <f>BG18+BI18+BK18+BM18+BO18+BQ18+BS18+BU18+BW18+BY18+CA18+CC18</f>
        <v>872639500</v>
      </c>
      <c r="CF18" s="243">
        <f>+BG18+BI18+BK18+BM18+BO18+BQ18+BS18+BU18+BW18+BY18+CA18+CC18</f>
        <v>872639500</v>
      </c>
      <c r="CG18" s="243">
        <f>+BH18+BJ18+BL18+BN18+BP18+BR18+BT18+BV18+BX18+BZ18+CB18+CD18</f>
        <v>869975500</v>
      </c>
      <c r="CH18" s="243">
        <f t="shared" si="21"/>
        <v>872639500</v>
      </c>
      <c r="CI18" s="243">
        <f t="shared" si="21"/>
        <v>869975500</v>
      </c>
      <c r="CJ18" s="243">
        <v>776809000</v>
      </c>
      <c r="CK18" s="243">
        <v>502150000</v>
      </c>
      <c r="CL18" s="243">
        <v>502150000</v>
      </c>
      <c r="CM18" s="243">
        <v>223228000</v>
      </c>
      <c r="CN18" s="243">
        <v>223228000</v>
      </c>
      <c r="CO18" s="243">
        <v>39681000</v>
      </c>
      <c r="CP18" s="243">
        <v>39681000</v>
      </c>
      <c r="CQ18" s="243"/>
      <c r="CR18" s="243"/>
      <c r="CS18" s="243"/>
      <c r="CT18" s="243">
        <v>0</v>
      </c>
      <c r="CU18" s="243"/>
      <c r="CV18" s="663">
        <v>0</v>
      </c>
      <c r="CW18" s="243"/>
      <c r="CX18" s="243"/>
      <c r="CY18" s="243"/>
      <c r="CZ18" s="243"/>
      <c r="DA18" s="243"/>
      <c r="DB18" s="243"/>
      <c r="DC18" s="243"/>
      <c r="DD18" s="243"/>
      <c r="DE18" s="243"/>
      <c r="DF18" s="243"/>
      <c r="DG18" s="243">
        <v>0</v>
      </c>
      <c r="DH18" s="243"/>
      <c r="DI18" s="243">
        <f t="shared" si="11"/>
        <v>765059000</v>
      </c>
      <c r="DJ18" s="325">
        <f t="shared" ref="DJ18:DJ21" si="22">+CK18+CM18+CO18+CQ18+CS18+CU18</f>
        <v>765059000</v>
      </c>
      <c r="DK18" s="243">
        <f>CL18+CN18+CP18+CR18+CT18+CV18+CX18++CZ18+CZ18+DB18+DD18+DF18+DH18</f>
        <v>765059000</v>
      </c>
      <c r="DL18" s="243">
        <f>+CK18+CM18+CO18+CQ18+CS18+CU18+CW18+CY18+DA18+DC18+DE18+DG18</f>
        <v>765059000</v>
      </c>
      <c r="DM18" s="243">
        <f>CL18+CN18+CP18+CR18+CT18+CV18+CX18++CZ18+CZ18+DB18+DD18+DF18+DH18</f>
        <v>765059000</v>
      </c>
      <c r="DN18" s="243">
        <v>297726000</v>
      </c>
      <c r="DO18" s="244"/>
      <c r="DP18" s="244"/>
      <c r="DQ18" s="244"/>
      <c r="DR18" s="244"/>
      <c r="DS18" s="244"/>
      <c r="DT18" s="244"/>
      <c r="DU18" s="244"/>
      <c r="DV18" s="244"/>
      <c r="DW18" s="244"/>
      <c r="DX18" s="244"/>
      <c r="DY18" s="244"/>
      <c r="DZ18" s="244"/>
      <c r="EA18" s="244"/>
      <c r="EB18" s="244"/>
      <c r="EC18" s="244"/>
      <c r="ED18" s="244"/>
      <c r="EE18" s="244"/>
      <c r="EF18" s="244"/>
      <c r="EG18" s="244"/>
      <c r="EH18" s="244"/>
      <c r="EI18" s="244"/>
      <c r="EJ18" s="244"/>
      <c r="EK18" s="244"/>
      <c r="EL18" s="244"/>
      <c r="EM18" s="244"/>
      <c r="EN18" s="244"/>
      <c r="EO18" s="244"/>
      <c r="EP18" s="244"/>
      <c r="EQ18" s="244"/>
      <c r="ER18" s="240">
        <f>IFERROR(CV18/CU18,0)</f>
        <v>0</v>
      </c>
      <c r="ES18" s="241">
        <f t="shared" si="6"/>
        <v>1</v>
      </c>
      <c r="ET18" s="241">
        <f t="shared" si="7"/>
        <v>1</v>
      </c>
      <c r="EU18" s="241">
        <f t="shared" si="8"/>
        <v>0.99567553868149217</v>
      </c>
      <c r="EV18" s="269">
        <f t="shared" ref="EV18:EV44" si="23">(AA18+BE18+CI18+DM18)/G18</f>
        <v>0.89929403105206518</v>
      </c>
      <c r="EW18" s="720"/>
      <c r="EX18" s="664"/>
      <c r="EY18" s="664"/>
      <c r="EZ18" s="665"/>
      <c r="FA18" s="677"/>
    </row>
    <row r="19" spans="1:157" s="3" customFormat="1" ht="66" customHeight="1" x14ac:dyDescent="0.25">
      <c r="A19" s="431"/>
      <c r="B19" s="431"/>
      <c r="C19" s="434"/>
      <c r="D19" s="431"/>
      <c r="E19" s="431"/>
      <c r="F19" s="245" t="s">
        <v>349</v>
      </c>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v>0</v>
      </c>
      <c r="AD19" s="243">
        <v>0</v>
      </c>
      <c r="AE19" s="243">
        <v>0</v>
      </c>
      <c r="AF19" s="243">
        <v>0</v>
      </c>
      <c r="AG19" s="243">
        <v>23465867</v>
      </c>
      <c r="AH19" s="243">
        <v>23465867</v>
      </c>
      <c r="AI19" s="243">
        <v>64720467</v>
      </c>
      <c r="AJ19" s="243">
        <v>64720467</v>
      </c>
      <c r="AK19" s="243">
        <f>152906268-AI19-AG19</f>
        <v>64719934</v>
      </c>
      <c r="AL19" s="243">
        <f>152906268-AJ19-AH19</f>
        <v>64719934</v>
      </c>
      <c r="AM19" s="243">
        <v>66528000</v>
      </c>
      <c r="AN19" s="243">
        <v>66528000</v>
      </c>
      <c r="AO19" s="243">
        <v>59915000</v>
      </c>
      <c r="AP19" s="243">
        <v>59915000</v>
      </c>
      <c r="AQ19" s="243">
        <v>59915000</v>
      </c>
      <c r="AR19" s="243">
        <v>53302000</v>
      </c>
      <c r="AS19" s="243">
        <v>59915000</v>
      </c>
      <c r="AT19" s="243">
        <v>54404167</v>
      </c>
      <c r="AU19" s="243">
        <v>59915000</v>
      </c>
      <c r="AV19" s="243">
        <v>42059900</v>
      </c>
      <c r="AW19" s="243">
        <v>59915000</v>
      </c>
      <c r="AX19" s="243">
        <v>66528000</v>
      </c>
      <c r="AY19" s="243">
        <v>92958265</v>
      </c>
      <c r="AZ19" s="243">
        <v>65610166</v>
      </c>
      <c r="BA19" s="243">
        <f t="shared" si="4"/>
        <v>611967533</v>
      </c>
      <c r="BB19" s="243">
        <f>+AC19+AE19+AG19+AI19+AK19+AM19+AO19+AQ19+AS19+AU19+AW19+AY19</f>
        <v>611967533</v>
      </c>
      <c r="BC19" s="243">
        <f t="shared" si="0"/>
        <v>561253501</v>
      </c>
      <c r="BD19" s="243">
        <f t="shared" si="1"/>
        <v>611967533</v>
      </c>
      <c r="BE19" s="243">
        <f t="shared" si="1"/>
        <v>561253501</v>
      </c>
      <c r="BF19" s="243">
        <v>730110000</v>
      </c>
      <c r="BG19" s="243"/>
      <c r="BH19" s="243"/>
      <c r="BI19" s="243">
        <v>12567433</v>
      </c>
      <c r="BJ19" s="243">
        <v>12567433</v>
      </c>
      <c r="BK19" s="243">
        <v>76158000</v>
      </c>
      <c r="BL19" s="243">
        <v>76158000</v>
      </c>
      <c r="BM19" s="243">
        <v>76158000</v>
      </c>
      <c r="BN19" s="243">
        <v>76158000</v>
      </c>
      <c r="BO19" s="243">
        <v>76158000</v>
      </c>
      <c r="BP19" s="243">
        <v>76158000</v>
      </c>
      <c r="BQ19" s="243">
        <v>76158000</v>
      </c>
      <c r="BR19" s="243">
        <v>76158000</v>
      </c>
      <c r="BS19" s="243">
        <v>76158000</v>
      </c>
      <c r="BT19" s="243">
        <v>76158000</v>
      </c>
      <c r="BU19" s="243">
        <v>76158000</v>
      </c>
      <c r="BV19" s="243">
        <v>76158000</v>
      </c>
      <c r="BW19" s="243">
        <v>76158000</v>
      </c>
      <c r="BX19" s="243">
        <v>67260000</v>
      </c>
      <c r="BY19" s="243">
        <v>84492000</v>
      </c>
      <c r="BZ19" s="243">
        <v>74625433</v>
      </c>
      <c r="CA19" s="243">
        <v>76902000</v>
      </c>
      <c r="CB19" s="243">
        <v>76423900</v>
      </c>
      <c r="CC19" s="243">
        <v>165572067</v>
      </c>
      <c r="CD19" s="243">
        <v>140710000</v>
      </c>
      <c r="CE19" s="243">
        <f>BG19+BI19+BK19+BM19+BO19+BQ19+BS19+BU19+BW19+BY19+CA19+CC19</f>
        <v>872639500</v>
      </c>
      <c r="CF19" s="243">
        <f>+BG19+BI19+BK19+BM19+BO19+BQ19+BS19+BW19+BY19+CA19+CC19+BU19</f>
        <v>872639500</v>
      </c>
      <c r="CG19" s="243">
        <f>+BH19+BJ19+BL19+BN19+BP19+BR19+BT19+BV19+BX19+BZ19+CB19+CD19</f>
        <v>828534766</v>
      </c>
      <c r="CH19" s="243">
        <f t="shared" si="21"/>
        <v>872639500</v>
      </c>
      <c r="CI19" s="243">
        <f t="shared" si="21"/>
        <v>828534766</v>
      </c>
      <c r="CJ19" s="243">
        <v>776809000</v>
      </c>
      <c r="CK19" s="243">
        <v>0</v>
      </c>
      <c r="CL19" s="243">
        <v>0</v>
      </c>
      <c r="CM19" s="243">
        <v>3130133</v>
      </c>
      <c r="CN19" s="243">
        <v>3130133</v>
      </c>
      <c r="CO19" s="243">
        <v>61789067</v>
      </c>
      <c r="CP19" s="243">
        <v>61789067</v>
      </c>
      <c r="CQ19" s="243">
        <v>68934667</v>
      </c>
      <c r="CR19" s="243">
        <v>68934667</v>
      </c>
      <c r="CS19" s="243">
        <v>71874000</v>
      </c>
      <c r="CT19" s="243">
        <v>71874000</v>
      </c>
      <c r="CU19" s="243">
        <v>71874000</v>
      </c>
      <c r="CV19" s="663">
        <v>71874000</v>
      </c>
      <c r="CW19" s="243">
        <v>71874000</v>
      </c>
      <c r="CX19" s="243"/>
      <c r="CY19" s="243">
        <v>71874000</v>
      </c>
      <c r="CZ19" s="243"/>
      <c r="DA19" s="243">
        <v>71874000</v>
      </c>
      <c r="DB19" s="243"/>
      <c r="DC19" s="243">
        <v>71004833</v>
      </c>
      <c r="DD19" s="243"/>
      <c r="DE19" s="243">
        <v>60882000</v>
      </c>
      <c r="DF19" s="243"/>
      <c r="DG19" s="243">
        <v>139948300</v>
      </c>
      <c r="DH19" s="243"/>
      <c r="DI19" s="243">
        <f t="shared" si="11"/>
        <v>765059000</v>
      </c>
      <c r="DJ19" s="325">
        <f t="shared" si="22"/>
        <v>277601867</v>
      </c>
      <c r="DK19" s="243">
        <f>CL19+CN19+CP19+CR19+CT19+CV19+CX19++CZ19+CZ19+DB19+DD19+DF19+DH19</f>
        <v>277601867</v>
      </c>
      <c r="DL19" s="243">
        <f>+CK19+CM19+CO19+CQ19+CS19+CU19+CW19+CY19+DA19+DC19+DE19+DG19</f>
        <v>765059000</v>
      </c>
      <c r="DM19" s="243">
        <f>CL19+CN19+CP19+CR19+CT19+CV19+CX19++CZ19+CZ19+DB19+DD19+DF19+DH19</f>
        <v>277601867</v>
      </c>
      <c r="DN19" s="678"/>
      <c r="DO19" s="244"/>
      <c r="DP19" s="244"/>
      <c r="DQ19" s="244"/>
      <c r="DR19" s="244"/>
      <c r="DS19" s="244"/>
      <c r="DT19" s="244"/>
      <c r="DU19" s="244"/>
      <c r="DV19" s="244"/>
      <c r="DW19" s="244"/>
      <c r="DX19" s="244"/>
      <c r="DY19" s="244"/>
      <c r="DZ19" s="244"/>
      <c r="EA19" s="244"/>
      <c r="EB19" s="244"/>
      <c r="EC19" s="244"/>
      <c r="ED19" s="244"/>
      <c r="EE19" s="244"/>
      <c r="EF19" s="244"/>
      <c r="EG19" s="244"/>
      <c r="EH19" s="244"/>
      <c r="EI19" s="244"/>
      <c r="EJ19" s="244"/>
      <c r="EK19" s="244"/>
      <c r="EL19" s="244"/>
      <c r="EM19" s="244"/>
      <c r="EN19" s="244"/>
      <c r="EO19" s="244"/>
      <c r="EP19" s="244"/>
      <c r="EQ19" s="244"/>
      <c r="ER19" s="240">
        <f t="shared" si="5"/>
        <v>1</v>
      </c>
      <c r="ES19" s="241">
        <f t="shared" si="6"/>
        <v>1</v>
      </c>
      <c r="ET19" s="241">
        <f t="shared" si="7"/>
        <v>0.36285027298548217</v>
      </c>
      <c r="EU19" s="241">
        <f t="shared" si="8"/>
        <v>0.94619323168779823</v>
      </c>
      <c r="EV19" s="269">
        <f>IFERROR((AA19+BE19+CI19+DM19)/G19,0)</f>
        <v>0</v>
      </c>
      <c r="EW19" s="720"/>
      <c r="EX19" s="664"/>
      <c r="EY19" s="664"/>
      <c r="EZ19" s="665"/>
      <c r="FA19" s="677"/>
    </row>
    <row r="20" spans="1:157" s="3" customFormat="1" ht="67.5" customHeight="1" x14ac:dyDescent="0.25">
      <c r="A20" s="431"/>
      <c r="B20" s="431"/>
      <c r="C20" s="434"/>
      <c r="D20" s="431"/>
      <c r="E20" s="431"/>
      <c r="F20" s="246" t="s">
        <v>46</v>
      </c>
      <c r="G20" s="236">
        <f>AA20+BE20+CI20+DL20+DN20</f>
        <v>0</v>
      </c>
      <c r="H20" s="666"/>
      <c r="I20" s="666"/>
      <c r="J20" s="666"/>
      <c r="K20" s="666"/>
      <c r="L20" s="656"/>
      <c r="M20" s="666"/>
      <c r="N20" s="666"/>
      <c r="O20" s="666"/>
      <c r="P20" s="656"/>
      <c r="Q20" s="666"/>
      <c r="R20" s="656"/>
      <c r="S20" s="666"/>
      <c r="T20" s="656"/>
      <c r="U20" s="666"/>
      <c r="V20" s="666"/>
      <c r="W20" s="666"/>
      <c r="X20" s="666"/>
      <c r="Y20" s="666"/>
      <c r="Z20" s="666"/>
      <c r="AA20" s="666"/>
      <c r="AB20" s="679">
        <f>+AC20+AE20+AG20+AI20+AK20+AM20+AO20+AQ20+AS20+AU20+AW20+AY20</f>
        <v>0</v>
      </c>
      <c r="AC20" s="680"/>
      <c r="AD20" s="681"/>
      <c r="AE20" s="680"/>
      <c r="AF20" s="681"/>
      <c r="AG20" s="680"/>
      <c r="AH20" s="681"/>
      <c r="AI20" s="680"/>
      <c r="AJ20" s="680"/>
      <c r="AK20" s="666"/>
      <c r="AL20" s="666"/>
      <c r="AM20" s="666"/>
      <c r="AN20" s="666"/>
      <c r="AO20" s="666"/>
      <c r="AP20" s="666"/>
      <c r="AQ20" s="666"/>
      <c r="AR20" s="666"/>
      <c r="AS20" s="666"/>
      <c r="AT20" s="666"/>
      <c r="AU20" s="666"/>
      <c r="AV20" s="666"/>
      <c r="AW20" s="666"/>
      <c r="AX20" s="666"/>
      <c r="AY20" s="666"/>
      <c r="AZ20" s="666"/>
      <c r="BA20" s="240">
        <f t="shared" si="4"/>
        <v>0</v>
      </c>
      <c r="BB20" s="240">
        <f>+AC20+AE20+AG20+AI20+AK20+AM20+AO20+AQ20+AS20+AU20+AW20+AY20</f>
        <v>0</v>
      </c>
      <c r="BC20" s="240">
        <f t="shared" si="0"/>
        <v>0</v>
      </c>
      <c r="BD20" s="240">
        <f t="shared" si="1"/>
        <v>0</v>
      </c>
      <c r="BE20" s="240">
        <f t="shared" si="1"/>
        <v>0</v>
      </c>
      <c r="BF20" s="666"/>
      <c r="BG20" s="666"/>
      <c r="BH20" s="666"/>
      <c r="BI20" s="666"/>
      <c r="BJ20" s="666"/>
      <c r="BK20" s="666"/>
      <c r="BL20" s="666"/>
      <c r="BM20" s="666"/>
      <c r="BN20" s="666"/>
      <c r="BO20" s="666"/>
      <c r="BP20" s="666"/>
      <c r="BQ20" s="666"/>
      <c r="BR20" s="666"/>
      <c r="BS20" s="666"/>
      <c r="BT20" s="666"/>
      <c r="BU20" s="666"/>
      <c r="BV20" s="666"/>
      <c r="BW20" s="666"/>
      <c r="BX20" s="666"/>
      <c r="BY20" s="666"/>
      <c r="BZ20" s="666"/>
      <c r="CA20" s="666"/>
      <c r="CB20" s="666"/>
      <c r="CC20" s="666"/>
      <c r="CD20" s="666"/>
      <c r="CE20" s="240">
        <f>BG20+BI20+BK20+BM20+BO20+BQ20+BS20+BU20+BW20+BY20+CA20+CC20</f>
        <v>0</v>
      </c>
      <c r="CF20" s="240">
        <f>+BG20+BI20+BK20+BM20+BO20+BQ20+BS20+BU20+BW20+BY20+CA20+CC20</f>
        <v>0</v>
      </c>
      <c r="CG20" s="240">
        <f>+BH20+BJ20+BL20+BN20+BP20+BR20+BT20+BV20+BX20+BZ20+CB20+CD20</f>
        <v>0</v>
      </c>
      <c r="CH20" s="240">
        <f t="shared" ref="CH20" si="24">BG20+BI20+BK20+BM20+BO20+BQ20+BS20+BU20+BW20+BY20+CA20+CC20</f>
        <v>0</v>
      </c>
      <c r="CI20" s="240">
        <f>BH20+BJ20+BL20+BN20+BP20+BR20+BT20+BV20+BX20+BZ20+CB20+CD20</f>
        <v>0</v>
      </c>
      <c r="CJ20" s="666"/>
      <c r="CK20" s="666"/>
      <c r="CL20" s="666"/>
      <c r="CM20" s="666"/>
      <c r="CN20" s="666"/>
      <c r="CO20" s="666"/>
      <c r="CP20" s="666"/>
      <c r="CQ20" s="666"/>
      <c r="CR20" s="666"/>
      <c r="CS20" s="666"/>
      <c r="CT20" s="682">
        <v>0</v>
      </c>
      <c r="CU20" s="666"/>
      <c r="CV20" s="683">
        <v>0</v>
      </c>
      <c r="CW20" s="666"/>
      <c r="CX20" s="666"/>
      <c r="CY20" s="666"/>
      <c r="CZ20" s="666"/>
      <c r="DA20" s="666"/>
      <c r="DB20" s="666"/>
      <c r="DC20" s="666"/>
      <c r="DD20" s="666"/>
      <c r="DE20" s="666"/>
      <c r="DF20" s="666"/>
      <c r="DG20" s="666"/>
      <c r="DH20" s="666"/>
      <c r="DI20" s="237">
        <f t="shared" si="11"/>
        <v>0</v>
      </c>
      <c r="DJ20" s="265">
        <f t="shared" si="22"/>
        <v>0</v>
      </c>
      <c r="DK20" s="682">
        <f t="shared" ref="DK20" si="25">CL20+CN20+CP20+CR20+CT20+CV20+CX20++CZ20+CZ20+DB20+DD20+DF20+DH20</f>
        <v>0</v>
      </c>
      <c r="DL20" s="682">
        <f>+CK20+CM20</f>
        <v>0</v>
      </c>
      <c r="DM20" s="682">
        <f>CL20+CN20+CP20+CR20+CT20+CV20+CX20++CZ20+CZ20+DB20+DD20+DF20+DH20</f>
        <v>0</v>
      </c>
      <c r="DN20" s="682"/>
      <c r="DO20" s="666"/>
      <c r="DP20" s="666"/>
      <c r="DQ20" s="666"/>
      <c r="DR20" s="666"/>
      <c r="DS20" s="666"/>
      <c r="DT20" s="666"/>
      <c r="DU20" s="666"/>
      <c r="DV20" s="666"/>
      <c r="DW20" s="666"/>
      <c r="DX20" s="666"/>
      <c r="DY20" s="666"/>
      <c r="DZ20" s="666"/>
      <c r="EA20" s="666"/>
      <c r="EB20" s="666"/>
      <c r="EC20" s="666"/>
      <c r="ED20" s="666"/>
      <c r="EE20" s="666"/>
      <c r="EF20" s="666"/>
      <c r="EG20" s="666"/>
      <c r="EH20" s="666"/>
      <c r="EI20" s="666"/>
      <c r="EJ20" s="666"/>
      <c r="EK20" s="666"/>
      <c r="EL20" s="666"/>
      <c r="EM20" s="666"/>
      <c r="EN20" s="666"/>
      <c r="EO20" s="666"/>
      <c r="EP20" s="666"/>
      <c r="EQ20" s="666"/>
      <c r="ER20" s="240">
        <f>IFERROR(CV20/CU20,0)</f>
        <v>0</v>
      </c>
      <c r="ES20" s="241">
        <f>IFERROR(DK20/DJ20,0)</f>
        <v>0</v>
      </c>
      <c r="ET20" s="241">
        <f>IFERROR(+DM20/DL20,0)</f>
        <v>0</v>
      </c>
      <c r="EU20" s="241">
        <f>IFERROR((AA20+BE20+CI20+DK20)/(Z20+BD20+CH20+DJ20),0)</f>
        <v>0</v>
      </c>
      <c r="EV20" s="269">
        <f>IFERROR((AA20+BE20+CI20+DM20)/G20,0)</f>
        <v>0</v>
      </c>
      <c r="EW20" s="720"/>
      <c r="EX20" s="664"/>
      <c r="EY20" s="664"/>
      <c r="EZ20" s="665"/>
      <c r="FA20" s="677"/>
    </row>
    <row r="21" spans="1:157" s="3" customFormat="1" ht="51" customHeight="1" x14ac:dyDescent="0.25">
      <c r="A21" s="431"/>
      <c r="B21" s="431"/>
      <c r="C21" s="434"/>
      <c r="D21" s="431"/>
      <c r="E21" s="431"/>
      <c r="F21" s="242" t="s">
        <v>4</v>
      </c>
      <c r="G21" s="243">
        <f>AA21+BE21+CI21+DL21+DN21</f>
        <v>192211046</v>
      </c>
      <c r="H21" s="243"/>
      <c r="I21" s="243"/>
      <c r="J21" s="243"/>
      <c r="K21" s="243"/>
      <c r="L21" s="243"/>
      <c r="M21" s="243"/>
      <c r="N21" s="243"/>
      <c r="O21" s="243"/>
      <c r="P21" s="243"/>
      <c r="Q21" s="243"/>
      <c r="R21" s="243"/>
      <c r="S21" s="243"/>
      <c r="T21" s="243"/>
      <c r="U21" s="243"/>
      <c r="V21" s="243"/>
      <c r="W21" s="243"/>
      <c r="X21" s="243"/>
      <c r="Y21" s="243"/>
      <c r="Z21" s="243"/>
      <c r="AA21" s="243"/>
      <c r="AB21" s="243">
        <f>+AC21+AE21+AG21+AI21+AK21+AM21+AO21+AQ21+AS21+AU21+AW21+AY21</f>
        <v>102481047</v>
      </c>
      <c r="AC21" s="243">
        <v>21436000</v>
      </c>
      <c r="AD21" s="243">
        <v>21436000</v>
      </c>
      <c r="AE21" s="243">
        <v>62710267</v>
      </c>
      <c r="AF21" s="243">
        <v>62710267</v>
      </c>
      <c r="AG21" s="243">
        <v>9006533</v>
      </c>
      <c r="AH21" s="243">
        <v>9006533</v>
      </c>
      <c r="AI21" s="243">
        <v>7374667</v>
      </c>
      <c r="AJ21" s="243">
        <v>7374667</v>
      </c>
      <c r="AK21" s="243">
        <v>0</v>
      </c>
      <c r="AL21" s="243">
        <v>0</v>
      </c>
      <c r="AM21" s="243">
        <v>1953580</v>
      </c>
      <c r="AN21" s="243">
        <v>1953580</v>
      </c>
      <c r="AO21" s="243">
        <v>0</v>
      </c>
      <c r="AP21" s="243"/>
      <c r="AQ21" s="243"/>
      <c r="AR21" s="243"/>
      <c r="AS21" s="243"/>
      <c r="AT21" s="243"/>
      <c r="AU21" s="243"/>
      <c r="AV21" s="243"/>
      <c r="AW21" s="243"/>
      <c r="AX21" s="243"/>
      <c r="AY21" s="243">
        <v>0</v>
      </c>
      <c r="AZ21" s="243"/>
      <c r="BA21" s="243">
        <f t="shared" si="4"/>
        <v>102481047</v>
      </c>
      <c r="BB21" s="243">
        <f>+AC21+AE21+AG21+AI21+AK21+AM21+AO21+AQ21+AS21+AU21+AW21+AY21</f>
        <v>102481047</v>
      </c>
      <c r="BC21" s="243">
        <f t="shared" si="0"/>
        <v>102481047</v>
      </c>
      <c r="BD21" s="243">
        <f t="shared" si="1"/>
        <v>102481047</v>
      </c>
      <c r="BE21" s="243">
        <f t="shared" si="1"/>
        <v>102481047</v>
      </c>
      <c r="BF21" s="243">
        <f>+BG21+BI21+BK21+BM21+BO21+BQ21+BS21+BU21+BW21+BY21+CA21+CC21</f>
        <v>48289265</v>
      </c>
      <c r="BG21" s="243">
        <v>16531300</v>
      </c>
      <c r="BH21" s="243">
        <v>16531300</v>
      </c>
      <c r="BI21" s="243">
        <v>31757965</v>
      </c>
      <c r="BJ21" s="243">
        <v>6187699</v>
      </c>
      <c r="BK21" s="243"/>
      <c r="BL21" s="243">
        <v>5510833</v>
      </c>
      <c r="BM21" s="243"/>
      <c r="BN21" s="243">
        <v>20059433</v>
      </c>
      <c r="BO21" s="243"/>
      <c r="BP21" s="243">
        <v>0</v>
      </c>
      <c r="BQ21" s="243"/>
      <c r="BR21" s="243"/>
      <c r="BS21" s="243"/>
      <c r="BT21" s="243"/>
      <c r="BU21" s="243"/>
      <c r="BV21" s="243"/>
      <c r="BW21" s="243"/>
      <c r="BX21" s="243"/>
      <c r="BY21" s="243"/>
      <c r="BZ21" s="243"/>
      <c r="CA21" s="243"/>
      <c r="CB21" s="243"/>
      <c r="CC21" s="243"/>
      <c r="CD21" s="243"/>
      <c r="CE21" s="243">
        <f>BG21+BI21+BK21+BM21+BO21+BQ21+BS21+BU21+BW21+BY21+CA21+CC21</f>
        <v>48289265</v>
      </c>
      <c r="CF21" s="243">
        <f>+BG21+BI21+BK21+BM21+BO21+BQ21+BS21+BU21+BW21+BY21+CA21+CC21</f>
        <v>48289265</v>
      </c>
      <c r="CG21" s="243">
        <f>+BH21+BJ21+BL21+BN21+BP21+BR21+BT21+BV21+BX21+BZ21+CB21+CD21</f>
        <v>48289265</v>
      </c>
      <c r="CH21" s="243">
        <f>BG21+BI21+BK21+BM21+BO21+BQ21+BS21+BU21+BW21+BY21+CA21+CC21</f>
        <v>48289265</v>
      </c>
      <c r="CI21" s="243">
        <f>BH21+BJ21+BL21+BN21+BP21+BR21+BT21+BV21+BX21+BZ21+CB21+CD21</f>
        <v>48289265</v>
      </c>
      <c r="CJ21" s="243">
        <v>41440734</v>
      </c>
      <c r="CK21" s="243">
        <v>6687100</v>
      </c>
      <c r="CL21" s="243">
        <v>6687100</v>
      </c>
      <c r="CM21" s="243">
        <v>30958634</v>
      </c>
      <c r="CN21" s="243">
        <v>30958634</v>
      </c>
      <c r="CO21" s="243">
        <v>3795000</v>
      </c>
      <c r="CP21" s="243">
        <v>3795000</v>
      </c>
      <c r="CQ21" s="243"/>
      <c r="CR21" s="243"/>
      <c r="CS21" s="243"/>
      <c r="CT21" s="243">
        <v>0</v>
      </c>
      <c r="CU21" s="243"/>
      <c r="CV21" s="663">
        <v>0</v>
      </c>
      <c r="CW21" s="243"/>
      <c r="CX21" s="243"/>
      <c r="CY21" s="243"/>
      <c r="CZ21" s="243"/>
      <c r="DA21" s="243"/>
      <c r="DB21" s="243"/>
      <c r="DC21" s="243"/>
      <c r="DD21" s="243"/>
      <c r="DE21" s="243"/>
      <c r="DF21" s="243"/>
      <c r="DG21" s="243"/>
      <c r="DH21" s="243"/>
      <c r="DI21" s="243">
        <f>+CK21+CM21+CO21+CQ21+CS21+CU21+CW21+CY21+DA21+DC21+DE21+DG21</f>
        <v>41440734</v>
      </c>
      <c r="DJ21" s="325">
        <f t="shared" si="22"/>
        <v>41440734</v>
      </c>
      <c r="DK21" s="243">
        <f>CL21+CN21+CP21+CR21+CT21+CV21+CX21++CZ21+CZ21+DB21+DD21+DF21+DH21</f>
        <v>41440734</v>
      </c>
      <c r="DL21" s="243">
        <f>+CK21+CM21+CO21+CQ21+CS21+CU21+CW21+CY21+DA21+DC21+DE21+DG21</f>
        <v>41440734</v>
      </c>
      <c r="DM21" s="243">
        <f>CL21+CN21+CP21+CR21+CT21+CV21+CX21++CZ21+CZ21+DB21+DD21+DF21+DH21</f>
        <v>41440734</v>
      </c>
      <c r="DN21" s="682"/>
      <c r="DO21" s="666"/>
      <c r="DP21" s="666"/>
      <c r="DQ21" s="666"/>
      <c r="DR21" s="666"/>
      <c r="DS21" s="666"/>
      <c r="DT21" s="666"/>
      <c r="DU21" s="666"/>
      <c r="DV21" s="666"/>
      <c r="DW21" s="666"/>
      <c r="DX21" s="666"/>
      <c r="DY21" s="666"/>
      <c r="DZ21" s="666"/>
      <c r="EA21" s="666"/>
      <c r="EB21" s="666"/>
      <c r="EC21" s="666"/>
      <c r="ED21" s="666"/>
      <c r="EE21" s="666"/>
      <c r="EF21" s="666"/>
      <c r="EG21" s="666"/>
      <c r="EH21" s="666"/>
      <c r="EI21" s="666"/>
      <c r="EJ21" s="666"/>
      <c r="EK21" s="666"/>
      <c r="EL21" s="666"/>
      <c r="EM21" s="666"/>
      <c r="EN21" s="666"/>
      <c r="EO21" s="666"/>
      <c r="EP21" s="666"/>
      <c r="EQ21" s="666"/>
      <c r="ER21" s="240">
        <f>IFERROR(CV21/CU21,0)</f>
        <v>0</v>
      </c>
      <c r="ES21" s="241">
        <f t="shared" si="6"/>
        <v>1</v>
      </c>
      <c r="ET21" s="241">
        <f t="shared" si="7"/>
        <v>1</v>
      </c>
      <c r="EU21" s="241">
        <f t="shared" si="8"/>
        <v>1</v>
      </c>
      <c r="EV21" s="269">
        <f t="shared" si="23"/>
        <v>1</v>
      </c>
      <c r="EW21" s="720"/>
      <c r="EX21" s="664"/>
      <c r="EY21" s="664"/>
      <c r="EZ21" s="665"/>
      <c r="FA21" s="677"/>
    </row>
    <row r="22" spans="1:157" s="3" customFormat="1" ht="54" customHeight="1" thickBot="1" x14ac:dyDescent="0.3">
      <c r="A22" s="431"/>
      <c r="B22" s="431"/>
      <c r="C22" s="434"/>
      <c r="D22" s="431"/>
      <c r="E22" s="431"/>
      <c r="F22" s="246" t="s">
        <v>47</v>
      </c>
      <c r="G22" s="247">
        <f>G17+G20</f>
        <v>1.0000000000000002</v>
      </c>
      <c r="H22" s="248">
        <v>0.1</v>
      </c>
      <c r="I22" s="248"/>
      <c r="J22" s="248"/>
      <c r="K22" s="248">
        <v>0.1</v>
      </c>
      <c r="L22" s="672">
        <v>1.1900000000000001E-2</v>
      </c>
      <c r="M22" s="248">
        <v>0.1</v>
      </c>
      <c r="N22" s="248">
        <v>2.8500000000000001E-2</v>
      </c>
      <c r="O22" s="248">
        <v>0.1</v>
      </c>
      <c r="P22" s="249">
        <v>4.5100000000000001E-2</v>
      </c>
      <c r="Q22" s="248">
        <v>0.1</v>
      </c>
      <c r="R22" s="249">
        <v>6.1700000000000005E-2</v>
      </c>
      <c r="S22" s="248">
        <v>0.1</v>
      </c>
      <c r="T22" s="249">
        <v>7.8300000000000008E-2</v>
      </c>
      <c r="U22" s="254">
        <v>0.1</v>
      </c>
      <c r="V22" s="254">
        <v>0.1</v>
      </c>
      <c r="W22" s="250">
        <f>+H22</f>
        <v>0.1</v>
      </c>
      <c r="X22" s="250">
        <f>+V22</f>
        <v>0.1</v>
      </c>
      <c r="Y22" s="250">
        <f>+V22</f>
        <v>0.1</v>
      </c>
      <c r="Z22" s="250">
        <f t="shared" ref="Z22:AA25" si="26">+U22</f>
        <v>0.1</v>
      </c>
      <c r="AA22" s="250">
        <f t="shared" si="26"/>
        <v>0.1</v>
      </c>
      <c r="AB22" s="248">
        <f>+AB17+AB20</f>
        <v>0.19999999999999998</v>
      </c>
      <c r="AC22" s="248">
        <v>1.7399999999999999E-2</v>
      </c>
      <c r="AD22" s="672">
        <f t="shared" ref="AD22:AZ22" si="27">+AD17+AD20</f>
        <v>1.7399999999999999E-2</v>
      </c>
      <c r="AE22" s="672">
        <f t="shared" si="27"/>
        <v>1.7399999999999999E-2</v>
      </c>
      <c r="AF22" s="672">
        <f t="shared" si="27"/>
        <v>1.7399999999999999E-2</v>
      </c>
      <c r="AG22" s="672">
        <f t="shared" si="27"/>
        <v>1.6299999999999995E-2</v>
      </c>
      <c r="AH22" s="672">
        <f t="shared" si="27"/>
        <v>1.6299999999999995E-2</v>
      </c>
      <c r="AI22" s="672">
        <f t="shared" si="27"/>
        <v>1.6299999999999995E-2</v>
      </c>
      <c r="AJ22" s="672">
        <f t="shared" si="27"/>
        <v>1.6299999999999995E-2</v>
      </c>
      <c r="AK22" s="672">
        <f t="shared" si="27"/>
        <v>1.6299999999999995E-2</v>
      </c>
      <c r="AL22" s="672">
        <f t="shared" si="27"/>
        <v>1.6299999999999995E-2</v>
      </c>
      <c r="AM22" s="672">
        <f t="shared" si="27"/>
        <v>1.6299999999999995E-2</v>
      </c>
      <c r="AN22" s="672">
        <f t="shared" si="27"/>
        <v>2.0400000000000001E-2</v>
      </c>
      <c r="AO22" s="672">
        <f t="shared" si="27"/>
        <v>2.0400000000000001E-2</v>
      </c>
      <c r="AP22" s="672">
        <f t="shared" si="27"/>
        <v>1.6299999999999999E-2</v>
      </c>
      <c r="AQ22" s="672">
        <f t="shared" si="27"/>
        <v>1.6299999999999995E-2</v>
      </c>
      <c r="AR22" s="672">
        <f t="shared" si="27"/>
        <v>1.6299999999999999E-2</v>
      </c>
      <c r="AS22" s="672">
        <f t="shared" si="27"/>
        <v>1.6400000000000001E-2</v>
      </c>
      <c r="AT22" s="672">
        <f t="shared" si="27"/>
        <v>1.6400000000000001E-2</v>
      </c>
      <c r="AU22" s="672">
        <f t="shared" si="27"/>
        <v>1.6400000000000001E-2</v>
      </c>
      <c r="AV22" s="672">
        <f t="shared" si="27"/>
        <v>1.6400000000000001E-2</v>
      </c>
      <c r="AW22" s="672">
        <f t="shared" si="27"/>
        <v>1.6400000000000001E-2</v>
      </c>
      <c r="AX22" s="672">
        <f t="shared" si="27"/>
        <v>1.6400000000000001E-2</v>
      </c>
      <c r="AY22" s="672">
        <f t="shared" si="27"/>
        <v>1.41E-2</v>
      </c>
      <c r="AZ22" s="672">
        <f t="shared" si="27"/>
        <v>1.41E-2</v>
      </c>
      <c r="BA22" s="251">
        <f t="shared" si="4"/>
        <v>0.19999999999999998</v>
      </c>
      <c r="BB22" s="251">
        <f>+BB17+BB20</f>
        <v>0.19999999999999998</v>
      </c>
      <c r="BC22" s="251">
        <f>+BC17+BC20</f>
        <v>0.19999999999999998</v>
      </c>
      <c r="BD22" s="251">
        <f>BD17+BD20</f>
        <v>0.19999999999999998</v>
      </c>
      <c r="BE22" s="251">
        <f>BE17+BE20</f>
        <v>0.19999999999999998</v>
      </c>
      <c r="BF22" s="253">
        <v>0.3</v>
      </c>
      <c r="BG22" s="250">
        <f>+BG17+BG20</f>
        <v>6.0000000000000001E-3</v>
      </c>
      <c r="BH22" s="250">
        <f t="shared" ref="BH22:CD22" si="28">+BH17+BH20</f>
        <v>6.0000000000000001E-3</v>
      </c>
      <c r="BI22" s="250">
        <f t="shared" si="28"/>
        <v>6.8500000000000005E-2</v>
      </c>
      <c r="BJ22" s="250">
        <f t="shared" si="28"/>
        <v>6.8500000000000005E-2</v>
      </c>
      <c r="BK22" s="250">
        <f>+BK17+BK20</f>
        <v>1.4999999999999999E-2</v>
      </c>
      <c r="BL22" s="250">
        <f t="shared" si="28"/>
        <v>1.4999999999999999E-2</v>
      </c>
      <c r="BM22" s="250">
        <f t="shared" si="28"/>
        <v>2.8500000000000001E-2</v>
      </c>
      <c r="BN22" s="250">
        <f t="shared" si="28"/>
        <v>2.8500000000000001E-2</v>
      </c>
      <c r="BO22" s="250">
        <f t="shared" si="28"/>
        <v>1.72E-2</v>
      </c>
      <c r="BP22" s="250">
        <f t="shared" si="28"/>
        <v>1.7500000000000002E-2</v>
      </c>
      <c r="BQ22" s="250">
        <f t="shared" si="28"/>
        <v>4.2000000000000003E-2</v>
      </c>
      <c r="BR22" s="250">
        <f t="shared" si="28"/>
        <v>4.2000000000000003E-2</v>
      </c>
      <c r="BS22" s="250">
        <f t="shared" si="28"/>
        <v>0.05</v>
      </c>
      <c r="BT22" s="250">
        <f>+BT17+BT20</f>
        <v>0.05</v>
      </c>
      <c r="BU22" s="250">
        <f t="shared" si="28"/>
        <v>1.72E-2</v>
      </c>
      <c r="BV22" s="250">
        <f t="shared" si="28"/>
        <v>1.72E-2</v>
      </c>
      <c r="BW22" s="250">
        <f t="shared" si="28"/>
        <v>1.72E-2</v>
      </c>
      <c r="BX22" s="250">
        <f t="shared" si="28"/>
        <v>1.72E-2</v>
      </c>
      <c r="BY22" s="250">
        <f t="shared" si="28"/>
        <v>1.6500000000000001E-2</v>
      </c>
      <c r="BZ22" s="250">
        <f t="shared" si="28"/>
        <v>1.6500000000000001E-2</v>
      </c>
      <c r="CA22" s="250">
        <f t="shared" si="28"/>
        <v>1.6400000000000001E-2</v>
      </c>
      <c r="CB22" s="250">
        <f t="shared" si="28"/>
        <v>1.6400000000000001E-2</v>
      </c>
      <c r="CC22" s="250">
        <f t="shared" si="28"/>
        <v>5.4999999999999997E-3</v>
      </c>
      <c r="CD22" s="250">
        <f t="shared" si="28"/>
        <v>5.4999999999999997E-3</v>
      </c>
      <c r="CE22" s="251">
        <f>BG22+BI22+BK22+BM22+BO22+BQ22+BS22+BU22+BW22+BY22+CA22+CC22</f>
        <v>0.30000000000000004</v>
      </c>
      <c r="CF22" s="251">
        <f>+CF17+CF20</f>
        <v>0.30000000000000004</v>
      </c>
      <c r="CG22" s="251">
        <f>+CG17+CG20</f>
        <v>0.30000000000000004</v>
      </c>
      <c r="CH22" s="251">
        <f>CH17+CH20</f>
        <v>0.30000000000000004</v>
      </c>
      <c r="CI22" s="251">
        <f>CI17+CI20</f>
        <v>0.30000000000000004</v>
      </c>
      <c r="CJ22" s="248">
        <f>+CJ17+CJ20</f>
        <v>0.3</v>
      </c>
      <c r="CK22" s="250">
        <f>+CK17+CK20</f>
        <v>6.0000000000000001E-3</v>
      </c>
      <c r="CL22" s="250">
        <f t="shared" ref="CL22:DH22" si="29">+CL17+CL20</f>
        <v>6.0000000000000001E-3</v>
      </c>
      <c r="CM22" s="250">
        <f t="shared" si="29"/>
        <v>5.3999999999999999E-2</v>
      </c>
      <c r="CN22" s="250">
        <f t="shared" si="29"/>
        <v>5.3999999999999999E-2</v>
      </c>
      <c r="CO22" s="250">
        <f t="shared" si="29"/>
        <v>2.1000000000000001E-2</v>
      </c>
      <c r="CP22" s="250">
        <f t="shared" si="29"/>
        <v>2.1000000000000001E-2</v>
      </c>
      <c r="CQ22" s="250">
        <f t="shared" si="29"/>
        <v>2.3E-2</v>
      </c>
      <c r="CR22" s="250">
        <f t="shared" si="29"/>
        <v>2.3E-2</v>
      </c>
      <c r="CS22" s="250">
        <f t="shared" si="29"/>
        <v>2.3E-2</v>
      </c>
      <c r="CT22" s="250">
        <f t="shared" si="29"/>
        <v>2.3E-2</v>
      </c>
      <c r="CU22" s="250">
        <f t="shared" si="29"/>
        <v>2.3E-2</v>
      </c>
      <c r="CV22" s="250">
        <f t="shared" si="29"/>
        <v>2.3E-2</v>
      </c>
      <c r="CW22" s="250">
        <f t="shared" si="29"/>
        <v>5.6000000000000001E-2</v>
      </c>
      <c r="CX22" s="250">
        <f t="shared" si="29"/>
        <v>0</v>
      </c>
      <c r="CY22" s="250">
        <f t="shared" si="29"/>
        <v>2.3E-2</v>
      </c>
      <c r="CZ22" s="250">
        <f t="shared" si="29"/>
        <v>0</v>
      </c>
      <c r="DA22" s="250">
        <f t="shared" si="29"/>
        <v>2.3E-2</v>
      </c>
      <c r="DB22" s="250">
        <f t="shared" si="29"/>
        <v>0</v>
      </c>
      <c r="DC22" s="250">
        <f t="shared" si="29"/>
        <v>2.1000000000000001E-2</v>
      </c>
      <c r="DD22" s="250">
        <f t="shared" si="29"/>
        <v>0</v>
      </c>
      <c r="DE22" s="250">
        <f t="shared" si="29"/>
        <v>2.1000000000000001E-2</v>
      </c>
      <c r="DF22" s="250">
        <f t="shared" si="29"/>
        <v>0</v>
      </c>
      <c r="DG22" s="250">
        <f t="shared" si="29"/>
        <v>6.0000000000000001E-3</v>
      </c>
      <c r="DH22" s="250">
        <f t="shared" si="29"/>
        <v>0</v>
      </c>
      <c r="DI22" s="250">
        <f>+CK22+CM22+CO22+CQ22+CS22+CU22+CW22+CY22+DA22+DC22+DE22+DG22</f>
        <v>0.30000000000000004</v>
      </c>
      <c r="DJ22" s="248">
        <f>DJ17+DJ20</f>
        <v>0.15</v>
      </c>
      <c r="DK22" s="248">
        <f t="shared" ref="DK22:DM22" si="30">DK17+DK20</f>
        <v>0.15</v>
      </c>
      <c r="DL22" s="248">
        <f>DL17+DL20</f>
        <v>0.30000000000000004</v>
      </c>
      <c r="DM22" s="248">
        <f t="shared" si="30"/>
        <v>0.15</v>
      </c>
      <c r="DN22" s="248">
        <f>+DN17+DN20</f>
        <v>0.1</v>
      </c>
      <c r="DO22" s="254"/>
      <c r="DP22" s="254"/>
      <c r="DQ22" s="254"/>
      <c r="DR22" s="254"/>
      <c r="DS22" s="254"/>
      <c r="DT22" s="254"/>
      <c r="DU22" s="254"/>
      <c r="DV22" s="254"/>
      <c r="DW22" s="254"/>
      <c r="DX22" s="254"/>
      <c r="DY22" s="254"/>
      <c r="DZ22" s="254"/>
      <c r="EA22" s="254"/>
      <c r="EB22" s="254"/>
      <c r="EC22" s="254"/>
      <c r="ED22" s="254"/>
      <c r="EE22" s="254"/>
      <c r="EF22" s="254"/>
      <c r="EG22" s="254"/>
      <c r="EH22" s="254"/>
      <c r="EI22" s="254"/>
      <c r="EJ22" s="254"/>
      <c r="EK22" s="254"/>
      <c r="EL22" s="254"/>
      <c r="EM22" s="254"/>
      <c r="EN22" s="254"/>
      <c r="EO22" s="254"/>
      <c r="EP22" s="254"/>
      <c r="EQ22" s="254"/>
      <c r="ER22" s="251">
        <f t="shared" si="5"/>
        <v>1</v>
      </c>
      <c r="ES22" s="255">
        <f t="shared" si="6"/>
        <v>1</v>
      </c>
      <c r="ET22" s="255">
        <f t="shared" si="7"/>
        <v>0.49999999999999989</v>
      </c>
      <c r="EU22" s="255">
        <f t="shared" si="8"/>
        <v>1</v>
      </c>
      <c r="EV22" s="703">
        <f t="shared" si="23"/>
        <v>0.75</v>
      </c>
      <c r="EW22" s="720"/>
      <c r="EX22" s="664"/>
      <c r="EY22" s="664"/>
      <c r="EZ22" s="665"/>
      <c r="FA22" s="677"/>
    </row>
    <row r="23" spans="1:157" s="3" customFormat="1" ht="57.75" customHeight="1" thickBot="1" x14ac:dyDescent="0.3">
      <c r="A23" s="431"/>
      <c r="B23" s="431"/>
      <c r="C23" s="434"/>
      <c r="D23" s="431"/>
      <c r="E23" s="431"/>
      <c r="F23" s="256" t="s">
        <v>50</v>
      </c>
      <c r="G23" s="257">
        <f>+G18+G21</f>
        <v>3148599859</v>
      </c>
      <c r="H23" s="258">
        <f t="shared" ref="H23:BS23" si="31">+H18+H21</f>
        <v>443334000</v>
      </c>
      <c r="I23" s="258">
        <f t="shared" si="31"/>
        <v>0</v>
      </c>
      <c r="J23" s="258">
        <f t="shared" si="31"/>
        <v>0</v>
      </c>
      <c r="K23" s="258">
        <f t="shared" si="31"/>
        <v>443334000</v>
      </c>
      <c r="L23" s="258">
        <f t="shared" si="31"/>
        <v>133296000</v>
      </c>
      <c r="M23" s="258">
        <f t="shared" si="31"/>
        <v>443334000</v>
      </c>
      <c r="N23" s="258">
        <f t="shared" si="31"/>
        <v>295228000</v>
      </c>
      <c r="O23" s="258">
        <f t="shared" si="31"/>
        <v>443334000</v>
      </c>
      <c r="P23" s="258">
        <f t="shared" si="31"/>
        <v>295228000</v>
      </c>
      <c r="Q23" s="258">
        <f t="shared" si="31"/>
        <v>443334000</v>
      </c>
      <c r="R23" s="258">
        <f t="shared" si="31"/>
        <v>295228000</v>
      </c>
      <c r="S23" s="258">
        <f t="shared" si="31"/>
        <v>420544000</v>
      </c>
      <c r="T23" s="258">
        <f t="shared" si="31"/>
        <v>355788000</v>
      </c>
      <c r="U23" s="258">
        <f t="shared" si="31"/>
        <v>420544000</v>
      </c>
      <c r="V23" s="258">
        <f t="shared" si="31"/>
        <v>411660780</v>
      </c>
      <c r="W23" s="258">
        <f t="shared" si="31"/>
        <v>443334000</v>
      </c>
      <c r="X23" s="258">
        <f t="shared" si="31"/>
        <v>411660780</v>
      </c>
      <c r="Y23" s="258">
        <f t="shared" si="31"/>
        <v>411660780</v>
      </c>
      <c r="Z23" s="258">
        <f t="shared" si="31"/>
        <v>420544000</v>
      </c>
      <c r="AA23" s="258">
        <f t="shared" si="31"/>
        <v>411660780</v>
      </c>
      <c r="AB23" s="258">
        <f t="shared" si="31"/>
        <v>749918047</v>
      </c>
      <c r="AC23" s="258">
        <f t="shared" si="31"/>
        <v>21436000</v>
      </c>
      <c r="AD23" s="258">
        <f t="shared" si="31"/>
        <v>21436000</v>
      </c>
      <c r="AE23" s="258">
        <f t="shared" si="31"/>
        <v>550824267</v>
      </c>
      <c r="AF23" s="258">
        <f t="shared" si="31"/>
        <v>550824267</v>
      </c>
      <c r="AG23" s="258">
        <f t="shared" si="31"/>
        <v>48518533</v>
      </c>
      <c r="AH23" s="258">
        <f t="shared" si="31"/>
        <v>48518533</v>
      </c>
      <c r="AI23" s="258">
        <f t="shared" si="31"/>
        <v>7374667</v>
      </c>
      <c r="AJ23" s="258">
        <f t="shared" si="31"/>
        <v>7374667</v>
      </c>
      <c r="AK23" s="258">
        <f t="shared" si="31"/>
        <v>0</v>
      </c>
      <c r="AL23" s="258">
        <f t="shared" si="31"/>
        <v>0</v>
      </c>
      <c r="AM23" s="258">
        <f t="shared" si="31"/>
        <v>1953580</v>
      </c>
      <c r="AN23" s="258">
        <f t="shared" si="31"/>
        <v>1953580</v>
      </c>
      <c r="AO23" s="258">
        <f t="shared" si="31"/>
        <v>0</v>
      </c>
      <c r="AP23" s="258">
        <f t="shared" si="31"/>
        <v>0</v>
      </c>
      <c r="AQ23" s="258">
        <f t="shared" si="31"/>
        <v>19839000</v>
      </c>
      <c r="AR23" s="258">
        <f t="shared" si="31"/>
        <v>19839000</v>
      </c>
      <c r="AS23" s="258">
        <f t="shared" si="31"/>
        <v>39678000</v>
      </c>
      <c r="AT23" s="258">
        <f t="shared" si="31"/>
        <v>39678000</v>
      </c>
      <c r="AU23" s="258">
        <f t="shared" si="31"/>
        <v>0</v>
      </c>
      <c r="AV23" s="258">
        <f t="shared" si="31"/>
        <v>0</v>
      </c>
      <c r="AW23" s="258">
        <f t="shared" si="31"/>
        <v>31437533</v>
      </c>
      <c r="AX23" s="258">
        <f t="shared" si="31"/>
        <v>0</v>
      </c>
      <c r="AY23" s="258">
        <f t="shared" si="31"/>
        <v>-6613000</v>
      </c>
      <c r="AZ23" s="258">
        <f t="shared" si="31"/>
        <v>24824533</v>
      </c>
      <c r="BA23" s="258">
        <f t="shared" si="31"/>
        <v>714448580</v>
      </c>
      <c r="BB23" s="258">
        <f t="shared" si="31"/>
        <v>714448580</v>
      </c>
      <c r="BC23" s="258">
        <f t="shared" si="31"/>
        <v>714448580</v>
      </c>
      <c r="BD23" s="258">
        <f t="shared" si="31"/>
        <v>714448580</v>
      </c>
      <c r="BE23" s="258">
        <f t="shared" si="31"/>
        <v>714448580</v>
      </c>
      <c r="BF23" s="258">
        <f t="shared" si="31"/>
        <v>778399265</v>
      </c>
      <c r="BG23" s="258">
        <f t="shared" si="31"/>
        <v>739912300</v>
      </c>
      <c r="BH23" s="258">
        <f t="shared" si="31"/>
        <v>739912300</v>
      </c>
      <c r="BI23" s="258">
        <f t="shared" si="31"/>
        <v>31757965</v>
      </c>
      <c r="BJ23" s="258">
        <f t="shared" si="31"/>
        <v>6187699</v>
      </c>
      <c r="BK23" s="258">
        <f t="shared" si="31"/>
        <v>0</v>
      </c>
      <c r="BL23" s="258">
        <f t="shared" si="31"/>
        <v>5510833</v>
      </c>
      <c r="BM23" s="258">
        <f t="shared" si="31"/>
        <v>0</v>
      </c>
      <c r="BN23" s="258">
        <f t="shared" si="31"/>
        <v>20059433</v>
      </c>
      <c r="BO23" s="258">
        <f t="shared" si="31"/>
        <v>0</v>
      </c>
      <c r="BP23" s="258">
        <f t="shared" si="31"/>
        <v>0</v>
      </c>
      <c r="BQ23" s="258">
        <f t="shared" si="31"/>
        <v>0</v>
      </c>
      <c r="BR23" s="258">
        <f t="shared" si="31"/>
        <v>0</v>
      </c>
      <c r="BS23" s="258">
        <f t="shared" si="31"/>
        <v>0</v>
      </c>
      <c r="BT23" s="258">
        <f t="shared" ref="BT23:DN23" si="32">+BT18+BT21</f>
        <v>0</v>
      </c>
      <c r="BU23" s="258">
        <f t="shared" si="32"/>
        <v>0</v>
      </c>
      <c r="BV23" s="258">
        <f t="shared" si="32"/>
        <v>0</v>
      </c>
      <c r="BW23" s="258">
        <f t="shared" si="32"/>
        <v>104227433</v>
      </c>
      <c r="BX23" s="258">
        <f t="shared" si="32"/>
        <v>103508433</v>
      </c>
      <c r="BY23" s="258">
        <f t="shared" si="32"/>
        <v>-7915000</v>
      </c>
      <c r="BZ23" s="258">
        <f t="shared" si="32"/>
        <v>1778000</v>
      </c>
      <c r="CA23" s="258">
        <f t="shared" si="32"/>
        <v>75487667</v>
      </c>
      <c r="CB23" s="258">
        <f t="shared" si="32"/>
        <v>41308067</v>
      </c>
      <c r="CC23" s="258">
        <f t="shared" si="32"/>
        <v>-22541600</v>
      </c>
      <c r="CD23" s="258">
        <f t="shared" si="32"/>
        <v>0</v>
      </c>
      <c r="CE23" s="258">
        <f t="shared" si="32"/>
        <v>920928765</v>
      </c>
      <c r="CF23" s="258">
        <f t="shared" si="32"/>
        <v>920928765</v>
      </c>
      <c r="CG23" s="258">
        <f t="shared" si="32"/>
        <v>918264765</v>
      </c>
      <c r="CH23" s="258">
        <f t="shared" si="32"/>
        <v>920928765</v>
      </c>
      <c r="CI23" s="258">
        <f t="shared" si="32"/>
        <v>918264765</v>
      </c>
      <c r="CJ23" s="258">
        <f t="shared" si="32"/>
        <v>818249734</v>
      </c>
      <c r="CK23" s="258">
        <f t="shared" si="32"/>
        <v>508837100</v>
      </c>
      <c r="CL23" s="258">
        <f t="shared" si="32"/>
        <v>508837100</v>
      </c>
      <c r="CM23" s="258">
        <f t="shared" si="32"/>
        <v>254186634</v>
      </c>
      <c r="CN23" s="258">
        <f t="shared" si="32"/>
        <v>254186634</v>
      </c>
      <c r="CO23" s="258">
        <f t="shared" si="32"/>
        <v>43476000</v>
      </c>
      <c r="CP23" s="258">
        <f t="shared" si="32"/>
        <v>43476000</v>
      </c>
      <c r="CQ23" s="258">
        <f t="shared" si="32"/>
        <v>0</v>
      </c>
      <c r="CR23" s="258">
        <f t="shared" si="32"/>
        <v>0</v>
      </c>
      <c r="CS23" s="258">
        <f t="shared" si="32"/>
        <v>0</v>
      </c>
      <c r="CT23" s="258">
        <f t="shared" si="32"/>
        <v>0</v>
      </c>
      <c r="CU23" s="258">
        <f t="shared" si="32"/>
        <v>0</v>
      </c>
      <c r="CV23" s="258">
        <f t="shared" si="32"/>
        <v>0</v>
      </c>
      <c r="CW23" s="258">
        <f t="shared" si="32"/>
        <v>0</v>
      </c>
      <c r="CX23" s="258">
        <f t="shared" si="32"/>
        <v>0</v>
      </c>
      <c r="CY23" s="258">
        <f t="shared" si="32"/>
        <v>0</v>
      </c>
      <c r="CZ23" s="258">
        <f t="shared" si="32"/>
        <v>0</v>
      </c>
      <c r="DA23" s="258">
        <f t="shared" si="32"/>
        <v>0</v>
      </c>
      <c r="DB23" s="258">
        <f t="shared" si="32"/>
        <v>0</v>
      </c>
      <c r="DC23" s="258">
        <f t="shared" si="32"/>
        <v>0</v>
      </c>
      <c r="DD23" s="258">
        <f t="shared" si="32"/>
        <v>0</v>
      </c>
      <c r="DE23" s="258">
        <f t="shared" si="32"/>
        <v>0</v>
      </c>
      <c r="DF23" s="258">
        <f t="shared" si="32"/>
        <v>0</v>
      </c>
      <c r="DG23" s="258">
        <f t="shared" si="32"/>
        <v>0</v>
      </c>
      <c r="DH23" s="258">
        <f t="shared" si="32"/>
        <v>0</v>
      </c>
      <c r="DI23" s="258">
        <f t="shared" si="32"/>
        <v>806499734</v>
      </c>
      <c r="DJ23" s="258">
        <f t="shared" si="32"/>
        <v>806499734</v>
      </c>
      <c r="DK23" s="258">
        <f t="shared" si="32"/>
        <v>806499734</v>
      </c>
      <c r="DL23" s="258">
        <f t="shared" si="32"/>
        <v>806499734</v>
      </c>
      <c r="DM23" s="258">
        <f t="shared" si="32"/>
        <v>806499734</v>
      </c>
      <c r="DN23" s="258">
        <f t="shared" si="32"/>
        <v>297726000</v>
      </c>
      <c r="DO23" s="259">
        <f t="shared" ref="DO23:EL23" si="33">+DO18+DO21</f>
        <v>0</v>
      </c>
      <c r="DP23" s="259">
        <f t="shared" si="33"/>
        <v>0</v>
      </c>
      <c r="DQ23" s="259">
        <f t="shared" si="33"/>
        <v>0</v>
      </c>
      <c r="DR23" s="259">
        <f t="shared" si="33"/>
        <v>0</v>
      </c>
      <c r="DS23" s="259">
        <f t="shared" si="33"/>
        <v>0</v>
      </c>
      <c r="DT23" s="259">
        <f t="shared" si="33"/>
        <v>0</v>
      </c>
      <c r="DU23" s="259">
        <f t="shared" si="33"/>
        <v>0</v>
      </c>
      <c r="DV23" s="259">
        <f t="shared" si="33"/>
        <v>0</v>
      </c>
      <c r="DW23" s="259">
        <f t="shared" si="33"/>
        <v>0</v>
      </c>
      <c r="DX23" s="259">
        <f t="shared" si="33"/>
        <v>0</v>
      </c>
      <c r="DY23" s="259">
        <f t="shared" si="33"/>
        <v>0</v>
      </c>
      <c r="DZ23" s="259">
        <f t="shared" si="33"/>
        <v>0</v>
      </c>
      <c r="EA23" s="259">
        <f t="shared" si="33"/>
        <v>0</v>
      </c>
      <c r="EB23" s="259">
        <f t="shared" si="33"/>
        <v>0</v>
      </c>
      <c r="EC23" s="259">
        <f t="shared" si="33"/>
        <v>0</v>
      </c>
      <c r="ED23" s="259">
        <f t="shared" si="33"/>
        <v>0</v>
      </c>
      <c r="EE23" s="259">
        <f t="shared" si="33"/>
        <v>0</v>
      </c>
      <c r="EF23" s="259">
        <f t="shared" si="33"/>
        <v>0</v>
      </c>
      <c r="EG23" s="259">
        <f t="shared" si="33"/>
        <v>0</v>
      </c>
      <c r="EH23" s="259">
        <f t="shared" si="33"/>
        <v>0</v>
      </c>
      <c r="EI23" s="259">
        <f t="shared" si="33"/>
        <v>0</v>
      </c>
      <c r="EJ23" s="259">
        <f t="shared" si="33"/>
        <v>0</v>
      </c>
      <c r="EK23" s="259">
        <f t="shared" si="33"/>
        <v>0</v>
      </c>
      <c r="EL23" s="259">
        <f t="shared" si="33"/>
        <v>0</v>
      </c>
      <c r="EM23" s="259"/>
      <c r="EN23" s="259"/>
      <c r="EO23" s="259"/>
      <c r="EP23" s="259"/>
      <c r="EQ23" s="259"/>
      <c r="ER23" s="260">
        <f>IFERROR(CV23/CU23,0)</f>
        <v>0</v>
      </c>
      <c r="ES23" s="261">
        <f t="shared" si="6"/>
        <v>1</v>
      </c>
      <c r="ET23" s="261">
        <f t="shared" si="7"/>
        <v>1</v>
      </c>
      <c r="EU23" s="261">
        <f t="shared" si="8"/>
        <v>0.9959659254591452</v>
      </c>
      <c r="EV23" s="262">
        <f t="shared" si="23"/>
        <v>0.90544177941538806</v>
      </c>
      <c r="EW23" s="721"/>
      <c r="EX23" s="664"/>
      <c r="EY23" s="664"/>
      <c r="EZ23" s="665"/>
      <c r="FA23" s="677"/>
    </row>
    <row r="24" spans="1:157" s="3" customFormat="1" ht="55.5" customHeight="1" x14ac:dyDescent="0.25">
      <c r="A24" s="431"/>
      <c r="B24" s="431">
        <v>3</v>
      </c>
      <c r="C24" s="434" t="s">
        <v>95</v>
      </c>
      <c r="D24" s="465" t="s">
        <v>90</v>
      </c>
      <c r="E24" s="431">
        <v>445</v>
      </c>
      <c r="F24" s="235" t="s">
        <v>45</v>
      </c>
      <c r="G24" s="264">
        <f>AA24+BE24+CI24+DL24+DN24</f>
        <v>1</v>
      </c>
      <c r="H24" s="265">
        <v>0.125</v>
      </c>
      <c r="I24" s="265"/>
      <c r="J24" s="265"/>
      <c r="K24" s="265">
        <v>0.125</v>
      </c>
      <c r="L24" s="265">
        <v>2.0799999999999999E-2</v>
      </c>
      <c r="M24" s="265">
        <v>0.125</v>
      </c>
      <c r="N24" s="265">
        <v>4.1599999999999998E-2</v>
      </c>
      <c r="O24" s="265">
        <v>0.125</v>
      </c>
      <c r="P24" s="673">
        <v>6.2399999999999997E-2</v>
      </c>
      <c r="Q24" s="265">
        <v>0.125</v>
      </c>
      <c r="R24" s="673">
        <v>8.3199999999999996E-2</v>
      </c>
      <c r="S24" s="265">
        <v>0.125</v>
      </c>
      <c r="T24" s="673">
        <v>0.1042</v>
      </c>
      <c r="U24" s="265">
        <v>0.125</v>
      </c>
      <c r="V24" s="265">
        <v>0.125</v>
      </c>
      <c r="W24" s="265">
        <f>+H24</f>
        <v>0.125</v>
      </c>
      <c r="X24" s="265">
        <f>+V24</f>
        <v>0.125</v>
      </c>
      <c r="Y24" s="265">
        <f>+V24</f>
        <v>0.125</v>
      </c>
      <c r="Z24" s="265">
        <f t="shared" si="26"/>
        <v>0.125</v>
      </c>
      <c r="AA24" s="265">
        <f t="shared" si="26"/>
        <v>0.125</v>
      </c>
      <c r="AB24" s="267">
        <f>+AC24+AE24+AG24+AI24+AK24+AM24+AO24+AQ24+AS24+AU24+AW24+AY24</f>
        <v>0.22</v>
      </c>
      <c r="AC24" s="265">
        <v>2.0799999999999999E-2</v>
      </c>
      <c r="AD24" s="673">
        <v>2.0799999999999999E-2</v>
      </c>
      <c r="AE24" s="265">
        <v>2.0799999999999999E-2</v>
      </c>
      <c r="AF24" s="673">
        <v>2.0799999999999999E-2</v>
      </c>
      <c r="AG24" s="265">
        <v>2.0799999999999999E-2</v>
      </c>
      <c r="AH24" s="673">
        <v>2.0799999999999999E-2</v>
      </c>
      <c r="AI24" s="265">
        <v>1.09E-2</v>
      </c>
      <c r="AJ24" s="673">
        <v>1.09E-2</v>
      </c>
      <c r="AK24" s="673">
        <v>1.83E-2</v>
      </c>
      <c r="AL24" s="673">
        <v>1.83E-2</v>
      </c>
      <c r="AM24" s="673">
        <v>1.83E-2</v>
      </c>
      <c r="AN24" s="673">
        <v>1.83E-2</v>
      </c>
      <c r="AO24" s="673">
        <v>1.83E-2</v>
      </c>
      <c r="AP24" s="673">
        <v>1.83E-2</v>
      </c>
      <c r="AQ24" s="265">
        <v>1.83E-2</v>
      </c>
      <c r="AR24" s="266">
        <v>1.83E-2</v>
      </c>
      <c r="AS24" s="265">
        <v>1.83E-2</v>
      </c>
      <c r="AT24" s="266">
        <v>1.83E-2</v>
      </c>
      <c r="AU24" s="265">
        <v>1.9199999999999998E-2</v>
      </c>
      <c r="AV24" s="270">
        <v>1.9199999999999998E-2</v>
      </c>
      <c r="AW24" s="265">
        <v>1.7999999999999999E-2</v>
      </c>
      <c r="AX24" s="266">
        <v>1.7999999999999999E-2</v>
      </c>
      <c r="AY24" s="265">
        <v>1.7999999999999999E-2</v>
      </c>
      <c r="AZ24" s="271">
        <v>1.7999999999999999E-2</v>
      </c>
      <c r="BA24" s="266">
        <f>+AC24+AE24+AG24+AI24+AK24+AM24+AO24+AQ24+AS24+AU24+AW24+AY24</f>
        <v>0.22</v>
      </c>
      <c r="BB24" s="266">
        <f>+AC24+AE24+AG24+AI24+AK24+AM24+AO24+AQ24+AS24+AU24+AW24+AY24</f>
        <v>0.22</v>
      </c>
      <c r="BC24" s="266">
        <f t="shared" si="0"/>
        <v>0.22</v>
      </c>
      <c r="BD24" s="266">
        <f t="shared" si="1"/>
        <v>0.22</v>
      </c>
      <c r="BE24" s="266">
        <f t="shared" si="1"/>
        <v>0.22</v>
      </c>
      <c r="BF24" s="267">
        <v>0.25</v>
      </c>
      <c r="BG24" s="267">
        <v>0.02</v>
      </c>
      <c r="BH24" s="265">
        <v>0.02</v>
      </c>
      <c r="BI24" s="267">
        <v>0.02</v>
      </c>
      <c r="BJ24" s="265">
        <v>0.02</v>
      </c>
      <c r="BK24" s="267">
        <v>0.02</v>
      </c>
      <c r="BL24" s="265">
        <v>0.02</v>
      </c>
      <c r="BM24" s="267">
        <v>0.02</v>
      </c>
      <c r="BN24" s="265">
        <v>0.02</v>
      </c>
      <c r="BO24" s="267">
        <v>0.02</v>
      </c>
      <c r="BP24" s="265">
        <v>0.02</v>
      </c>
      <c r="BQ24" s="267">
        <v>0.02</v>
      </c>
      <c r="BR24" s="265">
        <v>0.02</v>
      </c>
      <c r="BS24" s="267">
        <v>0.02</v>
      </c>
      <c r="BT24" s="265">
        <v>0.02</v>
      </c>
      <c r="BU24" s="267">
        <v>0.02</v>
      </c>
      <c r="BV24" s="265">
        <v>0.02</v>
      </c>
      <c r="BW24" s="267">
        <v>0.02</v>
      </c>
      <c r="BX24" s="265">
        <v>0.02</v>
      </c>
      <c r="BY24" s="267">
        <v>0.02</v>
      </c>
      <c r="BZ24" s="265">
        <v>0.02</v>
      </c>
      <c r="CA24" s="267">
        <v>0.02</v>
      </c>
      <c r="CB24" s="265">
        <v>0.02</v>
      </c>
      <c r="CC24" s="267">
        <v>0.03</v>
      </c>
      <c r="CD24" s="265">
        <v>0.03</v>
      </c>
      <c r="CE24" s="266">
        <f>+BG24+BI24+BK24+BM24+BO24+BQ24+BS24+BU24+BW24+BY24+CA24+CC24</f>
        <v>0.24999999999999997</v>
      </c>
      <c r="CF24" s="266">
        <f t="shared" ref="CF24:CG28" si="34">+BG24+BI24+BK24+BM24+BO24+BQ24+BS24+BU24+BW24+BY24+CA24+CC24</f>
        <v>0.24999999999999997</v>
      </c>
      <c r="CG24" s="266">
        <f t="shared" si="34"/>
        <v>0.24999999999999997</v>
      </c>
      <c r="CH24" s="266">
        <f t="shared" ref="CH24:CI28" si="35">BG24+BI24+BK24+BM24+BO24+BQ24+BS24+BU24+BW24+BY24+CA24+CC24</f>
        <v>0.24999999999999997</v>
      </c>
      <c r="CI24" s="266">
        <f t="shared" si="35"/>
        <v>0.24999999999999997</v>
      </c>
      <c r="CJ24" s="265">
        <v>0.28000000000000003</v>
      </c>
      <c r="CK24" s="265">
        <v>0.02</v>
      </c>
      <c r="CL24" s="265">
        <v>0.02</v>
      </c>
      <c r="CM24" s="265">
        <v>0.02</v>
      </c>
      <c r="CN24" s="265">
        <v>0.02</v>
      </c>
      <c r="CO24" s="265">
        <v>0.03</v>
      </c>
      <c r="CP24" s="265">
        <v>0.03</v>
      </c>
      <c r="CQ24" s="265">
        <v>0.02</v>
      </c>
      <c r="CR24" s="265">
        <v>0.02</v>
      </c>
      <c r="CS24" s="265">
        <v>0.02</v>
      </c>
      <c r="CT24" s="265">
        <v>0.02</v>
      </c>
      <c r="CU24" s="265">
        <v>0.03</v>
      </c>
      <c r="CV24" s="674">
        <v>0.03</v>
      </c>
      <c r="CW24" s="265">
        <v>0.02</v>
      </c>
      <c r="CX24" s="265"/>
      <c r="CY24" s="265">
        <v>0.02</v>
      </c>
      <c r="CZ24" s="265"/>
      <c r="DA24" s="265">
        <v>0.03</v>
      </c>
      <c r="DB24" s="265"/>
      <c r="DC24" s="265">
        <v>0.02</v>
      </c>
      <c r="DD24" s="265"/>
      <c r="DE24" s="265">
        <v>0.02</v>
      </c>
      <c r="DF24" s="265"/>
      <c r="DG24" s="265">
        <v>0.03</v>
      </c>
      <c r="DH24" s="265"/>
      <c r="DI24" s="265">
        <f t="shared" ref="DI24:DI33" si="36">+CK24+CM24+CO24+CQ24+CS24+CU24+CW24+CY24+DA24+DC24+DE24+DG24</f>
        <v>0.27999999999999997</v>
      </c>
      <c r="DJ24" s="265">
        <f>+CK24+CM24+CO24+CQ24+CS24+CU24</f>
        <v>0.14000000000000001</v>
      </c>
      <c r="DK24" s="265">
        <f>+CL24+CN24+CP24+CR24+CT24+CV24+CX24+CX24+CZ24+CZ24+DB24+DD24+DF24+DH24</f>
        <v>0.14000000000000001</v>
      </c>
      <c r="DL24" s="265">
        <f>+CK24+CM24+CO24+CQ24+CS24+CU24+CW24+CY24+DA24+DC24+DE24+DG24</f>
        <v>0.27999999999999997</v>
      </c>
      <c r="DM24" s="265">
        <f>+CL24+CN24+CP24+CR24+CT24+CV24+CX24+CX24+CZ24+CZ24+DB24+DD24+DF24+DH24</f>
        <v>0.14000000000000001</v>
      </c>
      <c r="DN24" s="265">
        <v>0.125</v>
      </c>
      <c r="DO24" s="675"/>
      <c r="DP24" s="675"/>
      <c r="DQ24" s="675"/>
      <c r="DR24" s="675"/>
      <c r="DS24" s="675"/>
      <c r="DT24" s="675"/>
      <c r="DU24" s="675"/>
      <c r="DV24" s="675"/>
      <c r="DW24" s="675"/>
      <c r="DX24" s="675"/>
      <c r="DY24" s="675"/>
      <c r="DZ24" s="675"/>
      <c r="EA24" s="675"/>
      <c r="EB24" s="675"/>
      <c r="EC24" s="675"/>
      <c r="ED24" s="675"/>
      <c r="EE24" s="675"/>
      <c r="EF24" s="675"/>
      <c r="EG24" s="675"/>
      <c r="EH24" s="675"/>
      <c r="EI24" s="675"/>
      <c r="EJ24" s="675"/>
      <c r="EK24" s="675"/>
      <c r="EL24" s="675"/>
      <c r="EM24" s="675"/>
      <c r="EN24" s="675"/>
      <c r="EO24" s="675"/>
      <c r="EP24" s="675"/>
      <c r="EQ24" s="675"/>
      <c r="ER24" s="266">
        <f t="shared" si="5"/>
        <v>1</v>
      </c>
      <c r="ES24" s="269">
        <f t="shared" si="6"/>
        <v>1</v>
      </c>
      <c r="ET24" s="269">
        <f t="shared" si="7"/>
        <v>0.50000000000000011</v>
      </c>
      <c r="EU24" s="269">
        <f t="shared" si="8"/>
        <v>1</v>
      </c>
      <c r="EV24" s="269">
        <f t="shared" si="23"/>
        <v>0.73499999999999999</v>
      </c>
      <c r="EW24" s="684" t="s">
        <v>750</v>
      </c>
      <c r="EX24" s="660" t="s">
        <v>101</v>
      </c>
      <c r="EY24" s="660" t="s">
        <v>101</v>
      </c>
      <c r="EZ24" s="685" t="s">
        <v>744</v>
      </c>
      <c r="FA24" s="676" t="s">
        <v>745</v>
      </c>
    </row>
    <row r="25" spans="1:157" s="3" customFormat="1" ht="55.5" customHeight="1" x14ac:dyDescent="0.25">
      <c r="A25" s="431"/>
      <c r="B25" s="431"/>
      <c r="C25" s="434"/>
      <c r="D25" s="431"/>
      <c r="E25" s="431"/>
      <c r="F25" s="242" t="s">
        <v>3</v>
      </c>
      <c r="G25" s="243">
        <f>AA25+BE25+CI25+DL25+DN25</f>
        <v>1170452805</v>
      </c>
      <c r="H25" s="243">
        <v>95877000</v>
      </c>
      <c r="I25" s="243"/>
      <c r="J25" s="243"/>
      <c r="K25" s="243">
        <v>95877000</v>
      </c>
      <c r="L25" s="243">
        <v>0</v>
      </c>
      <c r="M25" s="243">
        <v>95877000</v>
      </c>
      <c r="N25" s="243">
        <v>55524000</v>
      </c>
      <c r="O25" s="243">
        <v>95877000</v>
      </c>
      <c r="P25" s="243">
        <v>74898000</v>
      </c>
      <c r="Q25" s="243">
        <v>101695000</v>
      </c>
      <c r="R25" s="243">
        <v>74898000</v>
      </c>
      <c r="S25" s="243">
        <v>112347000</v>
      </c>
      <c r="T25" s="243">
        <v>74898000</v>
      </c>
      <c r="U25" s="243">
        <v>112347000</v>
      </c>
      <c r="V25" s="243">
        <v>112347000</v>
      </c>
      <c r="W25" s="243">
        <f>+H25</f>
        <v>95877000</v>
      </c>
      <c r="X25" s="243">
        <f>+V25</f>
        <v>112347000</v>
      </c>
      <c r="Y25" s="243">
        <f>+V25</f>
        <v>112347000</v>
      </c>
      <c r="Z25" s="243">
        <f t="shared" si="26"/>
        <v>112347000</v>
      </c>
      <c r="AA25" s="243">
        <f t="shared" si="26"/>
        <v>112347000</v>
      </c>
      <c r="AB25" s="243">
        <v>193980000</v>
      </c>
      <c r="AC25" s="243">
        <v>0</v>
      </c>
      <c r="AD25" s="243">
        <v>0</v>
      </c>
      <c r="AE25" s="243">
        <v>55520000</v>
      </c>
      <c r="AF25" s="243">
        <v>55520000</v>
      </c>
      <c r="AG25" s="243">
        <v>132281375</v>
      </c>
      <c r="AH25" s="243">
        <v>132281375</v>
      </c>
      <c r="AI25" s="243">
        <v>0</v>
      </c>
      <c r="AJ25" s="243">
        <v>0</v>
      </c>
      <c r="AK25" s="243">
        <v>0</v>
      </c>
      <c r="AL25" s="243">
        <v>0</v>
      </c>
      <c r="AM25" s="243">
        <v>0</v>
      </c>
      <c r="AN25" s="243">
        <v>0</v>
      </c>
      <c r="AO25" s="243">
        <v>0</v>
      </c>
      <c r="AP25" s="243">
        <v>0</v>
      </c>
      <c r="AQ25" s="243">
        <v>0</v>
      </c>
      <c r="AR25" s="243"/>
      <c r="AS25" s="243">
        <v>9504000</v>
      </c>
      <c r="AT25" s="243">
        <v>9504000</v>
      </c>
      <c r="AU25" s="243">
        <v>15036667</v>
      </c>
      <c r="AV25" s="243">
        <v>15036667</v>
      </c>
      <c r="AW25" s="243">
        <v>12904967</v>
      </c>
      <c r="AX25" s="243">
        <v>6708667</v>
      </c>
      <c r="AY25" s="243">
        <v>0</v>
      </c>
      <c r="AZ25" s="243">
        <v>0</v>
      </c>
      <c r="BA25" s="243">
        <f t="shared" si="4"/>
        <v>225247009</v>
      </c>
      <c r="BB25" s="243">
        <f>+AC25+AE25+AG25+AI25+AK25+AM25+AO25+AQ25+AS25+AU25+AW25+AY25</f>
        <v>225247009</v>
      </c>
      <c r="BC25" s="243">
        <f>+AD25+AF25+AH25+AJ25+AL25+AN25+AP25+AR25+AT25+AV25+AX25+AZ25</f>
        <v>219050709</v>
      </c>
      <c r="BD25" s="243">
        <f t="shared" si="1"/>
        <v>225247009</v>
      </c>
      <c r="BE25" s="243">
        <f t="shared" si="1"/>
        <v>219050709</v>
      </c>
      <c r="BF25" s="243">
        <v>253876000</v>
      </c>
      <c r="BG25" s="243">
        <v>193360000</v>
      </c>
      <c r="BH25" s="243">
        <v>193360000</v>
      </c>
      <c r="BI25" s="243"/>
      <c r="BJ25" s="243"/>
      <c r="BK25" s="243">
        <v>26000000</v>
      </c>
      <c r="BL25" s="243"/>
      <c r="BM25" s="243"/>
      <c r="BN25" s="243">
        <v>32247396</v>
      </c>
      <c r="BO25" s="243"/>
      <c r="BP25" s="243"/>
      <c r="BQ25" s="243">
        <v>6247396</v>
      </c>
      <c r="BR25" s="243"/>
      <c r="BS25" s="243">
        <v>0</v>
      </c>
      <c r="BT25" s="243">
        <v>0</v>
      </c>
      <c r="BU25" s="243"/>
      <c r="BV25" s="243">
        <v>0</v>
      </c>
      <c r="BW25" s="243">
        <v>10535000</v>
      </c>
      <c r="BX25" s="243"/>
      <c r="BY25" s="243">
        <v>22754667</v>
      </c>
      <c r="BZ25" s="243">
        <v>10535000</v>
      </c>
      <c r="CA25" s="243">
        <v>1695633</v>
      </c>
      <c r="CB25" s="243">
        <v>11999867</v>
      </c>
      <c r="CC25" s="243">
        <v>-2765464</v>
      </c>
      <c r="CD25" s="243">
        <v>9618833</v>
      </c>
      <c r="CE25" s="243">
        <f t="shared" ref="CE25:CE29" si="37">BG25+BI25+BK25+BM25+BO25+BQ25+BS25+BU25+BW25+BY25+CA25+CC25</f>
        <v>257827232</v>
      </c>
      <c r="CF25" s="243">
        <f t="shared" si="34"/>
        <v>257827232</v>
      </c>
      <c r="CG25" s="243">
        <f t="shared" si="34"/>
        <v>257761096</v>
      </c>
      <c r="CH25" s="243">
        <f t="shared" si="35"/>
        <v>257827232</v>
      </c>
      <c r="CI25" s="243">
        <f t="shared" si="35"/>
        <v>257761096</v>
      </c>
      <c r="CJ25" s="243">
        <v>346511000</v>
      </c>
      <c r="CK25" s="243"/>
      <c r="CL25" s="243"/>
      <c r="CM25" s="243">
        <v>83220000</v>
      </c>
      <c r="CN25" s="243">
        <v>83220000</v>
      </c>
      <c r="CO25" s="243">
        <v>75900000</v>
      </c>
      <c r="CP25" s="243">
        <v>75900000</v>
      </c>
      <c r="CQ25" s="243">
        <v>73537000</v>
      </c>
      <c r="CR25" s="243">
        <v>70914882</v>
      </c>
      <c r="CS25" s="243"/>
      <c r="CT25" s="243">
        <v>0</v>
      </c>
      <c r="CU25" s="662">
        <v>53130000</v>
      </c>
      <c r="CV25" s="663">
        <v>0</v>
      </c>
      <c r="CW25" s="243"/>
      <c r="CX25" s="243"/>
      <c r="CY25" s="243"/>
      <c r="CZ25" s="243"/>
      <c r="DA25" s="243"/>
      <c r="DB25" s="243"/>
      <c r="DC25" s="243"/>
      <c r="DD25" s="243"/>
      <c r="DE25" s="243"/>
      <c r="DF25" s="243"/>
      <c r="DG25" s="243"/>
      <c r="DH25" s="243"/>
      <c r="DI25" s="243">
        <f t="shared" si="36"/>
        <v>285787000</v>
      </c>
      <c r="DJ25" s="325">
        <f t="shared" ref="DJ25:DJ28" si="38">+CK25+CM25+CO25+CQ25+CS25+CU25</f>
        <v>285787000</v>
      </c>
      <c r="DK25" s="243">
        <f>+CL25+CN25+CP25+CR25+CT25+CV25+CX25+CX25+CZ25+CZ25+DB25+DD25+DF25+DH25</f>
        <v>230034882</v>
      </c>
      <c r="DL25" s="243">
        <f>+CK25+CM25+CO25+CQ25+CS25+CU25+CW25+CY25+DA25+DC25+DE25+DG25</f>
        <v>285787000</v>
      </c>
      <c r="DM25" s="243">
        <f>+CL25+CN25+CP25+CR25+CT25+CV25+CX25+CX25+CZ25+CZ25+DB25+DD25+DF25+DH25</f>
        <v>230034882</v>
      </c>
      <c r="DN25" s="243">
        <v>295507000</v>
      </c>
      <c r="DO25" s="244"/>
      <c r="DP25" s="244"/>
      <c r="DQ25" s="244"/>
      <c r="DR25" s="244"/>
      <c r="DS25" s="244"/>
      <c r="DT25" s="244"/>
      <c r="DU25" s="244"/>
      <c r="DV25" s="244"/>
      <c r="DW25" s="244"/>
      <c r="DX25" s="244"/>
      <c r="DY25" s="244"/>
      <c r="DZ25" s="244"/>
      <c r="EA25" s="244"/>
      <c r="EB25" s="244"/>
      <c r="EC25" s="244"/>
      <c r="ED25" s="244"/>
      <c r="EE25" s="244"/>
      <c r="EF25" s="244"/>
      <c r="EG25" s="244"/>
      <c r="EH25" s="244"/>
      <c r="EI25" s="244"/>
      <c r="EJ25" s="244"/>
      <c r="EK25" s="244"/>
      <c r="EL25" s="244"/>
      <c r="EM25" s="244"/>
      <c r="EN25" s="244"/>
      <c r="EO25" s="244"/>
      <c r="EP25" s="244"/>
      <c r="EQ25" s="244"/>
      <c r="ER25" s="240">
        <f t="shared" si="5"/>
        <v>0</v>
      </c>
      <c r="ES25" s="241">
        <f t="shared" si="6"/>
        <v>0.8049172355635491</v>
      </c>
      <c r="ET25" s="241">
        <f t="shared" si="7"/>
        <v>0.8049172355635491</v>
      </c>
      <c r="EU25" s="241">
        <f t="shared" si="8"/>
        <v>0.92962554012247378</v>
      </c>
      <c r="EV25" s="269">
        <f t="shared" si="23"/>
        <v>0.69989467623173407</v>
      </c>
      <c r="EW25" s="686"/>
      <c r="EX25" s="664"/>
      <c r="EY25" s="664"/>
      <c r="EZ25" s="687"/>
      <c r="FA25" s="688"/>
    </row>
    <row r="26" spans="1:157" s="3" customFormat="1" ht="55.5" customHeight="1" x14ac:dyDescent="0.25">
      <c r="A26" s="431"/>
      <c r="B26" s="431"/>
      <c r="C26" s="434"/>
      <c r="D26" s="431"/>
      <c r="E26" s="431"/>
      <c r="F26" s="245" t="s">
        <v>349</v>
      </c>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v>0</v>
      </c>
      <c r="AD26" s="243">
        <v>0</v>
      </c>
      <c r="AE26" s="243">
        <v>0</v>
      </c>
      <c r="AF26" s="243">
        <v>0</v>
      </c>
      <c r="AG26" s="243">
        <v>3007333</v>
      </c>
      <c r="AH26" s="243">
        <v>3007333</v>
      </c>
      <c r="AI26" s="243">
        <v>9404133</v>
      </c>
      <c r="AJ26" s="243">
        <v>9404133</v>
      </c>
      <c r="AK26" s="243">
        <v>47566475</v>
      </c>
      <c r="AL26" s="243">
        <f>59977941-AI26-AG26</f>
        <v>47566475</v>
      </c>
      <c r="AM26" s="243">
        <v>21371000</v>
      </c>
      <c r="AN26" s="243">
        <v>17048000</v>
      </c>
      <c r="AO26" s="243">
        <v>21371000</v>
      </c>
      <c r="AP26" s="243">
        <v>25694000</v>
      </c>
      <c r="AQ26" s="243">
        <v>21371000</v>
      </c>
      <c r="AR26" s="243">
        <v>21371000</v>
      </c>
      <c r="AS26" s="243">
        <v>21371000</v>
      </c>
      <c r="AT26" s="243">
        <v>21371000</v>
      </c>
      <c r="AU26" s="243">
        <v>21371000</v>
      </c>
      <c r="AV26" s="243">
        <v>21371000</v>
      </c>
      <c r="AW26" s="243">
        <v>21371000</v>
      </c>
      <c r="AX26" s="243">
        <v>17048000</v>
      </c>
      <c r="AY26" s="243">
        <v>37043068</v>
      </c>
      <c r="AZ26" s="243">
        <v>22667900</v>
      </c>
      <c r="BA26" s="243">
        <f t="shared" si="4"/>
        <v>225247009</v>
      </c>
      <c r="BB26" s="243">
        <f>+AC26+AE26+AG26+AI26+AK26+AM26+AO26+AQ26+AS26+AU26+AW26+AY26</f>
        <v>225247009</v>
      </c>
      <c r="BC26" s="243">
        <f t="shared" si="0"/>
        <v>206548841</v>
      </c>
      <c r="BD26" s="243">
        <f t="shared" si="1"/>
        <v>225247009</v>
      </c>
      <c r="BE26" s="243">
        <f t="shared" si="1"/>
        <v>206548841</v>
      </c>
      <c r="BF26" s="243">
        <v>253876000</v>
      </c>
      <c r="BG26" s="243"/>
      <c r="BH26" s="243"/>
      <c r="BI26" s="243">
        <v>4372434</v>
      </c>
      <c r="BJ26" s="243">
        <v>4372434</v>
      </c>
      <c r="BK26" s="243">
        <v>21422000</v>
      </c>
      <c r="BL26" s="243">
        <v>20308300</v>
      </c>
      <c r="BM26" s="243">
        <v>47422000</v>
      </c>
      <c r="BN26" s="243">
        <v>53669396</v>
      </c>
      <c r="BO26" s="243">
        <v>21422000</v>
      </c>
      <c r="BP26" s="243">
        <v>21422000</v>
      </c>
      <c r="BQ26" s="243">
        <v>27669396</v>
      </c>
      <c r="BR26" s="243">
        <v>21422000</v>
      </c>
      <c r="BS26" s="243">
        <v>21422000</v>
      </c>
      <c r="BT26" s="243">
        <v>21422000</v>
      </c>
      <c r="BU26" s="243">
        <v>21422000</v>
      </c>
      <c r="BV26" s="243">
        <v>21422000</v>
      </c>
      <c r="BW26" s="243">
        <v>21422000</v>
      </c>
      <c r="BX26" s="243">
        <v>21422000</v>
      </c>
      <c r="BY26" s="243">
        <v>18701333</v>
      </c>
      <c r="BZ26" s="243">
        <v>18701333</v>
      </c>
      <c r="CA26" s="243">
        <v>21221333</v>
      </c>
      <c r="CB26" s="243">
        <v>14002000</v>
      </c>
      <c r="CC26" s="243">
        <v>31330736</v>
      </c>
      <c r="CD26" s="243">
        <v>17367700</v>
      </c>
      <c r="CE26" s="243">
        <f t="shared" si="37"/>
        <v>257827232</v>
      </c>
      <c r="CF26" s="243">
        <f t="shared" si="34"/>
        <v>257827232</v>
      </c>
      <c r="CG26" s="243">
        <f t="shared" si="34"/>
        <v>235531163</v>
      </c>
      <c r="CH26" s="243">
        <f t="shared" si="35"/>
        <v>257827232</v>
      </c>
      <c r="CI26" s="243">
        <f t="shared" si="35"/>
        <v>235531163</v>
      </c>
      <c r="CJ26" s="243">
        <v>346511000</v>
      </c>
      <c r="CK26" s="243"/>
      <c r="CL26" s="243"/>
      <c r="CM26" s="243"/>
      <c r="CN26" s="243"/>
      <c r="CO26" s="243">
        <v>3703566</v>
      </c>
      <c r="CP26" s="243">
        <v>3703566</v>
      </c>
      <c r="CQ26" s="243">
        <v>60887000</v>
      </c>
      <c r="CR26" s="243">
        <v>58264882</v>
      </c>
      <c r="CS26" s="243">
        <v>13957900</v>
      </c>
      <c r="CT26" s="243">
        <v>9577300</v>
      </c>
      <c r="CU26" s="243">
        <v>19419000</v>
      </c>
      <c r="CV26" s="663">
        <v>27507200</v>
      </c>
      <c r="CW26" s="243">
        <v>19419000</v>
      </c>
      <c r="CX26" s="243"/>
      <c r="CY26" s="243">
        <v>19419000</v>
      </c>
      <c r="CZ26" s="243"/>
      <c r="DA26" s="243">
        <v>19419000</v>
      </c>
      <c r="DB26" s="243"/>
      <c r="DC26" s="243">
        <v>19419000</v>
      </c>
      <c r="DD26" s="243"/>
      <c r="DE26" s="243">
        <v>19419000</v>
      </c>
      <c r="DF26" s="243"/>
      <c r="DG26" s="243">
        <v>90724534</v>
      </c>
      <c r="DH26" s="243"/>
      <c r="DI26" s="243">
        <f t="shared" si="36"/>
        <v>285787000</v>
      </c>
      <c r="DJ26" s="325">
        <f t="shared" si="38"/>
        <v>97967466</v>
      </c>
      <c r="DK26" s="243">
        <f t="shared" ref="DK26:DK27" si="39">+CL26+CN26+CP26+CR26+CT26+CV26+CX26+CX26+CZ26+CZ26+DB26+DD26+DF26+DH26</f>
        <v>99052948</v>
      </c>
      <c r="DL26" s="243">
        <f>+CK26+CM26+CO26+CQ26+CS26+CU26+CW26+CY26+DA26+DC26+DE26+DG26</f>
        <v>285787000</v>
      </c>
      <c r="DM26" s="243">
        <f>+CL26+CN26+CP26+CR26+CT26+CV26+CX26+CX26+CZ26+CZ26+DB26+DD26+DF26+DH26</f>
        <v>99052948</v>
      </c>
      <c r="DN26" s="658"/>
      <c r="DO26" s="244"/>
      <c r="DP26" s="244"/>
      <c r="DQ26" s="244"/>
      <c r="DR26" s="244"/>
      <c r="DS26" s="244"/>
      <c r="DT26" s="244"/>
      <c r="DU26" s="244"/>
      <c r="DV26" s="244"/>
      <c r="DW26" s="244"/>
      <c r="DX26" s="244"/>
      <c r="DY26" s="244"/>
      <c r="DZ26" s="244"/>
      <c r="EA26" s="244"/>
      <c r="EB26" s="244"/>
      <c r="EC26" s="244"/>
      <c r="ED26" s="244"/>
      <c r="EE26" s="244"/>
      <c r="EF26" s="244"/>
      <c r="EG26" s="244"/>
      <c r="EH26" s="244"/>
      <c r="EI26" s="244"/>
      <c r="EJ26" s="244"/>
      <c r="EK26" s="244"/>
      <c r="EL26" s="244"/>
      <c r="EM26" s="244"/>
      <c r="EN26" s="244"/>
      <c r="EO26" s="244"/>
      <c r="EP26" s="244"/>
      <c r="EQ26" s="244"/>
      <c r="ER26" s="240">
        <f t="shared" si="5"/>
        <v>1.4165096039960863</v>
      </c>
      <c r="ES26" s="241">
        <f t="shared" si="6"/>
        <v>1.0110800252810459</v>
      </c>
      <c r="ET26" s="241">
        <f t="shared" si="7"/>
        <v>0.34659710903575042</v>
      </c>
      <c r="EU26" s="241">
        <f t="shared" si="8"/>
        <v>0.93131516288898686</v>
      </c>
      <c r="EV26" s="269">
        <f>IFERROR((AA26+BE26+CI26+DM26)/G26,0)</f>
        <v>0</v>
      </c>
      <c r="EW26" s="686"/>
      <c r="EX26" s="664"/>
      <c r="EY26" s="664"/>
      <c r="EZ26" s="687"/>
      <c r="FA26" s="688"/>
    </row>
    <row r="27" spans="1:157" s="3" customFormat="1" ht="55.5" customHeight="1" x14ac:dyDescent="0.25">
      <c r="A27" s="431"/>
      <c r="B27" s="431"/>
      <c r="C27" s="434"/>
      <c r="D27" s="431"/>
      <c r="E27" s="431"/>
      <c r="F27" s="246" t="s">
        <v>46</v>
      </c>
      <c r="G27" s="236">
        <f>AA27+BE27+CI27+DL27+DN27</f>
        <v>0</v>
      </c>
      <c r="H27" s="666"/>
      <c r="I27" s="666"/>
      <c r="J27" s="666"/>
      <c r="K27" s="666"/>
      <c r="L27" s="656"/>
      <c r="M27" s="666"/>
      <c r="N27" s="666"/>
      <c r="O27" s="666"/>
      <c r="P27" s="656"/>
      <c r="Q27" s="666"/>
      <c r="R27" s="656"/>
      <c r="S27" s="666"/>
      <c r="T27" s="656"/>
      <c r="U27" s="666"/>
      <c r="V27" s="666"/>
      <c r="W27" s="666"/>
      <c r="X27" s="666"/>
      <c r="Y27" s="666"/>
      <c r="Z27" s="666"/>
      <c r="AA27" s="666"/>
      <c r="AB27" s="682">
        <f>+AC27+AE27+AG27+AI27+AK27+AM27+AO27+AQ27+AS27+AU27+AW27+AY27</f>
        <v>0</v>
      </c>
      <c r="AC27" s="666"/>
      <c r="AD27" s="666"/>
      <c r="AE27" s="666"/>
      <c r="AF27" s="666"/>
      <c r="AG27" s="666"/>
      <c r="AH27" s="666"/>
      <c r="AI27" s="666"/>
      <c r="AJ27" s="666"/>
      <c r="AK27" s="666"/>
      <c r="AL27" s="666"/>
      <c r="AM27" s="666"/>
      <c r="AN27" s="666"/>
      <c r="AO27" s="666"/>
      <c r="AP27" s="666"/>
      <c r="AQ27" s="666"/>
      <c r="AR27" s="666"/>
      <c r="AS27" s="666"/>
      <c r="AT27" s="666"/>
      <c r="AU27" s="666"/>
      <c r="AV27" s="666"/>
      <c r="AW27" s="666"/>
      <c r="AX27" s="666"/>
      <c r="AY27" s="666"/>
      <c r="AZ27" s="666"/>
      <c r="BA27" s="240">
        <f t="shared" si="4"/>
        <v>0</v>
      </c>
      <c r="BB27" s="240">
        <f>+AC27+AE27+AG27+AI27+AK27+AM27+AO27+AQ27+AS27+AU27+AW27+AY27</f>
        <v>0</v>
      </c>
      <c r="BC27" s="240">
        <f t="shared" si="0"/>
        <v>0</v>
      </c>
      <c r="BD27" s="240">
        <f t="shared" si="1"/>
        <v>0</v>
      </c>
      <c r="BE27" s="240">
        <f t="shared" si="1"/>
        <v>0</v>
      </c>
      <c r="BF27" s="666"/>
      <c r="BG27" s="666"/>
      <c r="BH27" s="666"/>
      <c r="BI27" s="666"/>
      <c r="BJ27" s="666"/>
      <c r="BK27" s="666"/>
      <c r="BL27" s="666"/>
      <c r="BM27" s="666"/>
      <c r="BN27" s="666"/>
      <c r="BO27" s="666"/>
      <c r="BP27" s="666"/>
      <c r="BQ27" s="666"/>
      <c r="BR27" s="666"/>
      <c r="BS27" s="666"/>
      <c r="BT27" s="666"/>
      <c r="BU27" s="666"/>
      <c r="BV27" s="666"/>
      <c r="BW27" s="666"/>
      <c r="BX27" s="666"/>
      <c r="BY27" s="666"/>
      <c r="BZ27" s="666"/>
      <c r="CA27" s="666"/>
      <c r="CB27" s="666"/>
      <c r="CC27" s="667"/>
      <c r="CD27" s="666"/>
      <c r="CE27" s="240">
        <f t="shared" si="37"/>
        <v>0</v>
      </c>
      <c r="CF27" s="272">
        <f t="shared" si="34"/>
        <v>0</v>
      </c>
      <c r="CG27" s="240">
        <f t="shared" si="34"/>
        <v>0</v>
      </c>
      <c r="CH27" s="272">
        <f t="shared" si="35"/>
        <v>0</v>
      </c>
      <c r="CI27" s="240">
        <f t="shared" si="35"/>
        <v>0</v>
      </c>
      <c r="CJ27" s="666"/>
      <c r="CK27" s="666"/>
      <c r="CL27" s="666"/>
      <c r="CM27" s="666"/>
      <c r="CN27" s="666"/>
      <c r="CO27" s="666"/>
      <c r="CP27" s="666"/>
      <c r="CQ27" s="666"/>
      <c r="CR27" s="666"/>
      <c r="CS27" s="666"/>
      <c r="CT27" s="682"/>
      <c r="CU27" s="666"/>
      <c r="CV27" s="683">
        <v>0</v>
      </c>
      <c r="CW27" s="666"/>
      <c r="CX27" s="666"/>
      <c r="CY27" s="666"/>
      <c r="CZ27" s="666"/>
      <c r="DA27" s="666"/>
      <c r="DB27" s="666"/>
      <c r="DC27" s="666"/>
      <c r="DD27" s="666"/>
      <c r="DE27" s="666"/>
      <c r="DF27" s="666"/>
      <c r="DG27" s="666"/>
      <c r="DH27" s="666"/>
      <c r="DI27" s="682">
        <f>+CK27+CM27+CO27+CQ27+CS27+CU27+CW27+CY27+DA27+DC27+DE27+DG27</f>
        <v>0</v>
      </c>
      <c r="DJ27" s="265">
        <f t="shared" si="38"/>
        <v>0</v>
      </c>
      <c r="DK27" s="682">
        <f t="shared" si="39"/>
        <v>0</v>
      </c>
      <c r="DL27" s="682">
        <f>+CK27+CM27+CO27+CQ27+CS27+CU27+CW27+CY27+DA27+DC27+DE27+DG27</f>
        <v>0</v>
      </c>
      <c r="DM27" s="682">
        <f>+CL27+CN27+CP27+CR27+CT27+CV27+CX27+CX27+CZ27+CZ27+DB27+DD27+DF27+DH27</f>
        <v>0</v>
      </c>
      <c r="DN27" s="682"/>
      <c r="DO27" s="666"/>
      <c r="DP27" s="666"/>
      <c r="DQ27" s="666"/>
      <c r="DR27" s="666"/>
      <c r="DS27" s="666"/>
      <c r="DT27" s="666"/>
      <c r="DU27" s="666"/>
      <c r="DV27" s="666"/>
      <c r="DW27" s="666"/>
      <c r="DX27" s="666"/>
      <c r="DY27" s="666"/>
      <c r="DZ27" s="666"/>
      <c r="EA27" s="666"/>
      <c r="EB27" s="666"/>
      <c r="EC27" s="666"/>
      <c r="ED27" s="666"/>
      <c r="EE27" s="666"/>
      <c r="EF27" s="666"/>
      <c r="EG27" s="666"/>
      <c r="EH27" s="666"/>
      <c r="EI27" s="666"/>
      <c r="EJ27" s="666"/>
      <c r="EK27" s="666"/>
      <c r="EL27" s="666"/>
      <c r="EM27" s="666"/>
      <c r="EN27" s="666"/>
      <c r="EO27" s="666"/>
      <c r="EP27" s="666"/>
      <c r="EQ27" s="666"/>
      <c r="ER27" s="240">
        <f>IFERROR(CV27/CU27,0)</f>
        <v>0</v>
      </c>
      <c r="ES27" s="241">
        <f>IFERROR(DK27/DJ27,0)</f>
        <v>0</v>
      </c>
      <c r="ET27" s="241">
        <f>IFERROR(+DM27/DL27,0)</f>
        <v>0</v>
      </c>
      <c r="EU27" s="241">
        <f>IFERROR((AA27+BE27+CI27+DK27)/(Z27+BD27+CH27+DJ27),0)</f>
        <v>0</v>
      </c>
      <c r="EV27" s="269">
        <f>IFERROR((AA27+BE27+CI27+DM27)/G27,0)</f>
        <v>0</v>
      </c>
      <c r="EW27" s="686"/>
      <c r="EX27" s="664"/>
      <c r="EY27" s="664"/>
      <c r="EZ27" s="687"/>
      <c r="FA27" s="688"/>
    </row>
    <row r="28" spans="1:157" s="3" customFormat="1" ht="55.5" customHeight="1" x14ac:dyDescent="0.25">
      <c r="A28" s="431"/>
      <c r="B28" s="431"/>
      <c r="C28" s="434"/>
      <c r="D28" s="431"/>
      <c r="E28" s="431"/>
      <c r="F28" s="242" t="s">
        <v>4</v>
      </c>
      <c r="G28" s="243">
        <f>AA28+BE28+CI28+DL28+DN28</f>
        <v>79781866</v>
      </c>
      <c r="H28" s="243"/>
      <c r="I28" s="243"/>
      <c r="J28" s="243"/>
      <c r="K28" s="243"/>
      <c r="L28" s="243"/>
      <c r="M28" s="243"/>
      <c r="N28" s="243"/>
      <c r="O28" s="243"/>
      <c r="P28" s="243"/>
      <c r="Q28" s="243"/>
      <c r="R28" s="243"/>
      <c r="S28" s="243"/>
      <c r="T28" s="243"/>
      <c r="U28" s="243"/>
      <c r="V28" s="243"/>
      <c r="W28" s="243"/>
      <c r="X28" s="243"/>
      <c r="Y28" s="243"/>
      <c r="Z28" s="243"/>
      <c r="AA28" s="243"/>
      <c r="AB28" s="243">
        <f>+AC28+AE28+AG28+AI28+AK28+AM28+AO28+AQ28+AS28+AU28+AW28+AY28</f>
        <v>45050067</v>
      </c>
      <c r="AC28" s="243">
        <v>9659000</v>
      </c>
      <c r="AD28" s="243">
        <v>9659000</v>
      </c>
      <c r="AE28" s="243">
        <v>24561000</v>
      </c>
      <c r="AF28" s="243">
        <v>24561000</v>
      </c>
      <c r="AG28" s="243">
        <v>10830067</v>
      </c>
      <c r="AH28" s="243">
        <v>10830067</v>
      </c>
      <c r="AI28" s="243">
        <v>0</v>
      </c>
      <c r="AJ28" s="243">
        <v>0</v>
      </c>
      <c r="AK28" s="243">
        <v>0</v>
      </c>
      <c r="AL28" s="243">
        <v>0</v>
      </c>
      <c r="AM28" s="243">
        <v>0</v>
      </c>
      <c r="AN28" s="243"/>
      <c r="AO28" s="243">
        <v>0</v>
      </c>
      <c r="AP28" s="243"/>
      <c r="AQ28" s="243">
        <v>0</v>
      </c>
      <c r="AR28" s="243"/>
      <c r="AS28" s="243">
        <v>0</v>
      </c>
      <c r="AT28" s="243"/>
      <c r="AU28" s="243">
        <v>0</v>
      </c>
      <c r="AV28" s="243">
        <v>0</v>
      </c>
      <c r="AW28" s="243">
        <v>0</v>
      </c>
      <c r="AX28" s="243"/>
      <c r="AY28" s="243">
        <v>0</v>
      </c>
      <c r="AZ28" s="243"/>
      <c r="BA28" s="243">
        <f t="shared" si="4"/>
        <v>45050067</v>
      </c>
      <c r="BB28" s="243">
        <f>+AC28+AE28+AG28+AI28+AK28+AM28+AO28+AQ28+AS28+AU28+AW28+AY28</f>
        <v>45050067</v>
      </c>
      <c r="BC28" s="243">
        <f t="shared" si="0"/>
        <v>45050067</v>
      </c>
      <c r="BD28" s="243">
        <f t="shared" si="1"/>
        <v>45050067</v>
      </c>
      <c r="BE28" s="243">
        <f t="shared" si="1"/>
        <v>45050067</v>
      </c>
      <c r="BF28" s="243">
        <v>12501866</v>
      </c>
      <c r="BG28" s="243">
        <v>12501866</v>
      </c>
      <c r="BH28" s="243">
        <v>12501866</v>
      </c>
      <c r="BI28" s="243"/>
      <c r="BJ28" s="243">
        <v>0</v>
      </c>
      <c r="BK28" s="243"/>
      <c r="BL28" s="243"/>
      <c r="BM28" s="243"/>
      <c r="BN28" s="243">
        <v>0</v>
      </c>
      <c r="BO28" s="243"/>
      <c r="BP28" s="243">
        <v>0</v>
      </c>
      <c r="BQ28" s="243"/>
      <c r="BR28" s="243"/>
      <c r="BS28" s="243"/>
      <c r="BT28" s="243">
        <v>0</v>
      </c>
      <c r="BU28" s="243"/>
      <c r="BV28" s="243">
        <v>0</v>
      </c>
      <c r="BW28" s="243"/>
      <c r="BX28" s="243"/>
      <c r="BY28" s="243"/>
      <c r="BZ28" s="243"/>
      <c r="CA28" s="243"/>
      <c r="CB28" s="243"/>
      <c r="CC28" s="243"/>
      <c r="CD28" s="243"/>
      <c r="CE28" s="243">
        <f t="shared" si="37"/>
        <v>12501866</v>
      </c>
      <c r="CF28" s="243">
        <f t="shared" si="34"/>
        <v>12501866</v>
      </c>
      <c r="CG28" s="243">
        <f t="shared" si="34"/>
        <v>12501866</v>
      </c>
      <c r="CH28" s="243">
        <f t="shared" si="35"/>
        <v>12501866</v>
      </c>
      <c r="CI28" s="243">
        <f t="shared" si="35"/>
        <v>12501866</v>
      </c>
      <c r="CJ28" s="243">
        <v>22229933</v>
      </c>
      <c r="CK28" s="243">
        <v>2595633</v>
      </c>
      <c r="CL28" s="243">
        <v>2595633</v>
      </c>
      <c r="CM28" s="243">
        <v>9427134</v>
      </c>
      <c r="CN28" s="243">
        <v>9427134</v>
      </c>
      <c r="CO28" s="243">
        <v>3507000</v>
      </c>
      <c r="CP28" s="243">
        <v>3507000</v>
      </c>
      <c r="CQ28" s="243">
        <v>6700166</v>
      </c>
      <c r="CR28" s="243">
        <v>6700166</v>
      </c>
      <c r="CS28" s="243"/>
      <c r="CT28" s="243">
        <v>0</v>
      </c>
      <c r="CU28" s="243"/>
      <c r="CV28" s="663">
        <v>0</v>
      </c>
      <c r="CW28" s="243"/>
      <c r="CX28" s="243"/>
      <c r="CY28" s="243"/>
      <c r="CZ28" s="243"/>
      <c r="DA28" s="243"/>
      <c r="DB28" s="243"/>
      <c r="DC28" s="243"/>
      <c r="DD28" s="243"/>
      <c r="DE28" s="243"/>
      <c r="DF28" s="243"/>
      <c r="DG28" s="243"/>
      <c r="DH28" s="243"/>
      <c r="DI28" s="243">
        <f t="shared" si="36"/>
        <v>22229933</v>
      </c>
      <c r="DJ28" s="325">
        <f t="shared" si="38"/>
        <v>22229933</v>
      </c>
      <c r="DK28" s="243">
        <f>+CL28+CN28+CP28+CR28+CT28+CV28+CX28+CX28+CZ28+CZ28+DB28+DD28+DF28+DH28</f>
        <v>22229933</v>
      </c>
      <c r="DL28" s="243">
        <f>+CK28+CM28+CO28+CQ28+CS28+CU28+CW28+CY28+DA28+DC28+DE28+DG28</f>
        <v>22229933</v>
      </c>
      <c r="DM28" s="243">
        <f>+CL28+CN28+CP28+CR28+CT28+CV28+CX28+CX28+CZ28+CZ28+DB28+DD28+DF28+DH28</f>
        <v>22229933</v>
      </c>
      <c r="DN28" s="682"/>
      <c r="DO28" s="666"/>
      <c r="DP28" s="666"/>
      <c r="DQ28" s="666"/>
      <c r="DR28" s="666"/>
      <c r="DS28" s="666"/>
      <c r="DT28" s="666"/>
      <c r="DU28" s="666"/>
      <c r="DV28" s="666"/>
      <c r="DW28" s="666"/>
      <c r="DX28" s="666"/>
      <c r="DY28" s="666"/>
      <c r="DZ28" s="666"/>
      <c r="EA28" s="666"/>
      <c r="EB28" s="666"/>
      <c r="EC28" s="666"/>
      <c r="ED28" s="666"/>
      <c r="EE28" s="666"/>
      <c r="EF28" s="666"/>
      <c r="EG28" s="666"/>
      <c r="EH28" s="666"/>
      <c r="EI28" s="666"/>
      <c r="EJ28" s="666"/>
      <c r="EK28" s="666"/>
      <c r="EL28" s="666"/>
      <c r="EM28" s="666"/>
      <c r="EN28" s="666"/>
      <c r="EO28" s="666"/>
      <c r="EP28" s="666"/>
      <c r="EQ28" s="666"/>
      <c r="ER28" s="240">
        <f>IFERROR(CV28/CU28,0)</f>
        <v>0</v>
      </c>
      <c r="ES28" s="241">
        <f t="shared" si="6"/>
        <v>1</v>
      </c>
      <c r="ET28" s="241">
        <f t="shared" si="7"/>
        <v>1</v>
      </c>
      <c r="EU28" s="241">
        <f t="shared" si="8"/>
        <v>1</v>
      </c>
      <c r="EV28" s="269">
        <f t="shared" si="23"/>
        <v>1</v>
      </c>
      <c r="EW28" s="686"/>
      <c r="EX28" s="664"/>
      <c r="EY28" s="664"/>
      <c r="EZ28" s="687"/>
      <c r="FA28" s="688"/>
    </row>
    <row r="29" spans="1:157" s="3" customFormat="1" ht="55.5" customHeight="1" thickBot="1" x14ac:dyDescent="0.3">
      <c r="A29" s="431"/>
      <c r="B29" s="431"/>
      <c r="C29" s="434"/>
      <c r="D29" s="431"/>
      <c r="E29" s="431"/>
      <c r="F29" s="246" t="s">
        <v>47</v>
      </c>
      <c r="G29" s="247">
        <f>G24+G27</f>
        <v>1</v>
      </c>
      <c r="H29" s="248">
        <v>0.125</v>
      </c>
      <c r="I29" s="248"/>
      <c r="J29" s="248"/>
      <c r="K29" s="248">
        <v>0.125</v>
      </c>
      <c r="L29" s="672">
        <v>2.0799999999999999E-2</v>
      </c>
      <c r="M29" s="248">
        <v>0.125</v>
      </c>
      <c r="N29" s="248">
        <v>4.1599999999999998E-2</v>
      </c>
      <c r="O29" s="248">
        <v>0.125</v>
      </c>
      <c r="P29" s="249">
        <v>6.2399999999999997E-2</v>
      </c>
      <c r="Q29" s="248">
        <v>0.125</v>
      </c>
      <c r="R29" s="249">
        <v>8.3199999999999996E-2</v>
      </c>
      <c r="S29" s="248">
        <v>0.125</v>
      </c>
      <c r="T29" s="249">
        <v>0.1042</v>
      </c>
      <c r="U29" s="254">
        <v>0.125</v>
      </c>
      <c r="V29" s="254">
        <v>0.125</v>
      </c>
      <c r="W29" s="250">
        <f>+H29</f>
        <v>0.125</v>
      </c>
      <c r="X29" s="250">
        <f>+V29</f>
        <v>0.125</v>
      </c>
      <c r="Y29" s="250">
        <f>+V29</f>
        <v>0.125</v>
      </c>
      <c r="Z29" s="250">
        <f t="shared" ref="Z29:AA32" si="40">+U29</f>
        <v>0.125</v>
      </c>
      <c r="AA29" s="250">
        <f t="shared" si="40"/>
        <v>0.125</v>
      </c>
      <c r="AB29" s="248">
        <f>+AB24+AB27</f>
        <v>0.22</v>
      </c>
      <c r="AC29" s="250">
        <f>+AC24+AC27</f>
        <v>2.0799999999999999E-2</v>
      </c>
      <c r="AD29" s="250">
        <f t="shared" ref="AD29:AZ29" si="41">+AD24+AD27</f>
        <v>2.0799999999999999E-2</v>
      </c>
      <c r="AE29" s="250">
        <f t="shared" si="41"/>
        <v>2.0799999999999999E-2</v>
      </c>
      <c r="AF29" s="250">
        <f t="shared" si="41"/>
        <v>2.0799999999999999E-2</v>
      </c>
      <c r="AG29" s="250">
        <f t="shared" si="41"/>
        <v>2.0799999999999999E-2</v>
      </c>
      <c r="AH29" s="250">
        <f t="shared" si="41"/>
        <v>2.0799999999999999E-2</v>
      </c>
      <c r="AI29" s="250">
        <f t="shared" si="41"/>
        <v>1.09E-2</v>
      </c>
      <c r="AJ29" s="250">
        <f t="shared" si="41"/>
        <v>1.09E-2</v>
      </c>
      <c r="AK29" s="250">
        <f t="shared" si="41"/>
        <v>1.83E-2</v>
      </c>
      <c r="AL29" s="250">
        <f t="shared" si="41"/>
        <v>1.83E-2</v>
      </c>
      <c r="AM29" s="250">
        <f t="shared" si="41"/>
        <v>1.83E-2</v>
      </c>
      <c r="AN29" s="250">
        <f t="shared" si="41"/>
        <v>1.83E-2</v>
      </c>
      <c r="AO29" s="250">
        <f t="shared" si="41"/>
        <v>1.83E-2</v>
      </c>
      <c r="AP29" s="250">
        <f t="shared" si="41"/>
        <v>1.83E-2</v>
      </c>
      <c r="AQ29" s="250">
        <f t="shared" si="41"/>
        <v>1.83E-2</v>
      </c>
      <c r="AR29" s="250">
        <f t="shared" si="41"/>
        <v>1.83E-2</v>
      </c>
      <c r="AS29" s="250">
        <f t="shared" si="41"/>
        <v>1.83E-2</v>
      </c>
      <c r="AT29" s="250">
        <f t="shared" si="41"/>
        <v>1.83E-2</v>
      </c>
      <c r="AU29" s="250">
        <f t="shared" si="41"/>
        <v>1.9199999999999998E-2</v>
      </c>
      <c r="AV29" s="250">
        <f t="shared" si="41"/>
        <v>1.9199999999999998E-2</v>
      </c>
      <c r="AW29" s="250">
        <f t="shared" si="41"/>
        <v>1.7999999999999999E-2</v>
      </c>
      <c r="AX29" s="250">
        <f t="shared" si="41"/>
        <v>1.7999999999999999E-2</v>
      </c>
      <c r="AY29" s="250">
        <f t="shared" si="41"/>
        <v>1.7999999999999999E-2</v>
      </c>
      <c r="AZ29" s="250">
        <f t="shared" si="41"/>
        <v>1.7999999999999999E-2</v>
      </c>
      <c r="BA29" s="251">
        <f t="shared" si="4"/>
        <v>0.22</v>
      </c>
      <c r="BB29" s="251">
        <f>+BB24+BB27</f>
        <v>0.22</v>
      </c>
      <c r="BC29" s="251">
        <f>+BC24+BC27</f>
        <v>0.22</v>
      </c>
      <c r="BD29" s="251">
        <f>BD24+BD27</f>
        <v>0.22</v>
      </c>
      <c r="BE29" s="251">
        <f>BE24+BE27</f>
        <v>0.22</v>
      </c>
      <c r="BF29" s="253">
        <f>BF24+BF27</f>
        <v>0.25</v>
      </c>
      <c r="BG29" s="250">
        <f t="shared" ref="BG29:CD29" si="42">+BG24+BG27</f>
        <v>0.02</v>
      </c>
      <c r="BH29" s="250">
        <f t="shared" si="42"/>
        <v>0.02</v>
      </c>
      <c r="BI29" s="250">
        <f t="shared" si="42"/>
        <v>0.02</v>
      </c>
      <c r="BJ29" s="250">
        <f t="shared" si="42"/>
        <v>0.02</v>
      </c>
      <c r="BK29" s="250">
        <f t="shared" si="42"/>
        <v>0.02</v>
      </c>
      <c r="BL29" s="250">
        <f t="shared" si="42"/>
        <v>0.02</v>
      </c>
      <c r="BM29" s="250">
        <f t="shared" si="42"/>
        <v>0.02</v>
      </c>
      <c r="BN29" s="250">
        <f t="shared" si="42"/>
        <v>0.02</v>
      </c>
      <c r="BO29" s="250">
        <f t="shared" si="42"/>
        <v>0.02</v>
      </c>
      <c r="BP29" s="250">
        <f t="shared" si="42"/>
        <v>0.02</v>
      </c>
      <c r="BQ29" s="250">
        <f t="shared" si="42"/>
        <v>0.02</v>
      </c>
      <c r="BR29" s="250">
        <f t="shared" si="42"/>
        <v>0.02</v>
      </c>
      <c r="BS29" s="250">
        <f t="shared" si="42"/>
        <v>0.02</v>
      </c>
      <c r="BT29" s="250">
        <f>+BT24+BT27</f>
        <v>0.02</v>
      </c>
      <c r="BU29" s="250">
        <f t="shared" si="42"/>
        <v>0.02</v>
      </c>
      <c r="BV29" s="250">
        <f t="shared" si="42"/>
        <v>0.02</v>
      </c>
      <c r="BW29" s="250">
        <f t="shared" si="42"/>
        <v>0.02</v>
      </c>
      <c r="BX29" s="250">
        <f t="shared" si="42"/>
        <v>0.02</v>
      </c>
      <c r="BY29" s="250">
        <f t="shared" si="42"/>
        <v>0.02</v>
      </c>
      <c r="BZ29" s="250">
        <f t="shared" si="42"/>
        <v>0.02</v>
      </c>
      <c r="CA29" s="250">
        <f t="shared" si="42"/>
        <v>0.02</v>
      </c>
      <c r="CB29" s="250">
        <f t="shared" si="42"/>
        <v>0.02</v>
      </c>
      <c r="CC29" s="250">
        <f t="shared" si="42"/>
        <v>0.03</v>
      </c>
      <c r="CD29" s="250">
        <f t="shared" si="42"/>
        <v>0.03</v>
      </c>
      <c r="CE29" s="251">
        <f t="shared" si="37"/>
        <v>0.24999999999999997</v>
      </c>
      <c r="CF29" s="251">
        <f>+CF24+CF27</f>
        <v>0.24999999999999997</v>
      </c>
      <c r="CG29" s="251">
        <f>+CG24+CG27</f>
        <v>0.24999999999999997</v>
      </c>
      <c r="CH29" s="251">
        <f>CH24+CH27</f>
        <v>0.24999999999999997</v>
      </c>
      <c r="CI29" s="251">
        <f>CI24+CI27</f>
        <v>0.24999999999999997</v>
      </c>
      <c r="CJ29" s="248">
        <f>+CJ24+CJ27</f>
        <v>0.28000000000000003</v>
      </c>
      <c r="CK29" s="250">
        <f>+CK24+CK27</f>
        <v>0.02</v>
      </c>
      <c r="CL29" s="250">
        <f>+CL24+CL27</f>
        <v>0.02</v>
      </c>
      <c r="CM29" s="250">
        <f t="shared" ref="CM29:DH29" si="43">+CM24+CM27</f>
        <v>0.02</v>
      </c>
      <c r="CN29" s="250">
        <f t="shared" si="43"/>
        <v>0.02</v>
      </c>
      <c r="CO29" s="250">
        <f t="shared" si="43"/>
        <v>0.03</v>
      </c>
      <c r="CP29" s="250">
        <f t="shared" si="43"/>
        <v>0.03</v>
      </c>
      <c r="CQ29" s="250">
        <f t="shared" si="43"/>
        <v>0.02</v>
      </c>
      <c r="CR29" s="250">
        <f t="shared" si="43"/>
        <v>0.02</v>
      </c>
      <c r="CS29" s="250">
        <f t="shared" si="43"/>
        <v>0.02</v>
      </c>
      <c r="CT29" s="250">
        <f t="shared" si="43"/>
        <v>0.02</v>
      </c>
      <c r="CU29" s="250">
        <f t="shared" si="43"/>
        <v>0.03</v>
      </c>
      <c r="CV29" s="250">
        <f t="shared" si="43"/>
        <v>0.03</v>
      </c>
      <c r="CW29" s="250">
        <f t="shared" si="43"/>
        <v>0.02</v>
      </c>
      <c r="CX29" s="250">
        <f t="shared" si="43"/>
        <v>0</v>
      </c>
      <c r="CY29" s="250">
        <f t="shared" si="43"/>
        <v>0.02</v>
      </c>
      <c r="CZ29" s="250">
        <f t="shared" si="43"/>
        <v>0</v>
      </c>
      <c r="DA29" s="250">
        <f t="shared" si="43"/>
        <v>0.03</v>
      </c>
      <c r="DB29" s="250">
        <f t="shared" si="43"/>
        <v>0</v>
      </c>
      <c r="DC29" s="250">
        <f t="shared" si="43"/>
        <v>0.02</v>
      </c>
      <c r="DD29" s="250">
        <f t="shared" si="43"/>
        <v>0</v>
      </c>
      <c r="DE29" s="250">
        <f t="shared" si="43"/>
        <v>0.02</v>
      </c>
      <c r="DF29" s="250">
        <f t="shared" si="43"/>
        <v>0</v>
      </c>
      <c r="DG29" s="250">
        <f t="shared" si="43"/>
        <v>0.03</v>
      </c>
      <c r="DH29" s="250">
        <f t="shared" si="43"/>
        <v>0</v>
      </c>
      <c r="DI29" s="250">
        <f t="shared" si="36"/>
        <v>0.27999999999999997</v>
      </c>
      <c r="DJ29" s="250">
        <f>DJ24+DJ27</f>
        <v>0.14000000000000001</v>
      </c>
      <c r="DK29" s="250">
        <f t="shared" ref="DK29:DM29" si="44">DK24+DK27</f>
        <v>0.14000000000000001</v>
      </c>
      <c r="DL29" s="250">
        <f>DL24+DL27</f>
        <v>0.27999999999999997</v>
      </c>
      <c r="DM29" s="250">
        <f t="shared" si="44"/>
        <v>0.14000000000000001</v>
      </c>
      <c r="DN29" s="248">
        <f>+DN24+DN27</f>
        <v>0.125</v>
      </c>
      <c r="DO29" s="254"/>
      <c r="DP29" s="254"/>
      <c r="DQ29" s="254"/>
      <c r="DR29" s="254"/>
      <c r="DS29" s="254"/>
      <c r="DT29" s="254"/>
      <c r="DU29" s="254"/>
      <c r="DV29" s="254"/>
      <c r="DW29" s="254"/>
      <c r="DX29" s="254"/>
      <c r="DY29" s="254"/>
      <c r="DZ29" s="254"/>
      <c r="EA29" s="254"/>
      <c r="EB29" s="254"/>
      <c r="EC29" s="254"/>
      <c r="ED29" s="254"/>
      <c r="EE29" s="254"/>
      <c r="EF29" s="254"/>
      <c r="EG29" s="254"/>
      <c r="EH29" s="254"/>
      <c r="EI29" s="254"/>
      <c r="EJ29" s="254"/>
      <c r="EK29" s="254"/>
      <c r="EL29" s="254"/>
      <c r="EM29" s="254"/>
      <c r="EN29" s="254"/>
      <c r="EO29" s="254"/>
      <c r="EP29" s="254"/>
      <c r="EQ29" s="254"/>
      <c r="ER29" s="251">
        <f t="shared" si="5"/>
        <v>1</v>
      </c>
      <c r="ES29" s="255">
        <f t="shared" si="6"/>
        <v>1</v>
      </c>
      <c r="ET29" s="255">
        <f t="shared" si="7"/>
        <v>0.50000000000000011</v>
      </c>
      <c r="EU29" s="255">
        <f t="shared" si="8"/>
        <v>1</v>
      </c>
      <c r="EV29" s="703">
        <f t="shared" si="23"/>
        <v>0.73499999999999999</v>
      </c>
      <c r="EW29" s="686"/>
      <c r="EX29" s="664"/>
      <c r="EY29" s="664"/>
      <c r="EZ29" s="687"/>
      <c r="FA29" s="688"/>
    </row>
    <row r="30" spans="1:157" s="3" customFormat="1" ht="55.5" customHeight="1" thickBot="1" x14ac:dyDescent="0.3">
      <c r="A30" s="432"/>
      <c r="B30" s="432"/>
      <c r="C30" s="435"/>
      <c r="D30" s="431"/>
      <c r="E30" s="432"/>
      <c r="F30" s="256" t="s">
        <v>50</v>
      </c>
      <c r="G30" s="257">
        <f>+G25+G28</f>
        <v>1250234671</v>
      </c>
      <c r="H30" s="258">
        <f t="shared" ref="H30:BS30" si="45">+H25+H28</f>
        <v>95877000</v>
      </c>
      <c r="I30" s="258">
        <f t="shared" si="45"/>
        <v>0</v>
      </c>
      <c r="J30" s="258">
        <f t="shared" si="45"/>
        <v>0</v>
      </c>
      <c r="K30" s="258">
        <f t="shared" si="45"/>
        <v>95877000</v>
      </c>
      <c r="L30" s="258">
        <f t="shared" si="45"/>
        <v>0</v>
      </c>
      <c r="M30" s="258">
        <f t="shared" si="45"/>
        <v>95877000</v>
      </c>
      <c r="N30" s="258">
        <f t="shared" si="45"/>
        <v>55524000</v>
      </c>
      <c r="O30" s="258">
        <f t="shared" si="45"/>
        <v>95877000</v>
      </c>
      <c r="P30" s="258">
        <f t="shared" si="45"/>
        <v>74898000</v>
      </c>
      <c r="Q30" s="258">
        <f t="shared" si="45"/>
        <v>101695000</v>
      </c>
      <c r="R30" s="258">
        <f t="shared" si="45"/>
        <v>74898000</v>
      </c>
      <c r="S30" s="258">
        <f t="shared" si="45"/>
        <v>112347000</v>
      </c>
      <c r="T30" s="258">
        <f t="shared" si="45"/>
        <v>74898000</v>
      </c>
      <c r="U30" s="258">
        <f t="shared" si="45"/>
        <v>112347000</v>
      </c>
      <c r="V30" s="258">
        <f t="shared" si="45"/>
        <v>112347000</v>
      </c>
      <c r="W30" s="258">
        <f t="shared" si="45"/>
        <v>95877000</v>
      </c>
      <c r="X30" s="258">
        <f t="shared" si="45"/>
        <v>112347000</v>
      </c>
      <c r="Y30" s="258">
        <f t="shared" si="45"/>
        <v>112347000</v>
      </c>
      <c r="Z30" s="258">
        <f t="shared" si="45"/>
        <v>112347000</v>
      </c>
      <c r="AA30" s="258">
        <f t="shared" si="45"/>
        <v>112347000</v>
      </c>
      <c r="AB30" s="258">
        <f t="shared" si="45"/>
        <v>239030067</v>
      </c>
      <c r="AC30" s="258">
        <f t="shared" si="45"/>
        <v>9659000</v>
      </c>
      <c r="AD30" s="258">
        <f t="shared" si="45"/>
        <v>9659000</v>
      </c>
      <c r="AE30" s="258">
        <f t="shared" si="45"/>
        <v>80081000</v>
      </c>
      <c r="AF30" s="258">
        <f t="shared" si="45"/>
        <v>80081000</v>
      </c>
      <c r="AG30" s="258">
        <f t="shared" si="45"/>
        <v>143111442</v>
      </c>
      <c r="AH30" s="258">
        <f t="shared" si="45"/>
        <v>143111442</v>
      </c>
      <c r="AI30" s="258">
        <f t="shared" si="45"/>
        <v>0</v>
      </c>
      <c r="AJ30" s="258">
        <f t="shared" si="45"/>
        <v>0</v>
      </c>
      <c r="AK30" s="258">
        <f t="shared" si="45"/>
        <v>0</v>
      </c>
      <c r="AL30" s="258">
        <f t="shared" si="45"/>
        <v>0</v>
      </c>
      <c r="AM30" s="258">
        <f t="shared" si="45"/>
        <v>0</v>
      </c>
      <c r="AN30" s="258">
        <f t="shared" si="45"/>
        <v>0</v>
      </c>
      <c r="AO30" s="258">
        <f t="shared" si="45"/>
        <v>0</v>
      </c>
      <c r="AP30" s="258">
        <f t="shared" si="45"/>
        <v>0</v>
      </c>
      <c r="AQ30" s="258">
        <f t="shared" si="45"/>
        <v>0</v>
      </c>
      <c r="AR30" s="258">
        <f t="shared" si="45"/>
        <v>0</v>
      </c>
      <c r="AS30" s="258">
        <f t="shared" si="45"/>
        <v>9504000</v>
      </c>
      <c r="AT30" s="258">
        <f t="shared" si="45"/>
        <v>9504000</v>
      </c>
      <c r="AU30" s="258">
        <f t="shared" si="45"/>
        <v>15036667</v>
      </c>
      <c r="AV30" s="258">
        <f t="shared" si="45"/>
        <v>15036667</v>
      </c>
      <c r="AW30" s="258">
        <f t="shared" si="45"/>
        <v>12904967</v>
      </c>
      <c r="AX30" s="258">
        <f t="shared" si="45"/>
        <v>6708667</v>
      </c>
      <c r="AY30" s="258">
        <f t="shared" si="45"/>
        <v>0</v>
      </c>
      <c r="AZ30" s="258">
        <f t="shared" si="45"/>
        <v>0</v>
      </c>
      <c r="BA30" s="258">
        <f t="shared" si="45"/>
        <v>270297076</v>
      </c>
      <c r="BB30" s="258">
        <f t="shared" si="45"/>
        <v>270297076</v>
      </c>
      <c r="BC30" s="258">
        <f t="shared" si="45"/>
        <v>264100776</v>
      </c>
      <c r="BD30" s="258">
        <f t="shared" si="45"/>
        <v>270297076</v>
      </c>
      <c r="BE30" s="258">
        <f t="shared" si="45"/>
        <v>264100776</v>
      </c>
      <c r="BF30" s="258">
        <f t="shared" si="45"/>
        <v>266377866</v>
      </c>
      <c r="BG30" s="258">
        <f t="shared" si="45"/>
        <v>205861866</v>
      </c>
      <c r="BH30" s="258">
        <f t="shared" si="45"/>
        <v>205861866</v>
      </c>
      <c r="BI30" s="258">
        <f t="shared" si="45"/>
        <v>0</v>
      </c>
      <c r="BJ30" s="258">
        <f t="shared" si="45"/>
        <v>0</v>
      </c>
      <c r="BK30" s="258">
        <f t="shared" si="45"/>
        <v>26000000</v>
      </c>
      <c r="BL30" s="258">
        <f t="shared" si="45"/>
        <v>0</v>
      </c>
      <c r="BM30" s="258">
        <f t="shared" si="45"/>
        <v>0</v>
      </c>
      <c r="BN30" s="258">
        <f t="shared" si="45"/>
        <v>32247396</v>
      </c>
      <c r="BO30" s="258">
        <f t="shared" si="45"/>
        <v>0</v>
      </c>
      <c r="BP30" s="258">
        <f t="shared" si="45"/>
        <v>0</v>
      </c>
      <c r="BQ30" s="258">
        <f t="shared" si="45"/>
        <v>6247396</v>
      </c>
      <c r="BR30" s="258">
        <f t="shared" si="45"/>
        <v>0</v>
      </c>
      <c r="BS30" s="258">
        <f t="shared" si="45"/>
        <v>0</v>
      </c>
      <c r="BT30" s="258">
        <f t="shared" ref="BT30:DN30" si="46">+BT25+BT28</f>
        <v>0</v>
      </c>
      <c r="BU30" s="258">
        <f t="shared" si="46"/>
        <v>0</v>
      </c>
      <c r="BV30" s="258">
        <f t="shared" si="46"/>
        <v>0</v>
      </c>
      <c r="BW30" s="258">
        <f t="shared" si="46"/>
        <v>10535000</v>
      </c>
      <c r="BX30" s="258">
        <f t="shared" si="46"/>
        <v>0</v>
      </c>
      <c r="BY30" s="258">
        <f t="shared" si="46"/>
        <v>22754667</v>
      </c>
      <c r="BZ30" s="258">
        <f t="shared" si="46"/>
        <v>10535000</v>
      </c>
      <c r="CA30" s="258">
        <f t="shared" si="46"/>
        <v>1695633</v>
      </c>
      <c r="CB30" s="258">
        <f t="shared" si="46"/>
        <v>11999867</v>
      </c>
      <c r="CC30" s="258">
        <f t="shared" si="46"/>
        <v>-2765464</v>
      </c>
      <c r="CD30" s="258">
        <f t="shared" si="46"/>
        <v>9618833</v>
      </c>
      <c r="CE30" s="258">
        <f t="shared" si="46"/>
        <v>270329098</v>
      </c>
      <c r="CF30" s="258">
        <f t="shared" si="46"/>
        <v>270329098</v>
      </c>
      <c r="CG30" s="258">
        <f t="shared" si="46"/>
        <v>270262962</v>
      </c>
      <c r="CH30" s="258">
        <f t="shared" si="46"/>
        <v>270329098</v>
      </c>
      <c r="CI30" s="258">
        <f t="shared" si="46"/>
        <v>270262962</v>
      </c>
      <c r="CJ30" s="258">
        <f t="shared" si="46"/>
        <v>368740933</v>
      </c>
      <c r="CK30" s="258">
        <f t="shared" si="46"/>
        <v>2595633</v>
      </c>
      <c r="CL30" s="258">
        <f t="shared" si="46"/>
        <v>2595633</v>
      </c>
      <c r="CM30" s="258">
        <f t="shared" si="46"/>
        <v>92647134</v>
      </c>
      <c r="CN30" s="258">
        <f t="shared" si="46"/>
        <v>92647134</v>
      </c>
      <c r="CO30" s="258">
        <f t="shared" si="46"/>
        <v>79407000</v>
      </c>
      <c r="CP30" s="258">
        <f t="shared" si="46"/>
        <v>79407000</v>
      </c>
      <c r="CQ30" s="258">
        <f t="shared" si="46"/>
        <v>80237166</v>
      </c>
      <c r="CR30" s="258">
        <f t="shared" si="46"/>
        <v>77615048</v>
      </c>
      <c r="CS30" s="258">
        <f t="shared" si="46"/>
        <v>0</v>
      </c>
      <c r="CT30" s="258">
        <f t="shared" si="46"/>
        <v>0</v>
      </c>
      <c r="CU30" s="258">
        <f t="shared" si="46"/>
        <v>53130000</v>
      </c>
      <c r="CV30" s="258">
        <f t="shared" si="46"/>
        <v>0</v>
      </c>
      <c r="CW30" s="258">
        <f t="shared" si="46"/>
        <v>0</v>
      </c>
      <c r="CX30" s="258">
        <f t="shared" si="46"/>
        <v>0</v>
      </c>
      <c r="CY30" s="258">
        <f t="shared" si="46"/>
        <v>0</v>
      </c>
      <c r="CZ30" s="258">
        <f t="shared" si="46"/>
        <v>0</v>
      </c>
      <c r="DA30" s="258">
        <f t="shared" si="46"/>
        <v>0</v>
      </c>
      <c r="DB30" s="258">
        <f t="shared" si="46"/>
        <v>0</v>
      </c>
      <c r="DC30" s="258">
        <f t="shared" si="46"/>
        <v>0</v>
      </c>
      <c r="DD30" s="258">
        <f t="shared" si="46"/>
        <v>0</v>
      </c>
      <c r="DE30" s="258">
        <f t="shared" si="46"/>
        <v>0</v>
      </c>
      <c r="DF30" s="258">
        <f t="shared" si="46"/>
        <v>0</v>
      </c>
      <c r="DG30" s="258">
        <f t="shared" si="46"/>
        <v>0</v>
      </c>
      <c r="DH30" s="258">
        <f t="shared" si="46"/>
        <v>0</v>
      </c>
      <c r="DI30" s="258">
        <f t="shared" si="46"/>
        <v>308016933</v>
      </c>
      <c r="DJ30" s="258">
        <f t="shared" si="46"/>
        <v>308016933</v>
      </c>
      <c r="DK30" s="258">
        <f t="shared" si="46"/>
        <v>252264815</v>
      </c>
      <c r="DL30" s="258">
        <f t="shared" si="46"/>
        <v>308016933</v>
      </c>
      <c r="DM30" s="258">
        <f t="shared" si="46"/>
        <v>252264815</v>
      </c>
      <c r="DN30" s="258">
        <f t="shared" si="46"/>
        <v>295507000</v>
      </c>
      <c r="DO30" s="259">
        <f t="shared" ref="DO30:EL30" si="47">+DO25+DO28</f>
        <v>0</v>
      </c>
      <c r="DP30" s="259">
        <f t="shared" si="47"/>
        <v>0</v>
      </c>
      <c r="DQ30" s="259">
        <f t="shared" si="47"/>
        <v>0</v>
      </c>
      <c r="DR30" s="259">
        <f t="shared" si="47"/>
        <v>0</v>
      </c>
      <c r="DS30" s="259">
        <f t="shared" si="47"/>
        <v>0</v>
      </c>
      <c r="DT30" s="259">
        <f t="shared" si="47"/>
        <v>0</v>
      </c>
      <c r="DU30" s="259">
        <f t="shared" si="47"/>
        <v>0</v>
      </c>
      <c r="DV30" s="259">
        <f t="shared" si="47"/>
        <v>0</v>
      </c>
      <c r="DW30" s="259">
        <f t="shared" si="47"/>
        <v>0</v>
      </c>
      <c r="DX30" s="259">
        <f t="shared" si="47"/>
        <v>0</v>
      </c>
      <c r="DY30" s="259">
        <f t="shared" si="47"/>
        <v>0</v>
      </c>
      <c r="DZ30" s="259">
        <f t="shared" si="47"/>
        <v>0</v>
      </c>
      <c r="EA30" s="259">
        <f t="shared" si="47"/>
        <v>0</v>
      </c>
      <c r="EB30" s="259">
        <f t="shared" si="47"/>
        <v>0</v>
      </c>
      <c r="EC30" s="259">
        <f t="shared" si="47"/>
        <v>0</v>
      </c>
      <c r="ED30" s="259">
        <f t="shared" si="47"/>
        <v>0</v>
      </c>
      <c r="EE30" s="259">
        <f t="shared" si="47"/>
        <v>0</v>
      </c>
      <c r="EF30" s="259">
        <f t="shared" si="47"/>
        <v>0</v>
      </c>
      <c r="EG30" s="259">
        <f t="shared" si="47"/>
        <v>0</v>
      </c>
      <c r="EH30" s="259">
        <f t="shared" si="47"/>
        <v>0</v>
      </c>
      <c r="EI30" s="259">
        <f t="shared" si="47"/>
        <v>0</v>
      </c>
      <c r="EJ30" s="259">
        <f t="shared" si="47"/>
        <v>0</v>
      </c>
      <c r="EK30" s="259">
        <f t="shared" si="47"/>
        <v>0</v>
      </c>
      <c r="EL30" s="259">
        <f t="shared" si="47"/>
        <v>0</v>
      </c>
      <c r="EM30" s="259"/>
      <c r="EN30" s="259"/>
      <c r="EO30" s="259"/>
      <c r="EP30" s="259"/>
      <c r="EQ30" s="259"/>
      <c r="ER30" s="260">
        <f t="shared" si="5"/>
        <v>0</v>
      </c>
      <c r="ES30" s="261">
        <f t="shared" si="6"/>
        <v>0.81899658094446381</v>
      </c>
      <c r="ET30" s="261">
        <f t="shared" si="7"/>
        <v>0.81899658094446381</v>
      </c>
      <c r="EU30" s="261">
        <f t="shared" si="8"/>
        <v>0.93546806200368093</v>
      </c>
      <c r="EV30" s="262">
        <f t="shared" si="23"/>
        <v>0.71904545110795448</v>
      </c>
      <c r="EW30" s="689"/>
      <c r="EX30" s="664"/>
      <c r="EY30" s="664"/>
      <c r="EZ30" s="687"/>
      <c r="FA30" s="688"/>
    </row>
    <row r="31" spans="1:157" s="3" customFormat="1" ht="65.25" customHeight="1" x14ac:dyDescent="0.25">
      <c r="A31" s="471" t="s">
        <v>96</v>
      </c>
      <c r="B31" s="430">
        <v>4</v>
      </c>
      <c r="C31" s="433" t="s">
        <v>97</v>
      </c>
      <c r="D31" s="430" t="s">
        <v>90</v>
      </c>
      <c r="E31" s="430">
        <v>445</v>
      </c>
      <c r="F31" s="235" t="s">
        <v>45</v>
      </c>
      <c r="G31" s="273">
        <f>AA31+BE31+CI31+DL31+DN31</f>
        <v>20</v>
      </c>
      <c r="H31" s="274">
        <v>4</v>
      </c>
      <c r="I31" s="274"/>
      <c r="J31" s="274"/>
      <c r="K31" s="274">
        <v>4</v>
      </c>
      <c r="L31" s="275">
        <v>0.43</v>
      </c>
      <c r="M31" s="274">
        <v>4</v>
      </c>
      <c r="N31" s="274">
        <v>0.96</v>
      </c>
      <c r="O31" s="274">
        <v>4</v>
      </c>
      <c r="P31" s="690">
        <v>1.75</v>
      </c>
      <c r="Q31" s="274">
        <v>4</v>
      </c>
      <c r="R31" s="691">
        <v>2.54</v>
      </c>
      <c r="S31" s="274">
        <v>4</v>
      </c>
      <c r="T31" s="691">
        <v>3.3200000000000003</v>
      </c>
      <c r="U31" s="274">
        <v>4</v>
      </c>
      <c r="V31" s="274">
        <v>4</v>
      </c>
      <c r="W31" s="274">
        <f>+H31</f>
        <v>4</v>
      </c>
      <c r="X31" s="274">
        <f>+V31</f>
        <v>4</v>
      </c>
      <c r="Y31" s="274">
        <f>+V31</f>
        <v>4</v>
      </c>
      <c r="Z31" s="274">
        <f t="shared" si="40"/>
        <v>4</v>
      </c>
      <c r="AA31" s="274">
        <f t="shared" si="40"/>
        <v>4</v>
      </c>
      <c r="AB31" s="274">
        <f>+AC31+AE31+AG31+AI31+AK31+AM31+AO31+AQ31+AS31+AU31+AW31+AY31</f>
        <v>3.9999999999999991</v>
      </c>
      <c r="AC31" s="274">
        <v>0.18</v>
      </c>
      <c r="AD31" s="691">
        <v>0.18</v>
      </c>
      <c r="AE31" s="274">
        <v>0.24</v>
      </c>
      <c r="AF31" s="691">
        <v>0.24</v>
      </c>
      <c r="AG31" s="275">
        <v>0.38000000000000006</v>
      </c>
      <c r="AH31" s="692">
        <v>0.38000000000000006</v>
      </c>
      <c r="AI31" s="275">
        <v>0.5</v>
      </c>
      <c r="AJ31" s="275">
        <v>0.5</v>
      </c>
      <c r="AK31" s="275">
        <v>0.5</v>
      </c>
      <c r="AL31" s="274">
        <v>0.5</v>
      </c>
      <c r="AM31" s="275">
        <v>0.5</v>
      </c>
      <c r="AN31" s="274">
        <v>0.5</v>
      </c>
      <c r="AO31" s="274">
        <v>0.38</v>
      </c>
      <c r="AP31" s="274">
        <v>0.38</v>
      </c>
      <c r="AQ31" s="274">
        <v>0.26</v>
      </c>
      <c r="AR31" s="274">
        <v>0.26</v>
      </c>
      <c r="AS31" s="274">
        <v>0.26</v>
      </c>
      <c r="AT31" s="274">
        <v>0.26</v>
      </c>
      <c r="AU31" s="274">
        <v>0.25</v>
      </c>
      <c r="AV31" s="274">
        <v>0.25</v>
      </c>
      <c r="AW31" s="274">
        <v>0.25</v>
      </c>
      <c r="AX31" s="274">
        <v>0.25</v>
      </c>
      <c r="AY31" s="274">
        <v>0.3</v>
      </c>
      <c r="AZ31" s="274">
        <v>0.3</v>
      </c>
      <c r="BA31" s="276">
        <f>+AC31+AE31+AG31+AI31+AK31+AM31+AO31+AQ31+AS31+AU31+AW31+AY31</f>
        <v>3.9999999999999991</v>
      </c>
      <c r="BB31" s="276">
        <f>+AC31+AE31+AG31+AI31+AK31+AM31+AO31+AQ31+AS31+AU31+AW31+AY31</f>
        <v>3.9999999999999991</v>
      </c>
      <c r="BC31" s="276">
        <f>+AD31+AF31+AH31+AJ31+AL31+AN31+AP31+AR31+AT31+AV31+AX31+AZ31</f>
        <v>3.9999999999999991</v>
      </c>
      <c r="BD31" s="276">
        <f>AC31+AE31+AG31+AI31+AK31+AM31+AO31+AQ31+AS31+AU31+AW31+AY31</f>
        <v>3.9999999999999991</v>
      </c>
      <c r="BE31" s="276">
        <f t="shared" ref="BD31:BE42" si="48">AD31+AF31+AH31+AJ31+AL31+AN31+AP31+AR31+AT31+AV31+AX31+AZ31</f>
        <v>3.9999999999999991</v>
      </c>
      <c r="BF31" s="277">
        <v>4</v>
      </c>
      <c r="BG31" s="278">
        <v>0.05</v>
      </c>
      <c r="BH31" s="279">
        <v>0.05</v>
      </c>
      <c r="BI31" s="278">
        <v>0.5</v>
      </c>
      <c r="BJ31" s="275">
        <v>0.5</v>
      </c>
      <c r="BK31" s="277">
        <v>0.23</v>
      </c>
      <c r="BL31" s="274">
        <v>0.23</v>
      </c>
      <c r="BM31" s="277">
        <v>1.04</v>
      </c>
      <c r="BN31" s="274">
        <v>1.04</v>
      </c>
      <c r="BO31" s="277">
        <v>0.23</v>
      </c>
      <c r="BP31" s="274">
        <v>0.23</v>
      </c>
      <c r="BQ31" s="277">
        <v>0.23</v>
      </c>
      <c r="BR31" s="274">
        <v>0.23</v>
      </c>
      <c r="BS31" s="277">
        <v>0.37</v>
      </c>
      <c r="BT31" s="274">
        <v>0.37</v>
      </c>
      <c r="BU31" s="277">
        <v>0.25</v>
      </c>
      <c r="BV31" s="274">
        <v>0.25</v>
      </c>
      <c r="BW31" s="277">
        <v>0.39</v>
      </c>
      <c r="BX31" s="274">
        <v>0.39</v>
      </c>
      <c r="BY31" s="277">
        <v>0.25</v>
      </c>
      <c r="BZ31" s="274">
        <v>0.25</v>
      </c>
      <c r="CA31" s="277">
        <v>0.25</v>
      </c>
      <c r="CB31" s="274">
        <v>0.25</v>
      </c>
      <c r="CC31" s="280">
        <v>0.22</v>
      </c>
      <c r="CD31" s="274">
        <v>0.22</v>
      </c>
      <c r="CE31" s="276">
        <f>+BG31+BI31+BK31+BM31+BO31+BQ31+BS31+BU31+BW31+BY31+CA31+CC31-0.01</f>
        <v>4.0000000000000009</v>
      </c>
      <c r="CF31" s="276">
        <f>+BG31+BI31+BK31+BM31+BO31+BQ31+BS31+BU31+BW31+BY31+CA31+CC31-0.01</f>
        <v>4.0000000000000009</v>
      </c>
      <c r="CG31" s="276">
        <f>+BH31+BJ31+BL31+BN31+BP31+BR31+BT31+BV31+BX31+BZ31+CB31+CD31-0.01</f>
        <v>4.0000000000000009</v>
      </c>
      <c r="CH31" s="276">
        <f>BG31+BI31+BK31+BM31+BO31+BQ31+BS31+BU31+BW31+BY31+CA31+CC31-0.01</f>
        <v>4.0000000000000009</v>
      </c>
      <c r="CI31" s="276">
        <f>BH31+BJ31+BL31+BN31+BP31+BR31+BT31+BV31+BX31+BZ31+CB31+CD31-0.01</f>
        <v>4.0000000000000009</v>
      </c>
      <c r="CJ31" s="274">
        <v>6</v>
      </c>
      <c r="CK31" s="274">
        <v>0.06</v>
      </c>
      <c r="CL31" s="274">
        <v>0.06</v>
      </c>
      <c r="CM31" s="274">
        <v>0.32</v>
      </c>
      <c r="CN31" s="274">
        <v>0.32</v>
      </c>
      <c r="CO31" s="274">
        <v>0.45</v>
      </c>
      <c r="CP31" s="274">
        <v>0.45</v>
      </c>
      <c r="CQ31" s="274">
        <v>0.54</v>
      </c>
      <c r="CR31" s="274">
        <v>0.54</v>
      </c>
      <c r="CS31" s="274">
        <v>0.61</v>
      </c>
      <c r="CT31" s="274">
        <v>0.61</v>
      </c>
      <c r="CU31" s="274">
        <v>0.59</v>
      </c>
      <c r="CV31" s="693">
        <v>0.59</v>
      </c>
      <c r="CW31" s="274">
        <v>0.69</v>
      </c>
      <c r="CX31" s="274"/>
      <c r="CY31" s="274">
        <v>0.63</v>
      </c>
      <c r="CZ31" s="274"/>
      <c r="DA31" s="274">
        <v>0.62</v>
      </c>
      <c r="DB31" s="274"/>
      <c r="DC31" s="274">
        <v>0.73</v>
      </c>
      <c r="DD31" s="274"/>
      <c r="DE31" s="274">
        <v>0.6</v>
      </c>
      <c r="DF31" s="274"/>
      <c r="DG31" s="274">
        <v>0.16</v>
      </c>
      <c r="DH31" s="274"/>
      <c r="DI31" s="675">
        <f t="shared" si="36"/>
        <v>6</v>
      </c>
      <c r="DJ31" s="274">
        <f>+CK31+CM31+CO31+CQ31+CS31+CU31</f>
        <v>2.57</v>
      </c>
      <c r="DK31" s="274">
        <f>CL31+CN31+CP31+CR31+CT31+CV31+CX31+CZ31+DB31+DD31+DF31+DH31</f>
        <v>2.57</v>
      </c>
      <c r="DL31" s="274">
        <f>+CK31+CM31+CO31+CQ31+CS31+CU31+CW31+CY31+DA31+DC31+DE31+DG31</f>
        <v>6</v>
      </c>
      <c r="DM31" s="274">
        <f>CL31+CN31+CP31+CR31+CT31+CV31+CX31+CZ31+DB31+DD31+DF31+DH31</f>
        <v>2.57</v>
      </c>
      <c r="DN31" s="274">
        <v>2</v>
      </c>
      <c r="DO31" s="675"/>
      <c r="DP31" s="675"/>
      <c r="DQ31" s="675"/>
      <c r="DR31" s="675"/>
      <c r="DS31" s="675"/>
      <c r="DT31" s="675"/>
      <c r="DU31" s="675"/>
      <c r="DV31" s="675"/>
      <c r="DW31" s="675"/>
      <c r="DX31" s="675"/>
      <c r="DY31" s="675"/>
      <c r="DZ31" s="675"/>
      <c r="EA31" s="675"/>
      <c r="EB31" s="675"/>
      <c r="EC31" s="675"/>
      <c r="ED31" s="675"/>
      <c r="EE31" s="675"/>
      <c r="EF31" s="675"/>
      <c r="EG31" s="675"/>
      <c r="EH31" s="675"/>
      <c r="EI31" s="675"/>
      <c r="EJ31" s="675"/>
      <c r="EK31" s="675"/>
      <c r="EL31" s="675"/>
      <c r="EM31" s="675"/>
      <c r="EN31" s="675"/>
      <c r="EO31" s="675"/>
      <c r="EP31" s="675"/>
      <c r="EQ31" s="675"/>
      <c r="ER31" s="266">
        <f t="shared" si="5"/>
        <v>1</v>
      </c>
      <c r="ES31" s="269">
        <f t="shared" si="6"/>
        <v>1</v>
      </c>
      <c r="ET31" s="269">
        <f t="shared" si="7"/>
        <v>0.42833333333333329</v>
      </c>
      <c r="EU31" s="269">
        <f t="shared" si="8"/>
        <v>1</v>
      </c>
      <c r="EV31" s="269">
        <f t="shared" si="23"/>
        <v>0.72850000000000004</v>
      </c>
      <c r="EW31" s="720" t="s">
        <v>751</v>
      </c>
      <c r="EX31" s="660" t="s">
        <v>101</v>
      </c>
      <c r="EY31" s="660" t="s">
        <v>101</v>
      </c>
      <c r="EZ31" s="659" t="s">
        <v>752</v>
      </c>
      <c r="FA31" s="676" t="s">
        <v>753</v>
      </c>
    </row>
    <row r="32" spans="1:157" s="3" customFormat="1" ht="59.25" customHeight="1" x14ac:dyDescent="0.25">
      <c r="A32" s="472"/>
      <c r="B32" s="431"/>
      <c r="C32" s="434"/>
      <c r="D32" s="431"/>
      <c r="E32" s="431"/>
      <c r="F32" s="242" t="s">
        <v>3</v>
      </c>
      <c r="G32" s="243">
        <f>AA32+BE32+CI32+DL32+DN32</f>
        <v>2830607900</v>
      </c>
      <c r="H32" s="243">
        <v>194192000</v>
      </c>
      <c r="I32" s="243"/>
      <c r="J32" s="243"/>
      <c r="K32" s="243">
        <v>194192000</v>
      </c>
      <c r="L32" s="243">
        <v>124084000</v>
      </c>
      <c r="M32" s="243">
        <v>194192000</v>
      </c>
      <c r="N32" s="243">
        <v>163568000</v>
      </c>
      <c r="O32" s="243">
        <v>194192000</v>
      </c>
      <c r="P32" s="243">
        <v>163568000</v>
      </c>
      <c r="Q32" s="243">
        <v>194192000</v>
      </c>
      <c r="R32" s="243">
        <v>163568000</v>
      </c>
      <c r="S32" s="243">
        <v>216982000</v>
      </c>
      <c r="T32" s="243">
        <v>183260000</v>
      </c>
      <c r="U32" s="243">
        <v>216982000</v>
      </c>
      <c r="V32" s="243">
        <v>216982000</v>
      </c>
      <c r="W32" s="243">
        <f>+H32</f>
        <v>194192000</v>
      </c>
      <c r="X32" s="243">
        <f>+V32</f>
        <v>216982000</v>
      </c>
      <c r="Y32" s="243">
        <f>+V32</f>
        <v>216982000</v>
      </c>
      <c r="Z32" s="243">
        <f t="shared" si="40"/>
        <v>216982000</v>
      </c>
      <c r="AA32" s="243">
        <f t="shared" si="40"/>
        <v>216982000</v>
      </c>
      <c r="AB32" s="243">
        <v>459072000</v>
      </c>
      <c r="AC32" s="243">
        <v>0</v>
      </c>
      <c r="AD32" s="243">
        <v>0</v>
      </c>
      <c r="AE32" s="243">
        <v>387216000</v>
      </c>
      <c r="AF32" s="243">
        <v>387216000</v>
      </c>
      <c r="AG32" s="243">
        <v>0</v>
      </c>
      <c r="AH32" s="243">
        <v>0</v>
      </c>
      <c r="AI32" s="243">
        <v>-6876000</v>
      </c>
      <c r="AJ32" s="243">
        <v>-6876000</v>
      </c>
      <c r="AK32" s="243">
        <v>0</v>
      </c>
      <c r="AL32" s="243">
        <v>0</v>
      </c>
      <c r="AM32" s="243">
        <v>0</v>
      </c>
      <c r="AN32" s="243">
        <v>0</v>
      </c>
      <c r="AO32" s="243">
        <v>0</v>
      </c>
      <c r="AP32" s="243">
        <v>0</v>
      </c>
      <c r="AQ32" s="243">
        <v>0</v>
      </c>
      <c r="AR32" s="243">
        <v>0</v>
      </c>
      <c r="AS32" s="243">
        <v>10000</v>
      </c>
      <c r="AT32" s="243">
        <v>0</v>
      </c>
      <c r="AU32" s="243">
        <v>15000</v>
      </c>
      <c r="AV32" s="243">
        <v>25000</v>
      </c>
      <c r="AW32" s="243">
        <v>16562133</v>
      </c>
      <c r="AX32" s="243">
        <v>528000</v>
      </c>
      <c r="AY32" s="243">
        <v>0</v>
      </c>
      <c r="AZ32" s="243">
        <v>16034133</v>
      </c>
      <c r="BA32" s="243">
        <f t="shared" ref="BA32:BA43" si="49">AC32+AE32+AG32+AI32+AK32+AM32+AO32+AQ32+AS32+AU32+AW32+AY32</f>
        <v>396927133</v>
      </c>
      <c r="BB32" s="243">
        <f>+AC32+AE32+AG32+AI32+AK32+AM32+AO32+AQ32+AS32+AU32+AW32+AY32</f>
        <v>396927133</v>
      </c>
      <c r="BC32" s="243">
        <f t="shared" ref="BC32:BC42" si="50">+AD32+AF32+AH32+AJ32+AL32+AN32+AP32+AR32+AT32+AV32+AX32+AZ32</f>
        <v>396927133</v>
      </c>
      <c r="BD32" s="243">
        <f t="shared" si="48"/>
        <v>396927133</v>
      </c>
      <c r="BE32" s="243">
        <f t="shared" si="48"/>
        <v>396927133</v>
      </c>
      <c r="BF32" s="243">
        <v>626261000</v>
      </c>
      <c r="BG32" s="243">
        <v>486353500</v>
      </c>
      <c r="BH32" s="243">
        <v>486353500</v>
      </c>
      <c r="BI32" s="243"/>
      <c r="BJ32" s="243"/>
      <c r="BK32" s="243">
        <v>0</v>
      </c>
      <c r="BL32" s="243"/>
      <c r="BM32" s="243">
        <v>60561000</v>
      </c>
      <c r="BN32" s="243"/>
      <c r="BO32" s="243">
        <v>-50061000</v>
      </c>
      <c r="BP32" s="243"/>
      <c r="BQ32" s="243">
        <v>0</v>
      </c>
      <c r="BR32" s="243"/>
      <c r="BS32" s="243">
        <v>110482000</v>
      </c>
      <c r="BT32" s="243">
        <v>51351000</v>
      </c>
      <c r="BU32" s="243">
        <v>0</v>
      </c>
      <c r="BV32" s="243"/>
      <c r="BW32" s="243">
        <v>24212600</v>
      </c>
      <c r="BX32" s="243">
        <v>76828500</v>
      </c>
      <c r="BY32" s="243">
        <v>7079000</v>
      </c>
      <c r="BZ32" s="243">
        <v>1095400</v>
      </c>
      <c r="CA32" s="243">
        <v>50257000</v>
      </c>
      <c r="CB32" s="243">
        <v>47931567</v>
      </c>
      <c r="CC32" s="243">
        <v>2222367</v>
      </c>
      <c r="CD32" s="243">
        <v>25500300</v>
      </c>
      <c r="CE32" s="243">
        <f>BG32+BI32+BK32+BM32+BO32+BQ32+BS32+BU32+BW32+BY32+CA32+CC32</f>
        <v>691106467</v>
      </c>
      <c r="CF32" s="243">
        <f t="shared" ref="CF32:CG35" si="51">+BG32+BI32+BK32+BM32+BO32+BQ32+BS32+BU32+BW32+BY32+CA32+CC32</f>
        <v>691106467</v>
      </c>
      <c r="CG32" s="243">
        <f t="shared" si="51"/>
        <v>689060267</v>
      </c>
      <c r="CH32" s="243">
        <f t="shared" ref="CH32:CI35" si="52">BG32+BI32+BK32+BM32+BO32+BQ32+BS32+BU32+BW32+BY32+CA32+CC32</f>
        <v>691106467</v>
      </c>
      <c r="CI32" s="243">
        <f t="shared" si="52"/>
        <v>689060267</v>
      </c>
      <c r="CJ32" s="243">
        <v>883685000</v>
      </c>
      <c r="CK32" s="243">
        <v>418737000</v>
      </c>
      <c r="CL32" s="243">
        <v>418737000</v>
      </c>
      <c r="CM32" s="243">
        <v>401593000</v>
      </c>
      <c r="CN32" s="243">
        <v>401593000</v>
      </c>
      <c r="CO32" s="243"/>
      <c r="CP32" s="243"/>
      <c r="CQ32" s="243"/>
      <c r="CR32" s="243"/>
      <c r="CS32" s="243"/>
      <c r="CT32" s="243">
        <v>0</v>
      </c>
      <c r="CU32" s="243">
        <v>26092000</v>
      </c>
      <c r="CV32" s="663">
        <v>0</v>
      </c>
      <c r="CW32" s="243"/>
      <c r="CX32" s="243"/>
      <c r="CY32" s="243"/>
      <c r="CZ32" s="243"/>
      <c r="DA32" s="243"/>
      <c r="DB32" s="243"/>
      <c r="DC32" s="243"/>
      <c r="DD32" s="243"/>
      <c r="DE32" s="243"/>
      <c r="DF32" s="243"/>
      <c r="DG32" s="243">
        <v>12650500</v>
      </c>
      <c r="DH32" s="243"/>
      <c r="DI32" s="243">
        <f t="shared" si="36"/>
        <v>859072500</v>
      </c>
      <c r="DJ32" s="325">
        <f t="shared" ref="DJ32:DJ35" si="53">+CK32+CM32+CO32+CQ32+CS32+CU32</f>
        <v>846422000</v>
      </c>
      <c r="DK32" s="243">
        <f t="shared" ref="DK32:DK33" si="54">CL32+CN32+CP32+CR32+CT32+CV32+CX32+CZ32+DB32+DD32+DF32+DH32</f>
        <v>820330000</v>
      </c>
      <c r="DL32" s="243">
        <f>+CK32+CM32+CO32+CQ32+CS32+CU32+CW32+CY32+DA32+DC32+DE32+DG32</f>
        <v>859072500</v>
      </c>
      <c r="DM32" s="243">
        <f>CL32+CN32+CP32+CR32+CT32+CV32+CX32+CZ32+DB32+DD32+DF32+DH32</f>
        <v>820330000</v>
      </c>
      <c r="DN32" s="243">
        <v>668566000</v>
      </c>
      <c r="DO32" s="244"/>
      <c r="DP32" s="244"/>
      <c r="DQ32" s="244"/>
      <c r="DR32" s="244"/>
      <c r="DS32" s="244"/>
      <c r="DT32" s="244"/>
      <c r="DU32" s="244"/>
      <c r="DV32" s="244"/>
      <c r="DW32" s="244"/>
      <c r="DX32" s="244"/>
      <c r="DY32" s="244"/>
      <c r="DZ32" s="244"/>
      <c r="EA32" s="244"/>
      <c r="EB32" s="244"/>
      <c r="EC32" s="244"/>
      <c r="ED32" s="244"/>
      <c r="EE32" s="244"/>
      <c r="EF32" s="244"/>
      <c r="EG32" s="244"/>
      <c r="EH32" s="244"/>
      <c r="EI32" s="244"/>
      <c r="EJ32" s="244"/>
      <c r="EK32" s="244"/>
      <c r="EL32" s="244"/>
      <c r="EM32" s="244"/>
      <c r="EN32" s="244"/>
      <c r="EO32" s="244"/>
      <c r="EP32" s="244"/>
      <c r="EQ32" s="244"/>
      <c r="ER32" s="240">
        <f t="shared" si="5"/>
        <v>0</v>
      </c>
      <c r="ES32" s="241">
        <f t="shared" si="6"/>
        <v>0.96917376911280662</v>
      </c>
      <c r="ET32" s="241">
        <f t="shared" si="7"/>
        <v>0.95490194366598857</v>
      </c>
      <c r="EU32" s="241">
        <f t="shared" si="8"/>
        <v>0.98692121026424373</v>
      </c>
      <c r="EV32" s="269">
        <f t="shared" si="23"/>
        <v>0.7501213431927467</v>
      </c>
      <c r="EW32" s="720"/>
      <c r="EX32" s="664"/>
      <c r="EY32" s="664"/>
      <c r="EZ32" s="665"/>
      <c r="FA32" s="677"/>
    </row>
    <row r="33" spans="1:157" s="3" customFormat="1" ht="49.5" customHeight="1" x14ac:dyDescent="0.25">
      <c r="A33" s="472"/>
      <c r="B33" s="431"/>
      <c r="C33" s="434"/>
      <c r="D33" s="431"/>
      <c r="E33" s="431"/>
      <c r="F33" s="245" t="s">
        <v>349</v>
      </c>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v>0</v>
      </c>
      <c r="AD33" s="243">
        <v>0</v>
      </c>
      <c r="AE33" s="243">
        <v>0</v>
      </c>
      <c r="AF33" s="243">
        <v>0</v>
      </c>
      <c r="AG33" s="243">
        <v>23465867</v>
      </c>
      <c r="AH33" s="243">
        <v>23465867</v>
      </c>
      <c r="AI33" s="243">
        <v>38034000</v>
      </c>
      <c r="AJ33" s="243">
        <v>38034000</v>
      </c>
      <c r="AK33" s="243">
        <f>99533867-AI33-AG33</f>
        <v>38034000</v>
      </c>
      <c r="AL33" s="243">
        <f>99533867-AJ33-AH33</f>
        <v>38034000</v>
      </c>
      <c r="AM33" s="243">
        <v>38034000</v>
      </c>
      <c r="AN33" s="243">
        <v>38034000</v>
      </c>
      <c r="AO33" s="243">
        <v>38034000</v>
      </c>
      <c r="AP33" s="243">
        <v>38034000</v>
      </c>
      <c r="AQ33" s="243">
        <v>38034000</v>
      </c>
      <c r="AR33" s="243">
        <v>38034000</v>
      </c>
      <c r="AS33" s="243">
        <v>38044000</v>
      </c>
      <c r="AT33" s="243">
        <v>38034000</v>
      </c>
      <c r="AU33" s="243">
        <v>38039000</v>
      </c>
      <c r="AV33" s="243">
        <v>38034000</v>
      </c>
      <c r="AW33" s="243">
        <v>38039000</v>
      </c>
      <c r="AX33" s="243">
        <v>38053200</v>
      </c>
      <c r="AY33" s="243">
        <v>69169266</v>
      </c>
      <c r="AZ33" s="243">
        <v>49818400</v>
      </c>
      <c r="BA33" s="243">
        <f t="shared" si="49"/>
        <v>396927133</v>
      </c>
      <c r="BB33" s="243">
        <f>+AC33+AE33+AG33+AI33+AK33+AM33+AO33+AQ33+AS33+AU33+AW33+AY33</f>
        <v>396927133</v>
      </c>
      <c r="BC33" s="243">
        <f t="shared" si="50"/>
        <v>377575467</v>
      </c>
      <c r="BD33" s="243">
        <f t="shared" si="48"/>
        <v>396927133</v>
      </c>
      <c r="BE33" s="243">
        <f t="shared" si="48"/>
        <v>377575467</v>
      </c>
      <c r="BF33" s="243">
        <v>626261000</v>
      </c>
      <c r="BG33" s="243"/>
      <c r="BH33" s="243"/>
      <c r="BI33" s="243">
        <v>1667867</v>
      </c>
      <c r="BJ33" s="243">
        <v>1897133</v>
      </c>
      <c r="BK33" s="243">
        <v>51113000</v>
      </c>
      <c r="BL33" s="243">
        <v>50438500</v>
      </c>
      <c r="BM33" s="243">
        <v>51113000</v>
      </c>
      <c r="BN33" s="243">
        <v>51113000</v>
      </c>
      <c r="BO33" s="243">
        <v>51113000</v>
      </c>
      <c r="BP33" s="243">
        <v>51113000</v>
      </c>
      <c r="BQ33" s="243">
        <v>51113000</v>
      </c>
      <c r="BR33" s="243">
        <v>51113000</v>
      </c>
      <c r="BS33" s="243">
        <v>51113000</v>
      </c>
      <c r="BT33" s="243">
        <v>51113000</v>
      </c>
      <c r="BU33" s="243">
        <v>60101000</v>
      </c>
      <c r="BV33" s="243">
        <v>48876100</v>
      </c>
      <c r="BW33" s="243">
        <v>60101000</v>
      </c>
      <c r="BX33" s="243">
        <v>52404100</v>
      </c>
      <c r="BY33" s="243">
        <v>125747100</v>
      </c>
      <c r="BZ33" s="243">
        <v>64156300</v>
      </c>
      <c r="CA33" s="243">
        <v>43719000</v>
      </c>
      <c r="CB33" s="243">
        <v>60769000</v>
      </c>
      <c r="CC33" s="243">
        <v>144205500</v>
      </c>
      <c r="CD33" s="243">
        <v>116770200</v>
      </c>
      <c r="CE33" s="243">
        <f>BG33+BI33+BK33+BM33+BO33+BQ33+BS33+BU33+BW33+BY33+CA33+CC33</f>
        <v>691106467</v>
      </c>
      <c r="CF33" s="243">
        <f t="shared" si="51"/>
        <v>691106467</v>
      </c>
      <c r="CG33" s="243">
        <f t="shared" si="51"/>
        <v>599763333</v>
      </c>
      <c r="CH33" s="243">
        <f t="shared" si="52"/>
        <v>691106467</v>
      </c>
      <c r="CI33" s="243">
        <f t="shared" si="52"/>
        <v>599763333</v>
      </c>
      <c r="CJ33" s="243">
        <v>883685000</v>
      </c>
      <c r="CK33" s="243"/>
      <c r="CL33" s="243"/>
      <c r="CM33" s="243"/>
      <c r="CN33" s="243"/>
      <c r="CO33" s="243">
        <v>59773366</v>
      </c>
      <c r="CP33" s="243">
        <v>59773366</v>
      </c>
      <c r="CQ33" s="243">
        <v>77233000</v>
      </c>
      <c r="CR33" s="243">
        <v>73320000</v>
      </c>
      <c r="CS33" s="243">
        <v>77233000</v>
      </c>
      <c r="CT33" s="243">
        <v>81146000</v>
      </c>
      <c r="CU33" s="243">
        <v>77233000</v>
      </c>
      <c r="CV33" s="663">
        <v>77233000</v>
      </c>
      <c r="CW33" s="243">
        <v>77233000</v>
      </c>
      <c r="CX33" s="243"/>
      <c r="CY33" s="243">
        <v>77233000</v>
      </c>
      <c r="CZ33" s="243"/>
      <c r="DA33" s="243">
        <v>83728762</v>
      </c>
      <c r="DB33" s="243"/>
      <c r="DC33" s="243">
        <v>82732727</v>
      </c>
      <c r="DD33" s="243"/>
      <c r="DE33" s="243">
        <v>82732727</v>
      </c>
      <c r="DF33" s="243"/>
      <c r="DG33" s="243">
        <v>163939918</v>
      </c>
      <c r="DH33" s="243"/>
      <c r="DI33" s="243">
        <f t="shared" si="36"/>
        <v>859072500</v>
      </c>
      <c r="DJ33" s="325">
        <f t="shared" si="53"/>
        <v>291472366</v>
      </c>
      <c r="DK33" s="243">
        <f t="shared" si="54"/>
        <v>291472366</v>
      </c>
      <c r="DL33" s="243">
        <f>+CK33+CM33+CO33+CQ33+CS33+CU33+CW33+CY33+DA33+DC33+DE33+DG33</f>
        <v>859072500</v>
      </c>
      <c r="DM33" s="243">
        <f>CL33+CN33+CP33+CR33+CT33+CV33+CX33+CZ33+DB33+DD33+DF33+DH33</f>
        <v>291472366</v>
      </c>
      <c r="DN33" s="243"/>
      <c r="DO33" s="244"/>
      <c r="DP33" s="244"/>
      <c r="DQ33" s="244"/>
      <c r="DR33" s="244"/>
      <c r="DS33" s="244"/>
      <c r="DT33" s="244"/>
      <c r="DU33" s="244"/>
      <c r="DV33" s="244"/>
      <c r="DW33" s="244"/>
      <c r="DX33" s="244"/>
      <c r="DY33" s="244"/>
      <c r="DZ33" s="244"/>
      <c r="EA33" s="244"/>
      <c r="EB33" s="244"/>
      <c r="EC33" s="244"/>
      <c r="ED33" s="244"/>
      <c r="EE33" s="244"/>
      <c r="EF33" s="244"/>
      <c r="EG33" s="244"/>
      <c r="EH33" s="244"/>
      <c r="EI33" s="244"/>
      <c r="EJ33" s="244"/>
      <c r="EK33" s="244"/>
      <c r="EL33" s="244"/>
      <c r="EM33" s="244"/>
      <c r="EN33" s="244"/>
      <c r="EO33" s="244"/>
      <c r="EP33" s="244"/>
      <c r="EQ33" s="244"/>
      <c r="ER33" s="240">
        <f t="shared" si="5"/>
        <v>1</v>
      </c>
      <c r="ES33" s="241">
        <f t="shared" si="6"/>
        <v>1</v>
      </c>
      <c r="ET33" s="241">
        <f t="shared" si="7"/>
        <v>0.33928727319289115</v>
      </c>
      <c r="EU33" s="241">
        <f t="shared" si="8"/>
        <v>0.9197576503993169</v>
      </c>
      <c r="EV33" s="269">
        <f>IFERROR((AA33+BE33+CI33+DM33)/G33,0)</f>
        <v>0</v>
      </c>
      <c r="EW33" s="720"/>
      <c r="EX33" s="664"/>
      <c r="EY33" s="664"/>
      <c r="EZ33" s="665"/>
      <c r="FA33" s="677"/>
    </row>
    <row r="34" spans="1:157" s="3" customFormat="1" ht="75" customHeight="1" x14ac:dyDescent="0.25">
      <c r="A34" s="472"/>
      <c r="B34" s="431"/>
      <c r="C34" s="434"/>
      <c r="D34" s="431"/>
      <c r="E34" s="431"/>
      <c r="F34" s="246" t="s">
        <v>46</v>
      </c>
      <c r="G34" s="281">
        <f>AA34+BE34+CI34+DL34+DN34</f>
        <v>0</v>
      </c>
      <c r="H34" s="666"/>
      <c r="I34" s="666"/>
      <c r="J34" s="666"/>
      <c r="K34" s="666"/>
      <c r="L34" s="656"/>
      <c r="M34" s="666"/>
      <c r="N34" s="666"/>
      <c r="O34" s="666"/>
      <c r="P34" s="656"/>
      <c r="Q34" s="666"/>
      <c r="R34" s="656"/>
      <c r="S34" s="666"/>
      <c r="T34" s="656"/>
      <c r="U34" s="666"/>
      <c r="V34" s="666"/>
      <c r="W34" s="666"/>
      <c r="X34" s="666"/>
      <c r="Y34" s="666"/>
      <c r="Z34" s="666"/>
      <c r="AA34" s="666"/>
      <c r="AB34" s="679">
        <f>+AC34+AE34+AG34+AI34+AK34+AM34+AO34+AQ34+AS34+AU34+AW34+AY34</f>
        <v>0</v>
      </c>
      <c r="AC34" s="680"/>
      <c r="AD34" s="681"/>
      <c r="AE34" s="680"/>
      <c r="AF34" s="681"/>
      <c r="AG34" s="680"/>
      <c r="AH34" s="681"/>
      <c r="AI34" s="680"/>
      <c r="AJ34" s="680"/>
      <c r="AK34" s="666"/>
      <c r="AL34" s="666"/>
      <c r="AM34" s="666"/>
      <c r="AN34" s="666"/>
      <c r="AO34" s="666"/>
      <c r="AP34" s="666"/>
      <c r="AQ34" s="666"/>
      <c r="AR34" s="666"/>
      <c r="AS34" s="666"/>
      <c r="AT34" s="666"/>
      <c r="AU34" s="666"/>
      <c r="AV34" s="666"/>
      <c r="AW34" s="666"/>
      <c r="AX34" s="666"/>
      <c r="AY34" s="666"/>
      <c r="AZ34" s="667">
        <v>0</v>
      </c>
      <c r="BA34" s="240">
        <f t="shared" si="49"/>
        <v>0</v>
      </c>
      <c r="BB34" s="240">
        <f>+AC34+AE34+AG34+AI34+AK34+AM34+AO34+AQ34+AS34+AU34+AW34+AY34</f>
        <v>0</v>
      </c>
      <c r="BC34" s="240">
        <f>+AD34+AF34+AH34+AJ34+AL34+AN34+AP34+AR34+AT34+AV34+AX34+AZ34</f>
        <v>0</v>
      </c>
      <c r="BD34" s="240">
        <f t="shared" si="48"/>
        <v>0</v>
      </c>
      <c r="BE34" s="240">
        <f t="shared" si="48"/>
        <v>0</v>
      </c>
      <c r="BF34" s="666"/>
      <c r="BG34" s="666"/>
      <c r="BH34" s="666"/>
      <c r="BI34" s="666"/>
      <c r="BJ34" s="666">
        <v>0</v>
      </c>
      <c r="BK34" s="666"/>
      <c r="BL34" s="666"/>
      <c r="BM34" s="666"/>
      <c r="BN34" s="666"/>
      <c r="BO34" s="666"/>
      <c r="BP34" s="666"/>
      <c r="BQ34" s="666"/>
      <c r="BR34" s="666"/>
      <c r="BS34" s="666"/>
      <c r="BT34" s="666"/>
      <c r="BU34" s="666"/>
      <c r="BV34" s="666"/>
      <c r="BW34" s="666"/>
      <c r="BX34" s="666"/>
      <c r="BY34" s="666"/>
      <c r="BZ34" s="666"/>
      <c r="CA34" s="666"/>
      <c r="CB34" s="666"/>
      <c r="CC34" s="666"/>
      <c r="CD34" s="666"/>
      <c r="CE34" s="282">
        <f>BG34+BI34+BK34+BM34+BO34+BQ34+BS34+BU34+BW34+BY34+CA34+CC34</f>
        <v>0</v>
      </c>
      <c r="CF34" s="282">
        <f t="shared" si="51"/>
        <v>0</v>
      </c>
      <c r="CG34" s="282">
        <f t="shared" si="51"/>
        <v>0</v>
      </c>
      <c r="CH34" s="282">
        <f t="shared" si="52"/>
        <v>0</v>
      </c>
      <c r="CI34" s="282">
        <f t="shared" si="52"/>
        <v>0</v>
      </c>
      <c r="CJ34" s="666"/>
      <c r="CK34" s="666"/>
      <c r="CL34" s="666"/>
      <c r="CM34" s="666"/>
      <c r="CN34" s="666"/>
      <c r="CO34" s="666"/>
      <c r="CP34" s="666"/>
      <c r="CQ34" s="666"/>
      <c r="CR34" s="666"/>
      <c r="CS34" s="666"/>
      <c r="CT34" s="682">
        <v>0</v>
      </c>
      <c r="CU34" s="666"/>
      <c r="CV34" s="683">
        <v>0</v>
      </c>
      <c r="CW34" s="666"/>
      <c r="CX34" s="666"/>
      <c r="CY34" s="666"/>
      <c r="CZ34" s="666"/>
      <c r="DA34" s="666"/>
      <c r="DB34" s="666"/>
      <c r="DC34" s="666"/>
      <c r="DD34" s="666"/>
      <c r="DE34" s="666"/>
      <c r="DF34" s="666"/>
      <c r="DG34" s="666"/>
      <c r="DH34" s="666"/>
      <c r="DI34" s="658">
        <f>+CK34+CM34+CO34+CQ34+CS34+CU34+CW34+CY34+DA34+DC34+DE34+DG34</f>
        <v>0</v>
      </c>
      <c r="DJ34" s="274">
        <f t="shared" si="53"/>
        <v>0</v>
      </c>
      <c r="DK34" s="658">
        <f>CL34+CN34+CP34+CR34+CT34+CV34+CX34+CZ34+DB34+DD34+DF34+DH34</f>
        <v>0</v>
      </c>
      <c r="DL34" s="658">
        <f>+CK34+CM34+CO34+CQ34+CS34+CU34+CW34+CY34+DA34+DC34+DE34+DG34</f>
        <v>0</v>
      </c>
      <c r="DM34" s="658">
        <f>CL34+CN34+CP34+CR34+CT34+CV34+CX34+CZ34+DB34+DD34+DF34+DH34</f>
        <v>0</v>
      </c>
      <c r="DN34" s="666"/>
      <c r="DO34" s="666"/>
      <c r="DP34" s="666"/>
      <c r="DQ34" s="666"/>
      <c r="DR34" s="666"/>
      <c r="DS34" s="666"/>
      <c r="DT34" s="666"/>
      <c r="DU34" s="666"/>
      <c r="DV34" s="666"/>
      <c r="DW34" s="666"/>
      <c r="DX34" s="666"/>
      <c r="DY34" s="666"/>
      <c r="DZ34" s="666"/>
      <c r="EA34" s="666"/>
      <c r="EB34" s="666"/>
      <c r="EC34" s="666"/>
      <c r="ED34" s="666"/>
      <c r="EE34" s="666"/>
      <c r="EF34" s="666"/>
      <c r="EG34" s="666"/>
      <c r="EH34" s="666"/>
      <c r="EI34" s="666"/>
      <c r="EJ34" s="666"/>
      <c r="EK34" s="666"/>
      <c r="EL34" s="666"/>
      <c r="EM34" s="666"/>
      <c r="EN34" s="666"/>
      <c r="EO34" s="666"/>
      <c r="EP34" s="666"/>
      <c r="EQ34" s="666"/>
      <c r="ER34" s="240">
        <f>IFERROR(CV34/CU34,0)</f>
        <v>0</v>
      </c>
      <c r="ES34" s="241">
        <f>IFERROR(DK34/DJ34,0)</f>
        <v>0</v>
      </c>
      <c r="ET34" s="241">
        <f>IFERROR(+DM34/DL34,0)</f>
        <v>0</v>
      </c>
      <c r="EU34" s="241">
        <f>IFERROR((AA34+BE34+CI34+DK34)/(Z34+BD34+CH34+DJ34),0)</f>
        <v>0</v>
      </c>
      <c r="EV34" s="269" t="e">
        <f t="shared" si="23"/>
        <v>#DIV/0!</v>
      </c>
      <c r="EW34" s="720"/>
      <c r="EX34" s="664"/>
      <c r="EY34" s="664"/>
      <c r="EZ34" s="665"/>
      <c r="FA34" s="677"/>
    </row>
    <row r="35" spans="1:157" s="3" customFormat="1" ht="54.75" customHeight="1" x14ac:dyDescent="0.25">
      <c r="A35" s="472"/>
      <c r="B35" s="431"/>
      <c r="C35" s="434"/>
      <c r="D35" s="431"/>
      <c r="E35" s="431"/>
      <c r="F35" s="242" t="s">
        <v>4</v>
      </c>
      <c r="G35" s="243">
        <f>AA35+BE35+CI35+DL35+DN35</f>
        <v>149267534</v>
      </c>
      <c r="H35" s="243"/>
      <c r="I35" s="243"/>
      <c r="J35" s="243"/>
      <c r="K35" s="243"/>
      <c r="L35" s="243"/>
      <c r="M35" s="243"/>
      <c r="N35" s="243"/>
      <c r="O35" s="243"/>
      <c r="P35" s="243"/>
      <c r="Q35" s="243"/>
      <c r="R35" s="243"/>
      <c r="S35" s="243"/>
      <c r="T35" s="243"/>
      <c r="U35" s="243"/>
      <c r="V35" s="243"/>
      <c r="W35" s="243"/>
      <c r="X35" s="243"/>
      <c r="Y35" s="243"/>
      <c r="Z35" s="243"/>
      <c r="AA35" s="243"/>
      <c r="AB35" s="243">
        <f>+AC35+AE35+AG35+AI35+AK35+AM35+AO35+AQ35+AS35+AU35+AW35+AY35</f>
        <v>40619934</v>
      </c>
      <c r="AC35" s="243">
        <v>11962067</v>
      </c>
      <c r="AD35" s="243">
        <v>11962067</v>
      </c>
      <c r="AE35" s="243">
        <v>28657867</v>
      </c>
      <c r="AF35" s="243">
        <v>28657867</v>
      </c>
      <c r="AG35" s="243">
        <v>0</v>
      </c>
      <c r="AH35" s="243">
        <v>0</v>
      </c>
      <c r="AI35" s="243">
        <v>0</v>
      </c>
      <c r="AJ35" s="243">
        <v>0</v>
      </c>
      <c r="AK35" s="243"/>
      <c r="AL35" s="243"/>
      <c r="AM35" s="243"/>
      <c r="AN35" s="243"/>
      <c r="AO35" s="243"/>
      <c r="AP35" s="243"/>
      <c r="AQ35" s="243"/>
      <c r="AR35" s="243"/>
      <c r="AS35" s="243"/>
      <c r="AT35" s="243"/>
      <c r="AU35" s="243"/>
      <c r="AV35" s="243"/>
      <c r="AW35" s="243"/>
      <c r="AX35" s="243"/>
      <c r="AY35" s="243">
        <v>0</v>
      </c>
      <c r="AZ35" s="243"/>
      <c r="BA35" s="243">
        <f t="shared" si="49"/>
        <v>40619934</v>
      </c>
      <c r="BB35" s="243">
        <f>+AC35+AE35+AG35+AI35+AK35+AM35+AO35+AQ35+AS35+AU35+AW35+AY35</f>
        <v>40619934</v>
      </c>
      <c r="BC35" s="243">
        <f t="shared" si="50"/>
        <v>40619934</v>
      </c>
      <c r="BD35" s="243">
        <f t="shared" si="48"/>
        <v>40619934</v>
      </c>
      <c r="BE35" s="243">
        <f t="shared" si="48"/>
        <v>40619934</v>
      </c>
      <c r="BF35" s="243">
        <f>+BG35+BI35+BK35+BM35+BO35+BQ35+BS35+BU35+BW35+BY35+CA35+CC35</f>
        <v>19350666</v>
      </c>
      <c r="BG35" s="243">
        <v>9218000</v>
      </c>
      <c r="BH35" s="243">
        <v>9218000</v>
      </c>
      <c r="BI35" s="243">
        <v>10133666</v>
      </c>
      <c r="BJ35" s="243">
        <v>2544666</v>
      </c>
      <c r="BK35" s="243"/>
      <c r="BL35" s="243">
        <v>3650533</v>
      </c>
      <c r="BM35" s="243"/>
      <c r="BN35" s="243">
        <v>3932667</v>
      </c>
      <c r="BO35" s="243"/>
      <c r="BP35" s="243">
        <v>4800</v>
      </c>
      <c r="BQ35" s="243">
        <v>-1000</v>
      </c>
      <c r="BR35" s="243"/>
      <c r="BS35" s="243"/>
      <c r="BT35" s="243">
        <v>0</v>
      </c>
      <c r="BU35" s="243"/>
      <c r="BV35" s="243"/>
      <c r="BW35" s="243"/>
      <c r="BX35" s="243"/>
      <c r="BY35" s="243"/>
      <c r="BZ35" s="243"/>
      <c r="CA35" s="243"/>
      <c r="CB35" s="243"/>
      <c r="CC35" s="243"/>
      <c r="CD35" s="243"/>
      <c r="CE35" s="243">
        <f t="shared" ref="CE35" si="55">BG35+BI35+BK35+BM35+BO35+BQ35+BS35+BU35+BW35+BY35+CA35+CC35</f>
        <v>19350666</v>
      </c>
      <c r="CF35" s="243">
        <f t="shared" si="51"/>
        <v>19350666</v>
      </c>
      <c r="CG35" s="243">
        <f t="shared" si="51"/>
        <v>19350666</v>
      </c>
      <c r="CH35" s="243">
        <f t="shared" si="52"/>
        <v>19350666</v>
      </c>
      <c r="CI35" s="243">
        <f t="shared" si="52"/>
        <v>19350666</v>
      </c>
      <c r="CJ35" s="243">
        <v>89296934</v>
      </c>
      <c r="CK35" s="243">
        <v>2577000</v>
      </c>
      <c r="CL35" s="243">
        <v>2577000</v>
      </c>
      <c r="CM35" s="243">
        <v>50630821</v>
      </c>
      <c r="CN35" s="243">
        <v>50630821</v>
      </c>
      <c r="CO35" s="243"/>
      <c r="CP35" s="243"/>
      <c r="CQ35" s="243">
        <v>6411000</v>
      </c>
      <c r="CR35" s="243">
        <v>6411000</v>
      </c>
      <c r="CS35" s="243"/>
      <c r="CT35" s="243">
        <v>0</v>
      </c>
      <c r="CU35" s="243">
        <v>29678113</v>
      </c>
      <c r="CV35" s="663">
        <v>0</v>
      </c>
      <c r="CW35" s="243"/>
      <c r="CX35" s="243"/>
      <c r="CY35" s="243"/>
      <c r="CZ35" s="243"/>
      <c r="DA35" s="243"/>
      <c r="DB35" s="243"/>
      <c r="DC35" s="243"/>
      <c r="DD35" s="243"/>
      <c r="DE35" s="243"/>
      <c r="DF35" s="243"/>
      <c r="DG35" s="243"/>
      <c r="DH35" s="243"/>
      <c r="DI35" s="243">
        <f>+CK35+CM35+CO35+CQ35+CS35+CU35+CW35+CY35+DA35+DC35+DE35+DG35</f>
        <v>89296934</v>
      </c>
      <c r="DJ35" s="325">
        <f t="shared" si="53"/>
        <v>89296934</v>
      </c>
      <c r="DK35" s="243">
        <f>CL35+CN35+CP35+CR35+CT35+CV35+CX35+CZ35+DB35+DD35+DF35+DH35</f>
        <v>59618821</v>
      </c>
      <c r="DL35" s="243">
        <f>+CK35+CM35+CO35+CQ35+CS35+CU35+CW35+CY35+DA35+DC35+DE35+DG35</f>
        <v>89296934</v>
      </c>
      <c r="DM35" s="243">
        <f>CL35+CN35+CP35+CR35+CT35+CV35+CX35+CZ35+DB35+DD35+DF35+DH35</f>
        <v>59618821</v>
      </c>
      <c r="DN35" s="658"/>
      <c r="DO35" s="666"/>
      <c r="DP35" s="666"/>
      <c r="DQ35" s="666"/>
      <c r="DR35" s="666"/>
      <c r="DS35" s="666"/>
      <c r="DT35" s="666"/>
      <c r="DU35" s="666"/>
      <c r="DV35" s="666"/>
      <c r="DW35" s="666"/>
      <c r="DX35" s="666"/>
      <c r="DY35" s="666"/>
      <c r="DZ35" s="666"/>
      <c r="EA35" s="666"/>
      <c r="EB35" s="666"/>
      <c r="EC35" s="666"/>
      <c r="ED35" s="666"/>
      <c r="EE35" s="666"/>
      <c r="EF35" s="666"/>
      <c r="EG35" s="666"/>
      <c r="EH35" s="666"/>
      <c r="EI35" s="666"/>
      <c r="EJ35" s="666"/>
      <c r="EK35" s="666"/>
      <c r="EL35" s="666"/>
      <c r="EM35" s="666"/>
      <c r="EN35" s="666"/>
      <c r="EO35" s="666"/>
      <c r="EP35" s="666"/>
      <c r="EQ35" s="666"/>
      <c r="ER35" s="240">
        <f t="shared" si="5"/>
        <v>0</v>
      </c>
      <c r="ES35" s="241">
        <f t="shared" si="6"/>
        <v>0.66764689815666012</v>
      </c>
      <c r="ET35" s="241">
        <f t="shared" si="7"/>
        <v>0.66764689815666012</v>
      </c>
      <c r="EU35" s="241">
        <f t="shared" si="8"/>
        <v>0.80117502979582955</v>
      </c>
      <c r="EV35" s="269">
        <f t="shared" si="23"/>
        <v>0.80117502979582955</v>
      </c>
      <c r="EW35" s="720"/>
      <c r="EX35" s="664"/>
      <c r="EY35" s="664"/>
      <c r="EZ35" s="665"/>
      <c r="FA35" s="677"/>
    </row>
    <row r="36" spans="1:157" s="3" customFormat="1" ht="56.25" customHeight="1" thickBot="1" x14ac:dyDescent="0.3">
      <c r="A36" s="472"/>
      <c r="B36" s="431"/>
      <c r="C36" s="434"/>
      <c r="D36" s="431"/>
      <c r="E36" s="431"/>
      <c r="F36" s="246" t="s">
        <v>47</v>
      </c>
      <c r="G36" s="283">
        <f>G31+G34</f>
        <v>20</v>
      </c>
      <c r="H36" s="284">
        <v>4</v>
      </c>
      <c r="I36" s="284"/>
      <c r="J36" s="284"/>
      <c r="K36" s="284">
        <v>4</v>
      </c>
      <c r="L36" s="672">
        <v>0.43</v>
      </c>
      <c r="M36" s="284">
        <v>4</v>
      </c>
      <c r="N36" s="284">
        <v>0.96</v>
      </c>
      <c r="O36" s="284">
        <v>4</v>
      </c>
      <c r="P36" s="284">
        <v>1.75</v>
      </c>
      <c r="Q36" s="284">
        <v>4</v>
      </c>
      <c r="R36" s="285">
        <v>2.54</v>
      </c>
      <c r="S36" s="284">
        <v>4</v>
      </c>
      <c r="T36" s="285">
        <v>3.3200000000000003</v>
      </c>
      <c r="U36" s="254">
        <v>4</v>
      </c>
      <c r="V36" s="254">
        <v>4</v>
      </c>
      <c r="W36" s="284">
        <f>+H36</f>
        <v>4</v>
      </c>
      <c r="X36" s="284">
        <f>+V36</f>
        <v>4</v>
      </c>
      <c r="Y36" s="284">
        <f>+V36</f>
        <v>4</v>
      </c>
      <c r="Z36" s="284">
        <f t="shared" ref="Z36:AA39" si="56">+U36</f>
        <v>4</v>
      </c>
      <c r="AA36" s="284">
        <f t="shared" si="56"/>
        <v>4</v>
      </c>
      <c r="AB36" s="284">
        <f>+AB31+AB34</f>
        <v>3.9999999999999991</v>
      </c>
      <c r="AC36" s="284">
        <f t="shared" ref="AC36:AI36" si="57">+AC31+AC34</f>
        <v>0.18</v>
      </c>
      <c r="AD36" s="284">
        <f t="shared" si="57"/>
        <v>0.18</v>
      </c>
      <c r="AE36" s="284">
        <f t="shared" si="57"/>
        <v>0.24</v>
      </c>
      <c r="AF36" s="284">
        <f t="shared" si="57"/>
        <v>0.24</v>
      </c>
      <c r="AG36" s="284">
        <f t="shared" si="57"/>
        <v>0.38000000000000006</v>
      </c>
      <c r="AH36" s="284">
        <f t="shared" si="57"/>
        <v>0.38000000000000006</v>
      </c>
      <c r="AI36" s="284">
        <f t="shared" si="57"/>
        <v>0.5</v>
      </c>
      <c r="AJ36" s="284">
        <f t="shared" ref="AJ36:AZ36" si="58">+AJ31+AJ34</f>
        <v>0.5</v>
      </c>
      <c r="AK36" s="284">
        <f t="shared" si="58"/>
        <v>0.5</v>
      </c>
      <c r="AL36" s="284">
        <f t="shared" si="58"/>
        <v>0.5</v>
      </c>
      <c r="AM36" s="284">
        <f t="shared" si="58"/>
        <v>0.5</v>
      </c>
      <c r="AN36" s="284">
        <f t="shared" si="58"/>
        <v>0.5</v>
      </c>
      <c r="AO36" s="284">
        <f t="shared" si="58"/>
        <v>0.38</v>
      </c>
      <c r="AP36" s="284">
        <f t="shared" si="58"/>
        <v>0.38</v>
      </c>
      <c r="AQ36" s="284">
        <f t="shared" si="58"/>
        <v>0.26</v>
      </c>
      <c r="AR36" s="284">
        <f t="shared" si="58"/>
        <v>0.26</v>
      </c>
      <c r="AS36" s="284">
        <f t="shared" si="58"/>
        <v>0.26</v>
      </c>
      <c r="AT36" s="284">
        <f t="shared" si="58"/>
        <v>0.26</v>
      </c>
      <c r="AU36" s="284">
        <f t="shared" si="58"/>
        <v>0.25</v>
      </c>
      <c r="AV36" s="284">
        <f t="shared" si="58"/>
        <v>0.25</v>
      </c>
      <c r="AW36" s="284">
        <f t="shared" si="58"/>
        <v>0.25</v>
      </c>
      <c r="AX36" s="284">
        <f t="shared" si="58"/>
        <v>0.25</v>
      </c>
      <c r="AY36" s="284">
        <f t="shared" si="58"/>
        <v>0.3</v>
      </c>
      <c r="AZ36" s="284">
        <f t="shared" si="58"/>
        <v>0.3</v>
      </c>
      <c r="BA36" s="286">
        <f t="shared" si="49"/>
        <v>3.9999999999999991</v>
      </c>
      <c r="BB36" s="286">
        <f>+BB31+BB34</f>
        <v>3.9999999999999991</v>
      </c>
      <c r="BC36" s="287">
        <f>+BC31+BC34</f>
        <v>3.9999999999999991</v>
      </c>
      <c r="BD36" s="286">
        <f>BD31+BD34</f>
        <v>3.9999999999999991</v>
      </c>
      <c r="BE36" s="286">
        <f>BE31+BE34</f>
        <v>3.9999999999999991</v>
      </c>
      <c r="BF36" s="288">
        <f>BF31+BF34</f>
        <v>4</v>
      </c>
      <c r="BG36" s="289">
        <f>+BG31+BG34</f>
        <v>0.05</v>
      </c>
      <c r="BH36" s="289">
        <f t="shared" ref="BH36:CD36" si="59">+BH31+BH34</f>
        <v>0.05</v>
      </c>
      <c r="BI36" s="289">
        <f t="shared" si="59"/>
        <v>0.5</v>
      </c>
      <c r="BJ36" s="289">
        <f t="shared" si="59"/>
        <v>0.5</v>
      </c>
      <c r="BK36" s="289">
        <f t="shared" si="59"/>
        <v>0.23</v>
      </c>
      <c r="BL36" s="289">
        <f t="shared" si="59"/>
        <v>0.23</v>
      </c>
      <c r="BM36" s="289">
        <f t="shared" si="59"/>
        <v>1.04</v>
      </c>
      <c r="BN36" s="289">
        <f t="shared" si="59"/>
        <v>1.04</v>
      </c>
      <c r="BO36" s="289">
        <f t="shared" si="59"/>
        <v>0.23</v>
      </c>
      <c r="BP36" s="289">
        <f t="shared" si="59"/>
        <v>0.23</v>
      </c>
      <c r="BQ36" s="289">
        <f t="shared" si="59"/>
        <v>0.23</v>
      </c>
      <c r="BR36" s="289">
        <f t="shared" si="59"/>
        <v>0.23</v>
      </c>
      <c r="BS36" s="289">
        <f t="shared" si="59"/>
        <v>0.37</v>
      </c>
      <c r="BT36" s="289">
        <f t="shared" si="59"/>
        <v>0.37</v>
      </c>
      <c r="BU36" s="289">
        <f t="shared" si="59"/>
        <v>0.25</v>
      </c>
      <c r="BV36" s="289">
        <f t="shared" si="59"/>
        <v>0.25</v>
      </c>
      <c r="BW36" s="289">
        <f t="shared" si="59"/>
        <v>0.39</v>
      </c>
      <c r="BX36" s="289">
        <f t="shared" si="59"/>
        <v>0.39</v>
      </c>
      <c r="BY36" s="289">
        <f t="shared" si="59"/>
        <v>0.25</v>
      </c>
      <c r="BZ36" s="289">
        <f t="shared" si="59"/>
        <v>0.25</v>
      </c>
      <c r="CA36" s="289">
        <f t="shared" si="59"/>
        <v>0.25</v>
      </c>
      <c r="CB36" s="289">
        <f t="shared" si="59"/>
        <v>0.25</v>
      </c>
      <c r="CC36" s="289">
        <f t="shared" si="59"/>
        <v>0.22</v>
      </c>
      <c r="CD36" s="289">
        <f t="shared" si="59"/>
        <v>0.22</v>
      </c>
      <c r="CE36" s="290">
        <f>BG36+BI36+BK36+BM36+BO36+BQ36+BS36+BU36+BW36+BY36+CA36+CC36</f>
        <v>4.0100000000000007</v>
      </c>
      <c r="CF36" s="286">
        <f>+CF31+CF34</f>
        <v>4.0000000000000009</v>
      </c>
      <c r="CG36" s="286">
        <f>+CG31+CG34</f>
        <v>4.0000000000000009</v>
      </c>
      <c r="CH36" s="290">
        <f>CH31+CH34</f>
        <v>4.0000000000000009</v>
      </c>
      <c r="CI36" s="286">
        <f>CI31+CI34</f>
        <v>4.0000000000000009</v>
      </c>
      <c r="CJ36" s="284">
        <f>+CJ31+CJ34</f>
        <v>6</v>
      </c>
      <c r="CK36" s="289">
        <f>CK31+CK34</f>
        <v>0.06</v>
      </c>
      <c r="CL36" s="289">
        <f>CL31+CL34</f>
        <v>0.06</v>
      </c>
      <c r="CM36" s="289">
        <f t="shared" ref="CM36:DH36" si="60">CM31+CM34</f>
        <v>0.32</v>
      </c>
      <c r="CN36" s="289">
        <f t="shared" si="60"/>
        <v>0.32</v>
      </c>
      <c r="CO36" s="289">
        <f t="shared" si="60"/>
        <v>0.45</v>
      </c>
      <c r="CP36" s="289">
        <f t="shared" si="60"/>
        <v>0.45</v>
      </c>
      <c r="CQ36" s="289">
        <f t="shared" si="60"/>
        <v>0.54</v>
      </c>
      <c r="CR36" s="289">
        <f t="shared" si="60"/>
        <v>0.54</v>
      </c>
      <c r="CS36" s="289">
        <f t="shared" si="60"/>
        <v>0.61</v>
      </c>
      <c r="CT36" s="289">
        <f t="shared" si="60"/>
        <v>0.61</v>
      </c>
      <c r="CU36" s="289">
        <f t="shared" si="60"/>
        <v>0.59</v>
      </c>
      <c r="CV36" s="289">
        <f t="shared" si="60"/>
        <v>0.59</v>
      </c>
      <c r="CW36" s="289">
        <f t="shared" si="60"/>
        <v>0.69</v>
      </c>
      <c r="CX36" s="289">
        <f t="shared" si="60"/>
        <v>0</v>
      </c>
      <c r="CY36" s="289">
        <f t="shared" si="60"/>
        <v>0.63</v>
      </c>
      <c r="CZ36" s="289">
        <f t="shared" si="60"/>
        <v>0</v>
      </c>
      <c r="DA36" s="289">
        <f t="shared" si="60"/>
        <v>0.62</v>
      </c>
      <c r="DB36" s="289">
        <f t="shared" si="60"/>
        <v>0</v>
      </c>
      <c r="DC36" s="289">
        <f t="shared" si="60"/>
        <v>0.73</v>
      </c>
      <c r="DD36" s="289">
        <f t="shared" si="60"/>
        <v>0</v>
      </c>
      <c r="DE36" s="289">
        <f t="shared" si="60"/>
        <v>0.6</v>
      </c>
      <c r="DF36" s="289">
        <f t="shared" si="60"/>
        <v>0</v>
      </c>
      <c r="DG36" s="289">
        <f t="shared" si="60"/>
        <v>0.16</v>
      </c>
      <c r="DH36" s="289">
        <f t="shared" si="60"/>
        <v>0</v>
      </c>
      <c r="DI36" s="254">
        <f>DI31+DI34</f>
        <v>6</v>
      </c>
      <c r="DJ36" s="291">
        <f>DJ31+DJ34</f>
        <v>2.57</v>
      </c>
      <c r="DK36" s="289">
        <f>DK31+DK34</f>
        <v>2.57</v>
      </c>
      <c r="DL36" s="254">
        <f>DL31+DL34</f>
        <v>6</v>
      </c>
      <c r="DM36" s="289">
        <f>DM31+DM34</f>
        <v>2.57</v>
      </c>
      <c r="DN36" s="284">
        <f>+DN31+DN34</f>
        <v>2</v>
      </c>
      <c r="DO36" s="254"/>
      <c r="DP36" s="254"/>
      <c r="DQ36" s="254"/>
      <c r="DR36" s="254"/>
      <c r="DS36" s="254"/>
      <c r="DT36" s="254"/>
      <c r="DU36" s="254"/>
      <c r="DV36" s="254"/>
      <c r="DW36" s="254"/>
      <c r="DX36" s="254"/>
      <c r="DY36" s="254"/>
      <c r="DZ36" s="254"/>
      <c r="EA36" s="254"/>
      <c r="EB36" s="254"/>
      <c r="EC36" s="254"/>
      <c r="ED36" s="254"/>
      <c r="EE36" s="254"/>
      <c r="EF36" s="254"/>
      <c r="EG36" s="254"/>
      <c r="EH36" s="254"/>
      <c r="EI36" s="254"/>
      <c r="EJ36" s="254"/>
      <c r="EK36" s="254"/>
      <c r="EL36" s="254"/>
      <c r="EM36" s="254"/>
      <c r="EN36" s="254"/>
      <c r="EO36" s="254"/>
      <c r="EP36" s="254"/>
      <c r="EQ36" s="254"/>
      <c r="ER36" s="251">
        <f t="shared" si="5"/>
        <v>1</v>
      </c>
      <c r="ES36" s="255">
        <f t="shared" si="6"/>
        <v>1</v>
      </c>
      <c r="ET36" s="255">
        <f t="shared" si="7"/>
        <v>0.42833333333333329</v>
      </c>
      <c r="EU36" s="255">
        <f t="shared" si="8"/>
        <v>1</v>
      </c>
      <c r="EV36" s="703">
        <f t="shared" si="23"/>
        <v>0.72850000000000004</v>
      </c>
      <c r="EW36" s="720"/>
      <c r="EX36" s="664"/>
      <c r="EY36" s="664"/>
      <c r="EZ36" s="665"/>
      <c r="FA36" s="677"/>
    </row>
    <row r="37" spans="1:157" s="3" customFormat="1" ht="55.5" customHeight="1" thickBot="1" x14ac:dyDescent="0.3">
      <c r="A37" s="473"/>
      <c r="B37" s="432"/>
      <c r="C37" s="435"/>
      <c r="D37" s="432"/>
      <c r="E37" s="432"/>
      <c r="F37" s="256" t="s">
        <v>50</v>
      </c>
      <c r="G37" s="257">
        <f>+G32+G35</f>
        <v>2979875434</v>
      </c>
      <c r="H37" s="258">
        <f t="shared" ref="H37:BS37" si="61">+H32+H35</f>
        <v>194192000</v>
      </c>
      <c r="I37" s="258">
        <f t="shared" si="61"/>
        <v>0</v>
      </c>
      <c r="J37" s="258">
        <f t="shared" si="61"/>
        <v>0</v>
      </c>
      <c r="K37" s="258">
        <f t="shared" si="61"/>
        <v>194192000</v>
      </c>
      <c r="L37" s="258">
        <f t="shared" si="61"/>
        <v>124084000</v>
      </c>
      <c r="M37" s="258">
        <f t="shared" si="61"/>
        <v>194192000</v>
      </c>
      <c r="N37" s="258">
        <f t="shared" si="61"/>
        <v>163568000</v>
      </c>
      <c r="O37" s="258">
        <f t="shared" si="61"/>
        <v>194192000</v>
      </c>
      <c r="P37" s="258">
        <f t="shared" si="61"/>
        <v>163568000</v>
      </c>
      <c r="Q37" s="258">
        <f t="shared" si="61"/>
        <v>194192000</v>
      </c>
      <c r="R37" s="258">
        <f t="shared" si="61"/>
        <v>163568000</v>
      </c>
      <c r="S37" s="258">
        <f t="shared" si="61"/>
        <v>216982000</v>
      </c>
      <c r="T37" s="258">
        <f t="shared" si="61"/>
        <v>183260000</v>
      </c>
      <c r="U37" s="258">
        <f t="shared" si="61"/>
        <v>216982000</v>
      </c>
      <c r="V37" s="258">
        <f t="shared" si="61"/>
        <v>216982000</v>
      </c>
      <c r="W37" s="258">
        <f t="shared" si="61"/>
        <v>194192000</v>
      </c>
      <c r="X37" s="258">
        <f t="shared" si="61"/>
        <v>216982000</v>
      </c>
      <c r="Y37" s="258">
        <f t="shared" si="61"/>
        <v>216982000</v>
      </c>
      <c r="Z37" s="258">
        <f t="shared" si="61"/>
        <v>216982000</v>
      </c>
      <c r="AA37" s="258">
        <f t="shared" si="61"/>
        <v>216982000</v>
      </c>
      <c r="AB37" s="258">
        <f t="shared" si="61"/>
        <v>499691934</v>
      </c>
      <c r="AC37" s="258">
        <f t="shared" si="61"/>
        <v>11962067</v>
      </c>
      <c r="AD37" s="258">
        <f t="shared" si="61"/>
        <v>11962067</v>
      </c>
      <c r="AE37" s="258">
        <f t="shared" si="61"/>
        <v>415873867</v>
      </c>
      <c r="AF37" s="258">
        <f t="shared" si="61"/>
        <v>415873867</v>
      </c>
      <c r="AG37" s="258">
        <f t="shared" si="61"/>
        <v>0</v>
      </c>
      <c r="AH37" s="258">
        <f t="shared" si="61"/>
        <v>0</v>
      </c>
      <c r="AI37" s="258">
        <f t="shared" si="61"/>
        <v>-6876000</v>
      </c>
      <c r="AJ37" s="258">
        <f t="shared" si="61"/>
        <v>-6876000</v>
      </c>
      <c r="AK37" s="258">
        <f t="shared" si="61"/>
        <v>0</v>
      </c>
      <c r="AL37" s="258">
        <f t="shared" si="61"/>
        <v>0</v>
      </c>
      <c r="AM37" s="258">
        <f t="shared" si="61"/>
        <v>0</v>
      </c>
      <c r="AN37" s="258">
        <f t="shared" si="61"/>
        <v>0</v>
      </c>
      <c r="AO37" s="258">
        <f t="shared" si="61"/>
        <v>0</v>
      </c>
      <c r="AP37" s="258">
        <f t="shared" si="61"/>
        <v>0</v>
      </c>
      <c r="AQ37" s="258">
        <f t="shared" si="61"/>
        <v>0</v>
      </c>
      <c r="AR37" s="258">
        <f t="shared" si="61"/>
        <v>0</v>
      </c>
      <c r="AS37" s="258">
        <f t="shared" si="61"/>
        <v>10000</v>
      </c>
      <c r="AT37" s="258">
        <f t="shared" si="61"/>
        <v>0</v>
      </c>
      <c r="AU37" s="258">
        <f t="shared" si="61"/>
        <v>15000</v>
      </c>
      <c r="AV37" s="258">
        <f t="shared" si="61"/>
        <v>25000</v>
      </c>
      <c r="AW37" s="258">
        <f t="shared" si="61"/>
        <v>16562133</v>
      </c>
      <c r="AX37" s="258">
        <f t="shared" si="61"/>
        <v>528000</v>
      </c>
      <c r="AY37" s="258">
        <f t="shared" si="61"/>
        <v>0</v>
      </c>
      <c r="AZ37" s="258">
        <f t="shared" si="61"/>
        <v>16034133</v>
      </c>
      <c r="BA37" s="258">
        <f t="shared" si="61"/>
        <v>437547067</v>
      </c>
      <c r="BB37" s="258">
        <f t="shared" si="61"/>
        <v>437547067</v>
      </c>
      <c r="BC37" s="258">
        <f t="shared" si="61"/>
        <v>437547067</v>
      </c>
      <c r="BD37" s="258">
        <f t="shared" si="61"/>
        <v>437547067</v>
      </c>
      <c r="BE37" s="258">
        <f t="shared" si="61"/>
        <v>437547067</v>
      </c>
      <c r="BF37" s="258">
        <f t="shared" si="61"/>
        <v>645611666</v>
      </c>
      <c r="BG37" s="258">
        <f t="shared" si="61"/>
        <v>495571500</v>
      </c>
      <c r="BH37" s="258">
        <f t="shared" si="61"/>
        <v>495571500</v>
      </c>
      <c r="BI37" s="258">
        <f t="shared" si="61"/>
        <v>10133666</v>
      </c>
      <c r="BJ37" s="258">
        <f t="shared" si="61"/>
        <v>2544666</v>
      </c>
      <c r="BK37" s="258">
        <f t="shared" si="61"/>
        <v>0</v>
      </c>
      <c r="BL37" s="258">
        <f t="shared" si="61"/>
        <v>3650533</v>
      </c>
      <c r="BM37" s="258">
        <f t="shared" si="61"/>
        <v>60561000</v>
      </c>
      <c r="BN37" s="258">
        <f t="shared" si="61"/>
        <v>3932667</v>
      </c>
      <c r="BO37" s="258">
        <f t="shared" si="61"/>
        <v>-50061000</v>
      </c>
      <c r="BP37" s="258">
        <f t="shared" si="61"/>
        <v>4800</v>
      </c>
      <c r="BQ37" s="258">
        <f t="shared" si="61"/>
        <v>-1000</v>
      </c>
      <c r="BR37" s="258">
        <f t="shared" si="61"/>
        <v>0</v>
      </c>
      <c r="BS37" s="258">
        <f t="shared" si="61"/>
        <v>110482000</v>
      </c>
      <c r="BT37" s="258">
        <f t="shared" ref="BT37:DN37" si="62">+BT32+BT35</f>
        <v>51351000</v>
      </c>
      <c r="BU37" s="258">
        <f t="shared" si="62"/>
        <v>0</v>
      </c>
      <c r="BV37" s="258">
        <f t="shared" si="62"/>
        <v>0</v>
      </c>
      <c r="BW37" s="258">
        <f t="shared" si="62"/>
        <v>24212600</v>
      </c>
      <c r="BX37" s="258">
        <f t="shared" si="62"/>
        <v>76828500</v>
      </c>
      <c r="BY37" s="258">
        <f t="shared" si="62"/>
        <v>7079000</v>
      </c>
      <c r="BZ37" s="258">
        <f t="shared" si="62"/>
        <v>1095400</v>
      </c>
      <c r="CA37" s="258">
        <f t="shared" si="62"/>
        <v>50257000</v>
      </c>
      <c r="CB37" s="258">
        <f t="shared" si="62"/>
        <v>47931567</v>
      </c>
      <c r="CC37" s="258">
        <f t="shared" si="62"/>
        <v>2222367</v>
      </c>
      <c r="CD37" s="258">
        <f t="shared" si="62"/>
        <v>25500300</v>
      </c>
      <c r="CE37" s="258">
        <f t="shared" si="62"/>
        <v>710457133</v>
      </c>
      <c r="CF37" s="258">
        <f t="shared" si="62"/>
        <v>710457133</v>
      </c>
      <c r="CG37" s="258">
        <f t="shared" si="62"/>
        <v>708410933</v>
      </c>
      <c r="CH37" s="258">
        <f t="shared" si="62"/>
        <v>710457133</v>
      </c>
      <c r="CI37" s="258">
        <f t="shared" si="62"/>
        <v>708410933</v>
      </c>
      <c r="CJ37" s="258">
        <f t="shared" si="62"/>
        <v>972981934</v>
      </c>
      <c r="CK37" s="258">
        <f t="shared" si="62"/>
        <v>421314000</v>
      </c>
      <c r="CL37" s="258">
        <f t="shared" si="62"/>
        <v>421314000</v>
      </c>
      <c r="CM37" s="258">
        <f t="shared" si="62"/>
        <v>452223821</v>
      </c>
      <c r="CN37" s="258">
        <f t="shared" si="62"/>
        <v>452223821</v>
      </c>
      <c r="CO37" s="258">
        <f t="shared" si="62"/>
        <v>0</v>
      </c>
      <c r="CP37" s="258">
        <f t="shared" si="62"/>
        <v>0</v>
      </c>
      <c r="CQ37" s="258">
        <f t="shared" si="62"/>
        <v>6411000</v>
      </c>
      <c r="CR37" s="258">
        <f t="shared" si="62"/>
        <v>6411000</v>
      </c>
      <c r="CS37" s="258">
        <f t="shared" si="62"/>
        <v>0</v>
      </c>
      <c r="CT37" s="258">
        <f t="shared" si="62"/>
        <v>0</v>
      </c>
      <c r="CU37" s="258">
        <f t="shared" si="62"/>
        <v>55770113</v>
      </c>
      <c r="CV37" s="258">
        <f t="shared" si="62"/>
        <v>0</v>
      </c>
      <c r="CW37" s="258">
        <f t="shared" si="62"/>
        <v>0</v>
      </c>
      <c r="CX37" s="258">
        <f t="shared" si="62"/>
        <v>0</v>
      </c>
      <c r="CY37" s="258">
        <f t="shared" si="62"/>
        <v>0</v>
      </c>
      <c r="CZ37" s="258">
        <f t="shared" si="62"/>
        <v>0</v>
      </c>
      <c r="DA37" s="258">
        <f t="shared" si="62"/>
        <v>0</v>
      </c>
      <c r="DB37" s="258">
        <f t="shared" si="62"/>
        <v>0</v>
      </c>
      <c r="DC37" s="258">
        <f t="shared" si="62"/>
        <v>0</v>
      </c>
      <c r="DD37" s="258">
        <f t="shared" si="62"/>
        <v>0</v>
      </c>
      <c r="DE37" s="258">
        <f t="shared" si="62"/>
        <v>0</v>
      </c>
      <c r="DF37" s="258">
        <f t="shared" si="62"/>
        <v>0</v>
      </c>
      <c r="DG37" s="258">
        <f t="shared" si="62"/>
        <v>12650500</v>
      </c>
      <c r="DH37" s="258">
        <f t="shared" si="62"/>
        <v>0</v>
      </c>
      <c r="DI37" s="258">
        <f t="shared" si="62"/>
        <v>948369434</v>
      </c>
      <c r="DJ37" s="258">
        <f t="shared" si="62"/>
        <v>935718934</v>
      </c>
      <c r="DK37" s="258">
        <f t="shared" si="62"/>
        <v>879948821</v>
      </c>
      <c r="DL37" s="258">
        <f t="shared" si="62"/>
        <v>948369434</v>
      </c>
      <c r="DM37" s="258">
        <f t="shared" si="62"/>
        <v>879948821</v>
      </c>
      <c r="DN37" s="258">
        <f t="shared" si="62"/>
        <v>668566000</v>
      </c>
      <c r="DO37" s="259">
        <f t="shared" ref="DO37:EL37" si="63">+DO32+DO35</f>
        <v>0</v>
      </c>
      <c r="DP37" s="259">
        <f t="shared" si="63"/>
        <v>0</v>
      </c>
      <c r="DQ37" s="259">
        <f t="shared" si="63"/>
        <v>0</v>
      </c>
      <c r="DR37" s="259">
        <f t="shared" si="63"/>
        <v>0</v>
      </c>
      <c r="DS37" s="259">
        <f t="shared" si="63"/>
        <v>0</v>
      </c>
      <c r="DT37" s="259">
        <f t="shared" si="63"/>
        <v>0</v>
      </c>
      <c r="DU37" s="259">
        <f t="shared" si="63"/>
        <v>0</v>
      </c>
      <c r="DV37" s="259">
        <f t="shared" si="63"/>
        <v>0</v>
      </c>
      <c r="DW37" s="259">
        <f t="shared" si="63"/>
        <v>0</v>
      </c>
      <c r="DX37" s="259">
        <f t="shared" si="63"/>
        <v>0</v>
      </c>
      <c r="DY37" s="259">
        <f t="shared" si="63"/>
        <v>0</v>
      </c>
      <c r="DZ37" s="259">
        <f t="shared" si="63"/>
        <v>0</v>
      </c>
      <c r="EA37" s="259">
        <f t="shared" si="63"/>
        <v>0</v>
      </c>
      <c r="EB37" s="259">
        <f t="shared" si="63"/>
        <v>0</v>
      </c>
      <c r="EC37" s="259">
        <f t="shared" si="63"/>
        <v>0</v>
      </c>
      <c r="ED37" s="259">
        <f t="shared" si="63"/>
        <v>0</v>
      </c>
      <c r="EE37" s="259">
        <f t="shared" si="63"/>
        <v>0</v>
      </c>
      <c r="EF37" s="259">
        <f t="shared" si="63"/>
        <v>0</v>
      </c>
      <c r="EG37" s="259">
        <f t="shared" si="63"/>
        <v>0</v>
      </c>
      <c r="EH37" s="259">
        <f t="shared" si="63"/>
        <v>0</v>
      </c>
      <c r="EI37" s="259">
        <f t="shared" si="63"/>
        <v>0</v>
      </c>
      <c r="EJ37" s="259">
        <f t="shared" si="63"/>
        <v>0</v>
      </c>
      <c r="EK37" s="259">
        <f t="shared" si="63"/>
        <v>0</v>
      </c>
      <c r="EL37" s="259">
        <f t="shared" si="63"/>
        <v>0</v>
      </c>
      <c r="EM37" s="259"/>
      <c r="EN37" s="259"/>
      <c r="EO37" s="259"/>
      <c r="EP37" s="259"/>
      <c r="EQ37" s="259"/>
      <c r="ER37" s="260">
        <f t="shared" si="5"/>
        <v>0</v>
      </c>
      <c r="ES37" s="261">
        <f t="shared" si="6"/>
        <v>0.94039864859675903</v>
      </c>
      <c r="ET37" s="261">
        <f t="shared" si="7"/>
        <v>0.9278544725852057</v>
      </c>
      <c r="EU37" s="261">
        <f t="shared" si="8"/>
        <v>0.97487017690985867</v>
      </c>
      <c r="EV37" s="262">
        <f t="shared" si="23"/>
        <v>0.75267871784468687</v>
      </c>
      <c r="EW37" s="721"/>
      <c r="EX37" s="664"/>
      <c r="EY37" s="664"/>
      <c r="EZ37" s="665"/>
      <c r="FA37" s="677"/>
    </row>
    <row r="38" spans="1:157" s="3" customFormat="1" ht="45" customHeight="1" x14ac:dyDescent="0.25">
      <c r="A38" s="466" t="s">
        <v>98</v>
      </c>
      <c r="B38" s="465">
        <v>5</v>
      </c>
      <c r="C38" s="466" t="s">
        <v>99</v>
      </c>
      <c r="D38" s="465" t="s">
        <v>90</v>
      </c>
      <c r="E38" s="465">
        <v>445</v>
      </c>
      <c r="F38" s="263" t="s">
        <v>45</v>
      </c>
      <c r="G38" s="273">
        <f>AA38+BE38+CI38+DL38+DN38</f>
        <v>48</v>
      </c>
      <c r="H38" s="274">
        <v>6</v>
      </c>
      <c r="I38" s="274"/>
      <c r="J38" s="274"/>
      <c r="K38" s="274">
        <v>6</v>
      </c>
      <c r="L38" s="292">
        <v>1</v>
      </c>
      <c r="M38" s="274">
        <v>6</v>
      </c>
      <c r="N38" s="274">
        <v>2</v>
      </c>
      <c r="O38" s="274">
        <v>6</v>
      </c>
      <c r="P38" s="691">
        <v>3</v>
      </c>
      <c r="Q38" s="274">
        <v>6</v>
      </c>
      <c r="R38" s="691">
        <v>4</v>
      </c>
      <c r="S38" s="274">
        <v>6</v>
      </c>
      <c r="T38" s="691">
        <v>5</v>
      </c>
      <c r="U38" s="274">
        <v>6</v>
      </c>
      <c r="V38" s="274">
        <v>6</v>
      </c>
      <c r="W38" s="274">
        <f>+H38</f>
        <v>6</v>
      </c>
      <c r="X38" s="274">
        <f>+V38</f>
        <v>6</v>
      </c>
      <c r="Y38" s="274">
        <f>+V38</f>
        <v>6</v>
      </c>
      <c r="Z38" s="274">
        <f t="shared" si="56"/>
        <v>6</v>
      </c>
      <c r="AA38" s="274">
        <f t="shared" si="56"/>
        <v>6</v>
      </c>
      <c r="AB38" s="274">
        <f>+AC38+AE38+AG38+AI38+AK38+AM38+AO38+AQ38+AS38+AU38+AW38+AY38</f>
        <v>12</v>
      </c>
      <c r="AC38" s="274">
        <v>1</v>
      </c>
      <c r="AD38" s="691">
        <v>1</v>
      </c>
      <c r="AE38" s="274">
        <v>1</v>
      </c>
      <c r="AF38" s="691">
        <v>1</v>
      </c>
      <c r="AG38" s="274">
        <v>1</v>
      </c>
      <c r="AH38" s="691">
        <v>1</v>
      </c>
      <c r="AI38" s="274">
        <v>1</v>
      </c>
      <c r="AJ38" s="274">
        <v>1</v>
      </c>
      <c r="AK38" s="274">
        <v>1</v>
      </c>
      <c r="AL38" s="274">
        <v>1</v>
      </c>
      <c r="AM38" s="274">
        <v>1</v>
      </c>
      <c r="AN38" s="274">
        <v>1</v>
      </c>
      <c r="AO38" s="274">
        <v>1</v>
      </c>
      <c r="AP38" s="274">
        <v>1</v>
      </c>
      <c r="AQ38" s="274">
        <v>1</v>
      </c>
      <c r="AR38" s="274">
        <v>1</v>
      </c>
      <c r="AS38" s="274">
        <v>1</v>
      </c>
      <c r="AT38" s="274">
        <v>1</v>
      </c>
      <c r="AU38" s="274">
        <v>1</v>
      </c>
      <c r="AV38" s="274">
        <v>1</v>
      </c>
      <c r="AW38" s="274">
        <v>1</v>
      </c>
      <c r="AX38" s="274">
        <v>0.75</v>
      </c>
      <c r="AY38" s="274">
        <v>1</v>
      </c>
      <c r="AZ38" s="274">
        <v>1.25</v>
      </c>
      <c r="BA38" s="293">
        <f>+AC38+AE38+AG38+AI38+AK38+AM38+AO38+AQ38+AS38+AU38+AW38+AY38</f>
        <v>12</v>
      </c>
      <c r="BB38" s="293">
        <f>+AC38+AE38+AG38+AI38+AK38+AM38+AO38+AQ38+AS38+AU38+AW38+AY38</f>
        <v>12</v>
      </c>
      <c r="BC38" s="276">
        <f>+AD38+AF38+AH38+AJ38+AL38+AN38+AP38+AR38+AT38+AV38+AX38+AZ38</f>
        <v>12</v>
      </c>
      <c r="BD38" s="293">
        <f>AC38+AE38+AG38+AI38+AK38+AM38+AO38+AQ38+AS38+AU38+AW38+AY38</f>
        <v>12</v>
      </c>
      <c r="BE38" s="294">
        <f t="shared" si="48"/>
        <v>12</v>
      </c>
      <c r="BF38" s="277">
        <v>12</v>
      </c>
      <c r="BG38" s="277">
        <v>1</v>
      </c>
      <c r="BH38" s="274">
        <v>1</v>
      </c>
      <c r="BI38" s="277">
        <v>1</v>
      </c>
      <c r="BJ38" s="274">
        <v>1</v>
      </c>
      <c r="BK38" s="277">
        <v>1</v>
      </c>
      <c r="BL38" s="274">
        <v>1</v>
      </c>
      <c r="BM38" s="277">
        <v>1</v>
      </c>
      <c r="BN38" s="274">
        <v>1</v>
      </c>
      <c r="BO38" s="277">
        <v>1</v>
      </c>
      <c r="BP38" s="274">
        <v>1</v>
      </c>
      <c r="BQ38" s="277">
        <v>1</v>
      </c>
      <c r="BR38" s="274">
        <v>1</v>
      </c>
      <c r="BS38" s="277">
        <v>1</v>
      </c>
      <c r="BT38" s="274">
        <v>1</v>
      </c>
      <c r="BU38" s="277">
        <v>1</v>
      </c>
      <c r="BV38" s="274">
        <v>1</v>
      </c>
      <c r="BW38" s="277">
        <v>1</v>
      </c>
      <c r="BX38" s="274">
        <v>1</v>
      </c>
      <c r="BY38" s="277">
        <v>1</v>
      </c>
      <c r="BZ38" s="274">
        <v>1</v>
      </c>
      <c r="CA38" s="277">
        <v>1</v>
      </c>
      <c r="CB38" s="274">
        <v>1</v>
      </c>
      <c r="CC38" s="277">
        <v>1</v>
      </c>
      <c r="CD38" s="274">
        <v>1</v>
      </c>
      <c r="CE38" s="276">
        <f>+BG38+BI38+BK38+BM38+BO38+BQ38+BS38+BU38+BW38+BY38+CA38+CC38</f>
        <v>12</v>
      </c>
      <c r="CF38" s="276">
        <f t="shared" ref="CF38:CG41" si="64">+BG38+BI38+BK38+BM38+BO38+BQ38+BS38+BU38+BW38+BY38+CA38+CC38</f>
        <v>12</v>
      </c>
      <c r="CG38" s="276">
        <f t="shared" si="64"/>
        <v>12</v>
      </c>
      <c r="CH38" s="276">
        <f>BG38+BI38+BK38+BM38+BO38+BQ38+BS38+BU38+BW38+BY38+CA38+CC38</f>
        <v>12</v>
      </c>
      <c r="CI38" s="276">
        <f>BH38+BJ38+BL38+BN38+BP38+BR38+BT38+BV38+BX38+BZ38+CB38+CD38</f>
        <v>12</v>
      </c>
      <c r="CJ38" s="274">
        <v>12</v>
      </c>
      <c r="CK38" s="274">
        <v>1</v>
      </c>
      <c r="CL38" s="274">
        <v>1</v>
      </c>
      <c r="CM38" s="274">
        <v>1</v>
      </c>
      <c r="CN38" s="274">
        <v>1</v>
      </c>
      <c r="CO38" s="274">
        <v>1</v>
      </c>
      <c r="CP38" s="274">
        <v>1</v>
      </c>
      <c r="CQ38" s="274">
        <v>1</v>
      </c>
      <c r="CR38" s="274">
        <v>1</v>
      </c>
      <c r="CS38" s="274">
        <v>1</v>
      </c>
      <c r="CT38" s="274">
        <v>1</v>
      </c>
      <c r="CU38" s="274">
        <v>1</v>
      </c>
      <c r="CV38" s="693">
        <v>1</v>
      </c>
      <c r="CW38" s="274">
        <v>1</v>
      </c>
      <c r="CX38" s="274"/>
      <c r="CY38" s="274">
        <v>1</v>
      </c>
      <c r="CZ38" s="274"/>
      <c r="DA38" s="274">
        <v>1</v>
      </c>
      <c r="DB38" s="274"/>
      <c r="DC38" s="274">
        <v>1</v>
      </c>
      <c r="DD38" s="274"/>
      <c r="DE38" s="274">
        <v>1</v>
      </c>
      <c r="DF38" s="274"/>
      <c r="DG38" s="274">
        <v>1</v>
      </c>
      <c r="DH38" s="274"/>
      <c r="DI38" s="274">
        <f>+CK38+CM38+CO38+CQ38+CS38+CU38+CW38+CY38+DA38+DC38+DE38+DG38</f>
        <v>12</v>
      </c>
      <c r="DJ38" s="274">
        <f>+CK38+CM38+CO38+CQ38+CS38+CU38</f>
        <v>6</v>
      </c>
      <c r="DK38" s="274">
        <f>CL38+CN38+CP38+CR38+CT38+CV38+CX38+CZ38+DB38+DD38+DF38+DH38</f>
        <v>6</v>
      </c>
      <c r="DL38" s="274">
        <f>+CK38+CM38+CO38+CQ38+CS38+CU38+CW38+CY38+DA38+DC38+DE38+DG38</f>
        <v>12</v>
      </c>
      <c r="DM38" s="274">
        <f>CL38+CN38+CP38+CR38+CT38+CV38+CX38+CZ38+DB38+DD38+DF38+DH38</f>
        <v>6</v>
      </c>
      <c r="DN38" s="274">
        <v>6</v>
      </c>
      <c r="DO38" s="274"/>
      <c r="DP38" s="274"/>
      <c r="DQ38" s="274"/>
      <c r="DR38" s="274"/>
      <c r="DS38" s="274"/>
      <c r="DT38" s="274"/>
      <c r="DU38" s="274"/>
      <c r="DV38" s="274"/>
      <c r="DW38" s="274"/>
      <c r="DX38" s="274"/>
      <c r="DY38" s="274"/>
      <c r="DZ38" s="274"/>
      <c r="EA38" s="274"/>
      <c r="EB38" s="274"/>
      <c r="EC38" s="274"/>
      <c r="ED38" s="274"/>
      <c r="EE38" s="274"/>
      <c r="EF38" s="274"/>
      <c r="EG38" s="274"/>
      <c r="EH38" s="274"/>
      <c r="EI38" s="274"/>
      <c r="EJ38" s="274"/>
      <c r="EK38" s="274"/>
      <c r="EL38" s="274"/>
      <c r="EM38" s="274"/>
      <c r="EN38" s="274"/>
      <c r="EO38" s="274"/>
      <c r="EP38" s="274"/>
      <c r="EQ38" s="274"/>
      <c r="ER38" s="266">
        <f t="shared" si="5"/>
        <v>1</v>
      </c>
      <c r="ES38" s="269">
        <f t="shared" si="6"/>
        <v>1</v>
      </c>
      <c r="ET38" s="269">
        <f t="shared" si="7"/>
        <v>0.5</v>
      </c>
      <c r="EU38" s="269">
        <f t="shared" si="8"/>
        <v>1</v>
      </c>
      <c r="EV38" s="269">
        <f t="shared" si="23"/>
        <v>0.75</v>
      </c>
      <c r="EW38" s="694" t="s">
        <v>780</v>
      </c>
      <c r="EX38" s="660" t="s">
        <v>101</v>
      </c>
      <c r="EY38" s="660" t="s">
        <v>101</v>
      </c>
      <c r="EZ38" s="659" t="s">
        <v>746</v>
      </c>
      <c r="FA38" s="676" t="s">
        <v>745</v>
      </c>
    </row>
    <row r="39" spans="1:157" s="3" customFormat="1" ht="45" customHeight="1" x14ac:dyDescent="0.25">
      <c r="A39" s="434"/>
      <c r="B39" s="431"/>
      <c r="C39" s="434"/>
      <c r="D39" s="431"/>
      <c r="E39" s="431"/>
      <c r="F39" s="242" t="s">
        <v>3</v>
      </c>
      <c r="G39" s="243">
        <f>AA39+BE39+CI39+DL39+DN39</f>
        <v>4113683033</v>
      </c>
      <c r="H39" s="243">
        <v>391608000</v>
      </c>
      <c r="I39" s="243"/>
      <c r="J39" s="243"/>
      <c r="K39" s="243">
        <v>391608000</v>
      </c>
      <c r="L39" s="243">
        <v>35428000</v>
      </c>
      <c r="M39" s="243">
        <v>391608000</v>
      </c>
      <c r="N39" s="243">
        <v>241720000</v>
      </c>
      <c r="O39" s="243">
        <v>391608000</v>
      </c>
      <c r="P39" s="243">
        <v>241720000</v>
      </c>
      <c r="Q39" s="243">
        <v>385790000</v>
      </c>
      <c r="R39" s="243">
        <v>241720000</v>
      </c>
      <c r="S39" s="243">
        <v>362580000</v>
      </c>
      <c r="T39" s="243">
        <v>248434000</v>
      </c>
      <c r="U39" s="243">
        <v>362580000</v>
      </c>
      <c r="V39" s="243">
        <v>362580000</v>
      </c>
      <c r="W39" s="243">
        <f>+H39</f>
        <v>391608000</v>
      </c>
      <c r="X39" s="243">
        <f>+V39</f>
        <v>362580000</v>
      </c>
      <c r="Y39" s="243">
        <f>+V39</f>
        <v>362580000</v>
      </c>
      <c r="Z39" s="243">
        <f t="shared" si="56"/>
        <v>362580000</v>
      </c>
      <c r="AA39" s="243">
        <f t="shared" si="56"/>
        <v>362580000</v>
      </c>
      <c r="AB39" s="243">
        <v>607160000</v>
      </c>
      <c r="AC39" s="243">
        <v>0</v>
      </c>
      <c r="AD39" s="243">
        <v>0</v>
      </c>
      <c r="AE39" s="243">
        <v>79640000</v>
      </c>
      <c r="AF39" s="243">
        <v>79640000</v>
      </c>
      <c r="AG39" s="243">
        <v>415402000</v>
      </c>
      <c r="AH39" s="243">
        <v>415402000</v>
      </c>
      <c r="AI39" s="243">
        <v>0</v>
      </c>
      <c r="AJ39" s="243">
        <v>0</v>
      </c>
      <c r="AK39" s="243">
        <v>0</v>
      </c>
      <c r="AL39" s="243">
        <f>495042000-AJ39-AH39-AF39</f>
        <v>0</v>
      </c>
      <c r="AM39" s="243">
        <v>0</v>
      </c>
      <c r="AN39" s="243">
        <v>0</v>
      </c>
      <c r="AO39" s="243">
        <v>0</v>
      </c>
      <c r="AP39" s="243">
        <v>0</v>
      </c>
      <c r="AQ39" s="243">
        <v>0</v>
      </c>
      <c r="AR39" s="243">
        <v>0</v>
      </c>
      <c r="AS39" s="243">
        <v>13055000</v>
      </c>
      <c r="AT39" s="243">
        <v>12969000</v>
      </c>
      <c r="AU39" s="243">
        <v>42719067</v>
      </c>
      <c r="AV39" s="243">
        <v>42719067</v>
      </c>
      <c r="AW39" s="243">
        <v>85594933</v>
      </c>
      <c r="AX39" s="243">
        <v>85594933</v>
      </c>
      <c r="AY39" s="243">
        <v>-86000</v>
      </c>
      <c r="AZ39" s="243">
        <v>0</v>
      </c>
      <c r="BA39" s="243">
        <f>AC39+AE39+AG39+AI39+AK39+AM39+AO39+AQ39+AS39+AU39+AW39+AY39</f>
        <v>636325000</v>
      </c>
      <c r="BB39" s="243">
        <f>+AC39+AE39+AG39+AI39+AK39+AM39+AO39+AQ39+AS39+AU39+AW39+AY39</f>
        <v>636325000</v>
      </c>
      <c r="BC39" s="243">
        <f t="shared" si="50"/>
        <v>636325000</v>
      </c>
      <c r="BD39" s="243">
        <f t="shared" si="48"/>
        <v>636325000</v>
      </c>
      <c r="BE39" s="243">
        <f t="shared" si="48"/>
        <v>636325000</v>
      </c>
      <c r="BF39" s="243">
        <v>830654000</v>
      </c>
      <c r="BG39" s="243">
        <v>824204000</v>
      </c>
      <c r="BH39" s="243">
        <v>824204000</v>
      </c>
      <c r="BI39" s="243"/>
      <c r="BJ39" s="243"/>
      <c r="BK39" s="243"/>
      <c r="BL39" s="243"/>
      <c r="BM39" s="243"/>
      <c r="BN39" s="243"/>
      <c r="BO39" s="243"/>
      <c r="BP39" s="243"/>
      <c r="BQ39" s="243"/>
      <c r="BR39" s="243"/>
      <c r="BS39" s="243"/>
      <c r="BT39" s="243">
        <v>0</v>
      </c>
      <c r="BU39" s="243"/>
      <c r="BV39" s="243"/>
      <c r="BW39" s="243">
        <v>58252000</v>
      </c>
      <c r="BX39" s="243">
        <v>40616000</v>
      </c>
      <c r="BY39" s="243"/>
      <c r="BZ39" s="243">
        <v>17636000</v>
      </c>
      <c r="CA39" s="243">
        <v>99077833</v>
      </c>
      <c r="CB39" s="243">
        <v>58434733.333333299</v>
      </c>
      <c r="CC39" s="243">
        <v>-11707300</v>
      </c>
      <c r="CD39" s="243">
        <v>28935799.666666701</v>
      </c>
      <c r="CE39" s="243">
        <f t="shared" ref="CE39" si="65">BG39+BI39+BK39+BM39+BO39+BQ39+BS39+BU39+BW39+BY39+CA39+CC39</f>
        <v>969826533</v>
      </c>
      <c r="CF39" s="243">
        <f t="shared" si="64"/>
        <v>969826533</v>
      </c>
      <c r="CG39" s="243">
        <f t="shared" si="64"/>
        <v>969826533</v>
      </c>
      <c r="CH39" s="243">
        <f>BG39+BI39+BK39+BM39+BO39+BQ39+BS39+BU39+BW39+BY39+CA39+CC39</f>
        <v>969826533</v>
      </c>
      <c r="CI39" s="243">
        <f>BH39+BJ39+BL39+BN39+BP39+BR39+BT39+BV39+BX39+BZ39+CB39+CD39</f>
        <v>969826533</v>
      </c>
      <c r="CJ39" s="243">
        <v>1197999000</v>
      </c>
      <c r="CK39" s="243">
        <v>321305400</v>
      </c>
      <c r="CL39" s="243">
        <v>321305400</v>
      </c>
      <c r="CM39" s="243">
        <v>572774000</v>
      </c>
      <c r="CN39" s="243">
        <v>572774000</v>
      </c>
      <c r="CO39" s="243">
        <v>63711000</v>
      </c>
      <c r="CP39" s="243">
        <v>63711000</v>
      </c>
      <c r="CQ39" s="243">
        <v>301057100</v>
      </c>
      <c r="CR39" s="243">
        <v>267376000</v>
      </c>
      <c r="CS39" s="243"/>
      <c r="CT39" s="243">
        <v>0</v>
      </c>
      <c r="CU39" s="243"/>
      <c r="CV39" s="663">
        <v>0</v>
      </c>
      <c r="CW39" s="243"/>
      <c r="CX39" s="243"/>
      <c r="CY39" s="243"/>
      <c r="CZ39" s="243"/>
      <c r="DA39" s="243"/>
      <c r="DB39" s="243"/>
      <c r="DC39" s="243"/>
      <c r="DD39" s="243"/>
      <c r="DE39" s="243"/>
      <c r="DF39" s="243"/>
      <c r="DG39" s="243">
        <v>0</v>
      </c>
      <c r="DH39" s="243"/>
      <c r="DI39" s="243">
        <f>+CK39+CM39+CO39+CQ39+CS39+CU39+CW39+CY39+DA39+DC39+DE39+DG39</f>
        <v>1258847500</v>
      </c>
      <c r="DJ39" s="325">
        <f t="shared" ref="DJ39:DJ42" si="66">+CK39+CM39+CO39+CQ39+CS39+CU39</f>
        <v>1258847500</v>
      </c>
      <c r="DK39" s="243">
        <f t="shared" ref="DK39:DK42" si="67">CL39+CN39+CP39+CR39+CT39+CV39+CX39+CZ39+DB39+DD39+DF39+DH39</f>
        <v>1225166400</v>
      </c>
      <c r="DL39" s="243">
        <f>+CK39+CM39+CO39+CQ39+CS39+CU39+CW39+CY39+DA39+DC39+DE39+DG39</f>
        <v>1258847500</v>
      </c>
      <c r="DM39" s="243">
        <f t="shared" ref="DM39:DM41" si="68">CL39+CN39+CP39+CR39+CT39+CV39+CX39+CZ39+DB39+DD39+DF39+DH39</f>
        <v>1225166400</v>
      </c>
      <c r="DN39" s="243">
        <v>886104000</v>
      </c>
      <c r="DO39" s="658"/>
      <c r="DP39" s="658"/>
      <c r="DQ39" s="658"/>
      <c r="DR39" s="658"/>
      <c r="DS39" s="658"/>
      <c r="DT39" s="658"/>
      <c r="DU39" s="658"/>
      <c r="DV39" s="658"/>
      <c r="DW39" s="658"/>
      <c r="DX39" s="658"/>
      <c r="DY39" s="658"/>
      <c r="DZ39" s="658"/>
      <c r="EA39" s="658"/>
      <c r="EB39" s="658"/>
      <c r="EC39" s="658"/>
      <c r="ED39" s="658"/>
      <c r="EE39" s="658"/>
      <c r="EF39" s="658"/>
      <c r="EG39" s="658"/>
      <c r="EH39" s="658"/>
      <c r="EI39" s="658"/>
      <c r="EJ39" s="658"/>
      <c r="EK39" s="658"/>
      <c r="EL39" s="658"/>
      <c r="EM39" s="658"/>
      <c r="EN39" s="658"/>
      <c r="EO39" s="658"/>
      <c r="EP39" s="658"/>
      <c r="EQ39" s="658"/>
      <c r="ER39" s="240">
        <f>IFERROR(CV39/CU39,0)</f>
        <v>0</v>
      </c>
      <c r="ES39" s="241">
        <f t="shared" si="6"/>
        <v>0.97324449546112612</v>
      </c>
      <c r="ET39" s="241">
        <f t="shared" si="7"/>
        <v>0.97324449546112612</v>
      </c>
      <c r="EU39" s="241">
        <f t="shared" si="8"/>
        <v>0.98956459325840462</v>
      </c>
      <c r="EV39" s="269">
        <f t="shared" si="23"/>
        <v>0.77640836869990315</v>
      </c>
      <c r="EW39" s="695"/>
      <c r="EX39" s="664"/>
      <c r="EY39" s="664"/>
      <c r="EZ39" s="665"/>
      <c r="FA39" s="677"/>
    </row>
    <row r="40" spans="1:157" s="3" customFormat="1" ht="45" customHeight="1" x14ac:dyDescent="0.25">
      <c r="A40" s="434"/>
      <c r="B40" s="431"/>
      <c r="C40" s="434"/>
      <c r="D40" s="431"/>
      <c r="E40" s="431"/>
      <c r="F40" s="245" t="s">
        <v>349</v>
      </c>
      <c r="G40" s="243"/>
      <c r="H40" s="243"/>
      <c r="I40" s="243"/>
      <c r="J40" s="243"/>
      <c r="K40" s="243"/>
      <c r="L40" s="243"/>
      <c r="M40" s="243"/>
      <c r="N40" s="243"/>
      <c r="O40" s="243"/>
      <c r="P40" s="243"/>
      <c r="Q40" s="243"/>
      <c r="R40" s="243"/>
      <c r="S40" s="243"/>
      <c r="T40" s="243"/>
      <c r="U40" s="243"/>
      <c r="V40" s="243"/>
      <c r="W40" s="243"/>
      <c r="X40" s="243"/>
      <c r="Y40" s="243"/>
      <c r="Z40" s="243"/>
      <c r="AA40" s="243"/>
      <c r="AB40" s="243">
        <f>+AC40+AE40+AG40+AI40+AK40+AM40+AO40+AQ40+AS40+AU40+AW40+AY40</f>
        <v>636325000</v>
      </c>
      <c r="AC40" s="243">
        <v>0</v>
      </c>
      <c r="AD40" s="243">
        <v>0</v>
      </c>
      <c r="AE40" s="243">
        <v>0</v>
      </c>
      <c r="AF40" s="243">
        <v>0</v>
      </c>
      <c r="AG40" s="243">
        <v>5610733</v>
      </c>
      <c r="AH40" s="243">
        <v>5610733</v>
      </c>
      <c r="AI40" s="243">
        <v>45907267</v>
      </c>
      <c r="AJ40" s="243">
        <v>45907267</v>
      </c>
      <c r="AK40" s="243">
        <v>60943600</v>
      </c>
      <c r="AL40" s="243">
        <v>60943600</v>
      </c>
      <c r="AM40" s="243">
        <v>67284000</v>
      </c>
      <c r="AN40" s="243">
        <v>67284000</v>
      </c>
      <c r="AO40" s="243">
        <v>62961000</v>
      </c>
      <c r="AP40" s="243">
        <v>62961000</v>
      </c>
      <c r="AQ40" s="243">
        <v>62961000</v>
      </c>
      <c r="AR40" s="243">
        <v>62961000</v>
      </c>
      <c r="AS40" s="243">
        <v>62961000</v>
      </c>
      <c r="AT40" s="243">
        <v>56021000</v>
      </c>
      <c r="AU40" s="243">
        <v>62961000</v>
      </c>
      <c r="AV40" s="243">
        <v>59722333</v>
      </c>
      <c r="AW40" s="243">
        <v>69901000</v>
      </c>
      <c r="AX40" s="243">
        <v>52319667</v>
      </c>
      <c r="AY40" s="243">
        <v>134834400</v>
      </c>
      <c r="AZ40" s="243">
        <v>112106666</v>
      </c>
      <c r="BA40" s="243">
        <f t="shared" si="49"/>
        <v>636325000</v>
      </c>
      <c r="BB40" s="243">
        <f>+AC40+AE40+AG40+AI40+AK40+AM40+AO40+AQ40+AS40+AU40+AW40+AY40</f>
        <v>636325000</v>
      </c>
      <c r="BC40" s="243">
        <f t="shared" si="50"/>
        <v>585837266</v>
      </c>
      <c r="BD40" s="243">
        <f t="shared" si="48"/>
        <v>636325000</v>
      </c>
      <c r="BE40" s="243">
        <f t="shared" si="48"/>
        <v>585837266</v>
      </c>
      <c r="BF40" s="243">
        <v>830654000</v>
      </c>
      <c r="BG40" s="243"/>
      <c r="BH40" s="243"/>
      <c r="BI40" s="243">
        <v>15728668</v>
      </c>
      <c r="BJ40" s="243">
        <v>12892034</v>
      </c>
      <c r="BK40" s="243">
        <v>82052000</v>
      </c>
      <c r="BL40" s="243">
        <v>76668768</v>
      </c>
      <c r="BM40" s="243">
        <v>82052000</v>
      </c>
      <c r="BN40" s="243">
        <v>81147100</v>
      </c>
      <c r="BO40" s="243">
        <v>81855000</v>
      </c>
      <c r="BP40" s="243">
        <v>81855000</v>
      </c>
      <c r="BQ40" s="243">
        <v>81855000</v>
      </c>
      <c r="BR40" s="243">
        <v>74776000</v>
      </c>
      <c r="BS40" s="243">
        <v>81855000</v>
      </c>
      <c r="BT40" s="243">
        <v>81855000</v>
      </c>
      <c r="BU40" s="243">
        <v>81855000</v>
      </c>
      <c r="BV40" s="243">
        <v>81855000</v>
      </c>
      <c r="BW40" s="243">
        <v>81855000</v>
      </c>
      <c r="BX40" s="243">
        <v>81855000</v>
      </c>
      <c r="BY40" s="243">
        <v>87702000</v>
      </c>
      <c r="BZ40" s="243">
        <v>67986000</v>
      </c>
      <c r="CA40" s="243">
        <v>88096000</v>
      </c>
      <c r="CB40" s="243">
        <v>88096000</v>
      </c>
      <c r="CC40" s="243">
        <v>204920865</v>
      </c>
      <c r="CD40" s="243">
        <v>171114000</v>
      </c>
      <c r="CE40" s="243">
        <f>BG40+BI40+BK40+BM40+BO40+BQ40+BS40+BU40+BW40+BY40+CA40+CC40</f>
        <v>969826533</v>
      </c>
      <c r="CF40" s="243">
        <f t="shared" si="64"/>
        <v>969826533</v>
      </c>
      <c r="CG40" s="243">
        <f t="shared" si="64"/>
        <v>900099902</v>
      </c>
      <c r="CH40" s="243">
        <f>BG40+BI40+BK40+BM40+BO40+BQ40+BS40+BU40+BW40+BY40+CA40+CC40</f>
        <v>969826533</v>
      </c>
      <c r="CI40" s="243">
        <f t="shared" ref="CI40:CI42" si="69">BH40+BJ40+BL40+BN40+BP40+BR40+BT40+BV40+BX40+BZ40+CB40+CD40</f>
        <v>900099902</v>
      </c>
      <c r="CJ40" s="243">
        <v>1197999000</v>
      </c>
      <c r="CK40" s="243"/>
      <c r="CL40" s="243"/>
      <c r="CM40" s="243">
        <v>3552633</v>
      </c>
      <c r="CN40" s="243">
        <v>3552633</v>
      </c>
      <c r="CO40" s="243">
        <v>68202667</v>
      </c>
      <c r="CP40" s="243">
        <v>68202667</v>
      </c>
      <c r="CQ40" s="243">
        <v>93016000</v>
      </c>
      <c r="CR40" s="243">
        <v>89933200</v>
      </c>
      <c r="CS40" s="243">
        <v>125272000</v>
      </c>
      <c r="CT40" s="243">
        <v>98069501</v>
      </c>
      <c r="CU40" s="243">
        <v>125272000</v>
      </c>
      <c r="CV40" s="663">
        <v>117692000</v>
      </c>
      <c r="CW40" s="243">
        <v>125272000</v>
      </c>
      <c r="CX40" s="243"/>
      <c r="CY40" s="243">
        <v>125272000</v>
      </c>
      <c r="CZ40" s="243"/>
      <c r="DA40" s="243">
        <v>125272000</v>
      </c>
      <c r="DB40" s="243"/>
      <c r="DC40" s="243">
        <v>125272000</v>
      </c>
      <c r="DD40" s="243"/>
      <c r="DE40" s="243">
        <v>125272000</v>
      </c>
      <c r="DF40" s="243"/>
      <c r="DG40" s="243">
        <v>217172200</v>
      </c>
      <c r="DH40" s="243"/>
      <c r="DI40" s="243">
        <f t="shared" ref="DI40:DI42" si="70">+CK40+CM40+CO40+CQ40+CS40+CU40+CW40+CY40+DA40+DC40+DE40+DG40</f>
        <v>1258847500</v>
      </c>
      <c r="DJ40" s="325">
        <f t="shared" si="66"/>
        <v>415315300</v>
      </c>
      <c r="DK40" s="243">
        <f>CL40+CN40+CP40+CR40+CT40+CV40+CX40+CZ40+DB40+DD40+DF40+DH40</f>
        <v>377450001</v>
      </c>
      <c r="DL40" s="243">
        <f>+CK40+CM40+CO40+CQ40+CS40+CU40+CW40+CY40+DA40+DC40+DE40+DG40</f>
        <v>1258847500</v>
      </c>
      <c r="DM40" s="243">
        <f t="shared" si="68"/>
        <v>377450001</v>
      </c>
      <c r="DN40" s="243"/>
      <c r="DO40" s="658"/>
      <c r="DP40" s="658"/>
      <c r="DQ40" s="658"/>
      <c r="DR40" s="658"/>
      <c r="DS40" s="658"/>
      <c r="DT40" s="658"/>
      <c r="DU40" s="658"/>
      <c r="DV40" s="658"/>
      <c r="DW40" s="658"/>
      <c r="DX40" s="658"/>
      <c r="DY40" s="658"/>
      <c r="DZ40" s="658"/>
      <c r="EA40" s="658"/>
      <c r="EB40" s="658"/>
      <c r="EC40" s="658"/>
      <c r="ED40" s="658"/>
      <c r="EE40" s="658"/>
      <c r="EF40" s="658"/>
      <c r="EG40" s="658"/>
      <c r="EH40" s="658"/>
      <c r="EI40" s="658"/>
      <c r="EJ40" s="658"/>
      <c r="EK40" s="658"/>
      <c r="EL40" s="658"/>
      <c r="EM40" s="658"/>
      <c r="EN40" s="658"/>
      <c r="EO40" s="658"/>
      <c r="EP40" s="658"/>
      <c r="EQ40" s="658"/>
      <c r="ER40" s="240">
        <f t="shared" si="5"/>
        <v>0.93949166613449131</v>
      </c>
      <c r="ES40" s="241">
        <f t="shared" si="6"/>
        <v>0.90882758472899983</v>
      </c>
      <c r="ET40" s="241">
        <f t="shared" si="7"/>
        <v>0.29983774921108397</v>
      </c>
      <c r="EU40" s="241">
        <f t="shared" si="8"/>
        <v>0.92179952625520023</v>
      </c>
      <c r="EV40" s="269">
        <f>IFERROR((AA40+BE40+CI40+DM40)/G40,0)</f>
        <v>0</v>
      </c>
      <c r="EW40" s="695"/>
      <c r="EX40" s="664"/>
      <c r="EY40" s="664"/>
      <c r="EZ40" s="665"/>
      <c r="FA40" s="677"/>
    </row>
    <row r="41" spans="1:157" s="3" customFormat="1" ht="45" customHeight="1" x14ac:dyDescent="0.25">
      <c r="A41" s="434"/>
      <c r="B41" s="431"/>
      <c r="C41" s="434"/>
      <c r="D41" s="431"/>
      <c r="E41" s="431"/>
      <c r="F41" s="246" t="s">
        <v>46</v>
      </c>
      <c r="G41" s="281">
        <f>AA41+BE41+CI41+DL41+DN41</f>
        <v>0</v>
      </c>
      <c r="H41" s="666"/>
      <c r="I41" s="666"/>
      <c r="J41" s="666"/>
      <c r="K41" s="666"/>
      <c r="L41" s="656"/>
      <c r="M41" s="666"/>
      <c r="N41" s="666"/>
      <c r="O41" s="666"/>
      <c r="P41" s="656"/>
      <c r="Q41" s="666"/>
      <c r="R41" s="656"/>
      <c r="S41" s="666"/>
      <c r="T41" s="656"/>
      <c r="U41" s="666"/>
      <c r="V41" s="666"/>
      <c r="W41" s="666"/>
      <c r="X41" s="666"/>
      <c r="Y41" s="666"/>
      <c r="Z41" s="666"/>
      <c r="AA41" s="666"/>
      <c r="AB41" s="679">
        <f>+AC41+AE41+AG41+AI41+AK41+AM41+AO41+AQ41+AS41+AU41+AW41+AY41</f>
        <v>0</v>
      </c>
      <c r="AC41" s="680"/>
      <c r="AD41" s="666"/>
      <c r="AE41" s="680"/>
      <c r="AF41" s="666"/>
      <c r="AG41" s="680"/>
      <c r="AH41" s="666"/>
      <c r="AI41" s="680"/>
      <c r="AJ41" s="680"/>
      <c r="AK41" s="658"/>
      <c r="AL41" s="658"/>
      <c r="AM41" s="658"/>
      <c r="AN41" s="658"/>
      <c r="AO41" s="658"/>
      <c r="AP41" s="658"/>
      <c r="AQ41" s="658"/>
      <c r="AR41" s="658"/>
      <c r="AS41" s="658"/>
      <c r="AT41" s="658"/>
      <c r="AU41" s="658"/>
      <c r="AV41" s="658"/>
      <c r="AW41" s="658"/>
      <c r="AX41" s="658"/>
      <c r="AY41" s="658"/>
      <c r="AZ41" s="658"/>
      <c r="BA41" s="295">
        <f t="shared" si="49"/>
        <v>0</v>
      </c>
      <c r="BB41" s="296"/>
      <c r="BC41" s="296">
        <f>+AD41+AF41+AH41+AJ41+AL41+AN41+AP41+AR41+AT41+AV41+AX41+AZ41</f>
        <v>0</v>
      </c>
      <c r="BD41" s="282">
        <f t="shared" si="48"/>
        <v>0</v>
      </c>
      <c r="BE41" s="295">
        <f t="shared" si="48"/>
        <v>0</v>
      </c>
      <c r="BF41" s="666"/>
      <c r="BG41" s="666"/>
      <c r="BH41" s="666"/>
      <c r="BI41" s="666"/>
      <c r="BJ41" s="666"/>
      <c r="BK41" s="666"/>
      <c r="BL41" s="666"/>
      <c r="BM41" s="666"/>
      <c r="BN41" s="666"/>
      <c r="BO41" s="666"/>
      <c r="BP41" s="666"/>
      <c r="BQ41" s="666"/>
      <c r="BR41" s="666"/>
      <c r="BS41" s="666"/>
      <c r="BT41" s="666"/>
      <c r="BU41" s="666"/>
      <c r="BV41" s="666"/>
      <c r="BW41" s="666"/>
      <c r="BX41" s="666"/>
      <c r="BY41" s="666"/>
      <c r="BZ41" s="666"/>
      <c r="CA41" s="666"/>
      <c r="CB41" s="666"/>
      <c r="CC41" s="666"/>
      <c r="CD41" s="666"/>
      <c r="CE41" s="282">
        <f>BG41+BI41+BK41+BM41+BO41+BQ41+BS41+BU41+BW41+BY41+CA41+CC41</f>
        <v>0</v>
      </c>
      <c r="CF41" s="282">
        <f t="shared" si="64"/>
        <v>0</v>
      </c>
      <c r="CG41" s="282">
        <f t="shared" si="64"/>
        <v>0</v>
      </c>
      <c r="CH41" s="282">
        <f>BG41+BI41+BK41+BM41+BO41+BQ41+BS41+BU41+BW41+BY41+CA41+CC41</f>
        <v>0</v>
      </c>
      <c r="CI41" s="282">
        <f t="shared" si="69"/>
        <v>0</v>
      </c>
      <c r="CJ41" s="666"/>
      <c r="CK41" s="666"/>
      <c r="CL41" s="666"/>
      <c r="CM41" s="666"/>
      <c r="CN41" s="666"/>
      <c r="CO41" s="666"/>
      <c r="CP41" s="666"/>
      <c r="CQ41" s="666"/>
      <c r="CR41" s="666"/>
      <c r="CS41" s="666"/>
      <c r="CT41" s="682">
        <v>0</v>
      </c>
      <c r="CU41" s="666"/>
      <c r="CV41" s="683">
        <v>0</v>
      </c>
      <c r="CW41" s="666"/>
      <c r="CX41" s="666"/>
      <c r="CY41" s="666"/>
      <c r="CZ41" s="666"/>
      <c r="DA41" s="666"/>
      <c r="DB41" s="666"/>
      <c r="DC41" s="666"/>
      <c r="DD41" s="666"/>
      <c r="DE41" s="666"/>
      <c r="DF41" s="666"/>
      <c r="DG41" s="666"/>
      <c r="DH41" s="666"/>
      <c r="DI41" s="237">
        <f t="shared" si="70"/>
        <v>0</v>
      </c>
      <c r="DJ41" s="274">
        <f t="shared" si="66"/>
        <v>0</v>
      </c>
      <c r="DK41" s="666">
        <f t="shared" si="67"/>
        <v>0</v>
      </c>
      <c r="DL41" s="666">
        <f>+CK41+CM41+CO41+CQ41+CS41+CU41+CW41+CY41+DA41+DC41+DE41+DG41</f>
        <v>0</v>
      </c>
      <c r="DM41" s="666">
        <f t="shared" si="68"/>
        <v>0</v>
      </c>
      <c r="DN41" s="666"/>
      <c r="DO41" s="666"/>
      <c r="DP41" s="666"/>
      <c r="DQ41" s="666"/>
      <c r="DR41" s="666"/>
      <c r="DS41" s="666"/>
      <c r="DT41" s="666"/>
      <c r="DU41" s="666"/>
      <c r="DV41" s="666"/>
      <c r="DW41" s="666"/>
      <c r="DX41" s="666"/>
      <c r="DY41" s="666"/>
      <c r="DZ41" s="666"/>
      <c r="EA41" s="666"/>
      <c r="EB41" s="666"/>
      <c r="EC41" s="666"/>
      <c r="ED41" s="666"/>
      <c r="EE41" s="666"/>
      <c r="EF41" s="666"/>
      <c r="EG41" s="666"/>
      <c r="EH41" s="666"/>
      <c r="EI41" s="666"/>
      <c r="EJ41" s="666"/>
      <c r="EK41" s="666"/>
      <c r="EL41" s="666"/>
      <c r="EM41" s="666"/>
      <c r="EN41" s="666"/>
      <c r="EO41" s="666"/>
      <c r="EP41" s="666"/>
      <c r="EQ41" s="666"/>
      <c r="ER41" s="240">
        <f>IFERROR(CV41/CU41,0)</f>
        <v>0</v>
      </c>
      <c r="ES41" s="241">
        <f>IFERROR(DK41/DJ41,0)</f>
        <v>0</v>
      </c>
      <c r="ET41" s="241">
        <f>IFERROR(+DM41/DL41,0)</f>
        <v>0</v>
      </c>
      <c r="EU41" s="241">
        <f>IFERROR((AA41+BE41+CI41+DK41)/(Z41+BD41+CH41+DJ41),0)</f>
        <v>0</v>
      </c>
      <c r="EV41" s="269">
        <f>IFERROR((AA41+BE41+CI41+DM41)/G41,0)</f>
        <v>0</v>
      </c>
      <c r="EW41" s="695"/>
      <c r="EX41" s="664"/>
      <c r="EY41" s="664"/>
      <c r="EZ41" s="665"/>
      <c r="FA41" s="677"/>
    </row>
    <row r="42" spans="1:157" s="3" customFormat="1" ht="49.5" customHeight="1" x14ac:dyDescent="0.25">
      <c r="A42" s="434"/>
      <c r="B42" s="431"/>
      <c r="C42" s="434"/>
      <c r="D42" s="431"/>
      <c r="E42" s="431"/>
      <c r="F42" s="242" t="s">
        <v>4</v>
      </c>
      <c r="G42" s="243">
        <f>AA42+BE42+CI42+DL42+DN42</f>
        <v>224134896</v>
      </c>
      <c r="H42" s="666"/>
      <c r="I42" s="666"/>
      <c r="J42" s="666"/>
      <c r="K42" s="666"/>
      <c r="L42" s="244"/>
      <c r="M42" s="666"/>
      <c r="N42" s="666"/>
      <c r="O42" s="666"/>
      <c r="P42" s="244"/>
      <c r="Q42" s="666"/>
      <c r="R42" s="244"/>
      <c r="S42" s="666"/>
      <c r="T42" s="244"/>
      <c r="U42" s="666"/>
      <c r="V42" s="666"/>
      <c r="W42" s="666"/>
      <c r="X42" s="666"/>
      <c r="Y42" s="666"/>
      <c r="Z42" s="243"/>
      <c r="AA42" s="243"/>
      <c r="AB42" s="243">
        <f>+AC42+AE42+AG42+AI42+AK42+AM42+AO42+AQ42+AS42+AU42+AW42+AY42</f>
        <v>103920534</v>
      </c>
      <c r="AC42" s="243">
        <v>19443000</v>
      </c>
      <c r="AD42" s="243">
        <v>19443000</v>
      </c>
      <c r="AE42" s="243">
        <v>31909767</v>
      </c>
      <c r="AF42" s="243">
        <v>31909767</v>
      </c>
      <c r="AG42" s="243">
        <v>45480700</v>
      </c>
      <c r="AH42" s="243">
        <v>45480700</v>
      </c>
      <c r="AI42" s="243">
        <v>7087067</v>
      </c>
      <c r="AJ42" s="243">
        <v>7087067</v>
      </c>
      <c r="AK42" s="243"/>
      <c r="AL42" s="243"/>
      <c r="AM42" s="243"/>
      <c r="AN42" s="243"/>
      <c r="AO42" s="243"/>
      <c r="AP42" s="243"/>
      <c r="AQ42" s="243"/>
      <c r="AR42" s="243"/>
      <c r="AS42" s="243"/>
      <c r="AT42" s="243"/>
      <c r="AU42" s="243"/>
      <c r="AV42" s="243"/>
      <c r="AW42" s="243"/>
      <c r="AX42" s="243"/>
      <c r="AY42" s="243"/>
      <c r="AZ42" s="243"/>
      <c r="BA42" s="243">
        <f t="shared" si="49"/>
        <v>103920534</v>
      </c>
      <c r="BB42" s="243">
        <f>+AC42+AE42+AG42+AI42+AK42+AM42+AO42+AQ42+AS42+AU42+AW42+AY42</f>
        <v>103920534</v>
      </c>
      <c r="BC42" s="243">
        <f t="shared" si="50"/>
        <v>103920534</v>
      </c>
      <c r="BD42" s="243">
        <f t="shared" si="48"/>
        <v>103920534</v>
      </c>
      <c r="BE42" s="243">
        <f t="shared" si="48"/>
        <v>103920534</v>
      </c>
      <c r="BF42" s="243">
        <v>50487732</v>
      </c>
      <c r="BG42" s="243">
        <v>33255067</v>
      </c>
      <c r="BH42" s="243">
        <v>33255067</v>
      </c>
      <c r="BI42" s="243">
        <v>17232667</v>
      </c>
      <c r="BJ42" s="243">
        <v>14012665</v>
      </c>
      <c r="BK42" s="243"/>
      <c r="BL42" s="243">
        <v>3219999</v>
      </c>
      <c r="BM42" s="243"/>
      <c r="BN42" s="243">
        <v>0</v>
      </c>
      <c r="BO42" s="243"/>
      <c r="BP42" s="243">
        <v>0</v>
      </c>
      <c r="BQ42" s="243"/>
      <c r="BR42" s="243"/>
      <c r="BS42" s="243"/>
      <c r="BT42" s="243">
        <v>0</v>
      </c>
      <c r="BU42" s="243">
        <v>-2</v>
      </c>
      <c r="BV42" s="243"/>
      <c r="BW42" s="243"/>
      <c r="BX42" s="243"/>
      <c r="BY42" s="243"/>
      <c r="BZ42" s="243"/>
      <c r="CA42" s="243"/>
      <c r="CB42" s="243"/>
      <c r="CC42" s="243">
        <v>-1</v>
      </c>
      <c r="CD42" s="243"/>
      <c r="CE42" s="243">
        <f>BG42+BI42+BK42+BM42+BO42+BQ42+BS42+BU42+BW42+BY42+CA42+CC42</f>
        <v>50487731</v>
      </c>
      <c r="CF42" s="243">
        <f>+BG42+BI42+BK42+BM42++BO42+BQ42+BS42+BU42+BW42+BY42+CA42+CC42</f>
        <v>50487731</v>
      </c>
      <c r="CG42" s="243">
        <f>+BH42+BJ42+BL42+BN42+BP42+BR42+BT42+BV42+BX42+BZ42+CB42+CD42</f>
        <v>50487731</v>
      </c>
      <c r="CH42" s="243">
        <f>BG42+BI42+BK42+BM42+BO42+BQ42+BS42+BU42+BW42+BY42+CA42+CC42</f>
        <v>50487731</v>
      </c>
      <c r="CI42" s="243">
        <f t="shared" si="69"/>
        <v>50487731</v>
      </c>
      <c r="CJ42" s="243">
        <v>69726631</v>
      </c>
      <c r="CK42" s="243">
        <v>5078000</v>
      </c>
      <c r="CL42" s="243">
        <v>5078000</v>
      </c>
      <c r="CM42" s="243">
        <v>64648631</v>
      </c>
      <c r="CN42" s="243">
        <v>64648631</v>
      </c>
      <c r="CO42" s="243"/>
      <c r="CP42" s="243"/>
      <c r="CQ42" s="243"/>
      <c r="CR42" s="243"/>
      <c r="CS42" s="243"/>
      <c r="CT42" s="243">
        <v>0</v>
      </c>
      <c r="CU42" s="243"/>
      <c r="CV42" s="663">
        <v>0</v>
      </c>
      <c r="CW42" s="243"/>
      <c r="CX42" s="243"/>
      <c r="CY42" s="243"/>
      <c r="CZ42" s="243"/>
      <c r="DA42" s="243"/>
      <c r="DB42" s="243"/>
      <c r="DC42" s="243"/>
      <c r="DD42" s="243"/>
      <c r="DE42" s="243"/>
      <c r="DF42" s="243"/>
      <c r="DG42" s="243"/>
      <c r="DH42" s="243"/>
      <c r="DI42" s="243">
        <f t="shared" si="70"/>
        <v>69726631</v>
      </c>
      <c r="DJ42" s="325">
        <f t="shared" si="66"/>
        <v>69726631</v>
      </c>
      <c r="DK42" s="243">
        <f t="shared" si="67"/>
        <v>69726631</v>
      </c>
      <c r="DL42" s="243">
        <f>+CK42+CM42+CO42+CQ42+CS42+CU42+CW42+CY42+DA42+DC42+DE42+DG42</f>
        <v>69726631</v>
      </c>
      <c r="DM42" s="243">
        <f>CL42+CN42+CP42+CR42+CT42+CV42+CX42+CZ42+DB42+DD42+DF42+DH42</f>
        <v>69726631</v>
      </c>
      <c r="DN42" s="658"/>
      <c r="DO42" s="666"/>
      <c r="DP42" s="666"/>
      <c r="DQ42" s="666"/>
      <c r="DR42" s="666"/>
      <c r="DS42" s="666"/>
      <c r="DT42" s="666"/>
      <c r="DU42" s="666"/>
      <c r="DV42" s="666"/>
      <c r="DW42" s="666"/>
      <c r="DX42" s="666"/>
      <c r="DY42" s="666"/>
      <c r="DZ42" s="666"/>
      <c r="EA42" s="666"/>
      <c r="EB42" s="666"/>
      <c r="EC42" s="666"/>
      <c r="ED42" s="666"/>
      <c r="EE42" s="666"/>
      <c r="EF42" s="666"/>
      <c r="EG42" s="666"/>
      <c r="EH42" s="666"/>
      <c r="EI42" s="666"/>
      <c r="EJ42" s="666"/>
      <c r="EK42" s="666"/>
      <c r="EL42" s="666"/>
      <c r="EM42" s="666"/>
      <c r="EN42" s="666"/>
      <c r="EO42" s="666"/>
      <c r="EP42" s="666"/>
      <c r="EQ42" s="666"/>
      <c r="ER42" s="240">
        <f>IFERROR(CV42/CU42,0)</f>
        <v>0</v>
      </c>
      <c r="ES42" s="241">
        <f t="shared" si="6"/>
        <v>1</v>
      </c>
      <c r="ET42" s="241">
        <f t="shared" si="7"/>
        <v>1</v>
      </c>
      <c r="EU42" s="241">
        <f t="shared" si="8"/>
        <v>1</v>
      </c>
      <c r="EV42" s="269">
        <f t="shared" si="23"/>
        <v>1</v>
      </c>
      <c r="EW42" s="695"/>
      <c r="EX42" s="664"/>
      <c r="EY42" s="664"/>
      <c r="EZ42" s="665"/>
      <c r="FA42" s="677"/>
    </row>
    <row r="43" spans="1:157" s="3" customFormat="1" ht="57.75" customHeight="1" thickBot="1" x14ac:dyDescent="0.3">
      <c r="A43" s="434"/>
      <c r="B43" s="431"/>
      <c r="C43" s="434"/>
      <c r="D43" s="431"/>
      <c r="E43" s="431"/>
      <c r="F43" s="246" t="s">
        <v>47</v>
      </c>
      <c r="G43" s="283">
        <f>G38+G41</f>
        <v>48</v>
      </c>
      <c r="H43" s="284">
        <v>6</v>
      </c>
      <c r="I43" s="284"/>
      <c r="J43" s="284"/>
      <c r="K43" s="284">
        <v>6</v>
      </c>
      <c r="L43" s="672">
        <v>1</v>
      </c>
      <c r="M43" s="284">
        <v>6</v>
      </c>
      <c r="N43" s="284">
        <v>2</v>
      </c>
      <c r="O43" s="284">
        <v>6</v>
      </c>
      <c r="P43" s="284">
        <v>3</v>
      </c>
      <c r="Q43" s="284">
        <v>6</v>
      </c>
      <c r="R43" s="285">
        <v>4</v>
      </c>
      <c r="S43" s="284">
        <v>6</v>
      </c>
      <c r="T43" s="285">
        <v>5</v>
      </c>
      <c r="U43" s="254">
        <v>6</v>
      </c>
      <c r="V43" s="254">
        <v>6</v>
      </c>
      <c r="W43" s="284">
        <f>+H43</f>
        <v>6</v>
      </c>
      <c r="X43" s="284">
        <f>+V43</f>
        <v>6</v>
      </c>
      <c r="Y43" s="284">
        <f>+V43</f>
        <v>6</v>
      </c>
      <c r="Z43" s="284">
        <f>+U43</f>
        <v>6</v>
      </c>
      <c r="AA43" s="284">
        <f>+V43</f>
        <v>6</v>
      </c>
      <c r="AB43" s="284">
        <f>+AB38+AB41</f>
        <v>12</v>
      </c>
      <c r="AC43" s="297">
        <f>+AC38+AC41</f>
        <v>1</v>
      </c>
      <c r="AD43" s="297">
        <f t="shared" ref="AD43:AZ43" si="71">+AD38+AD41</f>
        <v>1</v>
      </c>
      <c r="AE43" s="297">
        <f t="shared" si="71"/>
        <v>1</v>
      </c>
      <c r="AF43" s="297">
        <f t="shared" si="71"/>
        <v>1</v>
      </c>
      <c r="AG43" s="297">
        <f t="shared" si="71"/>
        <v>1</v>
      </c>
      <c r="AH43" s="297">
        <f t="shared" si="71"/>
        <v>1</v>
      </c>
      <c r="AI43" s="297">
        <f t="shared" si="71"/>
        <v>1</v>
      </c>
      <c r="AJ43" s="297">
        <f t="shared" si="71"/>
        <v>1</v>
      </c>
      <c r="AK43" s="297">
        <f t="shared" si="71"/>
        <v>1</v>
      </c>
      <c r="AL43" s="297">
        <f t="shared" si="71"/>
        <v>1</v>
      </c>
      <c r="AM43" s="297">
        <f t="shared" si="71"/>
        <v>1</v>
      </c>
      <c r="AN43" s="297">
        <f t="shared" si="71"/>
        <v>1</v>
      </c>
      <c r="AO43" s="297">
        <f t="shared" si="71"/>
        <v>1</v>
      </c>
      <c r="AP43" s="297">
        <f t="shared" si="71"/>
        <v>1</v>
      </c>
      <c r="AQ43" s="297">
        <f t="shared" si="71"/>
        <v>1</v>
      </c>
      <c r="AR43" s="297">
        <f t="shared" si="71"/>
        <v>1</v>
      </c>
      <c r="AS43" s="297">
        <f t="shared" si="71"/>
        <v>1</v>
      </c>
      <c r="AT43" s="297">
        <f t="shared" si="71"/>
        <v>1</v>
      </c>
      <c r="AU43" s="297">
        <f t="shared" si="71"/>
        <v>1</v>
      </c>
      <c r="AV43" s="297">
        <f t="shared" si="71"/>
        <v>1</v>
      </c>
      <c r="AW43" s="297">
        <f t="shared" si="71"/>
        <v>1</v>
      </c>
      <c r="AX43" s="297">
        <f t="shared" si="71"/>
        <v>0.75</v>
      </c>
      <c r="AY43" s="297">
        <f t="shared" si="71"/>
        <v>1</v>
      </c>
      <c r="AZ43" s="297">
        <f t="shared" si="71"/>
        <v>1.25</v>
      </c>
      <c r="BA43" s="287">
        <f t="shared" si="49"/>
        <v>12</v>
      </c>
      <c r="BB43" s="286">
        <f>+BB38+BB41</f>
        <v>12</v>
      </c>
      <c r="BC43" s="287">
        <f>+BC38+BC41</f>
        <v>12</v>
      </c>
      <c r="BD43" s="287">
        <f>BD38+BD41</f>
        <v>12</v>
      </c>
      <c r="BE43" s="287">
        <f>BE38+BE41</f>
        <v>12</v>
      </c>
      <c r="BF43" s="298">
        <f>+BF38+BF41</f>
        <v>12</v>
      </c>
      <c r="BG43" s="298">
        <f t="shared" ref="BG43:CD43" si="72">+BG38+BG41</f>
        <v>1</v>
      </c>
      <c r="BH43" s="298">
        <f t="shared" si="72"/>
        <v>1</v>
      </c>
      <c r="BI43" s="298">
        <f t="shared" si="72"/>
        <v>1</v>
      </c>
      <c r="BJ43" s="298">
        <f t="shared" si="72"/>
        <v>1</v>
      </c>
      <c r="BK43" s="298">
        <f t="shared" si="72"/>
        <v>1</v>
      </c>
      <c r="BL43" s="298">
        <f t="shared" si="72"/>
        <v>1</v>
      </c>
      <c r="BM43" s="298">
        <f t="shared" si="72"/>
        <v>1</v>
      </c>
      <c r="BN43" s="298">
        <f t="shared" si="72"/>
        <v>1</v>
      </c>
      <c r="BO43" s="298">
        <f t="shared" si="72"/>
        <v>1</v>
      </c>
      <c r="BP43" s="298">
        <f t="shared" si="72"/>
        <v>1</v>
      </c>
      <c r="BQ43" s="298">
        <f t="shared" si="72"/>
        <v>1</v>
      </c>
      <c r="BR43" s="298">
        <f t="shared" si="72"/>
        <v>1</v>
      </c>
      <c r="BS43" s="298">
        <f t="shared" si="72"/>
        <v>1</v>
      </c>
      <c r="BT43" s="298">
        <f>+BT38+BT41</f>
        <v>1</v>
      </c>
      <c r="BU43" s="298">
        <f t="shared" si="72"/>
        <v>1</v>
      </c>
      <c r="BV43" s="298">
        <f t="shared" si="72"/>
        <v>1</v>
      </c>
      <c r="BW43" s="298">
        <f t="shared" si="72"/>
        <v>1</v>
      </c>
      <c r="BX43" s="298">
        <f t="shared" si="72"/>
        <v>1</v>
      </c>
      <c r="BY43" s="298">
        <f t="shared" si="72"/>
        <v>1</v>
      </c>
      <c r="BZ43" s="298">
        <f t="shared" si="72"/>
        <v>1</v>
      </c>
      <c r="CA43" s="298">
        <f t="shared" si="72"/>
        <v>1</v>
      </c>
      <c r="CB43" s="298">
        <f t="shared" si="72"/>
        <v>1</v>
      </c>
      <c r="CC43" s="298">
        <f t="shared" si="72"/>
        <v>1</v>
      </c>
      <c r="CD43" s="298">
        <f t="shared" si="72"/>
        <v>1</v>
      </c>
      <c r="CE43" s="299">
        <f>BG43+BI43+BK43+BM43+BO43+BQ43+BS43+BU43+BW43+BY43+CA43+CC43</f>
        <v>12</v>
      </c>
      <c r="CF43" s="286">
        <f>+CF38+CF41</f>
        <v>12</v>
      </c>
      <c r="CG43" s="286">
        <f>+CG38+CG41</f>
        <v>12</v>
      </c>
      <c r="CH43" s="286">
        <f>CH38+CH41</f>
        <v>12</v>
      </c>
      <c r="CI43" s="286">
        <f>CI38+CI41</f>
        <v>12</v>
      </c>
      <c r="CJ43" s="284">
        <f>+CJ38+CJ41</f>
        <v>12</v>
      </c>
      <c r="CK43" s="289">
        <f>CK38+CK41</f>
        <v>1</v>
      </c>
      <c r="CL43" s="289">
        <f>CL38+CL41</f>
        <v>1</v>
      </c>
      <c r="CM43" s="289">
        <f t="shared" ref="CM43:DN43" si="73">CM38+CM41</f>
        <v>1</v>
      </c>
      <c r="CN43" s="289">
        <f t="shared" si="73"/>
        <v>1</v>
      </c>
      <c r="CO43" s="289">
        <f t="shared" si="73"/>
        <v>1</v>
      </c>
      <c r="CP43" s="289">
        <f t="shared" si="73"/>
        <v>1</v>
      </c>
      <c r="CQ43" s="289">
        <f t="shared" si="73"/>
        <v>1</v>
      </c>
      <c r="CR43" s="289">
        <f t="shared" si="73"/>
        <v>1</v>
      </c>
      <c r="CS43" s="289">
        <f t="shared" si="73"/>
        <v>1</v>
      </c>
      <c r="CT43" s="289">
        <f t="shared" si="73"/>
        <v>1</v>
      </c>
      <c r="CU43" s="289">
        <f t="shared" si="73"/>
        <v>1</v>
      </c>
      <c r="CV43" s="289">
        <f t="shared" si="73"/>
        <v>1</v>
      </c>
      <c r="CW43" s="289">
        <f t="shared" si="73"/>
        <v>1</v>
      </c>
      <c r="CX43" s="289">
        <f t="shared" si="73"/>
        <v>0</v>
      </c>
      <c r="CY43" s="289">
        <f t="shared" si="73"/>
        <v>1</v>
      </c>
      <c r="CZ43" s="289">
        <f t="shared" si="73"/>
        <v>0</v>
      </c>
      <c r="DA43" s="289">
        <f t="shared" si="73"/>
        <v>1</v>
      </c>
      <c r="DB43" s="289">
        <f t="shared" si="73"/>
        <v>0</v>
      </c>
      <c r="DC43" s="289">
        <f t="shared" si="73"/>
        <v>1</v>
      </c>
      <c r="DD43" s="289">
        <f t="shared" si="73"/>
        <v>0</v>
      </c>
      <c r="DE43" s="289">
        <f t="shared" si="73"/>
        <v>1</v>
      </c>
      <c r="DF43" s="289">
        <f t="shared" si="73"/>
        <v>0</v>
      </c>
      <c r="DG43" s="289">
        <f t="shared" si="73"/>
        <v>1</v>
      </c>
      <c r="DH43" s="289">
        <f t="shared" si="73"/>
        <v>0</v>
      </c>
      <c r="DI43" s="289">
        <f t="shared" si="73"/>
        <v>12</v>
      </c>
      <c r="DJ43" s="289">
        <f>DJ38+DJ41</f>
        <v>6</v>
      </c>
      <c r="DK43" s="289">
        <f t="shared" si="73"/>
        <v>6</v>
      </c>
      <c r="DL43" s="289">
        <f>DL38+DL41</f>
        <v>12</v>
      </c>
      <c r="DM43" s="289">
        <f t="shared" si="73"/>
        <v>6</v>
      </c>
      <c r="DN43" s="289">
        <f t="shared" si="73"/>
        <v>6</v>
      </c>
      <c r="DO43" s="284"/>
      <c r="DP43" s="284"/>
      <c r="DQ43" s="284"/>
      <c r="DR43" s="289"/>
      <c r="DS43" s="289"/>
      <c r="DT43" s="289"/>
      <c r="DU43" s="289"/>
      <c r="DV43" s="289"/>
      <c r="DW43" s="289"/>
      <c r="DX43" s="289"/>
      <c r="DY43" s="289"/>
      <c r="DZ43" s="289"/>
      <c r="EA43" s="289"/>
      <c r="EB43" s="289"/>
      <c r="EC43" s="284"/>
      <c r="ED43" s="289"/>
      <c r="EE43" s="289"/>
      <c r="EF43" s="289"/>
      <c r="EG43" s="289"/>
      <c r="EH43" s="289"/>
      <c r="EI43" s="289"/>
      <c r="EJ43" s="289"/>
      <c r="EK43" s="289"/>
      <c r="EL43" s="289"/>
      <c r="EM43" s="289"/>
      <c r="EN43" s="289"/>
      <c r="EO43" s="289"/>
      <c r="EP43" s="289"/>
      <c r="EQ43" s="289"/>
      <c r="ER43" s="251">
        <f t="shared" si="5"/>
        <v>1</v>
      </c>
      <c r="ES43" s="255">
        <f t="shared" si="6"/>
        <v>1</v>
      </c>
      <c r="ET43" s="255">
        <f t="shared" si="7"/>
        <v>0.5</v>
      </c>
      <c r="EU43" s="255">
        <f t="shared" si="8"/>
        <v>1</v>
      </c>
      <c r="EV43" s="703">
        <f t="shared" si="23"/>
        <v>0.75</v>
      </c>
      <c r="EW43" s="695"/>
      <c r="EX43" s="664"/>
      <c r="EY43" s="664"/>
      <c r="EZ43" s="665"/>
      <c r="FA43" s="677"/>
    </row>
    <row r="44" spans="1:157" s="3" customFormat="1" ht="60" customHeight="1" thickBot="1" x14ac:dyDescent="0.3">
      <c r="A44" s="434"/>
      <c r="B44" s="431"/>
      <c r="C44" s="434"/>
      <c r="D44" s="431"/>
      <c r="E44" s="431"/>
      <c r="F44" s="256" t="s">
        <v>50</v>
      </c>
      <c r="G44" s="257">
        <f>+G39+G42</f>
        <v>4337817929</v>
      </c>
      <c r="H44" s="258">
        <f t="shared" ref="H44:BS44" si="74">+H39+H42</f>
        <v>391608000</v>
      </c>
      <c r="I44" s="258">
        <f t="shared" si="74"/>
        <v>0</v>
      </c>
      <c r="J44" s="258">
        <f t="shared" si="74"/>
        <v>0</v>
      </c>
      <c r="K44" s="258">
        <f t="shared" si="74"/>
        <v>391608000</v>
      </c>
      <c r="L44" s="258">
        <f t="shared" si="74"/>
        <v>35428000</v>
      </c>
      <c r="M44" s="258">
        <f t="shared" si="74"/>
        <v>391608000</v>
      </c>
      <c r="N44" s="258">
        <f t="shared" si="74"/>
        <v>241720000</v>
      </c>
      <c r="O44" s="258">
        <f t="shared" si="74"/>
        <v>391608000</v>
      </c>
      <c r="P44" s="258">
        <f t="shared" si="74"/>
        <v>241720000</v>
      </c>
      <c r="Q44" s="258">
        <f t="shared" si="74"/>
        <v>385790000</v>
      </c>
      <c r="R44" s="258">
        <f t="shared" si="74"/>
        <v>241720000</v>
      </c>
      <c r="S44" s="258">
        <f t="shared" si="74"/>
        <v>362580000</v>
      </c>
      <c r="T44" s="258">
        <f t="shared" si="74"/>
        <v>248434000</v>
      </c>
      <c r="U44" s="258">
        <f t="shared" si="74"/>
        <v>362580000</v>
      </c>
      <c r="V44" s="258">
        <f t="shared" si="74"/>
        <v>362580000</v>
      </c>
      <c r="W44" s="258">
        <f t="shared" si="74"/>
        <v>391608000</v>
      </c>
      <c r="X44" s="258">
        <f t="shared" si="74"/>
        <v>362580000</v>
      </c>
      <c r="Y44" s="258">
        <f t="shared" si="74"/>
        <v>362580000</v>
      </c>
      <c r="Z44" s="258">
        <f t="shared" si="74"/>
        <v>362580000</v>
      </c>
      <c r="AA44" s="258">
        <f t="shared" si="74"/>
        <v>362580000</v>
      </c>
      <c r="AB44" s="258">
        <f t="shared" si="74"/>
        <v>711080534</v>
      </c>
      <c r="AC44" s="258">
        <f t="shared" si="74"/>
        <v>19443000</v>
      </c>
      <c r="AD44" s="258">
        <f t="shared" si="74"/>
        <v>19443000</v>
      </c>
      <c r="AE44" s="258">
        <f t="shared" si="74"/>
        <v>111549767</v>
      </c>
      <c r="AF44" s="258">
        <f t="shared" si="74"/>
        <v>111549767</v>
      </c>
      <c r="AG44" s="258">
        <f t="shared" si="74"/>
        <v>460882700</v>
      </c>
      <c r="AH44" s="258">
        <f t="shared" si="74"/>
        <v>460882700</v>
      </c>
      <c r="AI44" s="258">
        <f t="shared" si="74"/>
        <v>7087067</v>
      </c>
      <c r="AJ44" s="258">
        <f t="shared" si="74"/>
        <v>7087067</v>
      </c>
      <c r="AK44" s="258">
        <f t="shared" si="74"/>
        <v>0</v>
      </c>
      <c r="AL44" s="258">
        <f t="shared" si="74"/>
        <v>0</v>
      </c>
      <c r="AM44" s="258">
        <f t="shared" si="74"/>
        <v>0</v>
      </c>
      <c r="AN44" s="258">
        <f t="shared" si="74"/>
        <v>0</v>
      </c>
      <c r="AO44" s="258">
        <f t="shared" si="74"/>
        <v>0</v>
      </c>
      <c r="AP44" s="258">
        <f t="shared" si="74"/>
        <v>0</v>
      </c>
      <c r="AQ44" s="258">
        <f t="shared" si="74"/>
        <v>0</v>
      </c>
      <c r="AR44" s="258">
        <f t="shared" si="74"/>
        <v>0</v>
      </c>
      <c r="AS44" s="258">
        <f t="shared" si="74"/>
        <v>13055000</v>
      </c>
      <c r="AT44" s="258">
        <f t="shared" si="74"/>
        <v>12969000</v>
      </c>
      <c r="AU44" s="258">
        <f t="shared" si="74"/>
        <v>42719067</v>
      </c>
      <c r="AV44" s="258">
        <f t="shared" si="74"/>
        <v>42719067</v>
      </c>
      <c r="AW44" s="258">
        <f t="shared" si="74"/>
        <v>85594933</v>
      </c>
      <c r="AX44" s="258">
        <f t="shared" si="74"/>
        <v>85594933</v>
      </c>
      <c r="AY44" s="258">
        <f t="shared" si="74"/>
        <v>-86000</v>
      </c>
      <c r="AZ44" s="258">
        <f t="shared" si="74"/>
        <v>0</v>
      </c>
      <c r="BA44" s="258">
        <f t="shared" si="74"/>
        <v>740245534</v>
      </c>
      <c r="BB44" s="258">
        <f t="shared" si="74"/>
        <v>740245534</v>
      </c>
      <c r="BC44" s="258">
        <f t="shared" si="74"/>
        <v>740245534</v>
      </c>
      <c r="BD44" s="258">
        <f t="shared" si="74"/>
        <v>740245534</v>
      </c>
      <c r="BE44" s="258">
        <f t="shared" si="74"/>
        <v>740245534</v>
      </c>
      <c r="BF44" s="258">
        <f t="shared" si="74"/>
        <v>881141732</v>
      </c>
      <c r="BG44" s="258">
        <f t="shared" si="74"/>
        <v>857459067</v>
      </c>
      <c r="BH44" s="258">
        <f t="shared" si="74"/>
        <v>857459067</v>
      </c>
      <c r="BI44" s="258">
        <f t="shared" si="74"/>
        <v>17232667</v>
      </c>
      <c r="BJ44" s="258">
        <f t="shared" si="74"/>
        <v>14012665</v>
      </c>
      <c r="BK44" s="258">
        <f t="shared" si="74"/>
        <v>0</v>
      </c>
      <c r="BL44" s="258">
        <f t="shared" si="74"/>
        <v>3219999</v>
      </c>
      <c r="BM44" s="258">
        <f t="shared" si="74"/>
        <v>0</v>
      </c>
      <c r="BN44" s="258">
        <f t="shared" si="74"/>
        <v>0</v>
      </c>
      <c r="BO44" s="258">
        <f t="shared" si="74"/>
        <v>0</v>
      </c>
      <c r="BP44" s="258">
        <f t="shared" si="74"/>
        <v>0</v>
      </c>
      <c r="BQ44" s="258">
        <f t="shared" si="74"/>
        <v>0</v>
      </c>
      <c r="BR44" s="258">
        <f t="shared" si="74"/>
        <v>0</v>
      </c>
      <c r="BS44" s="258">
        <f t="shared" si="74"/>
        <v>0</v>
      </c>
      <c r="BT44" s="258">
        <f t="shared" ref="BT44:DN44" si="75">+BT39+BT42</f>
        <v>0</v>
      </c>
      <c r="BU44" s="258">
        <f t="shared" si="75"/>
        <v>-2</v>
      </c>
      <c r="BV44" s="258">
        <f t="shared" si="75"/>
        <v>0</v>
      </c>
      <c r="BW44" s="258">
        <f t="shared" si="75"/>
        <v>58252000</v>
      </c>
      <c r="BX44" s="258">
        <f t="shared" si="75"/>
        <v>40616000</v>
      </c>
      <c r="BY44" s="258">
        <f t="shared" si="75"/>
        <v>0</v>
      </c>
      <c r="BZ44" s="258">
        <f t="shared" si="75"/>
        <v>17636000</v>
      </c>
      <c r="CA44" s="258">
        <f t="shared" si="75"/>
        <v>99077833</v>
      </c>
      <c r="CB44" s="258">
        <f t="shared" si="75"/>
        <v>58434733.333333299</v>
      </c>
      <c r="CC44" s="258">
        <f t="shared" si="75"/>
        <v>-11707301</v>
      </c>
      <c r="CD44" s="258">
        <f t="shared" si="75"/>
        <v>28935799.666666701</v>
      </c>
      <c r="CE44" s="258">
        <f t="shared" si="75"/>
        <v>1020314264</v>
      </c>
      <c r="CF44" s="258">
        <f t="shared" si="75"/>
        <v>1020314264</v>
      </c>
      <c r="CG44" s="258">
        <f t="shared" si="75"/>
        <v>1020314264</v>
      </c>
      <c r="CH44" s="258">
        <f t="shared" si="75"/>
        <v>1020314264</v>
      </c>
      <c r="CI44" s="258">
        <f t="shared" si="75"/>
        <v>1020314264</v>
      </c>
      <c r="CJ44" s="258">
        <f t="shared" si="75"/>
        <v>1267725631</v>
      </c>
      <c r="CK44" s="258">
        <f t="shared" si="75"/>
        <v>326383400</v>
      </c>
      <c r="CL44" s="258">
        <f t="shared" si="75"/>
        <v>326383400</v>
      </c>
      <c r="CM44" s="258">
        <f t="shared" si="75"/>
        <v>637422631</v>
      </c>
      <c r="CN44" s="258">
        <f t="shared" si="75"/>
        <v>637422631</v>
      </c>
      <c r="CO44" s="258">
        <f t="shared" si="75"/>
        <v>63711000</v>
      </c>
      <c r="CP44" s="258">
        <f t="shared" si="75"/>
        <v>63711000</v>
      </c>
      <c r="CQ44" s="258">
        <f t="shared" si="75"/>
        <v>301057100</v>
      </c>
      <c r="CR44" s="258">
        <f t="shared" si="75"/>
        <v>267376000</v>
      </c>
      <c r="CS44" s="258">
        <f t="shared" si="75"/>
        <v>0</v>
      </c>
      <c r="CT44" s="258">
        <f t="shared" si="75"/>
        <v>0</v>
      </c>
      <c r="CU44" s="258">
        <f t="shared" si="75"/>
        <v>0</v>
      </c>
      <c r="CV44" s="258">
        <f t="shared" si="75"/>
        <v>0</v>
      </c>
      <c r="CW44" s="258">
        <f t="shared" si="75"/>
        <v>0</v>
      </c>
      <c r="CX44" s="258">
        <f t="shared" si="75"/>
        <v>0</v>
      </c>
      <c r="CY44" s="258">
        <f t="shared" si="75"/>
        <v>0</v>
      </c>
      <c r="CZ44" s="258">
        <f t="shared" si="75"/>
        <v>0</v>
      </c>
      <c r="DA44" s="258">
        <f t="shared" si="75"/>
        <v>0</v>
      </c>
      <c r="DB44" s="258">
        <f t="shared" si="75"/>
        <v>0</v>
      </c>
      <c r="DC44" s="258">
        <f t="shared" si="75"/>
        <v>0</v>
      </c>
      <c r="DD44" s="258">
        <f t="shared" si="75"/>
        <v>0</v>
      </c>
      <c r="DE44" s="258">
        <f t="shared" si="75"/>
        <v>0</v>
      </c>
      <c r="DF44" s="258">
        <f t="shared" si="75"/>
        <v>0</v>
      </c>
      <c r="DG44" s="258">
        <f t="shared" si="75"/>
        <v>0</v>
      </c>
      <c r="DH44" s="258">
        <f t="shared" si="75"/>
        <v>0</v>
      </c>
      <c r="DI44" s="258">
        <f t="shared" si="75"/>
        <v>1328574131</v>
      </c>
      <c r="DJ44" s="258">
        <f t="shared" si="75"/>
        <v>1328574131</v>
      </c>
      <c r="DK44" s="258">
        <f t="shared" si="75"/>
        <v>1294893031</v>
      </c>
      <c r="DL44" s="258">
        <f t="shared" si="75"/>
        <v>1328574131</v>
      </c>
      <c r="DM44" s="258">
        <f>+DM39+DM42</f>
        <v>1294893031</v>
      </c>
      <c r="DN44" s="258">
        <f t="shared" si="75"/>
        <v>886104000</v>
      </c>
      <c r="DO44" s="300">
        <f t="shared" ref="DO44:EL44" si="76">+DO39+DO42</f>
        <v>0</v>
      </c>
      <c r="DP44" s="300">
        <f t="shared" si="76"/>
        <v>0</v>
      </c>
      <c r="DQ44" s="300">
        <f t="shared" si="76"/>
        <v>0</v>
      </c>
      <c r="DR44" s="300">
        <f t="shared" si="76"/>
        <v>0</v>
      </c>
      <c r="DS44" s="300">
        <f t="shared" si="76"/>
        <v>0</v>
      </c>
      <c r="DT44" s="300">
        <f t="shared" si="76"/>
        <v>0</v>
      </c>
      <c r="DU44" s="300">
        <f t="shared" si="76"/>
        <v>0</v>
      </c>
      <c r="DV44" s="300">
        <f t="shared" si="76"/>
        <v>0</v>
      </c>
      <c r="DW44" s="300">
        <f t="shared" si="76"/>
        <v>0</v>
      </c>
      <c r="DX44" s="300">
        <f t="shared" si="76"/>
        <v>0</v>
      </c>
      <c r="DY44" s="300">
        <f t="shared" si="76"/>
        <v>0</v>
      </c>
      <c r="DZ44" s="300">
        <f t="shared" si="76"/>
        <v>0</v>
      </c>
      <c r="EA44" s="300">
        <f t="shared" si="76"/>
        <v>0</v>
      </c>
      <c r="EB44" s="300">
        <f t="shared" si="76"/>
        <v>0</v>
      </c>
      <c r="EC44" s="300">
        <f t="shared" si="76"/>
        <v>0</v>
      </c>
      <c r="ED44" s="300">
        <f t="shared" si="76"/>
        <v>0</v>
      </c>
      <c r="EE44" s="300">
        <f t="shared" si="76"/>
        <v>0</v>
      </c>
      <c r="EF44" s="300">
        <f t="shared" si="76"/>
        <v>0</v>
      </c>
      <c r="EG44" s="300">
        <f t="shared" si="76"/>
        <v>0</v>
      </c>
      <c r="EH44" s="300">
        <f t="shared" si="76"/>
        <v>0</v>
      </c>
      <c r="EI44" s="300">
        <f t="shared" si="76"/>
        <v>0</v>
      </c>
      <c r="EJ44" s="300">
        <f t="shared" si="76"/>
        <v>0</v>
      </c>
      <c r="EK44" s="300">
        <f t="shared" si="76"/>
        <v>0</v>
      </c>
      <c r="EL44" s="300">
        <f t="shared" si="76"/>
        <v>0</v>
      </c>
      <c r="EM44" s="300"/>
      <c r="EN44" s="300"/>
      <c r="EO44" s="300"/>
      <c r="EP44" s="300"/>
      <c r="EQ44" s="300"/>
      <c r="ER44" s="260">
        <f>IFERROR(CV44/CU44,0)</f>
        <v>0</v>
      </c>
      <c r="ES44" s="261">
        <f t="shared" si="6"/>
        <v>0.97464868597535559</v>
      </c>
      <c r="ET44" s="261">
        <f t="shared" si="7"/>
        <v>0.97464868597535559</v>
      </c>
      <c r="EU44" s="261">
        <f t="shared" si="8"/>
        <v>0.99024220990128298</v>
      </c>
      <c r="EV44" s="262">
        <f>(AA44+BE44+CI44+DM44)/G44</f>
        <v>0.787961340228026</v>
      </c>
      <c r="EW44" s="696"/>
      <c r="EX44" s="664"/>
      <c r="EY44" s="664"/>
      <c r="EZ44" s="697"/>
      <c r="FA44" s="698"/>
    </row>
    <row r="45" spans="1:157" ht="31.5" customHeight="1" x14ac:dyDescent="0.25">
      <c r="A45" s="467" t="s">
        <v>5</v>
      </c>
      <c r="B45" s="468"/>
      <c r="C45" s="468"/>
      <c r="D45" s="468"/>
      <c r="E45" s="468"/>
      <c r="F45" s="301" t="s">
        <v>49</v>
      </c>
      <c r="G45" s="302">
        <f>+G11+G18+G25+G39+G32</f>
        <v>18974082406</v>
      </c>
      <c r="H45" s="303">
        <f t="shared" ref="H45:BS45" si="77">+H11+H18+H25+H39+H32</f>
        <v>1850721000</v>
      </c>
      <c r="I45" s="303">
        <f t="shared" si="77"/>
        <v>0</v>
      </c>
      <c r="J45" s="303">
        <f t="shared" si="77"/>
        <v>0</v>
      </c>
      <c r="K45" s="303">
        <f t="shared" si="77"/>
        <v>1850721000</v>
      </c>
      <c r="L45" s="303">
        <f t="shared" si="77"/>
        <v>382800000</v>
      </c>
      <c r="M45" s="303">
        <f t="shared" si="77"/>
        <v>1850721000</v>
      </c>
      <c r="N45" s="303">
        <f t="shared" si="77"/>
        <v>1296660000</v>
      </c>
      <c r="O45" s="303">
        <f t="shared" si="77"/>
        <v>1850721000</v>
      </c>
      <c r="P45" s="303">
        <f t="shared" si="77"/>
        <v>1316121000</v>
      </c>
      <c r="Q45" s="303">
        <f t="shared" si="77"/>
        <v>1850721000</v>
      </c>
      <c r="R45" s="303">
        <f t="shared" si="77"/>
        <v>1316121000</v>
      </c>
      <c r="S45" s="303">
        <f t="shared" si="77"/>
        <v>1850721000</v>
      </c>
      <c r="T45" s="303">
        <f t="shared" si="77"/>
        <v>1413981000</v>
      </c>
      <c r="U45" s="303">
        <f t="shared" si="77"/>
        <v>1850721000</v>
      </c>
      <c r="V45" s="303">
        <f t="shared" si="77"/>
        <v>1840939780</v>
      </c>
      <c r="W45" s="303">
        <f t="shared" si="77"/>
        <v>1850721000</v>
      </c>
      <c r="X45" s="303">
        <f t="shared" si="77"/>
        <v>1840939780</v>
      </c>
      <c r="Y45" s="303">
        <f t="shared" si="77"/>
        <v>1840939780</v>
      </c>
      <c r="Z45" s="303">
        <f t="shared" si="77"/>
        <v>1850721000</v>
      </c>
      <c r="AA45" s="303">
        <f t="shared" si="77"/>
        <v>1840939780</v>
      </c>
      <c r="AB45" s="303">
        <f t="shared" si="77"/>
        <v>3525601000</v>
      </c>
      <c r="AC45" s="303">
        <f t="shared" si="77"/>
        <v>0</v>
      </c>
      <c r="AD45" s="303">
        <f t="shared" si="77"/>
        <v>0</v>
      </c>
      <c r="AE45" s="303">
        <f t="shared" si="77"/>
        <v>1730744000</v>
      </c>
      <c r="AF45" s="303">
        <f t="shared" si="77"/>
        <v>1730744000</v>
      </c>
      <c r="AG45" s="303">
        <f t="shared" si="77"/>
        <v>1091197375</v>
      </c>
      <c r="AH45" s="303">
        <f t="shared" si="77"/>
        <v>1091197375</v>
      </c>
      <c r="AI45" s="303">
        <f t="shared" si="77"/>
        <v>-6876000</v>
      </c>
      <c r="AJ45" s="303">
        <f t="shared" si="77"/>
        <v>-6876000</v>
      </c>
      <c r="AK45" s="303">
        <f t="shared" si="77"/>
        <v>0</v>
      </c>
      <c r="AL45" s="303">
        <f t="shared" si="77"/>
        <v>0</v>
      </c>
      <c r="AM45" s="303">
        <f t="shared" si="77"/>
        <v>15000000</v>
      </c>
      <c r="AN45" s="303">
        <f t="shared" si="77"/>
        <v>15000000</v>
      </c>
      <c r="AO45" s="303">
        <f t="shared" si="77"/>
        <v>252500000</v>
      </c>
      <c r="AP45" s="303">
        <f t="shared" si="77"/>
        <v>0</v>
      </c>
      <c r="AQ45" s="303">
        <f t="shared" si="77"/>
        <v>24839000</v>
      </c>
      <c r="AR45" s="303">
        <f t="shared" si="77"/>
        <v>24839000</v>
      </c>
      <c r="AS45" s="303">
        <f t="shared" si="77"/>
        <v>62277000</v>
      </c>
      <c r="AT45" s="303">
        <f t="shared" si="77"/>
        <v>62151000</v>
      </c>
      <c r="AU45" s="303">
        <f t="shared" si="77"/>
        <v>57770734</v>
      </c>
      <c r="AV45" s="303">
        <f t="shared" si="77"/>
        <v>57780734</v>
      </c>
      <c r="AW45" s="303">
        <f t="shared" si="77"/>
        <v>502805033</v>
      </c>
      <c r="AX45" s="303">
        <f t="shared" si="77"/>
        <v>99137067</v>
      </c>
      <c r="AY45" s="303">
        <f t="shared" si="77"/>
        <v>145343858</v>
      </c>
      <c r="AZ45" s="303">
        <f t="shared" si="77"/>
        <v>118903890</v>
      </c>
      <c r="BA45" s="303">
        <f t="shared" si="77"/>
        <v>3875601000</v>
      </c>
      <c r="BB45" s="303">
        <f t="shared" si="77"/>
        <v>3875601000</v>
      </c>
      <c r="BC45" s="303">
        <f t="shared" si="77"/>
        <v>3192877066</v>
      </c>
      <c r="BD45" s="303">
        <f t="shared" si="77"/>
        <v>3875601000</v>
      </c>
      <c r="BE45" s="303">
        <f t="shared" si="77"/>
        <v>3192877066</v>
      </c>
      <c r="BF45" s="303">
        <f t="shared" si="77"/>
        <v>5464540000</v>
      </c>
      <c r="BG45" s="303">
        <f t="shared" si="77"/>
        <v>3644635167</v>
      </c>
      <c r="BH45" s="303">
        <f t="shared" si="77"/>
        <v>3644635167</v>
      </c>
      <c r="BI45" s="303">
        <f t="shared" si="77"/>
        <v>0</v>
      </c>
      <c r="BJ45" s="303">
        <f t="shared" si="77"/>
        <v>0</v>
      </c>
      <c r="BK45" s="303">
        <f t="shared" si="77"/>
        <v>298822000</v>
      </c>
      <c r="BL45" s="303">
        <f t="shared" si="77"/>
        <v>0</v>
      </c>
      <c r="BM45" s="303">
        <f t="shared" si="77"/>
        <v>65585000</v>
      </c>
      <c r="BN45" s="303">
        <f t="shared" si="77"/>
        <v>32247396</v>
      </c>
      <c r="BO45" s="303">
        <f t="shared" si="77"/>
        <v>-50061000</v>
      </c>
      <c r="BP45" s="303">
        <f t="shared" si="77"/>
        <v>0</v>
      </c>
      <c r="BQ45" s="303">
        <f t="shared" si="77"/>
        <v>1023205634</v>
      </c>
      <c r="BR45" s="303">
        <f t="shared" si="77"/>
        <v>5024000</v>
      </c>
      <c r="BS45" s="303">
        <f t="shared" si="77"/>
        <v>110482000</v>
      </c>
      <c r="BT45" s="303">
        <f t="shared" ref="BT45:DN45" si="78">+BT11+BT18+BT25+BT39+BT32</f>
        <v>51351000</v>
      </c>
      <c r="BU45" s="303">
        <f t="shared" si="78"/>
        <v>5745000</v>
      </c>
      <c r="BV45" s="303">
        <f t="shared" si="78"/>
        <v>5745000</v>
      </c>
      <c r="BW45" s="303">
        <f t="shared" si="78"/>
        <v>278708033</v>
      </c>
      <c r="BX45" s="303">
        <f t="shared" si="78"/>
        <v>1276194163</v>
      </c>
      <c r="BY45" s="303">
        <f t="shared" si="78"/>
        <v>39764734</v>
      </c>
      <c r="BZ45" s="303">
        <f t="shared" si="78"/>
        <v>83187600</v>
      </c>
      <c r="CA45" s="303">
        <f t="shared" si="78"/>
        <v>108435367</v>
      </c>
      <c r="CB45" s="303">
        <f t="shared" si="78"/>
        <v>271473568.33333331</v>
      </c>
      <c r="CC45" s="303">
        <f t="shared" si="78"/>
        <v>-5781935</v>
      </c>
      <c r="CD45" s="303">
        <f t="shared" si="78"/>
        <v>142090665.66666669</v>
      </c>
      <c r="CE45" s="303">
        <f t="shared" si="78"/>
        <v>5519540000</v>
      </c>
      <c r="CF45" s="303">
        <f t="shared" si="78"/>
        <v>5519540000</v>
      </c>
      <c r="CG45" s="303">
        <f t="shared" si="78"/>
        <v>5511948560</v>
      </c>
      <c r="CH45" s="303">
        <f t="shared" si="78"/>
        <v>5519540000</v>
      </c>
      <c r="CI45" s="303">
        <f t="shared" si="78"/>
        <v>5511948560</v>
      </c>
      <c r="CJ45" s="303">
        <f t="shared" si="78"/>
        <v>5124904000</v>
      </c>
      <c r="CK45" s="303">
        <f t="shared" si="78"/>
        <v>1762422400</v>
      </c>
      <c r="CL45" s="303">
        <f t="shared" si="78"/>
        <v>1762422400</v>
      </c>
      <c r="CM45" s="303">
        <f t="shared" si="78"/>
        <v>2308932000</v>
      </c>
      <c r="CN45" s="303">
        <f t="shared" si="78"/>
        <v>2308932000</v>
      </c>
      <c r="CO45" s="303">
        <f t="shared" si="78"/>
        <v>349464000</v>
      </c>
      <c r="CP45" s="303">
        <f t="shared" si="78"/>
        <v>349464000</v>
      </c>
      <c r="CQ45" s="303">
        <f t="shared" si="78"/>
        <v>523812100</v>
      </c>
      <c r="CR45" s="303">
        <f t="shared" si="78"/>
        <v>415554882</v>
      </c>
      <c r="CS45" s="303">
        <f t="shared" si="78"/>
        <v>0</v>
      </c>
      <c r="CT45" s="303">
        <f t="shared" si="78"/>
        <v>13296000</v>
      </c>
      <c r="CU45" s="303">
        <f t="shared" si="78"/>
        <v>167623000</v>
      </c>
      <c r="CV45" s="303">
        <f t="shared" si="78"/>
        <v>132820000</v>
      </c>
      <c r="CW45" s="303">
        <f t="shared" si="78"/>
        <v>0</v>
      </c>
      <c r="CX45" s="303">
        <f t="shared" si="78"/>
        <v>0</v>
      </c>
      <c r="CY45" s="303">
        <f t="shared" si="78"/>
        <v>0</v>
      </c>
      <c r="CZ45" s="303">
        <f t="shared" si="78"/>
        <v>0</v>
      </c>
      <c r="DA45" s="303">
        <f t="shared" si="78"/>
        <v>0</v>
      </c>
      <c r="DB45" s="303">
        <f t="shared" si="78"/>
        <v>0</v>
      </c>
      <c r="DC45" s="303">
        <f t="shared" si="78"/>
        <v>0</v>
      </c>
      <c r="DD45" s="303">
        <f t="shared" si="78"/>
        <v>0</v>
      </c>
      <c r="DE45" s="303">
        <f t="shared" si="78"/>
        <v>0</v>
      </c>
      <c r="DF45" s="303">
        <f t="shared" si="78"/>
        <v>0</v>
      </c>
      <c r="DG45" s="303">
        <f t="shared" si="78"/>
        <v>12650500</v>
      </c>
      <c r="DH45" s="303">
        <f t="shared" si="78"/>
        <v>0</v>
      </c>
      <c r="DI45" s="303">
        <f t="shared" si="78"/>
        <v>5124904000</v>
      </c>
      <c r="DJ45" s="303">
        <f t="shared" si="78"/>
        <v>5112253500</v>
      </c>
      <c r="DK45" s="303">
        <f t="shared" si="78"/>
        <v>4982489282</v>
      </c>
      <c r="DL45" s="303">
        <f t="shared" si="78"/>
        <v>5124904000</v>
      </c>
      <c r="DM45" s="303">
        <f t="shared" si="78"/>
        <v>4982489282</v>
      </c>
      <c r="DN45" s="304">
        <f t="shared" si="78"/>
        <v>3303413000</v>
      </c>
      <c r="DO45" s="305">
        <f t="shared" ref="DO45:EL45" si="79">+DO11+DO18+DO25+DO39+DO32</f>
        <v>0</v>
      </c>
      <c r="DP45" s="306">
        <f t="shared" si="79"/>
        <v>0</v>
      </c>
      <c r="DQ45" s="306">
        <f t="shared" si="79"/>
        <v>0</v>
      </c>
      <c r="DR45" s="306">
        <f t="shared" si="79"/>
        <v>0</v>
      </c>
      <c r="DS45" s="306">
        <f t="shared" si="79"/>
        <v>0</v>
      </c>
      <c r="DT45" s="306">
        <f t="shared" si="79"/>
        <v>0</v>
      </c>
      <c r="DU45" s="306">
        <f t="shared" si="79"/>
        <v>0</v>
      </c>
      <c r="DV45" s="306">
        <f t="shared" si="79"/>
        <v>0</v>
      </c>
      <c r="DW45" s="306">
        <f t="shared" si="79"/>
        <v>0</v>
      </c>
      <c r="DX45" s="306">
        <f t="shared" si="79"/>
        <v>0</v>
      </c>
      <c r="DY45" s="306">
        <f t="shared" si="79"/>
        <v>0</v>
      </c>
      <c r="DZ45" s="306">
        <f t="shared" si="79"/>
        <v>0</v>
      </c>
      <c r="EA45" s="306">
        <f t="shared" si="79"/>
        <v>0</v>
      </c>
      <c r="EB45" s="306">
        <f t="shared" si="79"/>
        <v>0</v>
      </c>
      <c r="EC45" s="306">
        <f t="shared" si="79"/>
        <v>0</v>
      </c>
      <c r="ED45" s="306">
        <f t="shared" si="79"/>
        <v>0</v>
      </c>
      <c r="EE45" s="306">
        <f t="shared" si="79"/>
        <v>0</v>
      </c>
      <c r="EF45" s="306">
        <f t="shared" si="79"/>
        <v>0</v>
      </c>
      <c r="EG45" s="306">
        <f t="shared" si="79"/>
        <v>0</v>
      </c>
      <c r="EH45" s="306">
        <f t="shared" si="79"/>
        <v>0</v>
      </c>
      <c r="EI45" s="306">
        <f t="shared" si="79"/>
        <v>0</v>
      </c>
      <c r="EJ45" s="306">
        <f t="shared" si="79"/>
        <v>0</v>
      </c>
      <c r="EK45" s="306">
        <f t="shared" si="79"/>
        <v>0</v>
      </c>
      <c r="EL45" s="306">
        <f t="shared" si="79"/>
        <v>0</v>
      </c>
      <c r="EM45" s="306"/>
      <c r="EN45" s="306"/>
      <c r="EO45" s="306"/>
      <c r="EP45" s="306"/>
      <c r="EQ45" s="307"/>
      <c r="ER45" s="416"/>
      <c r="ES45" s="417"/>
      <c r="ET45" s="417"/>
      <c r="EU45" s="417"/>
      <c r="EV45" s="417"/>
      <c r="EW45" s="417"/>
      <c r="EX45" s="417"/>
      <c r="EY45" s="417"/>
      <c r="EZ45" s="417"/>
      <c r="FA45" s="418"/>
    </row>
    <row r="46" spans="1:157" ht="28.5" customHeight="1" x14ac:dyDescent="0.25">
      <c r="A46" s="467"/>
      <c r="B46" s="468"/>
      <c r="C46" s="468"/>
      <c r="D46" s="468"/>
      <c r="E46" s="468"/>
      <c r="F46" s="308" t="s">
        <v>51</v>
      </c>
      <c r="G46" s="309">
        <f>+G14+G21+G28+G35+G42</f>
        <v>2042042147</v>
      </c>
      <c r="H46" s="310">
        <f t="shared" ref="H46:BS46" si="80">+H14+H21+H28+H35+H42</f>
        <v>0</v>
      </c>
      <c r="I46" s="310">
        <f t="shared" si="80"/>
        <v>0</v>
      </c>
      <c r="J46" s="310">
        <f t="shared" si="80"/>
        <v>0</v>
      </c>
      <c r="K46" s="310">
        <f t="shared" si="80"/>
        <v>0</v>
      </c>
      <c r="L46" s="310">
        <f t="shared" si="80"/>
        <v>0</v>
      </c>
      <c r="M46" s="310">
        <f t="shared" si="80"/>
        <v>0</v>
      </c>
      <c r="N46" s="310">
        <f t="shared" si="80"/>
        <v>0</v>
      </c>
      <c r="O46" s="310">
        <f t="shared" si="80"/>
        <v>0</v>
      </c>
      <c r="P46" s="310">
        <f t="shared" si="80"/>
        <v>0</v>
      </c>
      <c r="Q46" s="310">
        <f t="shared" si="80"/>
        <v>0</v>
      </c>
      <c r="R46" s="310">
        <f t="shared" si="80"/>
        <v>0</v>
      </c>
      <c r="S46" s="310">
        <f t="shared" si="80"/>
        <v>0</v>
      </c>
      <c r="T46" s="310">
        <f t="shared" si="80"/>
        <v>0</v>
      </c>
      <c r="U46" s="310">
        <f t="shared" si="80"/>
        <v>0</v>
      </c>
      <c r="V46" s="310">
        <f t="shared" si="80"/>
        <v>0</v>
      </c>
      <c r="W46" s="310">
        <f t="shared" si="80"/>
        <v>0</v>
      </c>
      <c r="X46" s="310">
        <f t="shared" si="80"/>
        <v>0</v>
      </c>
      <c r="Y46" s="310">
        <f t="shared" si="80"/>
        <v>0</v>
      </c>
      <c r="Z46" s="310">
        <f t="shared" si="80"/>
        <v>0</v>
      </c>
      <c r="AA46" s="310">
        <f t="shared" si="80"/>
        <v>0</v>
      </c>
      <c r="AB46" s="310">
        <f t="shared" si="80"/>
        <v>536402781</v>
      </c>
      <c r="AC46" s="310">
        <f t="shared" si="80"/>
        <v>86770001</v>
      </c>
      <c r="AD46" s="310">
        <f t="shared" si="80"/>
        <v>86770001</v>
      </c>
      <c r="AE46" s="310">
        <f t="shared" si="80"/>
        <v>262389601</v>
      </c>
      <c r="AF46" s="310">
        <f t="shared" si="80"/>
        <v>262389601</v>
      </c>
      <c r="AG46" s="310">
        <f t="shared" si="80"/>
        <v>131918398</v>
      </c>
      <c r="AH46" s="310">
        <f t="shared" si="80"/>
        <v>131918398</v>
      </c>
      <c r="AI46" s="310">
        <f t="shared" si="80"/>
        <v>38573734</v>
      </c>
      <c r="AJ46" s="310">
        <f t="shared" si="80"/>
        <v>38573734</v>
      </c>
      <c r="AK46" s="310">
        <f t="shared" si="80"/>
        <v>0</v>
      </c>
      <c r="AL46" s="310">
        <f t="shared" si="80"/>
        <v>0</v>
      </c>
      <c r="AM46" s="310">
        <f t="shared" si="80"/>
        <v>16751047</v>
      </c>
      <c r="AN46" s="310">
        <f t="shared" si="80"/>
        <v>8272880</v>
      </c>
      <c r="AO46" s="310">
        <f t="shared" si="80"/>
        <v>0</v>
      </c>
      <c r="AP46" s="310">
        <f t="shared" si="80"/>
        <v>8478167</v>
      </c>
      <c r="AQ46" s="310">
        <f t="shared" si="80"/>
        <v>0</v>
      </c>
      <c r="AR46" s="310">
        <f t="shared" si="80"/>
        <v>0</v>
      </c>
      <c r="AS46" s="310">
        <f t="shared" si="80"/>
        <v>0</v>
      </c>
      <c r="AT46" s="310">
        <f t="shared" si="80"/>
        <v>0</v>
      </c>
      <c r="AU46" s="310">
        <f t="shared" si="80"/>
        <v>0</v>
      </c>
      <c r="AV46" s="310">
        <f t="shared" si="80"/>
        <v>0</v>
      </c>
      <c r="AW46" s="310">
        <f t="shared" si="80"/>
        <v>0</v>
      </c>
      <c r="AX46" s="310">
        <f t="shared" si="80"/>
        <v>0</v>
      </c>
      <c r="AY46" s="310">
        <f t="shared" si="80"/>
        <v>0</v>
      </c>
      <c r="AZ46" s="310">
        <f t="shared" si="80"/>
        <v>0</v>
      </c>
      <c r="BA46" s="310">
        <f t="shared" si="80"/>
        <v>536402781</v>
      </c>
      <c r="BB46" s="310">
        <f t="shared" si="80"/>
        <v>536402781</v>
      </c>
      <c r="BC46" s="310">
        <f t="shared" si="80"/>
        <v>536402781</v>
      </c>
      <c r="BD46" s="310">
        <f t="shared" si="80"/>
        <v>536402781</v>
      </c>
      <c r="BE46" s="310">
        <f t="shared" si="80"/>
        <v>536402781</v>
      </c>
      <c r="BF46" s="310">
        <f t="shared" si="80"/>
        <v>300942973</v>
      </c>
      <c r="BG46" s="310">
        <f t="shared" si="80"/>
        <v>139442231</v>
      </c>
      <c r="BH46" s="310">
        <f t="shared" si="80"/>
        <v>139442231</v>
      </c>
      <c r="BI46" s="310">
        <f t="shared" si="80"/>
        <v>122142366</v>
      </c>
      <c r="BJ46" s="310">
        <f t="shared" si="80"/>
        <v>77485097</v>
      </c>
      <c r="BK46" s="310">
        <f t="shared" si="80"/>
        <v>39311891</v>
      </c>
      <c r="BL46" s="310">
        <f t="shared" si="80"/>
        <v>18730853</v>
      </c>
      <c r="BM46" s="310">
        <f t="shared" si="80"/>
        <v>0</v>
      </c>
      <c r="BN46" s="310">
        <f t="shared" si="80"/>
        <v>33820586</v>
      </c>
      <c r="BO46" s="310">
        <f t="shared" si="80"/>
        <v>0</v>
      </c>
      <c r="BP46" s="310">
        <f t="shared" si="80"/>
        <v>10210355</v>
      </c>
      <c r="BQ46" s="310">
        <f t="shared" si="80"/>
        <v>46487</v>
      </c>
      <c r="BR46" s="310">
        <f t="shared" si="80"/>
        <v>21251681</v>
      </c>
      <c r="BS46" s="310">
        <f t="shared" si="80"/>
        <v>0</v>
      </c>
      <c r="BT46" s="310">
        <f t="shared" ref="BT46:DN46" si="81">+BT14+BT21+BT28+BT35+BT42</f>
        <v>0</v>
      </c>
      <c r="BU46" s="310">
        <f t="shared" si="81"/>
        <v>-2</v>
      </c>
      <c r="BV46" s="310">
        <f t="shared" si="81"/>
        <v>0</v>
      </c>
      <c r="BW46" s="310">
        <f t="shared" si="81"/>
        <v>-2169</v>
      </c>
      <c r="BX46" s="310">
        <f t="shared" si="81"/>
        <v>0</v>
      </c>
      <c r="BY46" s="310">
        <f t="shared" si="81"/>
        <v>0</v>
      </c>
      <c r="BZ46" s="310">
        <f t="shared" si="81"/>
        <v>0</v>
      </c>
      <c r="CA46" s="310">
        <f t="shared" si="81"/>
        <v>0</v>
      </c>
      <c r="CB46" s="310">
        <f t="shared" si="81"/>
        <v>0</v>
      </c>
      <c r="CC46" s="310">
        <f t="shared" si="81"/>
        <v>-1</v>
      </c>
      <c r="CD46" s="310">
        <f t="shared" si="81"/>
        <v>0</v>
      </c>
      <c r="CE46" s="310">
        <f t="shared" si="81"/>
        <v>300940803</v>
      </c>
      <c r="CF46" s="310">
        <f t="shared" si="81"/>
        <v>300940803</v>
      </c>
      <c r="CG46" s="310">
        <f t="shared" si="81"/>
        <v>300940803</v>
      </c>
      <c r="CH46" s="310">
        <f t="shared" si="81"/>
        <v>300940803</v>
      </c>
      <c r="CI46" s="310">
        <f t="shared" si="81"/>
        <v>300940803</v>
      </c>
      <c r="CJ46" s="310">
        <f t="shared" si="81"/>
        <v>1204698563</v>
      </c>
      <c r="CK46" s="310">
        <f t="shared" si="81"/>
        <v>255282512</v>
      </c>
      <c r="CL46" s="310">
        <f t="shared" si="81"/>
        <v>255282512</v>
      </c>
      <c r="CM46" s="310">
        <f t="shared" si="81"/>
        <v>229113523</v>
      </c>
      <c r="CN46" s="310">
        <f t="shared" si="81"/>
        <v>229113523</v>
      </c>
      <c r="CO46" s="310">
        <f t="shared" si="81"/>
        <v>11425300</v>
      </c>
      <c r="CP46" s="310">
        <f t="shared" si="81"/>
        <v>11425300</v>
      </c>
      <c r="CQ46" s="310">
        <f t="shared" si="81"/>
        <v>419905458</v>
      </c>
      <c r="CR46" s="310">
        <f t="shared" si="81"/>
        <v>419906658</v>
      </c>
      <c r="CS46" s="310">
        <f t="shared" si="81"/>
        <v>254239557</v>
      </c>
      <c r="CT46" s="310">
        <f t="shared" si="81"/>
        <v>0</v>
      </c>
      <c r="CU46" s="310">
        <f t="shared" si="81"/>
        <v>29678113</v>
      </c>
      <c r="CV46" s="310">
        <f t="shared" si="81"/>
        <v>0</v>
      </c>
      <c r="CW46" s="310">
        <f t="shared" si="81"/>
        <v>0</v>
      </c>
      <c r="CX46" s="310">
        <f t="shared" si="81"/>
        <v>0</v>
      </c>
      <c r="CY46" s="310">
        <f t="shared" si="81"/>
        <v>0</v>
      </c>
      <c r="CZ46" s="310">
        <f t="shared" si="81"/>
        <v>0</v>
      </c>
      <c r="DA46" s="310">
        <f t="shared" si="81"/>
        <v>0</v>
      </c>
      <c r="DB46" s="310">
        <f t="shared" si="81"/>
        <v>0</v>
      </c>
      <c r="DC46" s="310">
        <f t="shared" si="81"/>
        <v>0</v>
      </c>
      <c r="DD46" s="310">
        <f t="shared" si="81"/>
        <v>0</v>
      </c>
      <c r="DE46" s="310">
        <f t="shared" si="81"/>
        <v>0</v>
      </c>
      <c r="DF46" s="310">
        <f t="shared" si="81"/>
        <v>0</v>
      </c>
      <c r="DG46" s="310">
        <f t="shared" si="81"/>
        <v>5054100</v>
      </c>
      <c r="DH46" s="310">
        <f t="shared" si="81"/>
        <v>0</v>
      </c>
      <c r="DI46" s="310">
        <f t="shared" si="81"/>
        <v>1204698563</v>
      </c>
      <c r="DJ46" s="310">
        <f t="shared" si="81"/>
        <v>1199644463</v>
      </c>
      <c r="DK46" s="310">
        <f t="shared" si="81"/>
        <v>915727993</v>
      </c>
      <c r="DL46" s="310">
        <f t="shared" si="81"/>
        <v>1204698563</v>
      </c>
      <c r="DM46" s="310">
        <f t="shared" si="81"/>
        <v>915727993</v>
      </c>
      <c r="DN46" s="311">
        <f t="shared" si="81"/>
        <v>0</v>
      </c>
      <c r="DO46" s="699">
        <f t="shared" ref="DO46:EL46" si="82">+DO14+DO21+DO28+DO35+DO42</f>
        <v>0</v>
      </c>
      <c r="DP46" s="682">
        <f t="shared" si="82"/>
        <v>0</v>
      </c>
      <c r="DQ46" s="682">
        <f t="shared" si="82"/>
        <v>0</v>
      </c>
      <c r="DR46" s="682">
        <f t="shared" si="82"/>
        <v>0</v>
      </c>
      <c r="DS46" s="682">
        <f t="shared" si="82"/>
        <v>0</v>
      </c>
      <c r="DT46" s="682">
        <f t="shared" si="82"/>
        <v>0</v>
      </c>
      <c r="DU46" s="682">
        <f t="shared" si="82"/>
        <v>0</v>
      </c>
      <c r="DV46" s="682">
        <f t="shared" si="82"/>
        <v>0</v>
      </c>
      <c r="DW46" s="682">
        <f t="shared" si="82"/>
        <v>0</v>
      </c>
      <c r="DX46" s="682">
        <f t="shared" si="82"/>
        <v>0</v>
      </c>
      <c r="DY46" s="682">
        <f t="shared" si="82"/>
        <v>0</v>
      </c>
      <c r="DZ46" s="682">
        <f t="shared" si="82"/>
        <v>0</v>
      </c>
      <c r="EA46" s="682">
        <f t="shared" si="82"/>
        <v>0</v>
      </c>
      <c r="EB46" s="682">
        <f t="shared" si="82"/>
        <v>0</v>
      </c>
      <c r="EC46" s="682">
        <f t="shared" si="82"/>
        <v>0</v>
      </c>
      <c r="ED46" s="682">
        <f t="shared" si="82"/>
        <v>0</v>
      </c>
      <c r="EE46" s="682">
        <f t="shared" si="82"/>
        <v>0</v>
      </c>
      <c r="EF46" s="682">
        <f t="shared" si="82"/>
        <v>0</v>
      </c>
      <c r="EG46" s="682">
        <f t="shared" si="82"/>
        <v>0</v>
      </c>
      <c r="EH46" s="682">
        <f t="shared" si="82"/>
        <v>0</v>
      </c>
      <c r="EI46" s="682">
        <f t="shared" si="82"/>
        <v>0</v>
      </c>
      <c r="EJ46" s="682">
        <f t="shared" si="82"/>
        <v>0</v>
      </c>
      <c r="EK46" s="682">
        <f t="shared" si="82"/>
        <v>0</v>
      </c>
      <c r="EL46" s="682">
        <f t="shared" si="82"/>
        <v>0</v>
      </c>
      <c r="EM46" s="682"/>
      <c r="EN46" s="682"/>
      <c r="EO46" s="682"/>
      <c r="EP46" s="682"/>
      <c r="EQ46" s="700"/>
      <c r="ER46" s="419"/>
      <c r="ES46" s="420"/>
      <c r="ET46" s="420"/>
      <c r="EU46" s="420"/>
      <c r="EV46" s="420"/>
      <c r="EW46" s="420"/>
      <c r="EX46" s="420"/>
      <c r="EY46" s="420"/>
      <c r="EZ46" s="420"/>
      <c r="FA46" s="421"/>
    </row>
    <row r="47" spans="1:157" ht="35.25" customHeight="1" thickBot="1" x14ac:dyDescent="0.3">
      <c r="A47" s="469"/>
      <c r="B47" s="470"/>
      <c r="C47" s="470"/>
      <c r="D47" s="470"/>
      <c r="E47" s="470"/>
      <c r="F47" s="312" t="s">
        <v>52</v>
      </c>
      <c r="G47" s="313">
        <f>G45+G46</f>
        <v>21016124553</v>
      </c>
      <c r="H47" s="314">
        <f t="shared" ref="H47:BS47" si="83">H45+H46</f>
        <v>1850721000</v>
      </c>
      <c r="I47" s="314">
        <f t="shared" si="83"/>
        <v>0</v>
      </c>
      <c r="J47" s="314">
        <f t="shared" si="83"/>
        <v>0</v>
      </c>
      <c r="K47" s="314">
        <f t="shared" si="83"/>
        <v>1850721000</v>
      </c>
      <c r="L47" s="314">
        <f t="shared" si="83"/>
        <v>382800000</v>
      </c>
      <c r="M47" s="314">
        <f t="shared" si="83"/>
        <v>1850721000</v>
      </c>
      <c r="N47" s="314">
        <f t="shared" si="83"/>
        <v>1296660000</v>
      </c>
      <c r="O47" s="314">
        <f t="shared" si="83"/>
        <v>1850721000</v>
      </c>
      <c r="P47" s="314">
        <f t="shared" si="83"/>
        <v>1316121000</v>
      </c>
      <c r="Q47" s="314">
        <f t="shared" si="83"/>
        <v>1850721000</v>
      </c>
      <c r="R47" s="314">
        <f t="shared" si="83"/>
        <v>1316121000</v>
      </c>
      <c r="S47" s="314">
        <f t="shared" si="83"/>
        <v>1850721000</v>
      </c>
      <c r="T47" s="314">
        <f t="shared" si="83"/>
        <v>1413981000</v>
      </c>
      <c r="U47" s="314">
        <f t="shared" si="83"/>
        <v>1850721000</v>
      </c>
      <c r="V47" s="314">
        <f t="shared" si="83"/>
        <v>1840939780</v>
      </c>
      <c r="W47" s="314">
        <f t="shared" si="83"/>
        <v>1850721000</v>
      </c>
      <c r="X47" s="314">
        <f t="shared" si="83"/>
        <v>1840939780</v>
      </c>
      <c r="Y47" s="314">
        <f t="shared" si="83"/>
        <v>1840939780</v>
      </c>
      <c r="Z47" s="314">
        <f t="shared" si="83"/>
        <v>1850721000</v>
      </c>
      <c r="AA47" s="314">
        <f t="shared" si="83"/>
        <v>1840939780</v>
      </c>
      <c r="AB47" s="314">
        <f t="shared" si="83"/>
        <v>4062003781</v>
      </c>
      <c r="AC47" s="314">
        <f t="shared" si="83"/>
        <v>86770001</v>
      </c>
      <c r="AD47" s="314">
        <f t="shared" si="83"/>
        <v>86770001</v>
      </c>
      <c r="AE47" s="314">
        <f t="shared" si="83"/>
        <v>1993133601</v>
      </c>
      <c r="AF47" s="314">
        <f t="shared" si="83"/>
        <v>1993133601</v>
      </c>
      <c r="AG47" s="314">
        <f t="shared" si="83"/>
        <v>1223115773</v>
      </c>
      <c r="AH47" s="314">
        <f t="shared" si="83"/>
        <v>1223115773</v>
      </c>
      <c r="AI47" s="314">
        <f t="shared" si="83"/>
        <v>31697734</v>
      </c>
      <c r="AJ47" s="314">
        <f t="shared" si="83"/>
        <v>31697734</v>
      </c>
      <c r="AK47" s="314">
        <f t="shared" si="83"/>
        <v>0</v>
      </c>
      <c r="AL47" s="314">
        <f t="shared" si="83"/>
        <v>0</v>
      </c>
      <c r="AM47" s="314">
        <f t="shared" si="83"/>
        <v>31751047</v>
      </c>
      <c r="AN47" s="314">
        <f t="shared" si="83"/>
        <v>23272880</v>
      </c>
      <c r="AO47" s="314">
        <f t="shared" si="83"/>
        <v>252500000</v>
      </c>
      <c r="AP47" s="314">
        <f t="shared" si="83"/>
        <v>8478167</v>
      </c>
      <c r="AQ47" s="314">
        <f t="shared" si="83"/>
        <v>24839000</v>
      </c>
      <c r="AR47" s="314">
        <f t="shared" si="83"/>
        <v>24839000</v>
      </c>
      <c r="AS47" s="314">
        <f t="shared" si="83"/>
        <v>62277000</v>
      </c>
      <c r="AT47" s="314">
        <f t="shared" si="83"/>
        <v>62151000</v>
      </c>
      <c r="AU47" s="314">
        <f t="shared" si="83"/>
        <v>57770734</v>
      </c>
      <c r="AV47" s="314">
        <f t="shared" si="83"/>
        <v>57780734</v>
      </c>
      <c r="AW47" s="314">
        <f t="shared" si="83"/>
        <v>502805033</v>
      </c>
      <c r="AX47" s="314">
        <f t="shared" si="83"/>
        <v>99137067</v>
      </c>
      <c r="AY47" s="314">
        <f t="shared" si="83"/>
        <v>145343858</v>
      </c>
      <c r="AZ47" s="314">
        <f t="shared" si="83"/>
        <v>118903890</v>
      </c>
      <c r="BA47" s="314">
        <f t="shared" si="83"/>
        <v>4412003781</v>
      </c>
      <c r="BB47" s="314">
        <f t="shared" si="83"/>
        <v>4412003781</v>
      </c>
      <c r="BC47" s="314">
        <f t="shared" si="83"/>
        <v>3729279847</v>
      </c>
      <c r="BD47" s="314">
        <f t="shared" si="83"/>
        <v>4412003781</v>
      </c>
      <c r="BE47" s="314">
        <f t="shared" si="83"/>
        <v>3729279847</v>
      </c>
      <c r="BF47" s="314">
        <f t="shared" si="83"/>
        <v>5765482973</v>
      </c>
      <c r="BG47" s="314">
        <f t="shared" si="83"/>
        <v>3784077398</v>
      </c>
      <c r="BH47" s="314">
        <f t="shared" si="83"/>
        <v>3784077398</v>
      </c>
      <c r="BI47" s="314">
        <f t="shared" si="83"/>
        <v>122142366</v>
      </c>
      <c r="BJ47" s="314">
        <f t="shared" si="83"/>
        <v>77485097</v>
      </c>
      <c r="BK47" s="314">
        <f t="shared" si="83"/>
        <v>338133891</v>
      </c>
      <c r="BL47" s="314">
        <f t="shared" si="83"/>
        <v>18730853</v>
      </c>
      <c r="BM47" s="314">
        <f t="shared" si="83"/>
        <v>65585000</v>
      </c>
      <c r="BN47" s="314">
        <f t="shared" si="83"/>
        <v>66067982</v>
      </c>
      <c r="BO47" s="314">
        <f t="shared" si="83"/>
        <v>-50061000</v>
      </c>
      <c r="BP47" s="314">
        <f t="shared" si="83"/>
        <v>10210355</v>
      </c>
      <c r="BQ47" s="314">
        <f t="shared" si="83"/>
        <v>1023252121</v>
      </c>
      <c r="BR47" s="314">
        <f t="shared" si="83"/>
        <v>26275681</v>
      </c>
      <c r="BS47" s="314">
        <f t="shared" si="83"/>
        <v>110482000</v>
      </c>
      <c r="BT47" s="314">
        <f t="shared" ref="BT47:DN47" si="84">BT45+BT46</f>
        <v>51351000</v>
      </c>
      <c r="BU47" s="314">
        <f t="shared" si="84"/>
        <v>5744998</v>
      </c>
      <c r="BV47" s="314">
        <f t="shared" si="84"/>
        <v>5745000</v>
      </c>
      <c r="BW47" s="314">
        <f t="shared" si="84"/>
        <v>278705864</v>
      </c>
      <c r="BX47" s="314">
        <f t="shared" si="84"/>
        <v>1276194163</v>
      </c>
      <c r="BY47" s="314">
        <f t="shared" si="84"/>
        <v>39764734</v>
      </c>
      <c r="BZ47" s="314">
        <f t="shared" si="84"/>
        <v>83187600</v>
      </c>
      <c r="CA47" s="314">
        <f t="shared" si="84"/>
        <v>108435367</v>
      </c>
      <c r="CB47" s="314">
        <f t="shared" si="84"/>
        <v>271473568.33333331</v>
      </c>
      <c r="CC47" s="314">
        <f t="shared" si="84"/>
        <v>-5781936</v>
      </c>
      <c r="CD47" s="314">
        <f t="shared" si="84"/>
        <v>142090665.66666669</v>
      </c>
      <c r="CE47" s="314">
        <f t="shared" si="84"/>
        <v>5820480803</v>
      </c>
      <c r="CF47" s="314">
        <f t="shared" si="84"/>
        <v>5820480803</v>
      </c>
      <c r="CG47" s="314">
        <f t="shared" si="84"/>
        <v>5812889363</v>
      </c>
      <c r="CH47" s="314">
        <f t="shared" si="84"/>
        <v>5820480803</v>
      </c>
      <c r="CI47" s="314">
        <f t="shared" si="84"/>
        <v>5812889363</v>
      </c>
      <c r="CJ47" s="314">
        <f t="shared" si="84"/>
        <v>6329602563</v>
      </c>
      <c r="CK47" s="314">
        <f t="shared" si="84"/>
        <v>2017704912</v>
      </c>
      <c r="CL47" s="314">
        <f t="shared" si="84"/>
        <v>2017704912</v>
      </c>
      <c r="CM47" s="314">
        <f t="shared" si="84"/>
        <v>2538045523</v>
      </c>
      <c r="CN47" s="314">
        <f t="shared" si="84"/>
        <v>2538045523</v>
      </c>
      <c r="CO47" s="314">
        <f t="shared" si="84"/>
        <v>360889300</v>
      </c>
      <c r="CP47" s="314">
        <f t="shared" si="84"/>
        <v>360889300</v>
      </c>
      <c r="CQ47" s="314">
        <f t="shared" si="84"/>
        <v>943717558</v>
      </c>
      <c r="CR47" s="314">
        <f t="shared" si="84"/>
        <v>835461540</v>
      </c>
      <c r="CS47" s="314">
        <f t="shared" si="84"/>
        <v>254239557</v>
      </c>
      <c r="CT47" s="314">
        <f t="shared" si="84"/>
        <v>13296000</v>
      </c>
      <c r="CU47" s="314">
        <f t="shared" si="84"/>
        <v>197301113</v>
      </c>
      <c r="CV47" s="314">
        <f t="shared" si="84"/>
        <v>132820000</v>
      </c>
      <c r="CW47" s="314">
        <f t="shared" si="84"/>
        <v>0</v>
      </c>
      <c r="CX47" s="314">
        <f t="shared" si="84"/>
        <v>0</v>
      </c>
      <c r="CY47" s="314">
        <f t="shared" si="84"/>
        <v>0</v>
      </c>
      <c r="CZ47" s="314">
        <f t="shared" si="84"/>
        <v>0</v>
      </c>
      <c r="DA47" s="314">
        <f t="shared" si="84"/>
        <v>0</v>
      </c>
      <c r="DB47" s="314">
        <f t="shared" si="84"/>
        <v>0</v>
      </c>
      <c r="DC47" s="314">
        <f t="shared" si="84"/>
        <v>0</v>
      </c>
      <c r="DD47" s="314">
        <f t="shared" si="84"/>
        <v>0</v>
      </c>
      <c r="DE47" s="314">
        <f t="shared" si="84"/>
        <v>0</v>
      </c>
      <c r="DF47" s="314">
        <f t="shared" si="84"/>
        <v>0</v>
      </c>
      <c r="DG47" s="314">
        <f t="shared" si="84"/>
        <v>17704600</v>
      </c>
      <c r="DH47" s="314">
        <f t="shared" si="84"/>
        <v>0</v>
      </c>
      <c r="DI47" s="314">
        <f t="shared" si="84"/>
        <v>6329602563</v>
      </c>
      <c r="DJ47" s="314">
        <f t="shared" si="84"/>
        <v>6311897963</v>
      </c>
      <c r="DK47" s="314">
        <f t="shared" si="84"/>
        <v>5898217275</v>
      </c>
      <c r="DL47" s="314">
        <f t="shared" si="84"/>
        <v>6329602563</v>
      </c>
      <c r="DM47" s="314">
        <f t="shared" si="84"/>
        <v>5898217275</v>
      </c>
      <c r="DN47" s="315">
        <f t="shared" si="84"/>
        <v>3303413000</v>
      </c>
      <c r="DO47" s="701">
        <f t="shared" ref="DO47:EL47" si="85">+DO16+DO23+DO30+DO37+DO44</f>
        <v>0</v>
      </c>
      <c r="DP47" s="678">
        <f t="shared" si="85"/>
        <v>0</v>
      </c>
      <c r="DQ47" s="678">
        <f t="shared" si="85"/>
        <v>0</v>
      </c>
      <c r="DR47" s="678">
        <f t="shared" si="85"/>
        <v>0</v>
      </c>
      <c r="DS47" s="678">
        <f t="shared" si="85"/>
        <v>0</v>
      </c>
      <c r="DT47" s="678">
        <f t="shared" si="85"/>
        <v>0</v>
      </c>
      <c r="DU47" s="678">
        <f t="shared" si="85"/>
        <v>0</v>
      </c>
      <c r="DV47" s="678">
        <f t="shared" si="85"/>
        <v>0</v>
      </c>
      <c r="DW47" s="678">
        <f t="shared" si="85"/>
        <v>0</v>
      </c>
      <c r="DX47" s="678">
        <f t="shared" si="85"/>
        <v>0</v>
      </c>
      <c r="DY47" s="678">
        <f t="shared" si="85"/>
        <v>0</v>
      </c>
      <c r="DZ47" s="678">
        <f t="shared" si="85"/>
        <v>0</v>
      </c>
      <c r="EA47" s="678">
        <f t="shared" si="85"/>
        <v>0</v>
      </c>
      <c r="EB47" s="678">
        <f t="shared" si="85"/>
        <v>0</v>
      </c>
      <c r="EC47" s="678">
        <f t="shared" si="85"/>
        <v>0</v>
      </c>
      <c r="ED47" s="678">
        <f t="shared" si="85"/>
        <v>0</v>
      </c>
      <c r="EE47" s="678">
        <f t="shared" si="85"/>
        <v>0</v>
      </c>
      <c r="EF47" s="678">
        <f t="shared" si="85"/>
        <v>0</v>
      </c>
      <c r="EG47" s="678">
        <f t="shared" si="85"/>
        <v>0</v>
      </c>
      <c r="EH47" s="678">
        <f t="shared" si="85"/>
        <v>0</v>
      </c>
      <c r="EI47" s="678">
        <f t="shared" si="85"/>
        <v>0</v>
      </c>
      <c r="EJ47" s="678">
        <f t="shared" si="85"/>
        <v>0</v>
      </c>
      <c r="EK47" s="678">
        <f t="shared" si="85"/>
        <v>0</v>
      </c>
      <c r="EL47" s="678">
        <f t="shared" si="85"/>
        <v>0</v>
      </c>
      <c r="EM47" s="678"/>
      <c r="EN47" s="678"/>
      <c r="EO47" s="678"/>
      <c r="EP47" s="678"/>
      <c r="EQ47" s="702"/>
      <c r="ER47" s="422"/>
      <c r="ES47" s="423"/>
      <c r="ET47" s="423"/>
      <c r="EU47" s="423"/>
      <c r="EV47" s="423"/>
      <c r="EW47" s="423"/>
      <c r="EX47" s="423"/>
      <c r="EY47" s="423"/>
      <c r="EZ47" s="423"/>
      <c r="FA47" s="424"/>
    </row>
    <row r="49" spans="6:117" x14ac:dyDescent="0.25">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I49" s="319"/>
      <c r="BJ49" s="319"/>
      <c r="BK49" s="319"/>
      <c r="BL49" s="319"/>
      <c r="BM49" s="319"/>
      <c r="BN49" s="319"/>
      <c r="BO49" s="319"/>
      <c r="BP49" s="319"/>
      <c r="BQ49" s="319"/>
      <c r="BR49" s="319"/>
      <c r="BS49" s="319"/>
      <c r="BT49" s="319"/>
      <c r="BU49" s="319"/>
      <c r="BV49" s="319"/>
      <c r="BW49" s="319"/>
      <c r="BX49" s="319"/>
      <c r="BY49" s="319"/>
      <c r="BZ49" s="319"/>
      <c r="CA49" s="319"/>
      <c r="CB49" s="319"/>
      <c r="CC49" s="319"/>
      <c r="CD49" s="319"/>
      <c r="CE49" s="319"/>
      <c r="CF49" s="319"/>
      <c r="CG49" s="319"/>
      <c r="CH49" s="319"/>
      <c r="CI49" s="319"/>
    </row>
    <row r="50" spans="6:117" x14ac:dyDescent="0.25">
      <c r="F50" s="320" t="s">
        <v>35</v>
      </c>
      <c r="G50"/>
      <c r="H50"/>
      <c r="I50"/>
      <c r="J50"/>
      <c r="K50"/>
      <c r="L50"/>
      <c r="M50"/>
      <c r="N50"/>
      <c r="O50"/>
      <c r="P50"/>
      <c r="Q50"/>
      <c r="R50"/>
      <c r="S50"/>
      <c r="T50"/>
      <c r="U50"/>
      <c r="V50"/>
      <c r="W50"/>
      <c r="X50"/>
      <c r="Y50"/>
      <c r="Z50"/>
      <c r="AA50"/>
      <c r="AB50"/>
      <c r="AC50"/>
      <c r="AD50"/>
      <c r="AE50"/>
      <c r="AF50"/>
      <c r="AG50"/>
      <c r="AH50" s="321"/>
      <c r="AI50" s="322"/>
      <c r="AJ50" s="321"/>
      <c r="AK50" s="322"/>
      <c r="AL50" s="321"/>
      <c r="AM50" s="322"/>
      <c r="AN50" s="321"/>
      <c r="AO50" s="322"/>
      <c r="AP50" s="321"/>
      <c r="AQ50" s="322"/>
      <c r="AR50" s="321"/>
      <c r="AS50"/>
      <c r="AT50"/>
      <c r="AU50"/>
      <c r="AV50"/>
      <c r="AW50"/>
      <c r="AX50"/>
      <c r="AY50"/>
      <c r="AZ50"/>
      <c r="BA50" s="323"/>
      <c r="BB50" s="323"/>
      <c r="BC50" s="323"/>
      <c r="BD50" s="323"/>
      <c r="BE50" s="323"/>
      <c r="BW50"/>
      <c r="BX50"/>
      <c r="BY50"/>
      <c r="BZ50"/>
      <c r="CA50"/>
      <c r="CB50"/>
      <c r="CC50"/>
      <c r="CD50"/>
      <c r="CE50"/>
      <c r="CF50"/>
      <c r="CG50"/>
      <c r="CH50"/>
      <c r="CI50"/>
      <c r="CX50"/>
      <c r="CY50"/>
      <c r="CZ50"/>
      <c r="DA50"/>
      <c r="DB50"/>
      <c r="DC50"/>
      <c r="DD50"/>
      <c r="DE50"/>
      <c r="DF50"/>
      <c r="DG50"/>
      <c r="DH50"/>
      <c r="DI50"/>
      <c r="DJ50"/>
      <c r="DK50"/>
      <c r="DL50"/>
      <c r="DM50"/>
    </row>
    <row r="51" spans="6:117" x14ac:dyDescent="0.25">
      <c r="F51" s="143" t="s">
        <v>36</v>
      </c>
      <c r="G51" s="361" t="s">
        <v>37</v>
      </c>
      <c r="H51" s="362"/>
      <c r="I51" s="362"/>
      <c r="J51" s="362"/>
      <c r="K51" s="362"/>
      <c r="L51" s="362"/>
      <c r="M51" s="363"/>
      <c r="N51" s="364" t="s">
        <v>38</v>
      </c>
      <c r="O51" s="365"/>
      <c r="P51" s="365"/>
      <c r="Q51" s="365"/>
      <c r="R51" s="365"/>
      <c r="S51" s="365"/>
      <c r="T51" s="366"/>
    </row>
    <row r="52" spans="6:117" x14ac:dyDescent="0.25">
      <c r="F52" s="135">
        <v>13</v>
      </c>
      <c r="G52" s="367" t="s">
        <v>210</v>
      </c>
      <c r="H52" s="367"/>
      <c r="I52" s="367"/>
      <c r="J52" s="367"/>
      <c r="K52" s="367"/>
      <c r="L52" s="367"/>
      <c r="M52" s="367"/>
      <c r="N52" s="367" t="s">
        <v>211</v>
      </c>
      <c r="O52" s="367"/>
      <c r="P52" s="367"/>
      <c r="Q52" s="367"/>
      <c r="R52" s="367"/>
      <c r="S52" s="367"/>
      <c r="T52" s="367"/>
    </row>
    <row r="53" spans="6:117" x14ac:dyDescent="0.25">
      <c r="F53" s="135">
        <v>14</v>
      </c>
      <c r="G53" s="367" t="s">
        <v>443</v>
      </c>
      <c r="H53" s="367"/>
      <c r="I53" s="367"/>
      <c r="J53" s="367"/>
      <c r="K53" s="367"/>
      <c r="L53" s="367"/>
      <c r="M53" s="367"/>
      <c r="N53" s="368" t="s">
        <v>682</v>
      </c>
      <c r="O53" s="368"/>
      <c r="P53" s="368"/>
      <c r="Q53" s="368"/>
      <c r="R53" s="368"/>
      <c r="S53" s="368"/>
      <c r="T53" s="368"/>
    </row>
  </sheetData>
  <sheetProtection formatCells="0" formatColumns="0" formatRows="0" insertHyperlinks="0" sort="0"/>
  <sortState xmlns:xlrd2="http://schemas.microsoft.com/office/spreadsheetml/2017/richdata2" ref="CC12">
    <sortCondition ref="CC12"/>
  </sortState>
  <mergeCells count="83">
    <mergeCell ref="A45:E47"/>
    <mergeCell ref="D31:D37"/>
    <mergeCell ref="A31:A37"/>
    <mergeCell ref="A38:A44"/>
    <mergeCell ref="B38:B44"/>
    <mergeCell ref="C38:C44"/>
    <mergeCell ref="D38:D44"/>
    <mergeCell ref="E38:E44"/>
    <mergeCell ref="A4:E4"/>
    <mergeCell ref="E17:E23"/>
    <mergeCell ref="EW24:EW30"/>
    <mergeCell ref="EX24:EX30"/>
    <mergeCell ref="B31:B37"/>
    <mergeCell ref="C31:C37"/>
    <mergeCell ref="E31:E37"/>
    <mergeCell ref="H8:AA8"/>
    <mergeCell ref="A17:A30"/>
    <mergeCell ref="B24:B30"/>
    <mergeCell ref="C24:C30"/>
    <mergeCell ref="D24:D30"/>
    <mergeCell ref="E24:E30"/>
    <mergeCell ref="B17:B23"/>
    <mergeCell ref="C17:C23"/>
    <mergeCell ref="D17:D23"/>
    <mergeCell ref="FA24:FA30"/>
    <mergeCell ref="EW17:EW23"/>
    <mergeCell ref="EX17:EX23"/>
    <mergeCell ref="EY17:EY23"/>
    <mergeCell ref="EZ17:EZ23"/>
    <mergeCell ref="FA17:FA23"/>
    <mergeCell ref="A1:E3"/>
    <mergeCell ref="F1:FA1"/>
    <mergeCell ref="F2:FA2"/>
    <mergeCell ref="F3:EQ3"/>
    <mergeCell ref="ER3:FA3"/>
    <mergeCell ref="F4:FA4"/>
    <mergeCell ref="F5:FA5"/>
    <mergeCell ref="A10:A16"/>
    <mergeCell ref="EX10:EX16"/>
    <mergeCell ref="EY10:EY16"/>
    <mergeCell ref="E10:E16"/>
    <mergeCell ref="EW10:EW16"/>
    <mergeCell ref="EX7:EX9"/>
    <mergeCell ref="EW7:EW9"/>
    <mergeCell ref="A7:G8"/>
    <mergeCell ref="BF8:CI8"/>
    <mergeCell ref="AB8:BE8"/>
    <mergeCell ref="CJ8:DM8"/>
    <mergeCell ref="DN8:EQ8"/>
    <mergeCell ref="H7:EQ7"/>
    <mergeCell ref="ER7:ER9"/>
    <mergeCell ref="A5:E5"/>
    <mergeCell ref="FA7:FA9"/>
    <mergeCell ref="B10:B16"/>
    <mergeCell ref="C10:C16"/>
    <mergeCell ref="D10:D16"/>
    <mergeCell ref="FA10:FA16"/>
    <mergeCell ref="EZ10:EZ16"/>
    <mergeCell ref="ET7:ET9"/>
    <mergeCell ref="EY7:EY9"/>
    <mergeCell ref="EZ7:EZ9"/>
    <mergeCell ref="ER45:FA47"/>
    <mergeCell ref="ES7:ES9"/>
    <mergeCell ref="EU7:EU9"/>
    <mergeCell ref="EV7:EV9"/>
    <mergeCell ref="FA38:FA44"/>
    <mergeCell ref="EZ31:EZ37"/>
    <mergeCell ref="EX38:EX44"/>
    <mergeCell ref="EY38:EY44"/>
    <mergeCell ref="EW38:EW44"/>
    <mergeCell ref="FA31:FA37"/>
    <mergeCell ref="EY31:EY37"/>
    <mergeCell ref="EX31:EX37"/>
    <mergeCell ref="EW31:EW37"/>
    <mergeCell ref="EZ38:EZ44"/>
    <mergeCell ref="EY24:EY30"/>
    <mergeCell ref="EZ24:EZ30"/>
    <mergeCell ref="G51:M51"/>
    <mergeCell ref="N51:T51"/>
    <mergeCell ref="G52:M52"/>
    <mergeCell ref="N52:T52"/>
    <mergeCell ref="G53:M53"/>
    <mergeCell ref="N53:T53"/>
  </mergeCells>
  <hyperlinks>
    <hyperlink ref="FA24" r:id="rId1" xr:uid="{7EC4C217-70A2-4B4F-8C07-8A21CDC38AB4}"/>
    <hyperlink ref="FA38" r:id="rId2" xr:uid="{3D8FCAC5-2AB3-40BE-9D6B-34CF4C88878B}"/>
    <hyperlink ref="FA17" r:id="rId3" xr:uid="{4050BFDF-3412-4D61-A1A6-860826BBCEFF}"/>
  </hyperlinks>
  <printOptions horizontalCentered="1" verticalCentered="1"/>
  <pageMargins left="0" right="0" top="0.74803149606299213" bottom="0" header="0.31496062992125984" footer="0"/>
  <pageSetup scale="20" fitToHeight="0"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4"/>
  <sheetViews>
    <sheetView topLeftCell="A2" zoomScale="57" zoomScaleNormal="57" workbookViewId="0">
      <selection activeCell="F10" sqref="F10"/>
    </sheetView>
  </sheetViews>
  <sheetFormatPr baseColWidth="10" defaultColWidth="11.42578125" defaultRowHeight="12.75" x14ac:dyDescent="0.25"/>
  <cols>
    <col min="1" max="1" width="19" style="326" customWidth="1"/>
    <col min="2" max="2" width="21.28515625" style="326" customWidth="1"/>
    <col min="3" max="3" width="46" style="356" customWidth="1"/>
    <col min="4" max="4" width="7.42578125" style="326" customWidth="1"/>
    <col min="5" max="5" width="7" style="326" customWidth="1"/>
    <col min="6" max="6" width="10.7109375" style="326" customWidth="1"/>
    <col min="7" max="13" width="8.42578125" style="326" customWidth="1"/>
    <col min="14" max="19" width="8.42578125" style="355" customWidth="1"/>
    <col min="20" max="20" width="10.7109375" style="355" customWidth="1"/>
    <col min="21" max="21" width="8.5703125" style="355" customWidth="1"/>
    <col min="22" max="22" width="68.85546875" style="328" customWidth="1"/>
    <col min="23" max="16384" width="11.42578125" style="326"/>
  </cols>
  <sheetData>
    <row r="1" spans="1:22" ht="43.5" customHeight="1" x14ac:dyDescent="0.25">
      <c r="A1" s="452"/>
      <c r="B1" s="453"/>
      <c r="C1" s="453"/>
      <c r="D1" s="479" t="s">
        <v>39</v>
      </c>
      <c r="E1" s="480"/>
      <c r="F1" s="480"/>
      <c r="G1" s="480"/>
      <c r="H1" s="480"/>
      <c r="I1" s="480"/>
      <c r="J1" s="480"/>
      <c r="K1" s="480"/>
      <c r="L1" s="480"/>
      <c r="M1" s="480"/>
      <c r="N1" s="480"/>
      <c r="O1" s="480"/>
      <c r="P1" s="480"/>
      <c r="Q1" s="480"/>
      <c r="R1" s="480"/>
      <c r="S1" s="480"/>
      <c r="T1" s="480"/>
      <c r="U1" s="480"/>
      <c r="V1" s="481"/>
    </row>
    <row r="2" spans="1:22" ht="54" customHeight="1" x14ac:dyDescent="0.25">
      <c r="A2" s="455"/>
      <c r="B2" s="456"/>
      <c r="C2" s="456"/>
      <c r="D2" s="482" t="s">
        <v>683</v>
      </c>
      <c r="E2" s="483"/>
      <c r="F2" s="483"/>
      <c r="G2" s="483"/>
      <c r="H2" s="483"/>
      <c r="I2" s="483"/>
      <c r="J2" s="483"/>
      <c r="K2" s="483"/>
      <c r="L2" s="483"/>
      <c r="M2" s="483"/>
      <c r="N2" s="483"/>
      <c r="O2" s="483"/>
      <c r="P2" s="483"/>
      <c r="Q2" s="483"/>
      <c r="R2" s="483"/>
      <c r="S2" s="483"/>
      <c r="T2" s="483"/>
      <c r="U2" s="483"/>
      <c r="V2" s="484"/>
    </row>
    <row r="3" spans="1:22" ht="43.5" customHeight="1" thickBot="1" x14ac:dyDescent="0.3">
      <c r="A3" s="458"/>
      <c r="B3" s="459"/>
      <c r="C3" s="459"/>
      <c r="D3" s="504" t="s">
        <v>40</v>
      </c>
      <c r="E3" s="390"/>
      <c r="F3" s="390"/>
      <c r="G3" s="390"/>
      <c r="H3" s="390"/>
      <c r="I3" s="390"/>
      <c r="J3" s="390"/>
      <c r="K3" s="390"/>
      <c r="L3" s="390"/>
      <c r="M3" s="390"/>
      <c r="N3" s="390"/>
      <c r="O3" s="390"/>
      <c r="P3" s="390"/>
      <c r="Q3" s="390"/>
      <c r="R3" s="390"/>
      <c r="S3" s="390"/>
      <c r="T3" s="390"/>
      <c r="U3" s="505"/>
      <c r="V3" s="327" t="s">
        <v>680</v>
      </c>
    </row>
    <row r="4" spans="1:22" ht="43.5" customHeight="1" thickBot="1" x14ac:dyDescent="0.3">
      <c r="A4" s="369" t="s">
        <v>0</v>
      </c>
      <c r="B4" s="370"/>
      <c r="C4" s="499"/>
      <c r="D4" s="493" t="s">
        <v>82</v>
      </c>
      <c r="E4" s="494"/>
      <c r="F4" s="494"/>
      <c r="G4" s="494"/>
      <c r="H4" s="494"/>
      <c r="I4" s="494"/>
      <c r="J4" s="494"/>
      <c r="K4" s="494"/>
      <c r="L4" s="494"/>
      <c r="M4" s="494"/>
      <c r="N4" s="494"/>
      <c r="O4" s="494"/>
      <c r="P4" s="494"/>
      <c r="Q4" s="494"/>
      <c r="R4" s="494"/>
      <c r="S4" s="494"/>
      <c r="T4" s="494"/>
      <c r="U4" s="494"/>
      <c r="V4" s="495"/>
    </row>
    <row r="5" spans="1:22" ht="43.5" customHeight="1" thickBot="1" x14ac:dyDescent="0.3">
      <c r="A5" s="490" t="s">
        <v>2</v>
      </c>
      <c r="B5" s="491"/>
      <c r="C5" s="492"/>
      <c r="D5" s="496" t="s">
        <v>83</v>
      </c>
      <c r="E5" s="497"/>
      <c r="F5" s="497"/>
      <c r="G5" s="497"/>
      <c r="H5" s="497"/>
      <c r="I5" s="497"/>
      <c r="J5" s="497"/>
      <c r="K5" s="497"/>
      <c r="L5" s="497"/>
      <c r="M5" s="497"/>
      <c r="N5" s="497"/>
      <c r="O5" s="497"/>
      <c r="P5" s="497"/>
      <c r="Q5" s="497"/>
      <c r="R5" s="497"/>
      <c r="S5" s="497"/>
      <c r="T5" s="497"/>
      <c r="U5" s="497"/>
      <c r="V5" s="498"/>
    </row>
    <row r="6" spans="1:22" ht="18.75" customHeight="1" thickBot="1" x14ac:dyDescent="0.3">
      <c r="A6" s="506"/>
      <c r="B6" s="507"/>
      <c r="C6" s="507"/>
      <c r="D6" s="507"/>
      <c r="E6" s="507"/>
      <c r="F6" s="507"/>
      <c r="G6" s="507"/>
      <c r="H6" s="507"/>
      <c r="I6" s="507"/>
      <c r="J6" s="507"/>
      <c r="K6" s="507"/>
      <c r="L6" s="507"/>
      <c r="M6" s="507"/>
      <c r="N6" s="507"/>
      <c r="O6" s="507"/>
      <c r="P6" s="507"/>
      <c r="Q6" s="507"/>
      <c r="R6" s="507"/>
      <c r="S6" s="507"/>
      <c r="T6" s="507"/>
      <c r="U6" s="507"/>
      <c r="V6" s="508"/>
    </row>
    <row r="7" spans="1:22" s="328" customFormat="1" ht="37.5" customHeight="1" x14ac:dyDescent="0.25">
      <c r="A7" s="500" t="s">
        <v>23</v>
      </c>
      <c r="B7" s="502" t="s">
        <v>24</v>
      </c>
      <c r="C7" s="485" t="s">
        <v>81</v>
      </c>
      <c r="D7" s="487" t="s">
        <v>25</v>
      </c>
      <c r="E7" s="488"/>
      <c r="F7" s="489" t="s">
        <v>636</v>
      </c>
      <c r="G7" s="489"/>
      <c r="H7" s="489"/>
      <c r="I7" s="489"/>
      <c r="J7" s="489"/>
      <c r="K7" s="489"/>
      <c r="L7" s="489"/>
      <c r="M7" s="489"/>
      <c r="N7" s="489"/>
      <c r="O7" s="489"/>
      <c r="P7" s="489"/>
      <c r="Q7" s="489"/>
      <c r="R7" s="489"/>
      <c r="S7" s="489"/>
      <c r="T7" s="502" t="s">
        <v>29</v>
      </c>
      <c r="U7" s="502"/>
      <c r="V7" s="509" t="s">
        <v>783</v>
      </c>
    </row>
    <row r="8" spans="1:22" s="328" customFormat="1" ht="55.5" customHeight="1" thickBot="1" x14ac:dyDescent="0.3">
      <c r="A8" s="501"/>
      <c r="B8" s="503"/>
      <c r="C8" s="486"/>
      <c r="D8" s="330" t="s">
        <v>26</v>
      </c>
      <c r="E8" s="330" t="s">
        <v>27</v>
      </c>
      <c r="F8" s="330" t="s">
        <v>28</v>
      </c>
      <c r="G8" s="331" t="s">
        <v>6</v>
      </c>
      <c r="H8" s="331" t="s">
        <v>7</v>
      </c>
      <c r="I8" s="331" t="s">
        <v>8</v>
      </c>
      <c r="J8" s="331" t="s">
        <v>9</v>
      </c>
      <c r="K8" s="331" t="s">
        <v>10</v>
      </c>
      <c r="L8" s="331" t="s">
        <v>11</v>
      </c>
      <c r="M8" s="331" t="s">
        <v>12</v>
      </c>
      <c r="N8" s="331" t="s">
        <v>13</v>
      </c>
      <c r="O8" s="331" t="s">
        <v>14</v>
      </c>
      <c r="P8" s="331" t="s">
        <v>15</v>
      </c>
      <c r="Q8" s="331" t="s">
        <v>16</v>
      </c>
      <c r="R8" s="331" t="s">
        <v>17</v>
      </c>
      <c r="S8" s="329" t="s">
        <v>18</v>
      </c>
      <c r="T8" s="329" t="s">
        <v>30</v>
      </c>
      <c r="U8" s="329" t="s">
        <v>31</v>
      </c>
      <c r="V8" s="510"/>
    </row>
    <row r="9" spans="1:22" s="328" customFormat="1" ht="50.1" customHeight="1" x14ac:dyDescent="0.25">
      <c r="A9" s="431" t="s">
        <v>92</v>
      </c>
      <c r="B9" s="431" t="s">
        <v>102</v>
      </c>
      <c r="C9" s="478" t="s">
        <v>521</v>
      </c>
      <c r="D9" s="475" t="s">
        <v>93</v>
      </c>
      <c r="E9" s="475" t="s">
        <v>93</v>
      </c>
      <c r="F9" s="332" t="s">
        <v>19</v>
      </c>
      <c r="G9" s="642">
        <v>0</v>
      </c>
      <c r="H9" s="642">
        <v>0.12</v>
      </c>
      <c r="I9" s="642">
        <v>0.16</v>
      </c>
      <c r="J9" s="642">
        <v>0.14000000000000001</v>
      </c>
      <c r="K9" s="642">
        <v>0.12</v>
      </c>
      <c r="L9" s="642">
        <v>0.1</v>
      </c>
      <c r="M9" s="642">
        <v>7.0000000000000007E-2</v>
      </c>
      <c r="N9" s="642">
        <v>0.09</v>
      </c>
      <c r="O9" s="642">
        <v>0.06</v>
      </c>
      <c r="P9" s="642">
        <v>0.09</v>
      </c>
      <c r="Q9" s="642">
        <v>0.03</v>
      </c>
      <c r="R9" s="642">
        <v>0.02</v>
      </c>
      <c r="S9" s="333">
        <f t="shared" ref="S9:S40" si="0">SUM(G9:R9)</f>
        <v>0.99999999999999989</v>
      </c>
      <c r="T9" s="636">
        <v>0.4</v>
      </c>
      <c r="U9" s="476">
        <v>0.3</v>
      </c>
      <c r="V9" s="637" t="s">
        <v>754</v>
      </c>
    </row>
    <row r="10" spans="1:22" s="328" customFormat="1" ht="50.1" customHeight="1" x14ac:dyDescent="0.25">
      <c r="A10" s="431"/>
      <c r="B10" s="431"/>
      <c r="C10" s="478"/>
      <c r="D10" s="475"/>
      <c r="E10" s="475"/>
      <c r="F10" s="334" t="s">
        <v>20</v>
      </c>
      <c r="G10" s="643">
        <v>0</v>
      </c>
      <c r="H10" s="643">
        <v>0.11</v>
      </c>
      <c r="I10" s="644">
        <v>0.16</v>
      </c>
      <c r="J10" s="644">
        <v>0.15</v>
      </c>
      <c r="K10" s="644">
        <v>0.12</v>
      </c>
      <c r="L10" s="645">
        <v>0.1</v>
      </c>
      <c r="M10" s="644"/>
      <c r="N10" s="644"/>
      <c r="O10" s="644"/>
      <c r="P10" s="644"/>
      <c r="Q10" s="644"/>
      <c r="R10" s="644"/>
      <c r="S10" s="335">
        <f t="shared" si="0"/>
        <v>0.64</v>
      </c>
      <c r="T10" s="636"/>
      <c r="U10" s="476"/>
      <c r="V10" s="638"/>
    </row>
    <row r="11" spans="1:22" s="338" customFormat="1" ht="50.1" customHeight="1" x14ac:dyDescent="0.2">
      <c r="A11" s="431"/>
      <c r="B11" s="431"/>
      <c r="C11" s="478" t="s">
        <v>522</v>
      </c>
      <c r="D11" s="475" t="s">
        <v>93</v>
      </c>
      <c r="E11" s="475" t="s">
        <v>93</v>
      </c>
      <c r="F11" s="336" t="s">
        <v>19</v>
      </c>
      <c r="G11" s="646">
        <v>0</v>
      </c>
      <c r="H11" s="646">
        <v>0.05</v>
      </c>
      <c r="I11" s="647">
        <v>0.1</v>
      </c>
      <c r="J11" s="647">
        <v>0.09</v>
      </c>
      <c r="K11" s="647">
        <v>0.21</v>
      </c>
      <c r="L11" s="647">
        <v>0.1</v>
      </c>
      <c r="M11" s="647">
        <v>0.04</v>
      </c>
      <c r="N11" s="647">
        <v>7.0000000000000007E-2</v>
      </c>
      <c r="O11" s="647">
        <v>0.09</v>
      </c>
      <c r="P11" s="647">
        <v>0.05</v>
      </c>
      <c r="Q11" s="647">
        <v>7.0000000000000007E-2</v>
      </c>
      <c r="R11" s="647">
        <v>0.13</v>
      </c>
      <c r="S11" s="337">
        <f t="shared" si="0"/>
        <v>1</v>
      </c>
      <c r="T11" s="636"/>
      <c r="U11" s="476">
        <v>0.1</v>
      </c>
      <c r="V11" s="637" t="s">
        <v>755</v>
      </c>
    </row>
    <row r="12" spans="1:22" s="338" customFormat="1" ht="50.1" customHeight="1" thickBot="1" x14ac:dyDescent="0.25">
      <c r="A12" s="431"/>
      <c r="B12" s="431"/>
      <c r="C12" s="478"/>
      <c r="D12" s="475"/>
      <c r="E12" s="475"/>
      <c r="F12" s="339" t="s">
        <v>20</v>
      </c>
      <c r="G12" s="643">
        <v>0</v>
      </c>
      <c r="H12" s="643">
        <v>0.05</v>
      </c>
      <c r="I12" s="643">
        <v>0.1</v>
      </c>
      <c r="J12" s="643">
        <v>0.09</v>
      </c>
      <c r="K12" s="643">
        <v>0.21</v>
      </c>
      <c r="L12" s="648">
        <v>7.0800000000000002E-2</v>
      </c>
      <c r="M12" s="643"/>
      <c r="N12" s="643"/>
      <c r="O12" s="643"/>
      <c r="P12" s="643"/>
      <c r="Q12" s="643"/>
      <c r="R12" s="643"/>
      <c r="S12" s="340">
        <f t="shared" si="0"/>
        <v>0.52080000000000004</v>
      </c>
      <c r="T12" s="636"/>
      <c r="U12" s="476"/>
      <c r="V12" s="638"/>
    </row>
    <row r="13" spans="1:22" s="328" customFormat="1" ht="50.1" customHeight="1" x14ac:dyDescent="0.25">
      <c r="A13" s="737" t="s">
        <v>94</v>
      </c>
      <c r="B13" s="431" t="s">
        <v>104</v>
      </c>
      <c r="C13" s="478" t="s">
        <v>627</v>
      </c>
      <c r="D13" s="475" t="s">
        <v>93</v>
      </c>
      <c r="E13" s="475" t="s">
        <v>93</v>
      </c>
      <c r="F13" s="332" t="s">
        <v>19</v>
      </c>
      <c r="G13" s="642">
        <v>0.02</v>
      </c>
      <c r="H13" s="642">
        <v>0.36</v>
      </c>
      <c r="I13" s="642">
        <v>0.03</v>
      </c>
      <c r="J13" s="642">
        <v>0.03</v>
      </c>
      <c r="K13" s="642">
        <v>0.03</v>
      </c>
      <c r="L13" s="642">
        <v>0.03</v>
      </c>
      <c r="M13" s="642">
        <v>0.36</v>
      </c>
      <c r="N13" s="642">
        <v>0.03</v>
      </c>
      <c r="O13" s="642">
        <v>0.03</v>
      </c>
      <c r="P13" s="642">
        <v>0.03</v>
      </c>
      <c r="Q13" s="642">
        <v>0.03</v>
      </c>
      <c r="R13" s="642">
        <v>0.02</v>
      </c>
      <c r="S13" s="333">
        <f t="shared" si="0"/>
        <v>1.0000000000000002</v>
      </c>
      <c r="T13" s="636">
        <f>U13+U15+U17</f>
        <v>0.2</v>
      </c>
      <c r="U13" s="477">
        <v>6.7000000000000004E-2</v>
      </c>
      <c r="V13" s="637" t="s">
        <v>756</v>
      </c>
    </row>
    <row r="14" spans="1:22" s="328" customFormat="1" ht="50.1" customHeight="1" x14ac:dyDescent="0.25">
      <c r="A14" s="737"/>
      <c r="B14" s="431"/>
      <c r="C14" s="478"/>
      <c r="D14" s="475"/>
      <c r="E14" s="475"/>
      <c r="F14" s="334" t="s">
        <v>20</v>
      </c>
      <c r="G14" s="649">
        <v>0.02</v>
      </c>
      <c r="H14" s="649">
        <v>0.36</v>
      </c>
      <c r="I14" s="649">
        <v>0.03</v>
      </c>
      <c r="J14" s="649">
        <v>0.03</v>
      </c>
      <c r="K14" s="649">
        <v>0.03</v>
      </c>
      <c r="L14" s="650">
        <v>0.03</v>
      </c>
      <c r="M14" s="649"/>
      <c r="N14" s="649"/>
      <c r="O14" s="649"/>
      <c r="P14" s="649"/>
      <c r="Q14" s="649"/>
      <c r="R14" s="649"/>
      <c r="S14" s="340">
        <f t="shared" si="0"/>
        <v>0.50000000000000011</v>
      </c>
      <c r="T14" s="636"/>
      <c r="U14" s="477"/>
      <c r="V14" s="638"/>
    </row>
    <row r="15" spans="1:22" s="328" customFormat="1" ht="50.1" customHeight="1" x14ac:dyDescent="0.25">
      <c r="A15" s="737"/>
      <c r="B15" s="431"/>
      <c r="C15" s="474" t="s">
        <v>628</v>
      </c>
      <c r="D15" s="475" t="s">
        <v>93</v>
      </c>
      <c r="E15" s="475" t="s">
        <v>93</v>
      </c>
      <c r="F15" s="341" t="s">
        <v>19</v>
      </c>
      <c r="G15" s="647">
        <v>0.02</v>
      </c>
      <c r="H15" s="647">
        <v>0.09</v>
      </c>
      <c r="I15" s="647">
        <v>0.09</v>
      </c>
      <c r="J15" s="647">
        <v>0.1</v>
      </c>
      <c r="K15" s="647">
        <v>0.1</v>
      </c>
      <c r="L15" s="647">
        <v>0.1</v>
      </c>
      <c r="M15" s="647">
        <v>0.1</v>
      </c>
      <c r="N15" s="647">
        <v>0.1</v>
      </c>
      <c r="O15" s="647">
        <v>0.1</v>
      </c>
      <c r="P15" s="647">
        <v>0.09</v>
      </c>
      <c r="Q15" s="647">
        <v>0.09</v>
      </c>
      <c r="R15" s="647">
        <v>0.02</v>
      </c>
      <c r="S15" s="342">
        <f t="shared" si="0"/>
        <v>0.99999999999999989</v>
      </c>
      <c r="T15" s="636"/>
      <c r="U15" s="477">
        <v>6.7000000000000004E-2</v>
      </c>
      <c r="V15" s="639" t="s">
        <v>757</v>
      </c>
    </row>
    <row r="16" spans="1:22" s="328" customFormat="1" ht="50.1" customHeight="1" x14ac:dyDescent="0.25">
      <c r="A16" s="737"/>
      <c r="B16" s="431"/>
      <c r="C16" s="474"/>
      <c r="D16" s="475"/>
      <c r="E16" s="475"/>
      <c r="F16" s="334" t="s">
        <v>20</v>
      </c>
      <c r="G16" s="647">
        <v>0.02</v>
      </c>
      <c r="H16" s="647">
        <v>0.09</v>
      </c>
      <c r="I16" s="647">
        <v>0.09</v>
      </c>
      <c r="J16" s="647">
        <v>0.1</v>
      </c>
      <c r="K16" s="647">
        <v>0.1</v>
      </c>
      <c r="L16" s="651">
        <v>0.1</v>
      </c>
      <c r="M16" s="647"/>
      <c r="N16" s="647"/>
      <c r="O16" s="647"/>
      <c r="P16" s="647"/>
      <c r="Q16" s="647"/>
      <c r="R16" s="647"/>
      <c r="S16" s="340">
        <f t="shared" si="0"/>
        <v>0.5</v>
      </c>
      <c r="T16" s="636"/>
      <c r="U16" s="477"/>
      <c r="V16" s="640"/>
    </row>
    <row r="17" spans="1:22" s="328" customFormat="1" ht="50.1" customHeight="1" x14ac:dyDescent="0.25">
      <c r="A17" s="737"/>
      <c r="B17" s="431"/>
      <c r="C17" s="474" t="s">
        <v>629</v>
      </c>
      <c r="D17" s="475" t="s">
        <v>93</v>
      </c>
      <c r="E17" s="475" t="s">
        <v>93</v>
      </c>
      <c r="F17" s="341" t="s">
        <v>19</v>
      </c>
      <c r="G17" s="647">
        <v>0.02</v>
      </c>
      <c r="H17" s="647">
        <v>0.09</v>
      </c>
      <c r="I17" s="647">
        <v>0.09</v>
      </c>
      <c r="J17" s="647">
        <v>0.1</v>
      </c>
      <c r="K17" s="647">
        <v>0.1</v>
      </c>
      <c r="L17" s="647">
        <v>0.1</v>
      </c>
      <c r="M17" s="647">
        <v>0.1</v>
      </c>
      <c r="N17" s="647">
        <v>0.1</v>
      </c>
      <c r="O17" s="647">
        <v>0.1</v>
      </c>
      <c r="P17" s="647">
        <v>0.09</v>
      </c>
      <c r="Q17" s="647">
        <v>0.09</v>
      </c>
      <c r="R17" s="647">
        <v>0.02</v>
      </c>
      <c r="S17" s="342">
        <f>SUM(G17:R17)</f>
        <v>0.99999999999999989</v>
      </c>
      <c r="T17" s="636"/>
      <c r="U17" s="477">
        <v>6.6000000000000003E-2</v>
      </c>
      <c r="V17" s="637" t="s">
        <v>758</v>
      </c>
    </row>
    <row r="18" spans="1:22" s="328" customFormat="1" ht="50.1" customHeight="1" thickBot="1" x14ac:dyDescent="0.3">
      <c r="A18" s="737"/>
      <c r="B18" s="431"/>
      <c r="C18" s="474"/>
      <c r="D18" s="475"/>
      <c r="E18" s="475"/>
      <c r="F18" s="334" t="s">
        <v>20</v>
      </c>
      <c r="G18" s="646">
        <v>0.02</v>
      </c>
      <c r="H18" s="647">
        <v>0.09</v>
      </c>
      <c r="I18" s="647">
        <v>0.09</v>
      </c>
      <c r="J18" s="647">
        <v>0.1</v>
      </c>
      <c r="K18" s="647">
        <v>0.1</v>
      </c>
      <c r="L18" s="651">
        <v>0.1</v>
      </c>
      <c r="M18" s="647"/>
      <c r="N18" s="647"/>
      <c r="O18" s="647"/>
      <c r="P18" s="647"/>
      <c r="Q18" s="647"/>
      <c r="R18" s="647"/>
      <c r="S18" s="340">
        <f>SUM(G18:R18)</f>
        <v>0.5</v>
      </c>
      <c r="T18" s="636"/>
      <c r="U18" s="477"/>
      <c r="V18" s="638"/>
    </row>
    <row r="19" spans="1:22" s="328" customFormat="1" ht="50.1" customHeight="1" x14ac:dyDescent="0.25">
      <c r="A19" s="737"/>
      <c r="B19" s="431" t="s">
        <v>95</v>
      </c>
      <c r="C19" s="474" t="s">
        <v>630</v>
      </c>
      <c r="D19" s="475" t="s">
        <v>93</v>
      </c>
      <c r="E19" s="475" t="s">
        <v>93</v>
      </c>
      <c r="F19" s="343" t="s">
        <v>19</v>
      </c>
      <c r="G19" s="642">
        <v>0.08</v>
      </c>
      <c r="H19" s="642">
        <v>0.08</v>
      </c>
      <c r="I19" s="642">
        <v>0.09</v>
      </c>
      <c r="J19" s="642">
        <v>0.08</v>
      </c>
      <c r="K19" s="642">
        <v>0.08</v>
      </c>
      <c r="L19" s="642">
        <v>0.09</v>
      </c>
      <c r="M19" s="642">
        <v>0.08</v>
      </c>
      <c r="N19" s="642">
        <v>0.08</v>
      </c>
      <c r="O19" s="642">
        <v>0.09</v>
      </c>
      <c r="P19" s="642">
        <v>0.08</v>
      </c>
      <c r="Q19" s="642">
        <v>0.08</v>
      </c>
      <c r="R19" s="642">
        <v>0.09</v>
      </c>
      <c r="S19" s="344">
        <f t="shared" si="0"/>
        <v>0.99999999999999978</v>
      </c>
      <c r="T19" s="636">
        <v>0.1</v>
      </c>
      <c r="U19" s="476">
        <v>0.03</v>
      </c>
      <c r="V19" s="639" t="s">
        <v>759</v>
      </c>
    </row>
    <row r="20" spans="1:22" s="328" customFormat="1" ht="50.1" customHeight="1" thickBot="1" x14ac:dyDescent="0.3">
      <c r="A20" s="737"/>
      <c r="B20" s="431"/>
      <c r="C20" s="474"/>
      <c r="D20" s="475"/>
      <c r="E20" s="475"/>
      <c r="F20" s="334" t="s">
        <v>20</v>
      </c>
      <c r="G20" s="643">
        <v>0.08</v>
      </c>
      <c r="H20" s="643">
        <v>0.08</v>
      </c>
      <c r="I20" s="643">
        <v>0.09</v>
      </c>
      <c r="J20" s="643">
        <v>0.08</v>
      </c>
      <c r="K20" s="643">
        <v>0.08</v>
      </c>
      <c r="L20" s="648">
        <v>0.09</v>
      </c>
      <c r="M20" s="643"/>
      <c r="N20" s="643"/>
      <c r="O20" s="643"/>
      <c r="P20" s="643"/>
      <c r="Q20" s="643"/>
      <c r="R20" s="643"/>
      <c r="S20" s="340">
        <f t="shared" si="0"/>
        <v>0.5</v>
      </c>
      <c r="T20" s="636"/>
      <c r="U20" s="476"/>
      <c r="V20" s="639"/>
    </row>
    <row r="21" spans="1:22" s="328" customFormat="1" ht="50.1" customHeight="1" x14ac:dyDescent="0.25">
      <c r="A21" s="737"/>
      <c r="B21" s="431"/>
      <c r="C21" s="474" t="s">
        <v>631</v>
      </c>
      <c r="D21" s="475" t="s">
        <v>93</v>
      </c>
      <c r="E21" s="475" t="s">
        <v>93</v>
      </c>
      <c r="F21" s="343" t="s">
        <v>19</v>
      </c>
      <c r="G21" s="642">
        <v>0.08</v>
      </c>
      <c r="H21" s="642">
        <v>0.08</v>
      </c>
      <c r="I21" s="642">
        <v>0.09</v>
      </c>
      <c r="J21" s="642">
        <v>0.08</v>
      </c>
      <c r="K21" s="642">
        <v>0.08</v>
      </c>
      <c r="L21" s="642">
        <v>0.09</v>
      </c>
      <c r="M21" s="642">
        <v>0.08</v>
      </c>
      <c r="N21" s="642">
        <v>0.08</v>
      </c>
      <c r="O21" s="642">
        <v>0.09</v>
      </c>
      <c r="P21" s="642">
        <v>0.08</v>
      </c>
      <c r="Q21" s="642">
        <v>0.08</v>
      </c>
      <c r="R21" s="642">
        <v>0.09</v>
      </c>
      <c r="S21" s="333">
        <f t="shared" si="0"/>
        <v>0.99999999999999978</v>
      </c>
      <c r="T21" s="636"/>
      <c r="U21" s="476">
        <v>0.04</v>
      </c>
      <c r="V21" s="639" t="s">
        <v>760</v>
      </c>
    </row>
    <row r="22" spans="1:22" s="328" customFormat="1" ht="50.1" customHeight="1" thickBot="1" x14ac:dyDescent="0.3">
      <c r="A22" s="737"/>
      <c r="B22" s="431"/>
      <c r="C22" s="474"/>
      <c r="D22" s="475"/>
      <c r="E22" s="475"/>
      <c r="F22" s="334" t="s">
        <v>20</v>
      </c>
      <c r="G22" s="652">
        <v>0.08</v>
      </c>
      <c r="H22" s="652">
        <v>0.08</v>
      </c>
      <c r="I22" s="652">
        <v>0.09</v>
      </c>
      <c r="J22" s="652">
        <v>0.08</v>
      </c>
      <c r="K22" s="652">
        <v>0.08</v>
      </c>
      <c r="L22" s="653">
        <v>0.09</v>
      </c>
      <c r="M22" s="652"/>
      <c r="N22" s="652"/>
      <c r="O22" s="652"/>
      <c r="P22" s="652"/>
      <c r="Q22" s="652"/>
      <c r="R22" s="652"/>
      <c r="S22" s="345">
        <f t="shared" si="0"/>
        <v>0.5</v>
      </c>
      <c r="T22" s="636"/>
      <c r="U22" s="476"/>
      <c r="V22" s="639"/>
    </row>
    <row r="23" spans="1:22" s="328" customFormat="1" ht="50.1" customHeight="1" x14ac:dyDescent="0.25">
      <c r="A23" s="737"/>
      <c r="B23" s="431"/>
      <c r="C23" s="474" t="s">
        <v>632</v>
      </c>
      <c r="D23" s="475" t="s">
        <v>510</v>
      </c>
      <c r="E23" s="475" t="s">
        <v>510</v>
      </c>
      <c r="F23" s="332" t="s">
        <v>19</v>
      </c>
      <c r="G23" s="642">
        <v>0.08</v>
      </c>
      <c r="H23" s="642">
        <v>0.08</v>
      </c>
      <c r="I23" s="642">
        <v>0.09</v>
      </c>
      <c r="J23" s="642">
        <v>0.08</v>
      </c>
      <c r="K23" s="642">
        <v>0.08</v>
      </c>
      <c r="L23" s="642">
        <v>0.09</v>
      </c>
      <c r="M23" s="642">
        <v>0.08</v>
      </c>
      <c r="N23" s="642">
        <v>0.08</v>
      </c>
      <c r="O23" s="642">
        <v>0.09</v>
      </c>
      <c r="P23" s="642">
        <v>0.08</v>
      </c>
      <c r="Q23" s="642">
        <v>0.08</v>
      </c>
      <c r="R23" s="642">
        <v>0.09</v>
      </c>
      <c r="S23" s="344">
        <f t="shared" si="0"/>
        <v>0.99999999999999978</v>
      </c>
      <c r="T23" s="636"/>
      <c r="U23" s="476">
        <v>0.03</v>
      </c>
      <c r="V23" s="639" t="s">
        <v>779</v>
      </c>
    </row>
    <row r="24" spans="1:22" s="328" customFormat="1" ht="50.1" customHeight="1" thickBot="1" x14ac:dyDescent="0.3">
      <c r="A24" s="737"/>
      <c r="B24" s="431"/>
      <c r="C24" s="474"/>
      <c r="D24" s="475"/>
      <c r="E24" s="475"/>
      <c r="F24" s="334" t="s">
        <v>20</v>
      </c>
      <c r="G24" s="643">
        <v>0.08</v>
      </c>
      <c r="H24" s="643">
        <v>0.08</v>
      </c>
      <c r="I24" s="643">
        <v>0.09</v>
      </c>
      <c r="J24" s="643">
        <v>0.08</v>
      </c>
      <c r="K24" s="643">
        <v>0.08</v>
      </c>
      <c r="L24" s="648">
        <v>0.09</v>
      </c>
      <c r="M24" s="643"/>
      <c r="N24" s="643"/>
      <c r="O24" s="643"/>
      <c r="P24" s="643"/>
      <c r="Q24" s="643"/>
      <c r="R24" s="643"/>
      <c r="S24" s="345">
        <f t="shared" si="0"/>
        <v>0.5</v>
      </c>
      <c r="T24" s="636"/>
      <c r="U24" s="476"/>
      <c r="V24" s="640"/>
    </row>
    <row r="25" spans="1:22" s="328" customFormat="1" ht="50.1" customHeight="1" x14ac:dyDescent="0.25">
      <c r="A25" s="737" t="s">
        <v>96</v>
      </c>
      <c r="B25" s="431" t="s">
        <v>97</v>
      </c>
      <c r="C25" s="474" t="s">
        <v>633</v>
      </c>
      <c r="D25" s="475" t="s">
        <v>93</v>
      </c>
      <c r="E25" s="475" t="s">
        <v>93</v>
      </c>
      <c r="F25" s="332" t="s">
        <v>19</v>
      </c>
      <c r="G25" s="642">
        <v>0</v>
      </c>
      <c r="H25" s="642">
        <v>0.05</v>
      </c>
      <c r="I25" s="642">
        <v>7.0000000000000007E-2</v>
      </c>
      <c r="J25" s="642">
        <v>0.08</v>
      </c>
      <c r="K25" s="642">
        <v>0.08</v>
      </c>
      <c r="L25" s="642">
        <v>7.0000000000000007E-2</v>
      </c>
      <c r="M25" s="642">
        <v>0.15</v>
      </c>
      <c r="N25" s="642">
        <v>0.15</v>
      </c>
      <c r="O25" s="642">
        <v>0.15</v>
      </c>
      <c r="P25" s="642">
        <v>0.1</v>
      </c>
      <c r="Q25" s="642">
        <v>0.1</v>
      </c>
      <c r="R25" s="642">
        <v>0</v>
      </c>
      <c r="S25" s="333">
        <f t="shared" si="0"/>
        <v>1</v>
      </c>
      <c r="T25" s="636">
        <v>0.15</v>
      </c>
      <c r="U25" s="477">
        <v>2.5000000000000001E-2</v>
      </c>
      <c r="V25" s="641" t="s">
        <v>761</v>
      </c>
    </row>
    <row r="26" spans="1:22" s="328" customFormat="1" ht="50.1" customHeight="1" x14ac:dyDescent="0.25">
      <c r="A26" s="737"/>
      <c r="B26" s="431"/>
      <c r="C26" s="474"/>
      <c r="D26" s="475"/>
      <c r="E26" s="475"/>
      <c r="F26" s="334" t="s">
        <v>20</v>
      </c>
      <c r="G26" s="643">
        <v>0</v>
      </c>
      <c r="H26" s="643">
        <v>0.05</v>
      </c>
      <c r="I26" s="643">
        <v>7.0000000000000007E-2</v>
      </c>
      <c r="J26" s="643">
        <v>0.08</v>
      </c>
      <c r="K26" s="643">
        <v>0.08</v>
      </c>
      <c r="L26" s="648">
        <v>7.0000000000000007E-2</v>
      </c>
      <c r="M26" s="643"/>
      <c r="N26" s="643"/>
      <c r="O26" s="643"/>
      <c r="P26" s="643"/>
      <c r="Q26" s="643"/>
      <c r="R26" s="643"/>
      <c r="S26" s="345">
        <f t="shared" si="0"/>
        <v>0.35000000000000003</v>
      </c>
      <c r="T26" s="636"/>
      <c r="U26" s="477"/>
      <c r="V26" s="641"/>
    </row>
    <row r="27" spans="1:22" s="328" customFormat="1" ht="50.1" customHeight="1" x14ac:dyDescent="0.25">
      <c r="A27" s="737"/>
      <c r="B27" s="431"/>
      <c r="C27" s="474" t="s">
        <v>648</v>
      </c>
      <c r="D27" s="475" t="s">
        <v>93</v>
      </c>
      <c r="E27" s="475" t="s">
        <v>93</v>
      </c>
      <c r="F27" s="341" t="s">
        <v>19</v>
      </c>
      <c r="G27" s="647">
        <v>0.02</v>
      </c>
      <c r="H27" s="647">
        <v>0.09</v>
      </c>
      <c r="I27" s="647">
        <v>0.09</v>
      </c>
      <c r="J27" s="647">
        <v>0.09</v>
      </c>
      <c r="K27" s="647">
        <v>0.09</v>
      </c>
      <c r="L27" s="647">
        <v>0.09</v>
      </c>
      <c r="M27" s="647">
        <v>0.09</v>
      </c>
      <c r="N27" s="647">
        <v>0.09</v>
      </c>
      <c r="O27" s="647">
        <v>0.09</v>
      </c>
      <c r="P27" s="647">
        <v>0.15</v>
      </c>
      <c r="Q27" s="647">
        <v>0.09</v>
      </c>
      <c r="R27" s="647">
        <v>0.02</v>
      </c>
      <c r="S27" s="337">
        <f t="shared" si="0"/>
        <v>0.99999999999999989</v>
      </c>
      <c r="T27" s="636"/>
      <c r="U27" s="477">
        <v>2.5000000000000001E-2</v>
      </c>
      <c r="V27" s="641" t="s">
        <v>762</v>
      </c>
    </row>
    <row r="28" spans="1:22" s="328" customFormat="1" ht="50.1" customHeight="1" thickBot="1" x14ac:dyDescent="0.3">
      <c r="A28" s="737"/>
      <c r="B28" s="431"/>
      <c r="C28" s="474"/>
      <c r="D28" s="475"/>
      <c r="E28" s="475"/>
      <c r="F28" s="334" t="s">
        <v>20</v>
      </c>
      <c r="G28" s="643">
        <v>0.02</v>
      </c>
      <c r="H28" s="643">
        <v>0.09</v>
      </c>
      <c r="I28" s="643">
        <v>0.09</v>
      </c>
      <c r="J28" s="643">
        <v>0.09</v>
      </c>
      <c r="K28" s="643">
        <v>0.09</v>
      </c>
      <c r="L28" s="648">
        <v>0.09</v>
      </c>
      <c r="M28" s="643"/>
      <c r="N28" s="643"/>
      <c r="O28" s="643"/>
      <c r="P28" s="643"/>
      <c r="Q28" s="643"/>
      <c r="R28" s="643"/>
      <c r="S28" s="345">
        <f>SUM(G28:R28)</f>
        <v>0.47</v>
      </c>
      <c r="T28" s="636"/>
      <c r="U28" s="477"/>
      <c r="V28" s="641"/>
    </row>
    <row r="29" spans="1:22" s="328" customFormat="1" ht="50.1" customHeight="1" x14ac:dyDescent="0.25">
      <c r="A29" s="737"/>
      <c r="B29" s="431"/>
      <c r="C29" s="474" t="s">
        <v>694</v>
      </c>
      <c r="D29" s="475" t="s">
        <v>93</v>
      </c>
      <c r="E29" s="475" t="s">
        <v>93</v>
      </c>
      <c r="F29" s="341" t="s">
        <v>19</v>
      </c>
      <c r="G29" s="642">
        <v>0</v>
      </c>
      <c r="H29" s="642">
        <v>0.05</v>
      </c>
      <c r="I29" s="642">
        <v>7.0000000000000007E-2</v>
      </c>
      <c r="J29" s="642">
        <v>0.08</v>
      </c>
      <c r="K29" s="642">
        <v>0.15</v>
      </c>
      <c r="L29" s="642">
        <v>0.15</v>
      </c>
      <c r="M29" s="642">
        <v>0.15</v>
      </c>
      <c r="N29" s="642">
        <v>0.08</v>
      </c>
      <c r="O29" s="642">
        <v>7.0000000000000007E-2</v>
      </c>
      <c r="P29" s="642">
        <v>0.1</v>
      </c>
      <c r="Q29" s="642">
        <v>0.1</v>
      </c>
      <c r="R29" s="642">
        <v>0</v>
      </c>
      <c r="S29" s="337">
        <f t="shared" ref="S29:S32" si="1">SUM(G29:R29)</f>
        <v>1</v>
      </c>
      <c r="T29" s="636"/>
      <c r="U29" s="477">
        <v>2.5000000000000001E-2</v>
      </c>
      <c r="V29" s="641" t="s">
        <v>763</v>
      </c>
    </row>
    <row r="30" spans="1:22" s="328" customFormat="1" ht="50.1" customHeight="1" x14ac:dyDescent="0.25">
      <c r="A30" s="737"/>
      <c r="B30" s="431"/>
      <c r="C30" s="474"/>
      <c r="D30" s="475"/>
      <c r="E30" s="475"/>
      <c r="F30" s="334" t="s">
        <v>20</v>
      </c>
      <c r="G30" s="643">
        <v>0</v>
      </c>
      <c r="H30" s="643">
        <v>0.05</v>
      </c>
      <c r="I30" s="643">
        <v>7.0000000000000007E-2</v>
      </c>
      <c r="J30" s="643">
        <v>0.08</v>
      </c>
      <c r="K30" s="643">
        <v>0.15</v>
      </c>
      <c r="L30" s="648">
        <v>0.15</v>
      </c>
      <c r="M30" s="643"/>
      <c r="N30" s="643"/>
      <c r="O30" s="643"/>
      <c r="P30" s="643"/>
      <c r="Q30" s="643"/>
      <c r="R30" s="643"/>
      <c r="S30" s="345">
        <f t="shared" si="1"/>
        <v>0.5</v>
      </c>
      <c r="T30" s="636"/>
      <c r="U30" s="477"/>
      <c r="V30" s="641"/>
    </row>
    <row r="31" spans="1:22" s="328" customFormat="1" ht="50.1" customHeight="1" x14ac:dyDescent="0.25">
      <c r="A31" s="737"/>
      <c r="B31" s="431"/>
      <c r="C31" s="474" t="s">
        <v>695</v>
      </c>
      <c r="D31" s="475" t="s">
        <v>93</v>
      </c>
      <c r="E31" s="475" t="s">
        <v>93</v>
      </c>
      <c r="F31" s="341" t="s">
        <v>19</v>
      </c>
      <c r="G31" s="647">
        <v>0.02</v>
      </c>
      <c r="H31" s="647">
        <v>0.02</v>
      </c>
      <c r="I31" s="647">
        <v>0.06</v>
      </c>
      <c r="J31" s="647">
        <v>0.1</v>
      </c>
      <c r="K31" s="647">
        <v>0.1</v>
      </c>
      <c r="L31" s="647">
        <v>0.09</v>
      </c>
      <c r="M31" s="647">
        <v>0.11</v>
      </c>
      <c r="N31" s="647">
        <v>0.12</v>
      </c>
      <c r="O31" s="647">
        <v>0.12</v>
      </c>
      <c r="P31" s="647">
        <v>0.12</v>
      </c>
      <c r="Q31" s="647">
        <v>0.12</v>
      </c>
      <c r="R31" s="647">
        <v>0.02</v>
      </c>
      <c r="S31" s="337">
        <f t="shared" si="1"/>
        <v>1</v>
      </c>
      <c r="T31" s="636"/>
      <c r="U31" s="477">
        <v>2.5000000000000001E-2</v>
      </c>
      <c r="V31" s="637" t="s">
        <v>764</v>
      </c>
    </row>
    <row r="32" spans="1:22" s="328" customFormat="1" ht="50.1" customHeight="1" x14ac:dyDescent="0.25">
      <c r="A32" s="737"/>
      <c r="B32" s="431"/>
      <c r="C32" s="474"/>
      <c r="D32" s="475"/>
      <c r="E32" s="475"/>
      <c r="F32" s="334" t="s">
        <v>20</v>
      </c>
      <c r="G32" s="643">
        <v>0.02</v>
      </c>
      <c r="H32" s="643">
        <v>0.02</v>
      </c>
      <c r="I32" s="643">
        <v>0.06</v>
      </c>
      <c r="J32" s="643">
        <v>0.08</v>
      </c>
      <c r="K32" s="643">
        <v>0.1</v>
      </c>
      <c r="L32" s="648">
        <v>0.09</v>
      </c>
      <c r="M32" s="643"/>
      <c r="N32" s="643"/>
      <c r="O32" s="643"/>
      <c r="P32" s="643"/>
      <c r="Q32" s="643"/>
      <c r="R32" s="643"/>
      <c r="S32" s="345">
        <f t="shared" si="1"/>
        <v>0.37</v>
      </c>
      <c r="T32" s="636"/>
      <c r="U32" s="477"/>
      <c r="V32" s="638"/>
    </row>
    <row r="33" spans="1:22" s="328" customFormat="1" ht="50.1" customHeight="1" x14ac:dyDescent="0.25">
      <c r="A33" s="737"/>
      <c r="B33" s="431"/>
      <c r="C33" s="474" t="s">
        <v>696</v>
      </c>
      <c r="D33" s="475" t="s">
        <v>93</v>
      </c>
      <c r="E33" s="475" t="s">
        <v>93</v>
      </c>
      <c r="F33" s="341" t="s">
        <v>19</v>
      </c>
      <c r="G33" s="647">
        <v>0.02</v>
      </c>
      <c r="H33" s="647">
        <v>0.09</v>
      </c>
      <c r="I33" s="647">
        <v>0.08</v>
      </c>
      <c r="J33" s="647">
        <v>0.08</v>
      </c>
      <c r="K33" s="647">
        <v>0.08</v>
      </c>
      <c r="L33" s="647">
        <v>0.08</v>
      </c>
      <c r="M33" s="647">
        <v>0.08</v>
      </c>
      <c r="N33" s="647">
        <v>0.08</v>
      </c>
      <c r="O33" s="647">
        <v>0.08</v>
      </c>
      <c r="P33" s="647">
        <v>0.15</v>
      </c>
      <c r="Q33" s="647">
        <v>0.08</v>
      </c>
      <c r="R33" s="647">
        <v>0.1</v>
      </c>
      <c r="S33" s="337">
        <f t="shared" si="0"/>
        <v>0.99999999999999989</v>
      </c>
      <c r="T33" s="636"/>
      <c r="U33" s="477">
        <v>2.5000000000000001E-2</v>
      </c>
      <c r="V33" s="641" t="s">
        <v>765</v>
      </c>
    </row>
    <row r="34" spans="1:22" s="328" customFormat="1" ht="50.1" customHeight="1" x14ac:dyDescent="0.25">
      <c r="A34" s="737"/>
      <c r="B34" s="431"/>
      <c r="C34" s="474"/>
      <c r="D34" s="475"/>
      <c r="E34" s="475"/>
      <c r="F34" s="334" t="s">
        <v>20</v>
      </c>
      <c r="G34" s="643">
        <v>0.02</v>
      </c>
      <c r="H34" s="643">
        <v>0.09</v>
      </c>
      <c r="I34" s="643">
        <v>0.08</v>
      </c>
      <c r="J34" s="643">
        <v>0.08</v>
      </c>
      <c r="K34" s="643">
        <v>0.08</v>
      </c>
      <c r="L34" s="648">
        <v>0.08</v>
      </c>
      <c r="M34" s="643"/>
      <c r="N34" s="643"/>
      <c r="O34" s="643"/>
      <c r="P34" s="643"/>
      <c r="Q34" s="643"/>
      <c r="R34" s="643"/>
      <c r="S34" s="345">
        <f t="shared" si="0"/>
        <v>0.43000000000000005</v>
      </c>
      <c r="T34" s="636"/>
      <c r="U34" s="477"/>
      <c r="V34" s="641"/>
    </row>
    <row r="35" spans="1:22" s="328" customFormat="1" ht="50.1" customHeight="1" x14ac:dyDescent="0.25">
      <c r="A35" s="737"/>
      <c r="B35" s="431"/>
      <c r="C35" s="474" t="s">
        <v>647</v>
      </c>
      <c r="D35" s="475" t="s">
        <v>93</v>
      </c>
      <c r="E35" s="475" t="s">
        <v>93</v>
      </c>
      <c r="F35" s="341" t="s">
        <v>19</v>
      </c>
      <c r="G35" s="647">
        <v>0</v>
      </c>
      <c r="H35" s="647">
        <v>0.02</v>
      </c>
      <c r="I35" s="647">
        <v>0.08</v>
      </c>
      <c r="J35" s="647">
        <v>0.11</v>
      </c>
      <c r="K35" s="647">
        <v>0.11</v>
      </c>
      <c r="L35" s="647">
        <v>0.11</v>
      </c>
      <c r="M35" s="647">
        <v>0.11</v>
      </c>
      <c r="N35" s="647">
        <v>0.11</v>
      </c>
      <c r="O35" s="647">
        <v>0.11</v>
      </c>
      <c r="P35" s="647">
        <v>0.11</v>
      </c>
      <c r="Q35" s="647">
        <v>0.11</v>
      </c>
      <c r="R35" s="647">
        <v>0.02</v>
      </c>
      <c r="S35" s="337">
        <f t="shared" si="0"/>
        <v>1</v>
      </c>
      <c r="T35" s="636"/>
      <c r="U35" s="477">
        <v>2.5000000000000001E-2</v>
      </c>
      <c r="V35" s="641" t="s">
        <v>766</v>
      </c>
    </row>
    <row r="36" spans="1:22" s="348" customFormat="1" ht="50.1" customHeight="1" thickBot="1" x14ac:dyDescent="0.3">
      <c r="A36" s="737"/>
      <c r="B36" s="431"/>
      <c r="C36" s="474"/>
      <c r="D36" s="475"/>
      <c r="E36" s="475"/>
      <c r="F36" s="346" t="s">
        <v>20</v>
      </c>
      <c r="G36" s="647">
        <v>0</v>
      </c>
      <c r="H36" s="647">
        <v>0.02</v>
      </c>
      <c r="I36" s="647">
        <v>0.08</v>
      </c>
      <c r="J36" s="647">
        <v>0.11</v>
      </c>
      <c r="K36" s="647">
        <v>0.11</v>
      </c>
      <c r="L36" s="651">
        <v>0.11</v>
      </c>
      <c r="M36" s="647"/>
      <c r="N36" s="647"/>
      <c r="O36" s="647"/>
      <c r="P36" s="647"/>
      <c r="Q36" s="647"/>
      <c r="R36" s="647"/>
      <c r="S36" s="347">
        <f t="shared" si="0"/>
        <v>0.43</v>
      </c>
      <c r="T36" s="636"/>
      <c r="U36" s="477"/>
      <c r="V36" s="641"/>
    </row>
    <row r="37" spans="1:22" s="348" customFormat="1" ht="50.1" customHeight="1" x14ac:dyDescent="0.25">
      <c r="A37" s="737" t="s">
        <v>98</v>
      </c>
      <c r="B37" s="431" t="s">
        <v>99</v>
      </c>
      <c r="C37" s="474" t="s">
        <v>634</v>
      </c>
      <c r="D37" s="475" t="s">
        <v>93</v>
      </c>
      <c r="E37" s="475" t="s">
        <v>93</v>
      </c>
      <c r="F37" s="349" t="s">
        <v>19</v>
      </c>
      <c r="G37" s="642">
        <v>0.09</v>
      </c>
      <c r="H37" s="642">
        <v>0.08</v>
      </c>
      <c r="I37" s="642">
        <v>0.08</v>
      </c>
      <c r="J37" s="642">
        <v>0.08</v>
      </c>
      <c r="K37" s="642">
        <v>7.0000000000000007E-2</v>
      </c>
      <c r="L37" s="642">
        <v>0.08</v>
      </c>
      <c r="M37" s="642">
        <v>0.08</v>
      </c>
      <c r="N37" s="642">
        <v>0.08</v>
      </c>
      <c r="O37" s="642">
        <v>0.08</v>
      </c>
      <c r="P37" s="642">
        <v>0.11</v>
      </c>
      <c r="Q37" s="642">
        <v>7.0000000000000007E-2</v>
      </c>
      <c r="R37" s="642">
        <v>0.1</v>
      </c>
      <c r="S37" s="337">
        <f t="shared" si="0"/>
        <v>0.99999999999999989</v>
      </c>
      <c r="T37" s="636">
        <v>0.15000000000000002</v>
      </c>
      <c r="U37" s="477">
        <v>0.08</v>
      </c>
      <c r="V37" s="639" t="s">
        <v>781</v>
      </c>
    </row>
    <row r="38" spans="1:22" s="328" customFormat="1" ht="50.1" customHeight="1" thickBot="1" x14ac:dyDescent="0.3">
      <c r="A38" s="737"/>
      <c r="B38" s="431"/>
      <c r="C38" s="474"/>
      <c r="D38" s="475"/>
      <c r="E38" s="475"/>
      <c r="F38" s="334" t="s">
        <v>20</v>
      </c>
      <c r="G38" s="654">
        <v>0.09</v>
      </c>
      <c r="H38" s="643">
        <v>0.08</v>
      </c>
      <c r="I38" s="643">
        <v>0.08</v>
      </c>
      <c r="J38" s="643">
        <v>0.08</v>
      </c>
      <c r="K38" s="643">
        <v>7.0000000000000007E-2</v>
      </c>
      <c r="L38" s="648">
        <v>0.08</v>
      </c>
      <c r="M38" s="643"/>
      <c r="N38" s="643"/>
      <c r="O38" s="643"/>
      <c r="P38" s="643"/>
      <c r="Q38" s="643"/>
      <c r="R38" s="643"/>
      <c r="S38" s="345">
        <f t="shared" si="0"/>
        <v>0.48000000000000004</v>
      </c>
      <c r="T38" s="636"/>
      <c r="U38" s="477"/>
      <c r="V38" s="640"/>
    </row>
    <row r="39" spans="1:22" s="328" customFormat="1" ht="50.1" customHeight="1" x14ac:dyDescent="0.25">
      <c r="A39" s="737"/>
      <c r="B39" s="431"/>
      <c r="C39" s="474" t="s">
        <v>635</v>
      </c>
      <c r="D39" s="475" t="s">
        <v>93</v>
      </c>
      <c r="E39" s="475" t="s">
        <v>93</v>
      </c>
      <c r="F39" s="349" t="s">
        <v>19</v>
      </c>
      <c r="G39" s="642">
        <v>7.0000000000000007E-2</v>
      </c>
      <c r="H39" s="642">
        <v>0.08</v>
      </c>
      <c r="I39" s="642">
        <v>0.08</v>
      </c>
      <c r="J39" s="642">
        <v>0.09</v>
      </c>
      <c r="K39" s="642">
        <v>0.08</v>
      </c>
      <c r="L39" s="642">
        <v>0.08</v>
      </c>
      <c r="M39" s="642">
        <v>0.09</v>
      </c>
      <c r="N39" s="642">
        <v>0.08</v>
      </c>
      <c r="O39" s="642">
        <v>0.08</v>
      </c>
      <c r="P39" s="642">
        <v>0.09</v>
      </c>
      <c r="Q39" s="642">
        <v>0.08</v>
      </c>
      <c r="R39" s="642">
        <v>0.1</v>
      </c>
      <c r="S39" s="337">
        <f t="shared" si="0"/>
        <v>0.99999999999999989</v>
      </c>
      <c r="T39" s="636"/>
      <c r="U39" s="477">
        <v>7.0000000000000007E-2</v>
      </c>
      <c r="V39" s="641" t="s">
        <v>767</v>
      </c>
    </row>
    <row r="40" spans="1:22" s="328" customFormat="1" ht="50.1" customHeight="1" x14ac:dyDescent="0.25">
      <c r="A40" s="737"/>
      <c r="B40" s="431"/>
      <c r="C40" s="474"/>
      <c r="D40" s="475"/>
      <c r="E40" s="475"/>
      <c r="F40" s="334" t="s">
        <v>20</v>
      </c>
      <c r="G40" s="655">
        <v>7.0000000000000007E-2</v>
      </c>
      <c r="H40" s="652">
        <v>0.08</v>
      </c>
      <c r="I40" s="652">
        <v>0.08</v>
      </c>
      <c r="J40" s="652">
        <v>0.09</v>
      </c>
      <c r="K40" s="652">
        <v>0.08</v>
      </c>
      <c r="L40" s="653">
        <v>0.08</v>
      </c>
      <c r="M40" s="652"/>
      <c r="N40" s="652"/>
      <c r="O40" s="652"/>
      <c r="P40" s="652"/>
      <c r="Q40" s="652"/>
      <c r="R40" s="652"/>
      <c r="S40" s="345">
        <f t="shared" si="0"/>
        <v>0.48000000000000009</v>
      </c>
      <c r="T40" s="636"/>
      <c r="U40" s="477"/>
      <c r="V40" s="641"/>
    </row>
    <row r="41" spans="1:22" s="352" customFormat="1" ht="18.75" customHeight="1" thickBot="1" x14ac:dyDescent="0.3">
      <c r="A41" s="511" t="s">
        <v>684</v>
      </c>
      <c r="B41" s="512"/>
      <c r="C41" s="512"/>
      <c r="D41" s="512"/>
      <c r="E41" s="512"/>
      <c r="F41" s="512"/>
      <c r="G41" s="512"/>
      <c r="H41" s="512"/>
      <c r="I41" s="512"/>
      <c r="J41" s="512"/>
      <c r="K41" s="512"/>
      <c r="L41" s="512"/>
      <c r="M41" s="512"/>
      <c r="N41" s="512"/>
      <c r="O41" s="512"/>
      <c r="P41" s="512"/>
      <c r="Q41" s="512"/>
      <c r="R41" s="512"/>
      <c r="S41" s="512"/>
      <c r="T41" s="350">
        <f>SUM(T9:T40)</f>
        <v>1</v>
      </c>
      <c r="U41" s="350">
        <f>SUM(U9:U40)</f>
        <v>1.0000000000000002</v>
      </c>
      <c r="V41" s="351"/>
    </row>
    <row r="42" spans="1:22" x14ac:dyDescent="0.25">
      <c r="A42" s="328"/>
      <c r="B42" s="328"/>
      <c r="C42" s="353"/>
      <c r="D42" s="328"/>
      <c r="E42" s="328"/>
      <c r="F42" s="328"/>
      <c r="G42" s="328"/>
      <c r="H42" s="328"/>
      <c r="I42" s="328"/>
      <c r="J42" s="328"/>
      <c r="K42" s="328"/>
      <c r="L42" s="328"/>
      <c r="M42" s="328"/>
      <c r="N42" s="354"/>
      <c r="O42" s="354"/>
      <c r="P42" s="354"/>
      <c r="Q42" s="354"/>
      <c r="R42" s="354"/>
      <c r="S42" s="354"/>
      <c r="T42" s="354"/>
      <c r="U42" s="354"/>
    </row>
    <row r="43" spans="1:22" x14ac:dyDescent="0.25">
      <c r="A43" s="328"/>
      <c r="B43" s="328"/>
      <c r="C43" s="353"/>
      <c r="D43" s="328"/>
      <c r="E43" s="328"/>
      <c r="F43" s="328"/>
      <c r="G43" s="328"/>
      <c r="H43" s="328"/>
      <c r="I43" s="328"/>
      <c r="J43" s="328"/>
      <c r="K43" s="328"/>
      <c r="L43" s="328"/>
      <c r="M43" s="328"/>
      <c r="N43" s="354"/>
      <c r="O43" s="354"/>
      <c r="P43" s="354"/>
      <c r="Q43" s="354"/>
      <c r="R43" s="354"/>
      <c r="S43" s="354"/>
      <c r="T43" s="354"/>
      <c r="U43" s="354"/>
    </row>
    <row r="44" spans="1:22" x14ac:dyDescent="0.25">
      <c r="A44" s="328"/>
      <c r="B44" s="328"/>
      <c r="C44" s="353"/>
      <c r="D44" s="328"/>
      <c r="E44" s="328"/>
      <c r="F44" s="328"/>
      <c r="G44" s="328"/>
      <c r="H44" s="328"/>
      <c r="I44" s="328"/>
      <c r="J44" s="328"/>
      <c r="K44" s="328"/>
      <c r="L44" s="328"/>
      <c r="M44" s="328"/>
      <c r="N44" s="354"/>
      <c r="O44" s="354"/>
      <c r="P44" s="354"/>
      <c r="Q44" s="354"/>
      <c r="R44" s="354"/>
      <c r="S44" s="354"/>
      <c r="T44" s="354"/>
      <c r="U44" s="354"/>
    </row>
    <row r="45" spans="1:22" ht="15" x14ac:dyDescent="0.25">
      <c r="A45" s="328"/>
      <c r="B45" s="143" t="s">
        <v>36</v>
      </c>
      <c r="C45" s="361" t="s">
        <v>37</v>
      </c>
      <c r="D45" s="362"/>
      <c r="E45" s="362"/>
      <c r="F45" s="362"/>
      <c r="G45" s="362"/>
      <c r="H45" s="362"/>
      <c r="I45" s="363"/>
      <c r="J45" s="364" t="s">
        <v>38</v>
      </c>
      <c r="K45" s="365"/>
      <c r="L45" s="365"/>
      <c r="M45" s="365"/>
      <c r="N45" s="365"/>
      <c r="O45" s="365"/>
      <c r="P45" s="366"/>
      <c r="Q45" s="354"/>
      <c r="R45" s="354"/>
      <c r="S45" s="354"/>
      <c r="T45" s="354"/>
      <c r="U45" s="354"/>
    </row>
    <row r="46" spans="1:22" ht="15" x14ac:dyDescent="0.25">
      <c r="A46" s="328"/>
      <c r="B46" s="135">
        <v>13</v>
      </c>
      <c r="C46" s="367" t="s">
        <v>210</v>
      </c>
      <c r="D46" s="367"/>
      <c r="E46" s="367"/>
      <c r="F46" s="367"/>
      <c r="G46" s="367"/>
      <c r="H46" s="367"/>
      <c r="I46" s="367"/>
      <c r="J46" s="367" t="s">
        <v>211</v>
      </c>
      <c r="K46" s="367"/>
      <c r="L46" s="367"/>
      <c r="M46" s="367"/>
      <c r="N46" s="367"/>
      <c r="O46" s="367"/>
      <c r="P46" s="367"/>
      <c r="Q46" s="354"/>
      <c r="R46" s="354"/>
      <c r="S46" s="354"/>
      <c r="T46" s="354"/>
      <c r="U46" s="354"/>
    </row>
    <row r="47" spans="1:22" ht="15" x14ac:dyDescent="0.25">
      <c r="A47" s="328"/>
      <c r="B47" s="135">
        <v>14</v>
      </c>
      <c r="C47" s="367" t="s">
        <v>443</v>
      </c>
      <c r="D47" s="367"/>
      <c r="E47" s="367"/>
      <c r="F47" s="367"/>
      <c r="G47" s="367"/>
      <c r="H47" s="367"/>
      <c r="I47" s="367"/>
      <c r="J47" s="368" t="s">
        <v>682</v>
      </c>
      <c r="K47" s="368"/>
      <c r="L47" s="368"/>
      <c r="M47" s="368"/>
      <c r="N47" s="368"/>
      <c r="O47" s="368"/>
      <c r="P47" s="368"/>
      <c r="Q47" s="354"/>
      <c r="R47" s="354"/>
      <c r="S47" s="354"/>
      <c r="T47" s="354"/>
      <c r="U47" s="354"/>
    </row>
    <row r="48" spans="1:22" x14ac:dyDescent="0.25">
      <c r="A48" s="328"/>
      <c r="B48" s="328"/>
      <c r="C48" s="353"/>
      <c r="D48" s="328"/>
      <c r="E48" s="328"/>
      <c r="F48" s="328"/>
      <c r="G48" s="328"/>
      <c r="H48" s="328"/>
      <c r="I48" s="328"/>
      <c r="J48" s="328"/>
      <c r="K48" s="328"/>
      <c r="L48" s="328"/>
      <c r="M48" s="328"/>
      <c r="N48" s="354"/>
      <c r="O48" s="354"/>
      <c r="P48" s="354"/>
      <c r="Q48" s="354"/>
      <c r="R48" s="354"/>
      <c r="S48" s="354"/>
      <c r="T48" s="354"/>
      <c r="U48" s="354"/>
    </row>
    <row r="49" spans="1:21" x14ac:dyDescent="0.25">
      <c r="A49" s="328"/>
      <c r="B49" s="328"/>
      <c r="C49" s="353"/>
      <c r="D49" s="328"/>
      <c r="E49" s="328"/>
      <c r="F49" s="328"/>
      <c r="G49" s="328"/>
      <c r="H49" s="328"/>
      <c r="I49" s="328"/>
      <c r="J49" s="328"/>
      <c r="K49" s="328"/>
      <c r="L49" s="328"/>
      <c r="M49" s="328"/>
      <c r="N49" s="354"/>
      <c r="O49" s="354"/>
      <c r="P49" s="354"/>
      <c r="Q49" s="354"/>
      <c r="R49" s="354"/>
      <c r="S49" s="354"/>
      <c r="T49" s="354"/>
      <c r="U49" s="354"/>
    </row>
    <row r="50" spans="1:21" x14ac:dyDescent="0.25">
      <c r="A50" s="328"/>
      <c r="B50" s="328"/>
      <c r="C50" s="353"/>
      <c r="D50" s="328"/>
      <c r="E50" s="328"/>
      <c r="F50" s="328"/>
      <c r="G50" s="328"/>
      <c r="H50" s="328"/>
      <c r="I50" s="328"/>
      <c r="J50" s="328"/>
      <c r="K50" s="328"/>
      <c r="L50" s="328"/>
      <c r="M50" s="328"/>
      <c r="N50" s="354"/>
      <c r="O50" s="354"/>
      <c r="P50" s="354"/>
      <c r="Q50" s="354"/>
      <c r="R50" s="354"/>
      <c r="S50" s="354"/>
      <c r="T50" s="354"/>
      <c r="U50" s="354"/>
    </row>
    <row r="51" spans="1:21" x14ac:dyDescent="0.25">
      <c r="A51" s="328"/>
      <c r="B51" s="328"/>
      <c r="C51" s="353"/>
      <c r="D51" s="328"/>
      <c r="E51" s="328"/>
      <c r="F51" s="328"/>
      <c r="G51" s="328"/>
      <c r="H51" s="328"/>
      <c r="I51" s="328"/>
      <c r="J51" s="328"/>
      <c r="K51" s="328"/>
      <c r="L51" s="328"/>
      <c r="M51" s="328"/>
      <c r="N51" s="354"/>
      <c r="O51" s="354"/>
      <c r="P51" s="354"/>
      <c r="Q51" s="354"/>
      <c r="R51" s="354"/>
      <c r="S51" s="354"/>
      <c r="T51" s="354"/>
      <c r="U51" s="354"/>
    </row>
    <row r="52" spans="1:21" x14ac:dyDescent="0.25">
      <c r="A52" s="328"/>
      <c r="B52" s="328"/>
      <c r="C52" s="353"/>
      <c r="D52" s="328"/>
      <c r="E52" s="328"/>
      <c r="F52" s="328"/>
      <c r="G52" s="328"/>
      <c r="H52" s="328"/>
      <c r="I52" s="328"/>
      <c r="J52" s="328"/>
      <c r="K52" s="328"/>
      <c r="L52" s="328"/>
      <c r="M52" s="328"/>
      <c r="N52" s="354"/>
      <c r="O52" s="354"/>
      <c r="P52" s="354"/>
      <c r="Q52" s="354"/>
      <c r="R52" s="354"/>
      <c r="S52" s="354"/>
      <c r="T52" s="354"/>
      <c r="U52" s="354"/>
    </row>
    <row r="53" spans="1:21" x14ac:dyDescent="0.25">
      <c r="A53" s="328"/>
      <c r="B53" s="328"/>
      <c r="C53" s="353"/>
      <c r="D53" s="328"/>
      <c r="E53" s="328"/>
      <c r="F53" s="328"/>
      <c r="G53" s="328"/>
      <c r="H53" s="328"/>
      <c r="I53" s="328"/>
      <c r="J53" s="328"/>
      <c r="K53" s="328"/>
      <c r="L53" s="328"/>
      <c r="M53" s="328"/>
      <c r="N53" s="354"/>
      <c r="O53" s="354"/>
      <c r="P53" s="354"/>
      <c r="Q53" s="354"/>
      <c r="R53" s="354"/>
      <c r="S53" s="354"/>
      <c r="T53" s="354"/>
      <c r="U53" s="354"/>
    </row>
    <row r="54" spans="1:21" x14ac:dyDescent="0.25">
      <c r="A54" s="328"/>
      <c r="B54" s="328"/>
      <c r="C54" s="353"/>
      <c r="D54" s="328"/>
      <c r="E54" s="328"/>
      <c r="F54" s="328"/>
      <c r="G54" s="328"/>
      <c r="H54" s="328"/>
      <c r="I54" s="328"/>
      <c r="J54" s="328"/>
      <c r="K54" s="328"/>
      <c r="L54" s="328"/>
      <c r="M54" s="328"/>
      <c r="N54" s="354"/>
      <c r="O54" s="354"/>
      <c r="P54" s="354"/>
      <c r="Q54" s="354"/>
      <c r="R54" s="354"/>
      <c r="S54" s="354"/>
      <c r="T54" s="354"/>
      <c r="U54" s="354"/>
    </row>
    <row r="55" spans="1:21" x14ac:dyDescent="0.25">
      <c r="A55" s="328"/>
      <c r="B55" s="328"/>
      <c r="C55" s="353"/>
      <c r="D55" s="328"/>
      <c r="E55" s="328"/>
      <c r="F55" s="328"/>
      <c r="G55" s="328"/>
      <c r="H55" s="328"/>
      <c r="I55" s="328"/>
      <c r="J55" s="328"/>
      <c r="K55" s="328"/>
      <c r="L55" s="328"/>
      <c r="M55" s="328"/>
      <c r="N55" s="354"/>
      <c r="O55" s="354"/>
      <c r="P55" s="354"/>
      <c r="Q55" s="354"/>
      <c r="R55" s="354"/>
      <c r="S55" s="354"/>
      <c r="T55" s="354"/>
      <c r="U55" s="354"/>
    </row>
    <row r="56" spans="1:21" x14ac:dyDescent="0.25">
      <c r="A56" s="328"/>
      <c r="B56" s="328"/>
      <c r="C56" s="353"/>
      <c r="D56" s="328"/>
      <c r="E56" s="328"/>
      <c r="F56" s="328"/>
      <c r="G56" s="328"/>
      <c r="H56" s="328"/>
      <c r="I56" s="328"/>
      <c r="J56" s="328"/>
      <c r="K56" s="328"/>
      <c r="L56" s="328"/>
      <c r="M56" s="328"/>
      <c r="N56" s="354"/>
      <c r="O56" s="354"/>
      <c r="P56" s="354"/>
      <c r="Q56" s="354"/>
      <c r="R56" s="354"/>
      <c r="S56" s="354"/>
      <c r="T56" s="354"/>
      <c r="U56" s="354"/>
    </row>
    <row r="57" spans="1:21" x14ac:dyDescent="0.25">
      <c r="A57" s="328"/>
      <c r="B57" s="328"/>
      <c r="C57" s="353"/>
      <c r="D57" s="328"/>
      <c r="E57" s="328"/>
      <c r="F57" s="328"/>
      <c r="G57" s="328"/>
      <c r="H57" s="328"/>
      <c r="I57" s="328"/>
      <c r="J57" s="328"/>
      <c r="K57" s="328"/>
      <c r="L57" s="328"/>
      <c r="M57" s="328"/>
      <c r="N57" s="354"/>
      <c r="O57" s="354"/>
      <c r="P57" s="354"/>
      <c r="Q57" s="354"/>
      <c r="R57" s="354"/>
      <c r="S57" s="354"/>
      <c r="T57" s="354"/>
      <c r="U57" s="354"/>
    </row>
    <row r="58" spans="1:21" x14ac:dyDescent="0.25">
      <c r="A58" s="328"/>
      <c r="B58" s="328"/>
      <c r="C58" s="353"/>
      <c r="D58" s="328"/>
      <c r="E58" s="328"/>
      <c r="F58" s="328"/>
      <c r="G58" s="328"/>
      <c r="H58" s="328"/>
      <c r="I58" s="328"/>
      <c r="J58" s="328"/>
      <c r="K58" s="328"/>
      <c r="L58" s="328"/>
      <c r="M58" s="328"/>
      <c r="N58" s="354"/>
      <c r="O58" s="354"/>
      <c r="P58" s="354"/>
      <c r="Q58" s="354"/>
      <c r="R58" s="354"/>
      <c r="S58" s="354"/>
      <c r="T58" s="354"/>
      <c r="U58" s="354"/>
    </row>
    <row r="59" spans="1:21" x14ac:dyDescent="0.25">
      <c r="A59" s="328"/>
      <c r="B59" s="328"/>
      <c r="C59" s="353"/>
      <c r="D59" s="328"/>
      <c r="E59" s="328"/>
      <c r="F59" s="328"/>
      <c r="G59" s="328"/>
      <c r="H59" s="328"/>
      <c r="I59" s="328"/>
      <c r="J59" s="328"/>
      <c r="K59" s="328"/>
      <c r="L59" s="328"/>
      <c r="M59" s="328"/>
      <c r="N59" s="354"/>
      <c r="O59" s="354"/>
      <c r="P59" s="354"/>
      <c r="Q59" s="354"/>
      <c r="R59" s="354"/>
      <c r="S59" s="354"/>
      <c r="T59" s="354"/>
      <c r="U59" s="354"/>
    </row>
    <row r="60" spans="1:21" x14ac:dyDescent="0.25">
      <c r="A60" s="328"/>
      <c r="B60" s="328"/>
      <c r="C60" s="353"/>
      <c r="D60" s="328"/>
      <c r="E60" s="328"/>
      <c r="F60" s="328"/>
      <c r="G60" s="328"/>
      <c r="H60" s="328"/>
      <c r="I60" s="328"/>
      <c r="J60" s="328"/>
      <c r="K60" s="328"/>
      <c r="L60" s="328"/>
      <c r="M60" s="328"/>
      <c r="N60" s="354"/>
      <c r="O60" s="354"/>
      <c r="P60" s="354"/>
      <c r="Q60" s="354"/>
      <c r="R60" s="354"/>
      <c r="S60" s="354"/>
      <c r="T60" s="354"/>
      <c r="U60" s="354"/>
    </row>
    <row r="61" spans="1:21" x14ac:dyDescent="0.25">
      <c r="A61" s="328"/>
      <c r="B61" s="328"/>
      <c r="C61" s="353"/>
      <c r="D61" s="328"/>
      <c r="E61" s="328"/>
      <c r="F61" s="328"/>
      <c r="G61" s="328"/>
      <c r="H61" s="328"/>
      <c r="I61" s="328"/>
      <c r="J61" s="328"/>
      <c r="K61" s="328"/>
      <c r="L61" s="328"/>
      <c r="M61" s="328"/>
      <c r="N61" s="354"/>
      <c r="O61" s="354"/>
      <c r="P61" s="354"/>
      <c r="Q61" s="354"/>
      <c r="R61" s="354"/>
      <c r="S61" s="354"/>
      <c r="T61" s="354"/>
      <c r="U61" s="354"/>
    </row>
    <row r="62" spans="1:21" x14ac:dyDescent="0.25">
      <c r="A62" s="328"/>
      <c r="B62" s="328"/>
      <c r="C62" s="353"/>
      <c r="D62" s="328"/>
      <c r="E62" s="328"/>
      <c r="F62" s="328"/>
      <c r="G62" s="328"/>
      <c r="H62" s="328"/>
      <c r="I62" s="328"/>
      <c r="J62" s="328"/>
      <c r="K62" s="328"/>
      <c r="L62" s="328"/>
      <c r="M62" s="328"/>
      <c r="N62" s="354"/>
      <c r="O62" s="354"/>
      <c r="P62" s="354"/>
      <c r="Q62" s="354"/>
      <c r="R62" s="354"/>
      <c r="S62" s="354"/>
      <c r="T62" s="354"/>
      <c r="U62" s="354"/>
    </row>
    <row r="63" spans="1:21" x14ac:dyDescent="0.25">
      <c r="A63" s="328"/>
      <c r="B63" s="328"/>
      <c r="C63" s="353"/>
      <c r="D63" s="328"/>
      <c r="E63" s="328"/>
      <c r="F63" s="328"/>
      <c r="G63" s="328"/>
      <c r="H63" s="328"/>
      <c r="I63" s="328"/>
      <c r="J63" s="328"/>
      <c r="K63" s="328"/>
      <c r="L63" s="328"/>
      <c r="M63" s="328"/>
      <c r="N63" s="354"/>
      <c r="O63" s="354"/>
      <c r="P63" s="354"/>
      <c r="Q63" s="354"/>
      <c r="R63" s="354"/>
      <c r="S63" s="354"/>
      <c r="T63" s="354"/>
      <c r="U63" s="354"/>
    </row>
    <row r="64" spans="1:21" x14ac:dyDescent="0.25">
      <c r="A64" s="328"/>
      <c r="B64" s="328"/>
      <c r="C64" s="353"/>
      <c r="D64" s="328"/>
      <c r="E64" s="328"/>
      <c r="F64" s="328"/>
      <c r="G64" s="328"/>
      <c r="H64" s="328"/>
      <c r="I64" s="328"/>
      <c r="J64" s="328"/>
      <c r="K64" s="328"/>
      <c r="L64" s="328"/>
      <c r="M64" s="328"/>
      <c r="N64" s="354"/>
      <c r="O64" s="354"/>
      <c r="P64" s="354"/>
      <c r="Q64" s="354"/>
      <c r="R64" s="354"/>
      <c r="S64" s="354"/>
      <c r="T64" s="354"/>
      <c r="U64" s="354"/>
    </row>
    <row r="65" spans="1:21" x14ac:dyDescent="0.25">
      <c r="A65" s="328"/>
      <c r="B65" s="328"/>
      <c r="C65" s="353"/>
      <c r="D65" s="328"/>
      <c r="E65" s="328"/>
      <c r="F65" s="328"/>
      <c r="G65" s="328"/>
      <c r="H65" s="328"/>
      <c r="I65" s="328"/>
      <c r="J65" s="328"/>
      <c r="K65" s="328"/>
      <c r="L65" s="328"/>
      <c r="M65" s="328"/>
      <c r="N65" s="354"/>
      <c r="O65" s="354"/>
      <c r="P65" s="354"/>
      <c r="Q65" s="354"/>
      <c r="R65" s="354"/>
      <c r="S65" s="354"/>
      <c r="T65" s="354"/>
      <c r="U65" s="354"/>
    </row>
    <row r="66" spans="1:21" x14ac:dyDescent="0.25">
      <c r="A66" s="328"/>
      <c r="B66" s="328"/>
      <c r="C66" s="353"/>
      <c r="D66" s="328"/>
      <c r="E66" s="328"/>
      <c r="F66" s="328"/>
      <c r="G66" s="328"/>
      <c r="H66" s="328"/>
      <c r="I66" s="328"/>
      <c r="J66" s="328"/>
      <c r="K66" s="328"/>
      <c r="L66" s="328"/>
      <c r="M66" s="328"/>
      <c r="N66" s="354"/>
      <c r="O66" s="354"/>
      <c r="P66" s="354"/>
      <c r="Q66" s="354"/>
      <c r="R66" s="354"/>
      <c r="S66" s="354"/>
      <c r="T66" s="354"/>
      <c r="U66" s="354"/>
    </row>
    <row r="67" spans="1:21" x14ac:dyDescent="0.25">
      <c r="A67" s="328"/>
      <c r="B67" s="328"/>
      <c r="C67" s="353"/>
      <c r="D67" s="328"/>
      <c r="E67" s="328"/>
      <c r="F67" s="328"/>
      <c r="G67" s="328"/>
      <c r="H67" s="328"/>
      <c r="I67" s="328"/>
      <c r="J67" s="328"/>
      <c r="K67" s="328"/>
      <c r="L67" s="328"/>
      <c r="M67" s="328"/>
      <c r="N67" s="354"/>
      <c r="O67" s="354"/>
      <c r="P67" s="354"/>
      <c r="Q67" s="354"/>
      <c r="R67" s="354"/>
      <c r="S67" s="354"/>
      <c r="T67" s="354"/>
      <c r="U67" s="354"/>
    </row>
    <row r="68" spans="1:21" x14ac:dyDescent="0.25">
      <c r="A68" s="328"/>
      <c r="B68" s="328"/>
      <c r="C68" s="353"/>
      <c r="D68" s="328"/>
      <c r="E68" s="328"/>
      <c r="F68" s="328"/>
      <c r="G68" s="328"/>
      <c r="H68" s="328"/>
      <c r="I68" s="328"/>
      <c r="J68" s="328"/>
      <c r="K68" s="328"/>
      <c r="L68" s="328"/>
      <c r="M68" s="328"/>
      <c r="N68" s="354"/>
      <c r="O68" s="354"/>
      <c r="P68" s="354"/>
      <c r="Q68" s="354"/>
      <c r="R68" s="354"/>
      <c r="S68" s="354"/>
      <c r="T68" s="354"/>
      <c r="U68" s="354"/>
    </row>
    <row r="69" spans="1:21" x14ac:dyDescent="0.25">
      <c r="A69" s="328"/>
      <c r="B69" s="328"/>
      <c r="C69" s="353"/>
      <c r="D69" s="328"/>
      <c r="E69" s="328"/>
      <c r="F69" s="328"/>
      <c r="G69" s="328"/>
      <c r="H69" s="328"/>
      <c r="I69" s="328"/>
      <c r="J69" s="328"/>
      <c r="K69" s="328"/>
      <c r="L69" s="328"/>
      <c r="M69" s="328"/>
      <c r="N69" s="354"/>
      <c r="O69" s="354"/>
      <c r="P69" s="354"/>
      <c r="Q69" s="354"/>
      <c r="R69" s="354"/>
      <c r="S69" s="354"/>
      <c r="T69" s="354"/>
      <c r="U69" s="354"/>
    </row>
    <row r="70" spans="1:21" x14ac:dyDescent="0.25">
      <c r="A70" s="328"/>
      <c r="B70" s="328"/>
      <c r="C70" s="353"/>
      <c r="D70" s="328"/>
      <c r="E70" s="328"/>
      <c r="F70" s="328"/>
      <c r="G70" s="328"/>
      <c r="H70" s="328"/>
      <c r="I70" s="328"/>
      <c r="J70" s="328"/>
      <c r="K70" s="328"/>
      <c r="L70" s="328"/>
      <c r="M70" s="328"/>
      <c r="N70" s="354"/>
      <c r="O70" s="354"/>
      <c r="P70" s="354"/>
      <c r="Q70" s="354"/>
      <c r="R70" s="354"/>
      <c r="S70" s="354"/>
      <c r="T70" s="354"/>
      <c r="U70" s="354"/>
    </row>
    <row r="71" spans="1:21" x14ac:dyDescent="0.25">
      <c r="A71" s="328"/>
      <c r="B71" s="328"/>
      <c r="C71" s="353"/>
      <c r="D71" s="328"/>
      <c r="E71" s="328"/>
      <c r="F71" s="328"/>
      <c r="G71" s="328"/>
      <c r="H71" s="328"/>
      <c r="I71" s="328"/>
      <c r="J71" s="328"/>
      <c r="K71" s="328"/>
      <c r="L71" s="328"/>
      <c r="M71" s="328"/>
      <c r="N71" s="354"/>
      <c r="O71" s="354"/>
      <c r="P71" s="354"/>
      <c r="Q71" s="354"/>
      <c r="R71" s="354"/>
      <c r="S71" s="354"/>
      <c r="T71" s="354"/>
      <c r="U71" s="354"/>
    </row>
    <row r="72" spans="1:21" x14ac:dyDescent="0.25">
      <c r="A72" s="328"/>
      <c r="B72" s="328"/>
      <c r="C72" s="353"/>
      <c r="D72" s="328"/>
      <c r="E72" s="328"/>
      <c r="F72" s="328"/>
      <c r="G72" s="328"/>
      <c r="H72" s="328"/>
      <c r="I72" s="328"/>
      <c r="J72" s="328"/>
      <c r="K72" s="328"/>
      <c r="L72" s="328"/>
      <c r="M72" s="328"/>
      <c r="N72" s="354"/>
      <c r="O72" s="354"/>
      <c r="P72" s="354"/>
      <c r="Q72" s="354"/>
      <c r="R72" s="354"/>
      <c r="S72" s="354"/>
      <c r="T72" s="354"/>
      <c r="U72" s="354"/>
    </row>
    <row r="73" spans="1:21" x14ac:dyDescent="0.25">
      <c r="A73" s="328"/>
      <c r="B73" s="328"/>
      <c r="C73" s="353"/>
      <c r="D73" s="328"/>
      <c r="E73" s="328"/>
      <c r="F73" s="328"/>
      <c r="G73" s="328"/>
      <c r="H73" s="328"/>
      <c r="I73" s="328"/>
      <c r="J73" s="328"/>
      <c r="K73" s="328"/>
      <c r="L73" s="328"/>
      <c r="M73" s="328"/>
      <c r="N73" s="354"/>
      <c r="O73" s="354"/>
      <c r="P73" s="354"/>
      <c r="Q73" s="354"/>
      <c r="R73" s="354"/>
      <c r="S73" s="354"/>
      <c r="T73" s="354"/>
      <c r="U73" s="354"/>
    </row>
    <row r="74" spans="1:21" x14ac:dyDescent="0.25">
      <c r="A74" s="328"/>
      <c r="B74" s="328"/>
      <c r="C74" s="353"/>
      <c r="D74" s="328"/>
      <c r="E74" s="328"/>
      <c r="F74" s="328"/>
      <c r="G74" s="328"/>
      <c r="H74" s="328"/>
      <c r="I74" s="328"/>
      <c r="J74" s="328"/>
      <c r="K74" s="328"/>
      <c r="L74" s="328"/>
      <c r="M74" s="328"/>
      <c r="N74" s="354"/>
      <c r="O74" s="354"/>
      <c r="P74" s="354"/>
      <c r="Q74" s="354"/>
      <c r="R74" s="354"/>
      <c r="S74" s="354"/>
      <c r="T74" s="354"/>
      <c r="U74" s="354"/>
    </row>
    <row r="75" spans="1:21" x14ac:dyDescent="0.25">
      <c r="A75" s="328"/>
      <c r="B75" s="328"/>
      <c r="C75" s="353"/>
      <c r="D75" s="328"/>
      <c r="E75" s="328"/>
      <c r="F75" s="328"/>
      <c r="G75" s="328"/>
      <c r="H75" s="328"/>
      <c r="I75" s="328"/>
      <c r="J75" s="328"/>
      <c r="K75" s="328"/>
      <c r="L75" s="328"/>
      <c r="M75" s="328"/>
      <c r="N75" s="354"/>
      <c r="O75" s="354"/>
      <c r="P75" s="354"/>
      <c r="Q75" s="354"/>
      <c r="R75" s="354"/>
      <c r="S75" s="354"/>
      <c r="T75" s="354"/>
      <c r="U75" s="354"/>
    </row>
    <row r="76" spans="1:21" x14ac:dyDescent="0.25">
      <c r="A76" s="328"/>
      <c r="B76" s="328"/>
      <c r="C76" s="353"/>
      <c r="D76" s="328"/>
      <c r="E76" s="328"/>
      <c r="F76" s="328"/>
      <c r="G76" s="328"/>
      <c r="H76" s="328"/>
      <c r="I76" s="328"/>
      <c r="J76" s="328"/>
      <c r="K76" s="328"/>
      <c r="L76" s="328"/>
      <c r="M76" s="328"/>
      <c r="N76" s="354"/>
      <c r="O76" s="354"/>
      <c r="P76" s="354"/>
      <c r="Q76" s="354"/>
      <c r="R76" s="354"/>
      <c r="S76" s="354"/>
      <c r="T76" s="354"/>
      <c r="U76" s="354"/>
    </row>
    <row r="77" spans="1:21" x14ac:dyDescent="0.25">
      <c r="A77" s="328"/>
      <c r="B77" s="328"/>
      <c r="C77" s="353"/>
      <c r="D77" s="328"/>
      <c r="E77" s="328"/>
      <c r="F77" s="328"/>
      <c r="G77" s="328"/>
      <c r="H77" s="328"/>
      <c r="I77" s="328"/>
      <c r="J77" s="328"/>
      <c r="K77" s="328"/>
      <c r="L77" s="328"/>
      <c r="M77" s="328"/>
      <c r="N77" s="354"/>
      <c r="O77" s="354"/>
      <c r="P77" s="354"/>
      <c r="Q77" s="354"/>
      <c r="R77" s="354"/>
      <c r="S77" s="354"/>
      <c r="T77" s="354"/>
      <c r="U77" s="354"/>
    </row>
    <row r="78" spans="1:21" x14ac:dyDescent="0.25">
      <c r="A78" s="328"/>
      <c r="B78" s="328"/>
      <c r="C78" s="353"/>
      <c r="D78" s="328"/>
      <c r="E78" s="328"/>
      <c r="F78" s="328"/>
      <c r="G78" s="328"/>
      <c r="H78" s="328"/>
      <c r="I78" s="328"/>
      <c r="J78" s="328"/>
      <c r="K78" s="328"/>
      <c r="L78" s="328"/>
      <c r="M78" s="328"/>
      <c r="N78" s="354"/>
      <c r="O78" s="354"/>
      <c r="P78" s="354"/>
      <c r="Q78" s="354"/>
      <c r="R78" s="354"/>
      <c r="S78" s="354"/>
      <c r="T78" s="354"/>
      <c r="U78" s="354"/>
    </row>
    <row r="79" spans="1:21" x14ac:dyDescent="0.25">
      <c r="A79" s="328"/>
      <c r="B79" s="328"/>
      <c r="C79" s="353"/>
      <c r="D79" s="328"/>
      <c r="E79" s="328"/>
      <c r="F79" s="328"/>
      <c r="G79" s="328"/>
      <c r="H79" s="328"/>
      <c r="I79" s="328"/>
      <c r="J79" s="328"/>
      <c r="K79" s="328"/>
      <c r="L79" s="328"/>
      <c r="M79" s="328"/>
      <c r="N79" s="354"/>
      <c r="O79" s="354"/>
      <c r="P79" s="354"/>
      <c r="Q79" s="354"/>
      <c r="R79" s="354"/>
      <c r="S79" s="354"/>
      <c r="T79" s="354"/>
      <c r="U79" s="354"/>
    </row>
    <row r="80" spans="1:21" x14ac:dyDescent="0.25">
      <c r="A80" s="328"/>
      <c r="B80" s="328"/>
      <c r="C80" s="353"/>
      <c r="D80" s="328"/>
      <c r="E80" s="328"/>
      <c r="F80" s="328"/>
      <c r="G80" s="328"/>
      <c r="H80" s="328"/>
      <c r="I80" s="328"/>
      <c r="J80" s="328"/>
      <c r="K80" s="328"/>
      <c r="L80" s="328"/>
      <c r="M80" s="328"/>
      <c r="N80" s="354"/>
      <c r="O80" s="354"/>
      <c r="P80" s="354"/>
      <c r="Q80" s="354"/>
      <c r="R80" s="354"/>
      <c r="S80" s="354"/>
      <c r="T80" s="354"/>
      <c r="U80" s="354"/>
    </row>
    <row r="81" spans="1:21" x14ac:dyDescent="0.25">
      <c r="A81" s="328"/>
      <c r="B81" s="328"/>
      <c r="C81" s="353"/>
      <c r="D81" s="328"/>
      <c r="E81" s="328"/>
      <c r="F81" s="328"/>
      <c r="G81" s="328"/>
      <c r="H81" s="328"/>
      <c r="I81" s="328"/>
      <c r="J81" s="328"/>
      <c r="K81" s="328"/>
      <c r="L81" s="328"/>
      <c r="M81" s="328"/>
      <c r="N81" s="354"/>
      <c r="O81" s="354"/>
      <c r="P81" s="354"/>
      <c r="Q81" s="354"/>
      <c r="R81" s="354"/>
      <c r="S81" s="354"/>
      <c r="T81" s="354"/>
      <c r="U81" s="354"/>
    </row>
    <row r="82" spans="1:21" x14ac:dyDescent="0.25">
      <c r="A82" s="328"/>
      <c r="B82" s="328"/>
      <c r="C82" s="353"/>
      <c r="D82" s="328"/>
      <c r="E82" s="328"/>
      <c r="F82" s="328"/>
      <c r="G82" s="328"/>
      <c r="H82" s="328"/>
      <c r="I82" s="328"/>
      <c r="J82" s="328"/>
      <c r="K82" s="328"/>
      <c r="L82" s="328"/>
      <c r="M82" s="328"/>
      <c r="N82" s="354"/>
      <c r="O82" s="354"/>
      <c r="P82" s="354"/>
      <c r="Q82" s="354"/>
      <c r="R82" s="354"/>
      <c r="S82" s="354"/>
      <c r="T82" s="354"/>
      <c r="U82" s="354"/>
    </row>
    <row r="83" spans="1:21" x14ac:dyDescent="0.25">
      <c r="A83" s="328"/>
      <c r="B83" s="328"/>
      <c r="C83" s="353"/>
      <c r="D83" s="328"/>
      <c r="E83" s="328"/>
      <c r="F83" s="328"/>
      <c r="G83" s="328"/>
      <c r="H83" s="328"/>
      <c r="I83" s="328"/>
      <c r="J83" s="328"/>
      <c r="K83" s="328"/>
      <c r="L83" s="328"/>
      <c r="M83" s="328"/>
      <c r="N83" s="354"/>
      <c r="O83" s="354"/>
      <c r="P83" s="354"/>
      <c r="Q83" s="354"/>
      <c r="R83" s="354"/>
      <c r="S83" s="354"/>
      <c r="T83" s="354"/>
      <c r="U83" s="354"/>
    </row>
    <row r="84" spans="1:21" x14ac:dyDescent="0.25">
      <c r="A84" s="328"/>
      <c r="B84" s="328"/>
      <c r="C84" s="353"/>
      <c r="D84" s="328"/>
      <c r="E84" s="328"/>
      <c r="F84" s="328"/>
      <c r="G84" s="328"/>
      <c r="H84" s="328"/>
      <c r="I84" s="328"/>
      <c r="J84" s="328"/>
      <c r="K84" s="328"/>
      <c r="L84" s="328"/>
      <c r="M84" s="328"/>
      <c r="N84" s="354"/>
      <c r="O84" s="354"/>
      <c r="P84" s="354"/>
      <c r="Q84" s="354"/>
      <c r="R84" s="354"/>
      <c r="S84" s="354"/>
      <c r="T84" s="354"/>
      <c r="U84" s="354"/>
    </row>
    <row r="85" spans="1:21" x14ac:dyDescent="0.25">
      <c r="A85" s="328"/>
      <c r="B85" s="328"/>
      <c r="C85" s="353"/>
      <c r="D85" s="328"/>
      <c r="E85" s="328"/>
      <c r="F85" s="328"/>
      <c r="G85" s="328"/>
      <c r="H85" s="328"/>
      <c r="I85" s="328"/>
      <c r="J85" s="328"/>
      <c r="K85" s="328"/>
      <c r="L85" s="328"/>
      <c r="M85" s="328"/>
      <c r="N85" s="354"/>
      <c r="O85" s="354"/>
      <c r="P85" s="354"/>
      <c r="Q85" s="354"/>
      <c r="R85" s="354"/>
      <c r="S85" s="354"/>
      <c r="T85" s="354"/>
      <c r="U85" s="354"/>
    </row>
    <row r="86" spans="1:21" x14ac:dyDescent="0.25">
      <c r="A86" s="328"/>
      <c r="B86" s="328"/>
      <c r="C86" s="353"/>
      <c r="D86" s="328"/>
      <c r="E86" s="328"/>
      <c r="F86" s="328"/>
      <c r="G86" s="328"/>
      <c r="H86" s="328"/>
      <c r="I86" s="328"/>
      <c r="J86" s="328"/>
      <c r="K86" s="328"/>
      <c r="L86" s="328"/>
      <c r="M86" s="328"/>
      <c r="N86" s="354"/>
      <c r="O86" s="354"/>
      <c r="P86" s="354"/>
      <c r="Q86" s="354"/>
      <c r="R86" s="354"/>
      <c r="S86" s="354"/>
      <c r="T86" s="354"/>
      <c r="U86" s="354"/>
    </row>
    <row r="87" spans="1:21" x14ac:dyDescent="0.25">
      <c r="A87" s="328"/>
      <c r="B87" s="328"/>
      <c r="C87" s="353"/>
      <c r="D87" s="328"/>
      <c r="E87" s="328"/>
      <c r="F87" s="328"/>
      <c r="G87" s="328"/>
      <c r="H87" s="328"/>
      <c r="I87" s="328"/>
      <c r="J87" s="328"/>
      <c r="K87" s="328"/>
      <c r="L87" s="328"/>
      <c r="M87" s="328"/>
      <c r="N87" s="354"/>
      <c r="O87" s="354"/>
      <c r="P87" s="354"/>
      <c r="Q87" s="354"/>
      <c r="R87" s="354"/>
      <c r="S87" s="354"/>
      <c r="T87" s="354"/>
      <c r="U87" s="354"/>
    </row>
    <row r="88" spans="1:21" x14ac:dyDescent="0.25">
      <c r="A88" s="328"/>
      <c r="B88" s="328"/>
      <c r="C88" s="353"/>
      <c r="D88" s="328"/>
      <c r="E88" s="328"/>
      <c r="F88" s="328"/>
      <c r="G88" s="328"/>
      <c r="H88" s="328"/>
      <c r="I88" s="328"/>
      <c r="J88" s="328"/>
      <c r="K88" s="328"/>
      <c r="L88" s="328"/>
      <c r="M88" s="328"/>
      <c r="N88" s="354"/>
      <c r="O88" s="354"/>
      <c r="P88" s="354"/>
      <c r="Q88" s="354"/>
      <c r="R88" s="354"/>
      <c r="S88" s="354"/>
      <c r="T88" s="354"/>
      <c r="U88" s="354"/>
    </row>
    <row r="89" spans="1:21" x14ac:dyDescent="0.25">
      <c r="A89" s="328"/>
      <c r="B89" s="328"/>
      <c r="C89" s="353"/>
      <c r="D89" s="328"/>
      <c r="E89" s="328"/>
      <c r="F89" s="328"/>
      <c r="G89" s="328"/>
      <c r="H89" s="328"/>
      <c r="I89" s="328"/>
      <c r="J89" s="328"/>
      <c r="K89" s="328"/>
      <c r="L89" s="328"/>
      <c r="M89" s="328"/>
      <c r="N89" s="354"/>
      <c r="O89" s="354"/>
      <c r="P89" s="354"/>
      <c r="Q89" s="354"/>
      <c r="R89" s="354"/>
      <c r="S89" s="354"/>
      <c r="T89" s="354"/>
      <c r="U89" s="354"/>
    </row>
    <row r="90" spans="1:21" x14ac:dyDescent="0.25">
      <c r="A90" s="328"/>
      <c r="B90" s="328"/>
      <c r="C90" s="353"/>
      <c r="D90" s="328"/>
      <c r="E90" s="328"/>
      <c r="F90" s="328"/>
      <c r="G90" s="328"/>
      <c r="H90" s="328"/>
      <c r="I90" s="328"/>
      <c r="J90" s="328"/>
      <c r="K90" s="328"/>
      <c r="L90" s="328"/>
      <c r="M90" s="328"/>
      <c r="N90" s="354"/>
      <c r="O90" s="354"/>
      <c r="P90" s="354"/>
      <c r="Q90" s="354"/>
      <c r="R90" s="354"/>
      <c r="S90" s="354"/>
      <c r="T90" s="354"/>
      <c r="U90" s="354"/>
    </row>
    <row r="91" spans="1:21" x14ac:dyDescent="0.25">
      <c r="A91" s="328"/>
      <c r="B91" s="328"/>
      <c r="C91" s="353"/>
      <c r="D91" s="328"/>
      <c r="E91" s="328"/>
      <c r="F91" s="328"/>
      <c r="G91" s="328"/>
      <c r="H91" s="328"/>
      <c r="I91" s="328"/>
      <c r="J91" s="328"/>
      <c r="K91" s="328"/>
      <c r="L91" s="328"/>
      <c r="M91" s="328"/>
      <c r="N91" s="354"/>
      <c r="O91" s="354"/>
      <c r="P91" s="354"/>
      <c r="Q91" s="354"/>
      <c r="R91" s="354"/>
      <c r="S91" s="354"/>
      <c r="T91" s="354"/>
      <c r="U91" s="354"/>
    </row>
    <row r="92" spans="1:21" x14ac:dyDescent="0.25">
      <c r="A92" s="328"/>
      <c r="B92" s="328"/>
      <c r="C92" s="353"/>
      <c r="D92" s="328"/>
      <c r="E92" s="328"/>
      <c r="F92" s="328"/>
      <c r="G92" s="328"/>
      <c r="H92" s="328"/>
      <c r="I92" s="328"/>
      <c r="J92" s="328"/>
      <c r="K92" s="328"/>
      <c r="L92" s="328"/>
      <c r="M92" s="328"/>
      <c r="N92" s="354"/>
      <c r="O92" s="354"/>
      <c r="P92" s="354"/>
      <c r="Q92" s="354"/>
      <c r="R92" s="354"/>
      <c r="S92" s="354"/>
      <c r="T92" s="354"/>
      <c r="U92" s="354"/>
    </row>
    <row r="93" spans="1:21" x14ac:dyDescent="0.25">
      <c r="A93" s="328"/>
      <c r="B93" s="328"/>
      <c r="C93" s="353"/>
      <c r="D93" s="328"/>
      <c r="E93" s="328"/>
      <c r="F93" s="328"/>
      <c r="G93" s="328"/>
      <c r="H93" s="328"/>
      <c r="I93" s="328"/>
      <c r="J93" s="328"/>
      <c r="K93" s="328"/>
      <c r="L93" s="328"/>
      <c r="M93" s="328"/>
      <c r="N93" s="354"/>
      <c r="O93" s="354"/>
      <c r="P93" s="354"/>
      <c r="Q93" s="354"/>
      <c r="R93" s="354"/>
      <c r="S93" s="354"/>
      <c r="T93" s="354"/>
      <c r="U93" s="354"/>
    </row>
    <row r="94" spans="1:21" x14ac:dyDescent="0.25">
      <c r="A94" s="328"/>
      <c r="B94" s="328"/>
      <c r="C94" s="353"/>
      <c r="D94" s="328"/>
      <c r="E94" s="328"/>
      <c r="F94" s="328"/>
      <c r="G94" s="328"/>
      <c r="H94" s="328"/>
      <c r="I94" s="328"/>
      <c r="J94" s="328"/>
      <c r="K94" s="328"/>
      <c r="L94" s="328"/>
      <c r="M94" s="328"/>
      <c r="N94" s="354"/>
      <c r="O94" s="354"/>
      <c r="P94" s="354"/>
      <c r="Q94" s="354"/>
      <c r="R94" s="354"/>
      <c r="S94" s="354"/>
      <c r="T94" s="354"/>
      <c r="U94" s="354"/>
    </row>
    <row r="95" spans="1:21" x14ac:dyDescent="0.25">
      <c r="A95" s="328"/>
      <c r="B95" s="328"/>
      <c r="C95" s="353"/>
      <c r="D95" s="328"/>
      <c r="E95" s="328"/>
      <c r="F95" s="328"/>
      <c r="G95" s="328"/>
      <c r="H95" s="328"/>
      <c r="I95" s="328"/>
      <c r="J95" s="328"/>
      <c r="K95" s="328"/>
      <c r="L95" s="328"/>
      <c r="M95" s="328"/>
      <c r="N95" s="354"/>
      <c r="O95" s="354"/>
      <c r="P95" s="354"/>
      <c r="Q95" s="354"/>
      <c r="R95" s="354"/>
      <c r="S95" s="354"/>
      <c r="T95" s="354"/>
      <c r="U95" s="354"/>
    </row>
    <row r="96" spans="1:21" x14ac:dyDescent="0.25">
      <c r="A96" s="328"/>
      <c r="B96" s="328"/>
      <c r="C96" s="353"/>
      <c r="D96" s="328"/>
      <c r="E96" s="328"/>
      <c r="F96" s="328"/>
      <c r="G96" s="328"/>
      <c r="H96" s="328"/>
      <c r="I96" s="328"/>
      <c r="J96" s="328"/>
      <c r="K96" s="328"/>
      <c r="L96" s="328"/>
      <c r="M96" s="328"/>
      <c r="N96" s="354"/>
      <c r="O96" s="354"/>
      <c r="P96" s="354"/>
      <c r="Q96" s="354"/>
      <c r="R96" s="354"/>
      <c r="S96" s="354"/>
      <c r="T96" s="354"/>
      <c r="U96" s="354"/>
    </row>
    <row r="97" spans="1:21" x14ac:dyDescent="0.25">
      <c r="A97" s="328"/>
      <c r="B97" s="328"/>
      <c r="C97" s="353"/>
      <c r="D97" s="328"/>
      <c r="E97" s="328"/>
      <c r="F97" s="328"/>
      <c r="G97" s="328"/>
      <c r="H97" s="328"/>
      <c r="I97" s="328"/>
      <c r="J97" s="328"/>
      <c r="K97" s="328"/>
      <c r="L97" s="328"/>
      <c r="M97" s="328"/>
      <c r="N97" s="354"/>
      <c r="O97" s="354"/>
      <c r="P97" s="354"/>
      <c r="Q97" s="354"/>
      <c r="R97" s="354"/>
      <c r="S97" s="354"/>
      <c r="T97" s="354"/>
      <c r="U97" s="354"/>
    </row>
    <row r="98" spans="1:21" x14ac:dyDescent="0.25">
      <c r="A98" s="328"/>
      <c r="B98" s="328"/>
      <c r="C98" s="353"/>
      <c r="D98" s="328"/>
      <c r="E98" s="328"/>
      <c r="F98" s="328"/>
      <c r="G98" s="328"/>
      <c r="H98" s="328"/>
      <c r="I98" s="328"/>
      <c r="J98" s="328"/>
      <c r="K98" s="328"/>
      <c r="L98" s="328"/>
      <c r="M98" s="328"/>
      <c r="N98" s="354"/>
      <c r="O98" s="354"/>
      <c r="P98" s="354"/>
      <c r="Q98" s="354"/>
      <c r="R98" s="354"/>
      <c r="S98" s="354"/>
      <c r="T98" s="354"/>
      <c r="U98" s="354"/>
    </row>
    <row r="99" spans="1:21" x14ac:dyDescent="0.25">
      <c r="A99" s="328"/>
      <c r="B99" s="328"/>
      <c r="C99" s="353"/>
      <c r="D99" s="328"/>
      <c r="E99" s="328"/>
      <c r="F99" s="328"/>
      <c r="G99" s="328"/>
      <c r="H99" s="328"/>
      <c r="I99" s="328"/>
      <c r="J99" s="328"/>
      <c r="K99" s="328"/>
      <c r="L99" s="328"/>
      <c r="M99" s="328"/>
      <c r="N99" s="354"/>
      <c r="O99" s="354"/>
      <c r="P99" s="354"/>
      <c r="Q99" s="354"/>
      <c r="R99" s="354"/>
      <c r="S99" s="354"/>
      <c r="T99" s="354"/>
      <c r="U99" s="354"/>
    </row>
    <row r="100" spans="1:21" x14ac:dyDescent="0.25">
      <c r="A100" s="328"/>
      <c r="B100" s="328"/>
      <c r="C100" s="353"/>
      <c r="D100" s="328"/>
      <c r="E100" s="328"/>
      <c r="F100" s="328"/>
      <c r="G100" s="328"/>
      <c r="H100" s="328"/>
      <c r="I100" s="328"/>
      <c r="J100" s="328"/>
      <c r="K100" s="328"/>
      <c r="L100" s="328"/>
      <c r="M100" s="328"/>
      <c r="N100" s="354"/>
      <c r="O100" s="354"/>
      <c r="P100" s="354"/>
      <c r="Q100" s="354"/>
      <c r="R100" s="354"/>
      <c r="S100" s="354"/>
      <c r="T100" s="354"/>
      <c r="U100" s="354"/>
    </row>
    <row r="101" spans="1:21" x14ac:dyDescent="0.25">
      <c r="C101" s="353"/>
      <c r="D101" s="328"/>
      <c r="E101" s="328"/>
      <c r="F101" s="328"/>
      <c r="G101" s="328"/>
      <c r="H101" s="328"/>
      <c r="I101" s="328"/>
      <c r="J101" s="328"/>
      <c r="K101" s="328"/>
      <c r="L101" s="328"/>
      <c r="M101" s="328"/>
      <c r="N101" s="354"/>
    </row>
    <row r="102" spans="1:21" x14ac:dyDescent="0.25">
      <c r="C102" s="353"/>
      <c r="D102" s="328"/>
      <c r="E102" s="328"/>
      <c r="F102" s="328"/>
      <c r="G102" s="328"/>
      <c r="H102" s="328"/>
      <c r="I102" s="328"/>
      <c r="J102" s="328"/>
      <c r="K102" s="328"/>
      <c r="L102" s="328"/>
      <c r="M102" s="328"/>
      <c r="N102" s="354"/>
    </row>
    <row r="103" spans="1:21" x14ac:dyDescent="0.25">
      <c r="C103" s="353"/>
      <c r="D103" s="328"/>
      <c r="E103" s="328"/>
      <c r="F103" s="328"/>
      <c r="G103" s="328"/>
      <c r="H103" s="328"/>
      <c r="I103" s="328"/>
      <c r="J103" s="328"/>
      <c r="K103" s="328"/>
      <c r="L103" s="328"/>
      <c r="M103" s="328"/>
      <c r="N103" s="354"/>
    </row>
    <row r="104" spans="1:21" x14ac:dyDescent="0.25">
      <c r="C104" s="353"/>
      <c r="D104" s="328"/>
      <c r="E104" s="328"/>
      <c r="F104" s="328"/>
      <c r="G104" s="328"/>
      <c r="H104" s="328"/>
      <c r="I104" s="328"/>
      <c r="J104" s="328"/>
      <c r="K104" s="328"/>
      <c r="L104" s="328"/>
      <c r="M104" s="328"/>
      <c r="N104" s="354"/>
    </row>
  </sheetData>
  <sheetProtection formatCells="0" formatColumns="0" formatRows="0" insertHyperlinks="0" autoFilter="0" pivotTables="0"/>
  <mergeCells count="117">
    <mergeCell ref="C39:C40"/>
    <mergeCell ref="D39:D40"/>
    <mergeCell ref="E39:E40"/>
    <mergeCell ref="D37:D38"/>
    <mergeCell ref="E37:E38"/>
    <mergeCell ref="U33:U34"/>
    <mergeCell ref="V39:V40"/>
    <mergeCell ref="D35:D36"/>
    <mergeCell ref="C17:C18"/>
    <mergeCell ref="U17:U18"/>
    <mergeCell ref="U39:U40"/>
    <mergeCell ref="V21:V22"/>
    <mergeCell ref="V23:V24"/>
    <mergeCell ref="U29:U30"/>
    <mergeCell ref="U31:U32"/>
    <mergeCell ref="V29:V30"/>
    <mergeCell ref="V31:V32"/>
    <mergeCell ref="V33:V34"/>
    <mergeCell ref="V35:V36"/>
    <mergeCell ref="V37:V38"/>
    <mergeCell ref="U19:U20"/>
    <mergeCell ref="U25:U26"/>
    <mergeCell ref="U27:U28"/>
    <mergeCell ref="U35:U36"/>
    <mergeCell ref="A41:S41"/>
    <mergeCell ref="A37:A40"/>
    <mergeCell ref="B37:B40"/>
    <mergeCell ref="C37:C38"/>
    <mergeCell ref="B19:B24"/>
    <mergeCell ref="C23:C24"/>
    <mergeCell ref="A13:A24"/>
    <mergeCell ref="U23:U24"/>
    <mergeCell ref="B13:B18"/>
    <mergeCell ref="C19:C20"/>
    <mergeCell ref="T19:T24"/>
    <mergeCell ref="T25:T36"/>
    <mergeCell ref="D19:D20"/>
    <mergeCell ref="E19:E20"/>
    <mergeCell ref="E15:E16"/>
    <mergeCell ref="D23:D24"/>
    <mergeCell ref="E23:E24"/>
    <mergeCell ref="C21:C22"/>
    <mergeCell ref="D21:D22"/>
    <mergeCell ref="E21:E22"/>
    <mergeCell ref="E29:E30"/>
    <mergeCell ref="D17:D18"/>
    <mergeCell ref="E17:E18"/>
    <mergeCell ref="U21:U22"/>
    <mergeCell ref="T37:T40"/>
    <mergeCell ref="U37:U38"/>
    <mergeCell ref="V19:V20"/>
    <mergeCell ref="V25:V26"/>
    <mergeCell ref="V27:V2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9:A12"/>
    <mergeCell ref="B9:B12"/>
    <mergeCell ref="V11:V12"/>
    <mergeCell ref="D15:D16"/>
    <mergeCell ref="V13:V14"/>
    <mergeCell ref="V15:V16"/>
    <mergeCell ref="D13:D14"/>
    <mergeCell ref="E13:E14"/>
    <mergeCell ref="C15:C16"/>
    <mergeCell ref="U11:U12"/>
    <mergeCell ref="U13:U14"/>
    <mergeCell ref="U15:U16"/>
    <mergeCell ref="C13:C14"/>
    <mergeCell ref="T9:T12"/>
    <mergeCell ref="T13:T18"/>
    <mergeCell ref="U9:U10"/>
    <mergeCell ref="E11:E12"/>
    <mergeCell ref="D11:D12"/>
    <mergeCell ref="V9:V10"/>
    <mergeCell ref="C9:C10"/>
    <mergeCell ref="D9:D10"/>
    <mergeCell ref="E9:E10"/>
    <mergeCell ref="C11:C12"/>
    <mergeCell ref="V17:V18"/>
    <mergeCell ref="C45:I45"/>
    <mergeCell ref="J45:P45"/>
    <mergeCell ref="C46:I46"/>
    <mergeCell ref="J46:P46"/>
    <mergeCell ref="C47:I47"/>
    <mergeCell ref="J47:P47"/>
    <mergeCell ref="A25:A36"/>
    <mergeCell ref="C25:C26"/>
    <mergeCell ref="D25:D26"/>
    <mergeCell ref="E25:E26"/>
    <mergeCell ref="C27:C28"/>
    <mergeCell ref="D27:D28"/>
    <mergeCell ref="E27:E28"/>
    <mergeCell ref="C33:C34"/>
    <mergeCell ref="D33:D34"/>
    <mergeCell ref="E33:E34"/>
    <mergeCell ref="C35:C36"/>
    <mergeCell ref="B25:B36"/>
    <mergeCell ref="E35:E36"/>
    <mergeCell ref="C31:C32"/>
    <mergeCell ref="D31:D32"/>
    <mergeCell ref="E31:E32"/>
    <mergeCell ref="C29:C30"/>
    <mergeCell ref="D29:D30"/>
  </mergeCells>
  <dataValidations count="1">
    <dataValidation type="textLength" operator="lessThan" allowBlank="1" showInputMessage="1" showErrorMessage="1" sqref="V9:V40" xr:uid="{AABCC3C9-AB27-4691-A0E3-D3CE7BA06CC3}">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6C21-8174-405B-9FA5-9FC460276F9D}">
  <dimension ref="A1:AY1607"/>
  <sheetViews>
    <sheetView zoomScale="69" zoomScaleNormal="69" workbookViewId="0">
      <selection activeCell="AY34" sqref="AL10:AY39"/>
    </sheetView>
  </sheetViews>
  <sheetFormatPr baseColWidth="10" defaultRowHeight="15" x14ac:dyDescent="0.25"/>
  <cols>
    <col min="5" max="12" width="15.42578125" customWidth="1"/>
    <col min="13" max="19" width="0" hidden="1" customWidth="1"/>
    <col min="20" max="20" width="15.7109375" customWidth="1"/>
    <col min="21" max="25" width="19.7109375" customWidth="1"/>
    <col min="26" max="30" width="0" hidden="1" customWidth="1"/>
    <col min="31" max="31" width="0.140625" customWidth="1"/>
    <col min="32" max="32" width="26.42578125" customWidth="1"/>
  </cols>
  <sheetData>
    <row r="1" spans="1:51" ht="27.75" customHeight="1" x14ac:dyDescent="0.25">
      <c r="A1" s="452"/>
      <c r="B1" s="453"/>
      <c r="C1" s="453"/>
      <c r="D1" s="453"/>
      <c r="E1" s="542" t="s">
        <v>39</v>
      </c>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c r="AW1" s="542"/>
      <c r="AX1" s="542"/>
      <c r="AY1" s="542"/>
    </row>
    <row r="2" spans="1:51" ht="27" customHeight="1" thickBot="1" x14ac:dyDescent="0.3">
      <c r="A2" s="455"/>
      <c r="B2" s="456"/>
      <c r="C2" s="456"/>
      <c r="D2" s="456"/>
      <c r="E2" s="543" t="s">
        <v>727</v>
      </c>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AV2" s="415"/>
      <c r="AW2" s="415"/>
      <c r="AX2" s="415"/>
      <c r="AY2" s="415"/>
    </row>
    <row r="3" spans="1:51" ht="37.5" customHeight="1" thickBot="1" x14ac:dyDescent="0.3">
      <c r="A3" s="455"/>
      <c r="B3" s="456"/>
      <c r="C3" s="456"/>
      <c r="D3" s="456"/>
      <c r="E3" s="524" t="s">
        <v>40</v>
      </c>
      <c r="F3" s="525"/>
      <c r="G3" s="525"/>
      <c r="H3" s="525"/>
      <c r="I3" s="525"/>
      <c r="J3" s="525"/>
      <c r="K3" s="525"/>
      <c r="L3" s="525"/>
      <c r="M3" s="525"/>
      <c r="N3" s="525"/>
      <c r="O3" s="525"/>
      <c r="P3" s="525"/>
      <c r="Q3" s="525"/>
      <c r="R3" s="525"/>
      <c r="S3" s="525"/>
      <c r="T3" s="525"/>
      <c r="U3" s="525"/>
      <c r="V3" s="525"/>
      <c r="W3" s="525"/>
      <c r="X3" s="525"/>
      <c r="Y3" s="525"/>
      <c r="Z3" s="525"/>
      <c r="AA3" s="525"/>
      <c r="AB3" s="525"/>
      <c r="AC3" s="525"/>
      <c r="AD3" s="526"/>
      <c r="AE3" s="527" t="s">
        <v>680</v>
      </c>
      <c r="AF3" s="528"/>
      <c r="AG3" s="528"/>
      <c r="AH3" s="528"/>
      <c r="AI3" s="528"/>
      <c r="AJ3" s="528"/>
      <c r="AK3" s="528"/>
      <c r="AL3" s="528"/>
      <c r="AM3" s="528"/>
      <c r="AN3" s="528"/>
      <c r="AO3" s="528"/>
      <c r="AP3" s="528"/>
      <c r="AQ3" s="528"/>
      <c r="AR3" s="528"/>
      <c r="AS3" s="528"/>
      <c r="AT3" s="528"/>
      <c r="AU3" s="528"/>
      <c r="AV3" s="528"/>
      <c r="AW3" s="528"/>
      <c r="AX3" s="528"/>
      <c r="AY3" s="529"/>
    </row>
    <row r="4" spans="1:51" ht="18.75" thickBot="1" x14ac:dyDescent="0.3">
      <c r="A4" s="544" t="s">
        <v>0</v>
      </c>
      <c r="B4" s="545"/>
      <c r="C4" s="545"/>
      <c r="D4" s="546"/>
      <c r="E4" s="547" t="s">
        <v>82</v>
      </c>
      <c r="F4" s="547"/>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8"/>
      <c r="AY4" s="549"/>
    </row>
    <row r="5" spans="1:51" ht="18.75" thickBot="1" x14ac:dyDescent="0.3">
      <c r="A5" s="530" t="s">
        <v>2</v>
      </c>
      <c r="B5" s="531"/>
      <c r="C5" s="531"/>
      <c r="D5" s="532"/>
      <c r="E5" s="533" t="s">
        <v>83</v>
      </c>
      <c r="F5" s="533"/>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5"/>
    </row>
    <row r="6" spans="1:51" ht="24" customHeight="1" thickBot="1" x14ac:dyDescent="0.3">
      <c r="A6" s="536" t="s">
        <v>21</v>
      </c>
      <c r="B6" s="537"/>
      <c r="C6" s="537"/>
      <c r="D6" s="538"/>
      <c r="E6" s="539" t="s">
        <v>736</v>
      </c>
      <c r="F6" s="539"/>
      <c r="G6" s="539"/>
      <c r="H6" s="539"/>
      <c r="I6" s="539"/>
      <c r="J6" s="539"/>
      <c r="K6" s="539"/>
      <c r="L6" s="539"/>
      <c r="M6" s="539"/>
      <c r="N6" s="539"/>
      <c r="O6" s="539"/>
      <c r="P6" s="539"/>
      <c r="Q6" s="539"/>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0"/>
      <c r="AU6" s="540"/>
      <c r="AV6" s="540"/>
      <c r="AW6" s="540"/>
      <c r="AX6" s="540"/>
      <c r="AY6" s="541"/>
    </row>
    <row r="7" spans="1:51" ht="18.75" thickBot="1" x14ac:dyDescent="0.3">
      <c r="A7" s="804"/>
      <c r="B7" s="805"/>
      <c r="C7" s="805"/>
      <c r="D7" s="805"/>
      <c r="E7" s="806"/>
      <c r="F7" s="806"/>
      <c r="G7" s="806"/>
      <c r="H7" s="806"/>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6"/>
      <c r="AM7" s="806"/>
      <c r="AN7" s="806"/>
      <c r="AO7" s="806"/>
      <c r="AP7" s="806"/>
      <c r="AQ7" s="806"/>
      <c r="AR7" s="806"/>
      <c r="AS7" s="806"/>
      <c r="AT7" s="806"/>
      <c r="AU7" s="806"/>
      <c r="AV7" s="806"/>
      <c r="AW7" s="806"/>
      <c r="AX7" s="806"/>
      <c r="AY7" s="807"/>
    </row>
    <row r="8" spans="1:51" ht="15.75" thickBot="1" x14ac:dyDescent="0.3">
      <c r="A8" s="521" t="s">
        <v>697</v>
      </c>
      <c r="B8" s="522"/>
      <c r="C8" s="522"/>
      <c r="D8" s="522"/>
      <c r="E8" s="522"/>
      <c r="F8" s="523"/>
      <c r="G8" s="565" t="s">
        <v>698</v>
      </c>
      <c r="H8" s="566"/>
      <c r="I8" s="566"/>
      <c r="J8" s="566"/>
      <c r="K8" s="566"/>
      <c r="L8" s="566"/>
      <c r="M8" s="566"/>
      <c r="N8" s="566"/>
      <c r="O8" s="566"/>
      <c r="P8" s="566"/>
      <c r="Q8" s="566"/>
      <c r="R8" s="566"/>
      <c r="S8" s="567"/>
      <c r="T8" s="565" t="s">
        <v>699</v>
      </c>
      <c r="U8" s="566"/>
      <c r="V8" s="566"/>
      <c r="W8" s="566"/>
      <c r="X8" s="566"/>
      <c r="Y8" s="566"/>
      <c r="Z8" s="566"/>
      <c r="AA8" s="566"/>
      <c r="AB8" s="566"/>
      <c r="AC8" s="566"/>
      <c r="AD8" s="566"/>
      <c r="AE8" s="566"/>
      <c r="AF8" s="567"/>
      <c r="AG8" s="568" t="s">
        <v>700</v>
      </c>
      <c r="AH8" s="569"/>
      <c r="AI8" s="569"/>
      <c r="AJ8" s="569"/>
      <c r="AK8" s="569"/>
      <c r="AL8" s="570" t="s">
        <v>701</v>
      </c>
      <c r="AM8" s="571"/>
      <c r="AN8" s="808"/>
      <c r="AO8" s="572" t="s">
        <v>79</v>
      </c>
      <c r="AP8" s="570"/>
      <c r="AQ8" s="570"/>
      <c r="AR8" s="570"/>
      <c r="AS8" s="570"/>
      <c r="AT8" s="570"/>
      <c r="AU8" s="570"/>
      <c r="AV8" s="570"/>
      <c r="AW8" s="570"/>
      <c r="AX8" s="571"/>
      <c r="AY8" s="573" t="s">
        <v>702</v>
      </c>
    </row>
    <row r="9" spans="1:51" ht="76.5" customHeight="1" thickBot="1" x14ac:dyDescent="0.3">
      <c r="A9" s="809" t="s">
        <v>703</v>
      </c>
      <c r="B9" s="810" t="s">
        <v>704</v>
      </c>
      <c r="C9" s="811" t="s">
        <v>705</v>
      </c>
      <c r="D9" s="812" t="s">
        <v>706</v>
      </c>
      <c r="E9" s="813" t="s">
        <v>726</v>
      </c>
      <c r="F9" s="813" t="s">
        <v>707</v>
      </c>
      <c r="G9" s="814" t="s">
        <v>6</v>
      </c>
      <c r="H9" s="814" t="s">
        <v>7</v>
      </c>
      <c r="I9" s="814" t="s">
        <v>8</v>
      </c>
      <c r="J9" s="814" t="s">
        <v>9</v>
      </c>
      <c r="K9" s="814" t="s">
        <v>10</v>
      </c>
      <c r="L9" s="814" t="s">
        <v>11</v>
      </c>
      <c r="M9" s="814" t="s">
        <v>12</v>
      </c>
      <c r="N9" s="814" t="s">
        <v>13</v>
      </c>
      <c r="O9" s="814" t="s">
        <v>14</v>
      </c>
      <c r="P9" s="814" t="s">
        <v>15</v>
      </c>
      <c r="Q9" s="814" t="s">
        <v>16</v>
      </c>
      <c r="R9" s="814" t="s">
        <v>17</v>
      </c>
      <c r="S9" s="815" t="s">
        <v>77</v>
      </c>
      <c r="T9" s="814" t="s">
        <v>6</v>
      </c>
      <c r="U9" s="814" t="s">
        <v>7</v>
      </c>
      <c r="V9" s="814" t="s">
        <v>8</v>
      </c>
      <c r="W9" s="814" t="s">
        <v>9</v>
      </c>
      <c r="X9" s="814" t="s">
        <v>10</v>
      </c>
      <c r="Y9" s="814" t="s">
        <v>11</v>
      </c>
      <c r="Z9" s="814" t="s">
        <v>12</v>
      </c>
      <c r="AA9" s="814" t="s">
        <v>13</v>
      </c>
      <c r="AB9" s="814" t="s">
        <v>14</v>
      </c>
      <c r="AC9" s="814" t="s">
        <v>15</v>
      </c>
      <c r="AD9" s="816" t="s">
        <v>16</v>
      </c>
      <c r="AE9" s="817" t="s">
        <v>17</v>
      </c>
      <c r="AF9" s="818" t="s">
        <v>78</v>
      </c>
      <c r="AG9" s="819" t="s">
        <v>708</v>
      </c>
      <c r="AH9" s="820" t="s">
        <v>709</v>
      </c>
      <c r="AI9" s="820" t="s">
        <v>710</v>
      </c>
      <c r="AJ9" s="820" t="s">
        <v>711</v>
      </c>
      <c r="AK9" s="820" t="s">
        <v>712</v>
      </c>
      <c r="AL9" s="820" t="s">
        <v>713</v>
      </c>
      <c r="AM9" s="820" t="s">
        <v>714</v>
      </c>
      <c r="AN9" s="821" t="s">
        <v>715</v>
      </c>
      <c r="AO9" s="821" t="s">
        <v>716</v>
      </c>
      <c r="AP9" s="821" t="s">
        <v>717</v>
      </c>
      <c r="AQ9" s="821" t="s">
        <v>718</v>
      </c>
      <c r="AR9" s="821" t="s">
        <v>719</v>
      </c>
      <c r="AS9" s="821" t="s">
        <v>720</v>
      </c>
      <c r="AT9" s="821" t="s">
        <v>721</v>
      </c>
      <c r="AU9" s="821" t="s">
        <v>722</v>
      </c>
      <c r="AV9" s="821" t="s">
        <v>723</v>
      </c>
      <c r="AW9" s="821" t="s">
        <v>724</v>
      </c>
      <c r="AX9" s="822" t="s">
        <v>725</v>
      </c>
      <c r="AY9" s="574"/>
    </row>
    <row r="10" spans="1:51" ht="18" x14ac:dyDescent="0.25">
      <c r="A10" s="513">
        <v>1</v>
      </c>
      <c r="B10" s="516" t="s">
        <v>102</v>
      </c>
      <c r="C10" s="519" t="s">
        <v>512</v>
      </c>
      <c r="D10" s="823" t="s">
        <v>45</v>
      </c>
      <c r="E10" s="824">
        <v>0.16850000000000001</v>
      </c>
      <c r="F10" s="824">
        <v>0.16850000000000001</v>
      </c>
      <c r="G10" s="825">
        <v>0.16850000000000001</v>
      </c>
      <c r="H10" s="826">
        <v>0.16850000000000001</v>
      </c>
      <c r="I10" s="826">
        <v>0.16850000000000001</v>
      </c>
      <c r="J10" s="824">
        <v>0.16850000000000001</v>
      </c>
      <c r="K10" s="874">
        <v>0.16850000000000001</v>
      </c>
      <c r="L10" s="877">
        <v>0.16850000000000001</v>
      </c>
      <c r="M10" s="824"/>
      <c r="N10" s="825"/>
      <c r="O10" s="825"/>
      <c r="P10" s="825"/>
      <c r="Q10" s="825"/>
      <c r="R10" s="825"/>
      <c r="S10" s="731"/>
      <c r="T10" s="790">
        <v>0</v>
      </c>
      <c r="U10" s="824">
        <v>1.9E-2</v>
      </c>
      <c r="V10" s="824">
        <v>4.65E-2</v>
      </c>
      <c r="W10" s="824">
        <v>9.06E-2</v>
      </c>
      <c r="X10" s="730">
        <v>9.06E-2</v>
      </c>
      <c r="Y10" s="789">
        <v>0.108</v>
      </c>
      <c r="Z10" s="790"/>
      <c r="AA10" s="790"/>
      <c r="AB10" s="790"/>
      <c r="AC10" s="790"/>
      <c r="AD10" s="790"/>
      <c r="AE10" s="790"/>
      <c r="AF10" s="742" t="s">
        <v>768</v>
      </c>
      <c r="AG10" s="727" t="s">
        <v>110</v>
      </c>
      <c r="AH10" s="788" t="s">
        <v>101</v>
      </c>
      <c r="AI10" s="788" t="s">
        <v>101</v>
      </c>
      <c r="AJ10" s="788" t="s">
        <v>101</v>
      </c>
      <c r="AK10" s="787" t="s">
        <v>111</v>
      </c>
      <c r="AL10" s="788" t="s">
        <v>101</v>
      </c>
      <c r="AM10" s="786" t="s">
        <v>112</v>
      </c>
      <c r="AN10" s="784">
        <v>7968095</v>
      </c>
      <c r="AO10" s="785">
        <v>3815676</v>
      </c>
      <c r="AP10" s="784">
        <v>4152419</v>
      </c>
      <c r="AQ10" s="788" t="s">
        <v>101</v>
      </c>
      <c r="AR10" s="788" t="s">
        <v>101</v>
      </c>
      <c r="AS10" s="788" t="s">
        <v>101</v>
      </c>
      <c r="AT10" s="788" t="s">
        <v>101</v>
      </c>
      <c r="AU10" s="788" t="s">
        <v>101</v>
      </c>
      <c r="AV10" s="788" t="s">
        <v>101</v>
      </c>
      <c r="AW10" s="788" t="s">
        <v>101</v>
      </c>
      <c r="AX10" s="784">
        <v>7968095</v>
      </c>
      <c r="AY10" s="784"/>
    </row>
    <row r="11" spans="1:51" ht="18" x14ac:dyDescent="0.25">
      <c r="A11" s="514"/>
      <c r="B11" s="517"/>
      <c r="C11" s="520"/>
      <c r="D11" s="827" t="s">
        <v>3</v>
      </c>
      <c r="E11" s="783">
        <v>1919900000</v>
      </c>
      <c r="F11" s="783">
        <v>1919900000</v>
      </c>
      <c r="G11" s="782">
        <v>1919900000</v>
      </c>
      <c r="H11" s="783">
        <v>1919900000</v>
      </c>
      <c r="I11" s="783">
        <v>1919900000</v>
      </c>
      <c r="J11" s="783">
        <v>1919900000</v>
      </c>
      <c r="K11" s="781">
        <v>1956138000</v>
      </c>
      <c r="L11" s="781">
        <v>1956138000</v>
      </c>
      <c r="M11" s="783"/>
      <c r="N11" s="782"/>
      <c r="O11" s="782"/>
      <c r="P11" s="782"/>
      <c r="Q11" s="782"/>
      <c r="R11" s="782"/>
      <c r="S11" s="780"/>
      <c r="T11" s="782">
        <v>520230000</v>
      </c>
      <c r="U11" s="783">
        <v>1548347000</v>
      </c>
      <c r="V11" s="783">
        <v>1718519000</v>
      </c>
      <c r="W11" s="783">
        <v>1809079000</v>
      </c>
      <c r="X11" s="779">
        <v>1809079000</v>
      </c>
      <c r="Y11" s="778">
        <v>1941899000</v>
      </c>
      <c r="Z11" s="782"/>
      <c r="AA11" s="782"/>
      <c r="AB11" s="782"/>
      <c r="AC11" s="782"/>
      <c r="AD11" s="782"/>
      <c r="AE11" s="782"/>
      <c r="AF11" s="741"/>
      <c r="AG11" s="727"/>
      <c r="AH11" s="788"/>
      <c r="AI11" s="788"/>
      <c r="AJ11" s="788"/>
      <c r="AK11" s="777"/>
      <c r="AL11" s="788"/>
      <c r="AM11" s="793"/>
      <c r="AN11" s="727"/>
      <c r="AO11" s="788"/>
      <c r="AP11" s="727"/>
      <c r="AQ11" s="788"/>
      <c r="AR11" s="788"/>
      <c r="AS11" s="788"/>
      <c r="AT11" s="788"/>
      <c r="AU11" s="788"/>
      <c r="AV11" s="788"/>
      <c r="AW11" s="788"/>
      <c r="AX11" s="727"/>
      <c r="AY11" s="727"/>
    </row>
    <row r="12" spans="1:51" ht="27" x14ac:dyDescent="0.25">
      <c r="A12" s="514"/>
      <c r="B12" s="517"/>
      <c r="C12" s="520"/>
      <c r="D12" s="828" t="s">
        <v>46</v>
      </c>
      <c r="E12" s="829">
        <v>0</v>
      </c>
      <c r="F12" s="829">
        <v>6.2599999999999989E-2</v>
      </c>
      <c r="G12" s="830">
        <v>6.2599999999999989E-2</v>
      </c>
      <c r="H12" s="830">
        <v>6.2599999999999989E-2</v>
      </c>
      <c r="I12" s="829">
        <v>6.2599999999999989E-2</v>
      </c>
      <c r="J12" s="829">
        <v>6.2599999999999989E-2</v>
      </c>
      <c r="K12" s="875">
        <v>6.2599999999999989E-2</v>
      </c>
      <c r="L12" s="875">
        <v>6.2599999999999989E-2</v>
      </c>
      <c r="M12" s="829"/>
      <c r="N12" s="830"/>
      <c r="O12" s="830"/>
      <c r="P12" s="830"/>
      <c r="Q12" s="830"/>
      <c r="R12" s="830"/>
      <c r="S12" s="726"/>
      <c r="T12" s="776">
        <v>1.43E-2</v>
      </c>
      <c r="U12" s="829">
        <v>2.8199999999999999E-2</v>
      </c>
      <c r="V12" s="829">
        <v>4.2499999999999996E-2</v>
      </c>
      <c r="W12" s="829">
        <v>5.7799999999999997E-2</v>
      </c>
      <c r="X12" s="732">
        <v>5.7799999999999997E-2</v>
      </c>
      <c r="Y12" s="797">
        <v>5.8999999999999997E-2</v>
      </c>
      <c r="Z12" s="776"/>
      <c r="AA12" s="776"/>
      <c r="AB12" s="776"/>
      <c r="AC12" s="776"/>
      <c r="AD12" s="776"/>
      <c r="AE12" s="776"/>
      <c r="AF12" s="741"/>
      <c r="AG12" s="727"/>
      <c r="AH12" s="788"/>
      <c r="AI12" s="788"/>
      <c r="AJ12" s="788"/>
      <c r="AK12" s="777"/>
      <c r="AL12" s="788"/>
      <c r="AM12" s="793"/>
      <c r="AN12" s="727"/>
      <c r="AO12" s="788"/>
      <c r="AP12" s="727"/>
      <c r="AQ12" s="788"/>
      <c r="AR12" s="788"/>
      <c r="AS12" s="788"/>
      <c r="AT12" s="788"/>
      <c r="AU12" s="788"/>
      <c r="AV12" s="788"/>
      <c r="AW12" s="788"/>
      <c r="AX12" s="727"/>
      <c r="AY12" s="727"/>
    </row>
    <row r="13" spans="1:51" ht="27" x14ac:dyDescent="0.25">
      <c r="A13" s="514"/>
      <c r="B13" s="517"/>
      <c r="C13" s="520"/>
      <c r="D13" s="827" t="s">
        <v>4</v>
      </c>
      <c r="E13" s="783"/>
      <c r="F13" s="783">
        <v>982004331</v>
      </c>
      <c r="G13" s="775">
        <v>982004331</v>
      </c>
      <c r="H13" s="775">
        <v>982004331</v>
      </c>
      <c r="I13" s="783">
        <v>982004331</v>
      </c>
      <c r="J13" s="783">
        <v>982004331</v>
      </c>
      <c r="K13" s="781">
        <v>982004331</v>
      </c>
      <c r="L13" s="781">
        <v>982004331</v>
      </c>
      <c r="M13" s="783"/>
      <c r="N13" s="775"/>
      <c r="O13" s="775"/>
      <c r="P13" s="775"/>
      <c r="Q13" s="775"/>
      <c r="R13" s="775"/>
      <c r="S13" s="726"/>
      <c r="T13" s="782">
        <v>238344779</v>
      </c>
      <c r="U13" s="783">
        <v>311793082</v>
      </c>
      <c r="V13" s="783">
        <v>315916382</v>
      </c>
      <c r="W13" s="783">
        <v>722711874</v>
      </c>
      <c r="X13" s="779">
        <v>722711874</v>
      </c>
      <c r="Y13" s="778">
        <v>722711874</v>
      </c>
      <c r="Z13" s="782"/>
      <c r="AA13" s="782"/>
      <c r="AB13" s="782"/>
      <c r="AC13" s="782"/>
      <c r="AD13" s="782"/>
      <c r="AE13" s="782"/>
      <c r="AF13" s="741"/>
      <c r="AG13" s="727"/>
      <c r="AH13" s="788"/>
      <c r="AI13" s="788"/>
      <c r="AJ13" s="788"/>
      <c r="AK13" s="777"/>
      <c r="AL13" s="788"/>
      <c r="AM13" s="793"/>
      <c r="AN13" s="727"/>
      <c r="AO13" s="788"/>
      <c r="AP13" s="727"/>
      <c r="AQ13" s="788"/>
      <c r="AR13" s="788"/>
      <c r="AS13" s="788"/>
      <c r="AT13" s="788"/>
      <c r="AU13" s="788"/>
      <c r="AV13" s="788"/>
      <c r="AW13" s="788"/>
      <c r="AX13" s="727"/>
      <c r="AY13" s="727"/>
    </row>
    <row r="14" spans="1:51" ht="27" x14ac:dyDescent="0.25">
      <c r="A14" s="514"/>
      <c r="B14" s="517"/>
      <c r="C14" s="520"/>
      <c r="D14" s="828" t="s">
        <v>47</v>
      </c>
      <c r="E14" s="829">
        <v>0.16850000000000001</v>
      </c>
      <c r="F14" s="829">
        <v>0.2311</v>
      </c>
      <c r="G14" s="830">
        <v>0.2311</v>
      </c>
      <c r="H14" s="829">
        <v>0.2311</v>
      </c>
      <c r="I14" s="829">
        <v>0.2311</v>
      </c>
      <c r="J14" s="829">
        <v>0.2311</v>
      </c>
      <c r="K14" s="875">
        <v>0.2311</v>
      </c>
      <c r="L14" s="875">
        <v>0.2311</v>
      </c>
      <c r="M14" s="829"/>
      <c r="N14" s="830"/>
      <c r="O14" s="830"/>
      <c r="P14" s="830"/>
      <c r="Q14" s="830"/>
      <c r="R14" s="830"/>
      <c r="S14" s="726"/>
      <c r="T14" s="830">
        <v>1.43E-2</v>
      </c>
      <c r="U14" s="829">
        <v>4.7199999999999999E-2</v>
      </c>
      <c r="V14" s="829">
        <v>8.8999999999999996E-2</v>
      </c>
      <c r="W14" s="829">
        <v>0.1484</v>
      </c>
      <c r="X14" s="884">
        <v>0.1484</v>
      </c>
      <c r="Y14" s="774">
        <v>0.16699999999999998</v>
      </c>
      <c r="Z14" s="830"/>
      <c r="AA14" s="830"/>
      <c r="AB14" s="830"/>
      <c r="AC14" s="830"/>
      <c r="AD14" s="830"/>
      <c r="AE14" s="830"/>
      <c r="AF14" s="741"/>
      <c r="AG14" s="727"/>
      <c r="AH14" s="788"/>
      <c r="AI14" s="788"/>
      <c r="AJ14" s="788"/>
      <c r="AK14" s="777"/>
      <c r="AL14" s="788"/>
      <c r="AM14" s="793"/>
      <c r="AN14" s="727"/>
      <c r="AO14" s="788"/>
      <c r="AP14" s="727"/>
      <c r="AQ14" s="788"/>
      <c r="AR14" s="788"/>
      <c r="AS14" s="788"/>
      <c r="AT14" s="788"/>
      <c r="AU14" s="788"/>
      <c r="AV14" s="788"/>
      <c r="AW14" s="788"/>
      <c r="AX14" s="727"/>
      <c r="AY14" s="727"/>
    </row>
    <row r="15" spans="1:51" ht="27.75" thickBot="1" x14ac:dyDescent="0.3">
      <c r="A15" s="515"/>
      <c r="B15" s="518"/>
      <c r="C15" s="520"/>
      <c r="D15" s="831" t="s">
        <v>50</v>
      </c>
      <c r="E15" s="773">
        <v>1919900000</v>
      </c>
      <c r="F15" s="773">
        <v>2901904331</v>
      </c>
      <c r="G15" s="832">
        <v>2901904331</v>
      </c>
      <c r="H15" s="773">
        <v>2901904331</v>
      </c>
      <c r="I15" s="773">
        <v>2901904331</v>
      </c>
      <c r="J15" s="773">
        <v>2901904331</v>
      </c>
      <c r="K15" s="772">
        <v>2938142331</v>
      </c>
      <c r="L15" s="772">
        <v>2938142331</v>
      </c>
      <c r="M15" s="773"/>
      <c r="N15" s="771"/>
      <c r="O15" s="832"/>
      <c r="P15" s="832"/>
      <c r="Q15" s="832"/>
      <c r="R15" s="832"/>
      <c r="S15" s="770"/>
      <c r="T15" s="771">
        <v>758574779</v>
      </c>
      <c r="U15" s="773">
        <v>1860140082</v>
      </c>
      <c r="V15" s="773">
        <v>2034435382</v>
      </c>
      <c r="W15" s="773">
        <v>2531790874</v>
      </c>
      <c r="X15" s="725">
        <v>2531790874</v>
      </c>
      <c r="Y15" s="724">
        <v>2664610874</v>
      </c>
      <c r="Z15" s="771"/>
      <c r="AA15" s="771"/>
      <c r="AB15" s="771"/>
      <c r="AC15" s="771"/>
      <c r="AD15" s="771"/>
      <c r="AE15" s="771"/>
      <c r="AF15" s="741"/>
      <c r="AG15" s="727"/>
      <c r="AH15" s="788"/>
      <c r="AI15" s="788"/>
      <c r="AJ15" s="788"/>
      <c r="AK15" s="769"/>
      <c r="AL15" s="788"/>
      <c r="AM15" s="792"/>
      <c r="AN15" s="727"/>
      <c r="AO15" s="788"/>
      <c r="AP15" s="727"/>
      <c r="AQ15" s="788"/>
      <c r="AR15" s="788"/>
      <c r="AS15" s="788"/>
      <c r="AT15" s="788"/>
      <c r="AU15" s="788"/>
      <c r="AV15" s="788"/>
      <c r="AW15" s="788"/>
      <c r="AX15" s="727"/>
      <c r="AY15" s="727"/>
    </row>
    <row r="16" spans="1:51" ht="60" x14ac:dyDescent="0.25">
      <c r="A16" s="513">
        <v>2</v>
      </c>
      <c r="B16" s="516" t="s">
        <v>103</v>
      </c>
      <c r="C16" s="833" t="s">
        <v>481</v>
      </c>
      <c r="D16" s="834" t="s">
        <v>45</v>
      </c>
      <c r="E16" s="826">
        <v>0.3</v>
      </c>
      <c r="F16" s="826">
        <v>0.30000000000000004</v>
      </c>
      <c r="G16" s="825">
        <v>0.30000000000000004</v>
      </c>
      <c r="H16" s="826">
        <v>0.30000000000000004</v>
      </c>
      <c r="I16" s="826">
        <v>0.30000000000000004</v>
      </c>
      <c r="J16" s="824">
        <v>0.30000000000000004</v>
      </c>
      <c r="K16" s="874">
        <v>0.30000000000000004</v>
      </c>
      <c r="L16" s="874">
        <v>0.30000000000000004</v>
      </c>
      <c r="M16" s="824"/>
      <c r="N16" s="825"/>
      <c r="O16" s="825"/>
      <c r="P16" s="825"/>
      <c r="Q16" s="825"/>
      <c r="R16" s="825"/>
      <c r="S16" s="768"/>
      <c r="T16" s="825">
        <v>6.0000000000000001E-3</v>
      </c>
      <c r="U16" s="826">
        <v>0.06</v>
      </c>
      <c r="V16" s="824">
        <v>8.1000000000000003E-2</v>
      </c>
      <c r="W16" s="824">
        <v>0.127</v>
      </c>
      <c r="X16" s="885">
        <v>0.127</v>
      </c>
      <c r="Y16" s="767">
        <v>0.15</v>
      </c>
      <c r="Z16" s="825"/>
      <c r="AA16" s="825"/>
      <c r="AB16" s="825"/>
      <c r="AC16" s="825"/>
      <c r="AD16" s="825"/>
      <c r="AE16" s="825"/>
      <c r="AF16" s="739" t="s">
        <v>769</v>
      </c>
      <c r="AG16" s="766" t="s">
        <v>483</v>
      </c>
      <c r="AH16" s="786" t="s">
        <v>101</v>
      </c>
      <c r="AI16" s="786" t="s">
        <v>101</v>
      </c>
      <c r="AJ16" s="786" t="s">
        <v>101</v>
      </c>
      <c r="AK16" s="723" t="s">
        <v>486</v>
      </c>
      <c r="AL16" s="786" t="s">
        <v>101</v>
      </c>
      <c r="AM16" s="786" t="s">
        <v>101</v>
      </c>
      <c r="AN16" s="784">
        <v>7968095</v>
      </c>
      <c r="AO16" s="785">
        <v>3815676</v>
      </c>
      <c r="AP16" s="784">
        <v>4152419</v>
      </c>
      <c r="AQ16" s="786" t="s">
        <v>101</v>
      </c>
      <c r="AR16" s="786" t="s">
        <v>101</v>
      </c>
      <c r="AS16" s="786" t="s">
        <v>101</v>
      </c>
      <c r="AT16" s="786" t="s">
        <v>101</v>
      </c>
      <c r="AU16" s="786" t="s">
        <v>101</v>
      </c>
      <c r="AV16" s="786" t="s">
        <v>101</v>
      </c>
      <c r="AW16" s="786" t="s">
        <v>101</v>
      </c>
      <c r="AX16" s="736">
        <v>7968095</v>
      </c>
      <c r="AY16" s="722"/>
    </row>
    <row r="17" spans="1:51" ht="63.75" customHeight="1" x14ac:dyDescent="0.25">
      <c r="A17" s="514"/>
      <c r="B17" s="517"/>
      <c r="C17" s="833" t="s">
        <v>513</v>
      </c>
      <c r="D17" s="835" t="s">
        <v>3</v>
      </c>
      <c r="E17" s="783">
        <v>776809000</v>
      </c>
      <c r="F17" s="783">
        <v>784003000</v>
      </c>
      <c r="G17" s="782">
        <v>784003000</v>
      </c>
      <c r="H17" s="783">
        <v>784003000</v>
      </c>
      <c r="I17" s="783">
        <v>784003000</v>
      </c>
      <c r="J17" s="783">
        <v>784003000</v>
      </c>
      <c r="K17" s="781">
        <v>765059000</v>
      </c>
      <c r="L17" s="781">
        <v>765059000</v>
      </c>
      <c r="M17" s="783"/>
      <c r="N17" s="782"/>
      <c r="O17" s="782"/>
      <c r="P17" s="782"/>
      <c r="Q17" s="782"/>
      <c r="R17" s="782"/>
      <c r="S17" s="778"/>
      <c r="T17" s="836">
        <v>502150000</v>
      </c>
      <c r="U17" s="783">
        <v>725378000</v>
      </c>
      <c r="V17" s="783">
        <v>765059000</v>
      </c>
      <c r="W17" s="783">
        <v>765059000</v>
      </c>
      <c r="X17" s="886">
        <v>765059000</v>
      </c>
      <c r="Y17" s="765">
        <v>765059000</v>
      </c>
      <c r="Z17" s="836"/>
      <c r="AA17" s="836"/>
      <c r="AB17" s="836"/>
      <c r="AC17" s="836"/>
      <c r="AD17" s="836"/>
      <c r="AE17" s="836"/>
      <c r="AF17" s="739"/>
      <c r="AG17" s="766"/>
      <c r="AH17" s="793"/>
      <c r="AI17" s="793"/>
      <c r="AJ17" s="793"/>
      <c r="AK17" s="796"/>
      <c r="AL17" s="793"/>
      <c r="AM17" s="793"/>
      <c r="AN17" s="727"/>
      <c r="AO17" s="788"/>
      <c r="AP17" s="727"/>
      <c r="AQ17" s="793"/>
      <c r="AR17" s="793"/>
      <c r="AS17" s="793"/>
      <c r="AT17" s="793"/>
      <c r="AU17" s="793"/>
      <c r="AV17" s="793"/>
      <c r="AW17" s="793"/>
      <c r="AX17" s="735"/>
      <c r="AY17" s="794"/>
    </row>
    <row r="18" spans="1:51" ht="27" x14ac:dyDescent="0.25">
      <c r="A18" s="514"/>
      <c r="B18" s="517"/>
      <c r="C18" s="520" t="s">
        <v>514</v>
      </c>
      <c r="D18" s="828" t="s">
        <v>46</v>
      </c>
      <c r="E18" s="783">
        <v>0</v>
      </c>
      <c r="F18" s="783">
        <v>0</v>
      </c>
      <c r="G18" s="795">
        <v>0</v>
      </c>
      <c r="H18" s="837">
        <v>0</v>
      </c>
      <c r="I18" s="837">
        <v>0</v>
      </c>
      <c r="J18" s="837">
        <v>0</v>
      </c>
      <c r="K18" s="876">
        <v>0</v>
      </c>
      <c r="L18" s="781">
        <v>0</v>
      </c>
      <c r="M18" s="783"/>
      <c r="N18" s="764"/>
      <c r="O18" s="763"/>
      <c r="P18" s="795"/>
      <c r="Q18" s="795"/>
      <c r="R18" s="795"/>
      <c r="S18" s="762"/>
      <c r="T18" s="782">
        <v>0</v>
      </c>
      <c r="U18" s="837">
        <v>0</v>
      </c>
      <c r="V18" s="838">
        <v>0</v>
      </c>
      <c r="W18" s="837">
        <v>0</v>
      </c>
      <c r="X18" s="779">
        <v>0</v>
      </c>
      <c r="Y18" s="778">
        <v>0</v>
      </c>
      <c r="Z18" s="782"/>
      <c r="AA18" s="782"/>
      <c r="AB18" s="782"/>
      <c r="AC18" s="782"/>
      <c r="AD18" s="782"/>
      <c r="AE18" s="782"/>
      <c r="AF18" s="739"/>
      <c r="AG18" s="766" t="s">
        <v>482</v>
      </c>
      <c r="AH18" s="793"/>
      <c r="AI18" s="793"/>
      <c r="AJ18" s="793"/>
      <c r="AK18" s="723" t="s">
        <v>484</v>
      </c>
      <c r="AL18" s="793"/>
      <c r="AM18" s="793"/>
      <c r="AN18" s="727"/>
      <c r="AO18" s="788"/>
      <c r="AP18" s="727"/>
      <c r="AQ18" s="793"/>
      <c r="AR18" s="793"/>
      <c r="AS18" s="793"/>
      <c r="AT18" s="793"/>
      <c r="AU18" s="793"/>
      <c r="AV18" s="793"/>
      <c r="AW18" s="793"/>
      <c r="AX18" s="735"/>
      <c r="AY18" s="794"/>
    </row>
    <row r="19" spans="1:51" ht="27.75" thickBot="1" x14ac:dyDescent="0.3">
      <c r="A19" s="514"/>
      <c r="B19" s="517"/>
      <c r="C19" s="520"/>
      <c r="D19" s="827" t="s">
        <v>4</v>
      </c>
      <c r="E19" s="783"/>
      <c r="F19" s="783">
        <v>41440734</v>
      </c>
      <c r="G19" s="775">
        <v>41440734</v>
      </c>
      <c r="H19" s="783">
        <v>41440734</v>
      </c>
      <c r="I19" s="783">
        <v>41440734</v>
      </c>
      <c r="J19" s="783">
        <v>41440734</v>
      </c>
      <c r="K19" s="781">
        <v>41440734</v>
      </c>
      <c r="L19" s="781">
        <v>41440734</v>
      </c>
      <c r="M19" s="783"/>
      <c r="N19" s="775"/>
      <c r="O19" s="775"/>
      <c r="P19" s="775"/>
      <c r="Q19" s="775"/>
      <c r="R19" s="775"/>
      <c r="S19" s="761"/>
      <c r="T19" s="782">
        <v>6687100</v>
      </c>
      <c r="U19" s="783">
        <v>37645734</v>
      </c>
      <c r="V19" s="783">
        <v>41440734</v>
      </c>
      <c r="W19" s="783">
        <v>41440734</v>
      </c>
      <c r="X19" s="779">
        <v>41440734</v>
      </c>
      <c r="Y19" s="778">
        <v>41440734</v>
      </c>
      <c r="Z19" s="782"/>
      <c r="AA19" s="782"/>
      <c r="AB19" s="782"/>
      <c r="AC19" s="782"/>
      <c r="AD19" s="782"/>
      <c r="AE19" s="782"/>
      <c r="AF19" s="739"/>
      <c r="AG19" s="766"/>
      <c r="AH19" s="793"/>
      <c r="AI19" s="793"/>
      <c r="AJ19" s="793"/>
      <c r="AK19" s="796"/>
      <c r="AL19" s="793"/>
      <c r="AM19" s="793"/>
      <c r="AN19" s="727"/>
      <c r="AO19" s="788"/>
      <c r="AP19" s="727"/>
      <c r="AQ19" s="793"/>
      <c r="AR19" s="793"/>
      <c r="AS19" s="793"/>
      <c r="AT19" s="793"/>
      <c r="AU19" s="793"/>
      <c r="AV19" s="793"/>
      <c r="AW19" s="793"/>
      <c r="AX19" s="735"/>
      <c r="AY19" s="794"/>
    </row>
    <row r="20" spans="1:51" ht="27" x14ac:dyDescent="0.25">
      <c r="A20" s="514"/>
      <c r="B20" s="517"/>
      <c r="C20" s="519" t="s">
        <v>515</v>
      </c>
      <c r="D20" s="828" t="s">
        <v>47</v>
      </c>
      <c r="E20" s="839">
        <v>0.3</v>
      </c>
      <c r="F20" s="839">
        <v>0.30000000000000004</v>
      </c>
      <c r="G20" s="830">
        <v>0.30000000000000004</v>
      </c>
      <c r="H20" s="829">
        <v>0.30000000000000004</v>
      </c>
      <c r="I20" s="829">
        <v>0.30000000000000004</v>
      </c>
      <c r="J20" s="829">
        <v>0.30000000000000004</v>
      </c>
      <c r="K20" s="875">
        <v>0.30000000000000004</v>
      </c>
      <c r="L20" s="875">
        <v>0.30000000000000004</v>
      </c>
      <c r="M20" s="829"/>
      <c r="N20" s="830"/>
      <c r="O20" s="830"/>
      <c r="P20" s="830"/>
      <c r="Q20" s="830"/>
      <c r="R20" s="830"/>
      <c r="S20" s="761"/>
      <c r="T20" s="830">
        <v>6.0000000000000001E-3</v>
      </c>
      <c r="U20" s="829">
        <v>0.06</v>
      </c>
      <c r="V20" s="829">
        <v>8.1000000000000003E-2</v>
      </c>
      <c r="W20" s="829">
        <v>0.127</v>
      </c>
      <c r="X20" s="884">
        <v>0.127</v>
      </c>
      <c r="Y20" s="774">
        <v>0.15</v>
      </c>
      <c r="Z20" s="830"/>
      <c r="AA20" s="830"/>
      <c r="AB20" s="830"/>
      <c r="AC20" s="830"/>
      <c r="AD20" s="830"/>
      <c r="AE20" s="830"/>
      <c r="AF20" s="739"/>
      <c r="AG20" s="766" t="s">
        <v>483</v>
      </c>
      <c r="AH20" s="793"/>
      <c r="AI20" s="793"/>
      <c r="AJ20" s="793"/>
      <c r="AK20" s="723" t="s">
        <v>486</v>
      </c>
      <c r="AL20" s="793"/>
      <c r="AM20" s="793"/>
      <c r="AN20" s="727"/>
      <c r="AO20" s="788"/>
      <c r="AP20" s="727"/>
      <c r="AQ20" s="793"/>
      <c r="AR20" s="793"/>
      <c r="AS20" s="793"/>
      <c r="AT20" s="793"/>
      <c r="AU20" s="793"/>
      <c r="AV20" s="793"/>
      <c r="AW20" s="793"/>
      <c r="AX20" s="735"/>
      <c r="AY20" s="794"/>
    </row>
    <row r="21" spans="1:51" ht="27.75" thickBot="1" x14ac:dyDescent="0.3">
      <c r="A21" s="515"/>
      <c r="B21" s="518"/>
      <c r="C21" s="520"/>
      <c r="D21" s="831" t="s">
        <v>50</v>
      </c>
      <c r="E21" s="773">
        <v>776809000</v>
      </c>
      <c r="F21" s="773">
        <v>825443734</v>
      </c>
      <c r="G21" s="771">
        <v>825443734</v>
      </c>
      <c r="H21" s="773">
        <v>825443734</v>
      </c>
      <c r="I21" s="773">
        <v>825443734</v>
      </c>
      <c r="J21" s="773">
        <v>825443734</v>
      </c>
      <c r="K21" s="772">
        <v>806499734</v>
      </c>
      <c r="L21" s="772">
        <v>806499734</v>
      </c>
      <c r="M21" s="773"/>
      <c r="N21" s="771"/>
      <c r="O21" s="771"/>
      <c r="P21" s="771"/>
      <c r="Q21" s="771"/>
      <c r="R21" s="771"/>
      <c r="S21" s="760"/>
      <c r="T21" s="771">
        <v>508837100</v>
      </c>
      <c r="U21" s="773">
        <v>763023734</v>
      </c>
      <c r="V21" s="773">
        <v>806499734</v>
      </c>
      <c r="W21" s="773">
        <v>806499734</v>
      </c>
      <c r="X21" s="725">
        <v>806499734</v>
      </c>
      <c r="Y21" s="759">
        <v>806499734</v>
      </c>
      <c r="Z21" s="758"/>
      <c r="AA21" s="758"/>
      <c r="AB21" s="758"/>
      <c r="AC21" s="758"/>
      <c r="AD21" s="758"/>
      <c r="AE21" s="758"/>
      <c r="AF21" s="739"/>
      <c r="AG21" s="766"/>
      <c r="AH21" s="792"/>
      <c r="AI21" s="792"/>
      <c r="AJ21" s="792"/>
      <c r="AK21" s="796"/>
      <c r="AL21" s="792"/>
      <c r="AM21" s="792"/>
      <c r="AN21" s="727"/>
      <c r="AO21" s="788"/>
      <c r="AP21" s="727"/>
      <c r="AQ21" s="792"/>
      <c r="AR21" s="792"/>
      <c r="AS21" s="792"/>
      <c r="AT21" s="792"/>
      <c r="AU21" s="792"/>
      <c r="AV21" s="792"/>
      <c r="AW21" s="792"/>
      <c r="AX21" s="734"/>
      <c r="AY21" s="757"/>
    </row>
    <row r="22" spans="1:51" ht="18" x14ac:dyDescent="0.25">
      <c r="A22" s="556">
        <v>3</v>
      </c>
      <c r="B22" s="559" t="s">
        <v>95</v>
      </c>
      <c r="C22" s="562" t="s">
        <v>105</v>
      </c>
      <c r="D22" s="823" t="s">
        <v>45</v>
      </c>
      <c r="E22" s="826">
        <v>0.28000000000000003</v>
      </c>
      <c r="F22" s="826">
        <v>0.27999999999999997</v>
      </c>
      <c r="G22" s="840">
        <v>0.27999999999999997</v>
      </c>
      <c r="H22" s="826">
        <v>0.27999999999999997</v>
      </c>
      <c r="I22" s="826">
        <v>0.27999999999999997</v>
      </c>
      <c r="J22" s="826">
        <v>0.27999999999999997</v>
      </c>
      <c r="K22" s="877">
        <v>0.27999999999999997</v>
      </c>
      <c r="L22" s="874">
        <v>0.27999999999999997</v>
      </c>
      <c r="M22" s="824"/>
      <c r="N22" s="840"/>
      <c r="O22" s="840"/>
      <c r="P22" s="840"/>
      <c r="Q22" s="840"/>
      <c r="R22" s="840"/>
      <c r="S22" s="768"/>
      <c r="T22" s="825">
        <v>0.02</v>
      </c>
      <c r="U22" s="824">
        <v>0.04</v>
      </c>
      <c r="V22" s="824">
        <v>7.0000000000000007E-2</v>
      </c>
      <c r="W22" s="824">
        <v>0.11000000000000001</v>
      </c>
      <c r="X22" s="885">
        <v>0.11000000000000001</v>
      </c>
      <c r="Y22" s="767">
        <v>0.14000000000000001</v>
      </c>
      <c r="Z22" s="825"/>
      <c r="AA22" s="825"/>
      <c r="AB22" s="825"/>
      <c r="AC22" s="825"/>
      <c r="AD22" s="825"/>
      <c r="AE22" s="825"/>
      <c r="AF22" s="741" t="s">
        <v>750</v>
      </c>
      <c r="AG22" s="756" t="s">
        <v>100</v>
      </c>
      <c r="AH22" s="788" t="s">
        <v>101</v>
      </c>
      <c r="AI22" s="788" t="s">
        <v>101</v>
      </c>
      <c r="AJ22" s="788" t="s">
        <v>101</v>
      </c>
      <c r="AK22" s="788" t="s">
        <v>109</v>
      </c>
      <c r="AL22" s="788" t="s">
        <v>101</v>
      </c>
      <c r="AM22" s="788" t="s">
        <v>101</v>
      </c>
      <c r="AN22" s="784">
        <v>7968095</v>
      </c>
      <c r="AO22" s="785">
        <v>3815676</v>
      </c>
      <c r="AP22" s="784">
        <v>4152419</v>
      </c>
      <c r="AQ22" s="788" t="s">
        <v>101</v>
      </c>
      <c r="AR22" s="788" t="s">
        <v>101</v>
      </c>
      <c r="AS22" s="788" t="s">
        <v>101</v>
      </c>
      <c r="AT22" s="788" t="s">
        <v>101</v>
      </c>
      <c r="AU22" s="788" t="s">
        <v>101</v>
      </c>
      <c r="AV22" s="788" t="s">
        <v>101</v>
      </c>
      <c r="AW22" s="788" t="s">
        <v>101</v>
      </c>
      <c r="AX22" s="784">
        <v>7968095</v>
      </c>
      <c r="AY22" s="733"/>
    </row>
    <row r="23" spans="1:51" ht="18" x14ac:dyDescent="0.25">
      <c r="A23" s="557"/>
      <c r="B23" s="560"/>
      <c r="C23" s="563"/>
      <c r="D23" s="827" t="s">
        <v>3</v>
      </c>
      <c r="E23" s="783">
        <v>346511000</v>
      </c>
      <c r="F23" s="783">
        <v>346511000</v>
      </c>
      <c r="G23" s="782">
        <v>346511000</v>
      </c>
      <c r="H23" s="783">
        <v>346511000</v>
      </c>
      <c r="I23" s="783">
        <v>232657000</v>
      </c>
      <c r="J23" s="783">
        <v>232657000</v>
      </c>
      <c r="K23" s="781">
        <v>285787000</v>
      </c>
      <c r="L23" s="781">
        <v>285787000</v>
      </c>
      <c r="M23" s="783"/>
      <c r="N23" s="782"/>
      <c r="O23" s="782"/>
      <c r="P23" s="782"/>
      <c r="Q23" s="782"/>
      <c r="R23" s="782"/>
      <c r="S23" s="755"/>
      <c r="T23" s="782">
        <v>0</v>
      </c>
      <c r="U23" s="783">
        <v>83220000</v>
      </c>
      <c r="V23" s="783">
        <v>159120000</v>
      </c>
      <c r="W23" s="783">
        <v>230034882</v>
      </c>
      <c r="X23" s="779">
        <v>230034882</v>
      </c>
      <c r="Y23" s="778">
        <v>230034882</v>
      </c>
      <c r="Z23" s="782"/>
      <c r="AA23" s="782"/>
      <c r="AB23" s="782"/>
      <c r="AC23" s="782"/>
      <c r="AD23" s="782"/>
      <c r="AE23" s="782"/>
      <c r="AF23" s="741"/>
      <c r="AG23" s="727"/>
      <c r="AH23" s="788"/>
      <c r="AI23" s="788"/>
      <c r="AJ23" s="788"/>
      <c r="AK23" s="788"/>
      <c r="AL23" s="788"/>
      <c r="AM23" s="788"/>
      <c r="AN23" s="727"/>
      <c r="AO23" s="788"/>
      <c r="AP23" s="727"/>
      <c r="AQ23" s="788"/>
      <c r="AR23" s="788"/>
      <c r="AS23" s="788"/>
      <c r="AT23" s="788"/>
      <c r="AU23" s="788"/>
      <c r="AV23" s="788"/>
      <c r="AW23" s="788"/>
      <c r="AX23" s="727"/>
      <c r="AY23" s="733"/>
    </row>
    <row r="24" spans="1:51" ht="27" x14ac:dyDescent="0.25">
      <c r="A24" s="557"/>
      <c r="B24" s="560"/>
      <c r="C24" s="563"/>
      <c r="D24" s="828" t="s">
        <v>46</v>
      </c>
      <c r="E24" s="783">
        <v>0</v>
      </c>
      <c r="F24" s="783">
        <v>0</v>
      </c>
      <c r="G24" s="795">
        <v>0</v>
      </c>
      <c r="H24" s="837">
        <v>0</v>
      </c>
      <c r="I24" s="837">
        <v>0</v>
      </c>
      <c r="J24" s="837">
        <v>0</v>
      </c>
      <c r="K24" s="876">
        <v>0</v>
      </c>
      <c r="L24" s="754">
        <v>0</v>
      </c>
      <c r="M24" s="753"/>
      <c r="N24" s="764"/>
      <c r="O24" s="763"/>
      <c r="P24" s="795"/>
      <c r="Q24" s="795"/>
      <c r="R24" s="795"/>
      <c r="S24" s="752"/>
      <c r="T24" s="775">
        <v>0</v>
      </c>
      <c r="U24" s="837">
        <v>0</v>
      </c>
      <c r="V24" s="837">
        <v>0</v>
      </c>
      <c r="W24" s="837">
        <v>0</v>
      </c>
      <c r="X24" s="751">
        <v>0</v>
      </c>
      <c r="Y24" s="750">
        <v>0</v>
      </c>
      <c r="Z24" s="775"/>
      <c r="AA24" s="775"/>
      <c r="AB24" s="775"/>
      <c r="AC24" s="775"/>
      <c r="AD24" s="775"/>
      <c r="AE24" s="775"/>
      <c r="AF24" s="741"/>
      <c r="AG24" s="727"/>
      <c r="AH24" s="788"/>
      <c r="AI24" s="788"/>
      <c r="AJ24" s="788"/>
      <c r="AK24" s="788"/>
      <c r="AL24" s="788"/>
      <c r="AM24" s="788"/>
      <c r="AN24" s="727"/>
      <c r="AO24" s="788"/>
      <c r="AP24" s="727"/>
      <c r="AQ24" s="788"/>
      <c r="AR24" s="788"/>
      <c r="AS24" s="788"/>
      <c r="AT24" s="788"/>
      <c r="AU24" s="788"/>
      <c r="AV24" s="788"/>
      <c r="AW24" s="788"/>
      <c r="AX24" s="727"/>
      <c r="AY24" s="733"/>
    </row>
    <row r="25" spans="1:51" ht="27" x14ac:dyDescent="0.25">
      <c r="A25" s="557"/>
      <c r="B25" s="560"/>
      <c r="C25" s="563"/>
      <c r="D25" s="827" t="s">
        <v>4</v>
      </c>
      <c r="E25" s="783">
        <v>0</v>
      </c>
      <c r="F25" s="783">
        <v>22229933</v>
      </c>
      <c r="G25" s="775">
        <v>22229933</v>
      </c>
      <c r="H25" s="783">
        <v>22229933</v>
      </c>
      <c r="I25" s="783">
        <v>22229933</v>
      </c>
      <c r="J25" s="783">
        <v>22229933</v>
      </c>
      <c r="K25" s="781">
        <v>22229933</v>
      </c>
      <c r="L25" s="781">
        <v>22229933</v>
      </c>
      <c r="M25" s="783"/>
      <c r="N25" s="782"/>
      <c r="O25" s="775"/>
      <c r="P25" s="775"/>
      <c r="Q25" s="775"/>
      <c r="R25" s="775"/>
      <c r="S25" s="755"/>
      <c r="T25" s="782">
        <v>2595633</v>
      </c>
      <c r="U25" s="783">
        <v>12022767</v>
      </c>
      <c r="V25" s="783">
        <v>15529767</v>
      </c>
      <c r="W25" s="783">
        <v>22229933</v>
      </c>
      <c r="X25" s="779">
        <v>22229933</v>
      </c>
      <c r="Y25" s="778">
        <v>22229933</v>
      </c>
      <c r="Z25" s="782"/>
      <c r="AA25" s="782"/>
      <c r="AB25" s="782"/>
      <c r="AC25" s="782"/>
      <c r="AD25" s="782"/>
      <c r="AE25" s="782"/>
      <c r="AF25" s="741"/>
      <c r="AG25" s="727"/>
      <c r="AH25" s="788"/>
      <c r="AI25" s="788"/>
      <c r="AJ25" s="788"/>
      <c r="AK25" s="788"/>
      <c r="AL25" s="788"/>
      <c r="AM25" s="788"/>
      <c r="AN25" s="727"/>
      <c r="AO25" s="788"/>
      <c r="AP25" s="727"/>
      <c r="AQ25" s="788"/>
      <c r="AR25" s="788"/>
      <c r="AS25" s="788"/>
      <c r="AT25" s="788"/>
      <c r="AU25" s="788"/>
      <c r="AV25" s="788"/>
      <c r="AW25" s="788"/>
      <c r="AX25" s="727"/>
      <c r="AY25" s="733"/>
    </row>
    <row r="26" spans="1:51" ht="27" x14ac:dyDescent="0.25">
      <c r="A26" s="557"/>
      <c r="B26" s="560"/>
      <c r="C26" s="563"/>
      <c r="D26" s="828" t="s">
        <v>47</v>
      </c>
      <c r="E26" s="839">
        <v>0.28000000000000003</v>
      </c>
      <c r="F26" s="839">
        <v>0.27999999999999997</v>
      </c>
      <c r="G26" s="841">
        <v>0.27999999999999997</v>
      </c>
      <c r="H26" s="829">
        <v>0.27999999999999997</v>
      </c>
      <c r="I26" s="829">
        <v>0.27999999999999997</v>
      </c>
      <c r="J26" s="829">
        <v>0.27999999999999997</v>
      </c>
      <c r="K26" s="875">
        <v>0.27999999999999997</v>
      </c>
      <c r="L26" s="875">
        <v>0.27999999999999997</v>
      </c>
      <c r="M26" s="829"/>
      <c r="N26" s="841"/>
      <c r="O26" s="841"/>
      <c r="P26" s="841"/>
      <c r="Q26" s="841"/>
      <c r="R26" s="841"/>
      <c r="S26" s="761"/>
      <c r="T26" s="830">
        <v>0.02</v>
      </c>
      <c r="U26" s="829">
        <v>0.04</v>
      </c>
      <c r="V26" s="829">
        <v>7.0000000000000007E-2</v>
      </c>
      <c r="W26" s="829">
        <v>0.11000000000000001</v>
      </c>
      <c r="X26" s="884">
        <v>0.11000000000000001</v>
      </c>
      <c r="Y26" s="774">
        <v>0.14000000000000001</v>
      </c>
      <c r="Z26" s="830"/>
      <c r="AA26" s="830"/>
      <c r="AB26" s="830"/>
      <c r="AC26" s="830"/>
      <c r="AD26" s="830"/>
      <c r="AE26" s="830"/>
      <c r="AF26" s="741"/>
      <c r="AG26" s="727"/>
      <c r="AH26" s="788"/>
      <c r="AI26" s="788"/>
      <c r="AJ26" s="788"/>
      <c r="AK26" s="788"/>
      <c r="AL26" s="788"/>
      <c r="AM26" s="788"/>
      <c r="AN26" s="727"/>
      <c r="AO26" s="788"/>
      <c r="AP26" s="727"/>
      <c r="AQ26" s="788"/>
      <c r="AR26" s="788"/>
      <c r="AS26" s="788"/>
      <c r="AT26" s="788"/>
      <c r="AU26" s="788"/>
      <c r="AV26" s="788"/>
      <c r="AW26" s="788"/>
      <c r="AX26" s="727"/>
      <c r="AY26" s="733"/>
    </row>
    <row r="27" spans="1:51" ht="27.75" thickBot="1" x14ac:dyDescent="0.3">
      <c r="A27" s="558"/>
      <c r="B27" s="561"/>
      <c r="C27" s="564"/>
      <c r="D27" s="831" t="s">
        <v>50</v>
      </c>
      <c r="E27" s="773">
        <v>346511000</v>
      </c>
      <c r="F27" s="773">
        <v>368740933</v>
      </c>
      <c r="G27" s="771">
        <v>368740933</v>
      </c>
      <c r="H27" s="773">
        <v>368740933</v>
      </c>
      <c r="I27" s="773">
        <v>254886933</v>
      </c>
      <c r="J27" s="773">
        <v>254886933</v>
      </c>
      <c r="K27" s="772">
        <v>308016933</v>
      </c>
      <c r="L27" s="772">
        <v>308016933</v>
      </c>
      <c r="M27" s="773"/>
      <c r="N27" s="771"/>
      <c r="O27" s="771"/>
      <c r="P27" s="771"/>
      <c r="Q27" s="771"/>
      <c r="R27" s="771"/>
      <c r="S27" s="760"/>
      <c r="T27" s="771">
        <v>2595633</v>
      </c>
      <c r="U27" s="773">
        <v>95242767</v>
      </c>
      <c r="V27" s="773">
        <v>174649767</v>
      </c>
      <c r="W27" s="773">
        <v>252264815</v>
      </c>
      <c r="X27" s="749">
        <v>252264815</v>
      </c>
      <c r="Y27" s="724">
        <v>252264815</v>
      </c>
      <c r="Z27" s="771"/>
      <c r="AA27" s="771"/>
      <c r="AB27" s="771"/>
      <c r="AC27" s="771"/>
      <c r="AD27" s="771"/>
      <c r="AE27" s="771"/>
      <c r="AF27" s="738"/>
      <c r="AG27" s="727"/>
      <c r="AH27" s="788"/>
      <c r="AI27" s="788"/>
      <c r="AJ27" s="788"/>
      <c r="AK27" s="788"/>
      <c r="AL27" s="788"/>
      <c r="AM27" s="788"/>
      <c r="AN27" s="727"/>
      <c r="AO27" s="788"/>
      <c r="AP27" s="727"/>
      <c r="AQ27" s="788"/>
      <c r="AR27" s="788"/>
      <c r="AS27" s="788"/>
      <c r="AT27" s="788"/>
      <c r="AU27" s="788"/>
      <c r="AV27" s="788"/>
      <c r="AW27" s="788"/>
      <c r="AX27" s="727"/>
      <c r="AY27" s="733"/>
    </row>
    <row r="28" spans="1:51" ht="18" x14ac:dyDescent="0.25">
      <c r="A28" s="556">
        <v>4</v>
      </c>
      <c r="B28" s="559" t="s">
        <v>97</v>
      </c>
      <c r="C28" s="562" t="s">
        <v>106</v>
      </c>
      <c r="D28" s="823" t="s">
        <v>45</v>
      </c>
      <c r="E28" s="842">
        <v>6</v>
      </c>
      <c r="F28" s="843">
        <v>6</v>
      </c>
      <c r="G28" s="852">
        <v>6</v>
      </c>
      <c r="H28" s="842">
        <v>6</v>
      </c>
      <c r="I28" s="842">
        <v>6</v>
      </c>
      <c r="J28" s="842">
        <v>6</v>
      </c>
      <c r="K28" s="878">
        <v>6</v>
      </c>
      <c r="L28" s="878">
        <v>6</v>
      </c>
      <c r="M28" s="842"/>
      <c r="N28" s="844"/>
      <c r="O28" s="844"/>
      <c r="P28" s="852"/>
      <c r="Q28" s="852"/>
      <c r="R28" s="852"/>
      <c r="S28" s="748"/>
      <c r="T28" s="845">
        <v>0.06</v>
      </c>
      <c r="U28" s="842">
        <v>0.38</v>
      </c>
      <c r="V28" s="842">
        <v>0.83000000000000007</v>
      </c>
      <c r="W28" s="842">
        <v>1.98</v>
      </c>
      <c r="X28" s="887">
        <v>1.98</v>
      </c>
      <c r="Y28" s="747">
        <v>2.57</v>
      </c>
      <c r="Z28" s="845"/>
      <c r="AA28" s="845"/>
      <c r="AB28" s="845"/>
      <c r="AC28" s="845"/>
      <c r="AD28" s="845"/>
      <c r="AE28" s="846"/>
      <c r="AF28" s="739" t="s">
        <v>770</v>
      </c>
      <c r="AG28" s="727" t="s">
        <v>100</v>
      </c>
      <c r="AH28" s="788" t="s">
        <v>101</v>
      </c>
      <c r="AI28" s="788" t="s">
        <v>101</v>
      </c>
      <c r="AJ28" s="788" t="s">
        <v>101</v>
      </c>
      <c r="AK28" s="788" t="s">
        <v>323</v>
      </c>
      <c r="AL28" s="788" t="s">
        <v>101</v>
      </c>
      <c r="AM28" s="788" t="s">
        <v>101</v>
      </c>
      <c r="AN28" s="784">
        <v>7968095</v>
      </c>
      <c r="AO28" s="785">
        <v>3815676</v>
      </c>
      <c r="AP28" s="784">
        <v>4152419</v>
      </c>
      <c r="AQ28" s="788" t="s">
        <v>101</v>
      </c>
      <c r="AR28" s="788" t="s">
        <v>101</v>
      </c>
      <c r="AS28" s="788" t="s">
        <v>101</v>
      </c>
      <c r="AT28" s="788" t="s">
        <v>101</v>
      </c>
      <c r="AU28" s="788" t="s">
        <v>101</v>
      </c>
      <c r="AV28" s="788" t="s">
        <v>101</v>
      </c>
      <c r="AW28" s="788" t="s">
        <v>101</v>
      </c>
      <c r="AX28" s="784">
        <v>7968095</v>
      </c>
      <c r="AY28" s="733"/>
    </row>
    <row r="29" spans="1:51" ht="18" x14ac:dyDescent="0.25">
      <c r="A29" s="557"/>
      <c r="B29" s="560"/>
      <c r="C29" s="563"/>
      <c r="D29" s="827" t="s">
        <v>3</v>
      </c>
      <c r="E29" s="783">
        <v>883685000</v>
      </c>
      <c r="F29" s="783">
        <v>876491000</v>
      </c>
      <c r="G29" s="782">
        <v>876491000</v>
      </c>
      <c r="H29" s="783">
        <v>876491000</v>
      </c>
      <c r="I29" s="783">
        <v>876491000</v>
      </c>
      <c r="J29" s="783">
        <v>876491000</v>
      </c>
      <c r="K29" s="781">
        <v>859072500</v>
      </c>
      <c r="L29" s="781">
        <v>859072500</v>
      </c>
      <c r="M29" s="783"/>
      <c r="N29" s="782"/>
      <c r="O29" s="782"/>
      <c r="P29" s="782"/>
      <c r="Q29" s="782"/>
      <c r="R29" s="782"/>
      <c r="S29" s="778"/>
      <c r="T29" s="782">
        <v>418737000</v>
      </c>
      <c r="U29" s="783">
        <v>820330000</v>
      </c>
      <c r="V29" s="783">
        <v>820330000</v>
      </c>
      <c r="W29" s="783">
        <v>820330000</v>
      </c>
      <c r="X29" s="779">
        <v>820330000</v>
      </c>
      <c r="Y29" s="778">
        <v>820330000</v>
      </c>
      <c r="Z29" s="782"/>
      <c r="AA29" s="782"/>
      <c r="AB29" s="782"/>
      <c r="AC29" s="782"/>
      <c r="AD29" s="782"/>
      <c r="AE29" s="782"/>
      <c r="AF29" s="739"/>
      <c r="AG29" s="727"/>
      <c r="AH29" s="788"/>
      <c r="AI29" s="788"/>
      <c r="AJ29" s="788"/>
      <c r="AK29" s="788"/>
      <c r="AL29" s="788"/>
      <c r="AM29" s="788"/>
      <c r="AN29" s="727"/>
      <c r="AO29" s="788"/>
      <c r="AP29" s="727"/>
      <c r="AQ29" s="788"/>
      <c r="AR29" s="788"/>
      <c r="AS29" s="788"/>
      <c r="AT29" s="788"/>
      <c r="AU29" s="788"/>
      <c r="AV29" s="788"/>
      <c r="AW29" s="788"/>
      <c r="AX29" s="727"/>
      <c r="AY29" s="733"/>
    </row>
    <row r="30" spans="1:51" ht="27" x14ac:dyDescent="0.25">
      <c r="A30" s="557"/>
      <c r="B30" s="560"/>
      <c r="C30" s="563"/>
      <c r="D30" s="828" t="s">
        <v>46</v>
      </c>
      <c r="E30" s="783">
        <v>0</v>
      </c>
      <c r="F30" s="783">
        <v>0</v>
      </c>
      <c r="G30" s="795">
        <v>0</v>
      </c>
      <c r="H30" s="837">
        <v>0</v>
      </c>
      <c r="I30" s="837">
        <v>0</v>
      </c>
      <c r="J30" s="837">
        <v>0</v>
      </c>
      <c r="K30" s="876">
        <v>0</v>
      </c>
      <c r="L30" s="876">
        <v>0</v>
      </c>
      <c r="M30" s="837"/>
      <c r="N30" s="763"/>
      <c r="O30" s="763"/>
      <c r="P30" s="795"/>
      <c r="Q30" s="795"/>
      <c r="R30" s="795"/>
      <c r="S30" s="746"/>
      <c r="T30" s="782">
        <v>0</v>
      </c>
      <c r="U30" s="837">
        <v>0</v>
      </c>
      <c r="V30" s="837">
        <v>0</v>
      </c>
      <c r="W30" s="837">
        <v>0</v>
      </c>
      <c r="X30" s="888">
        <v>0</v>
      </c>
      <c r="Y30" s="745">
        <v>0</v>
      </c>
      <c r="Z30" s="847"/>
      <c r="AA30" s="847"/>
      <c r="AB30" s="847"/>
      <c r="AC30" s="847"/>
      <c r="AD30" s="847"/>
      <c r="AE30" s="847"/>
      <c r="AF30" s="739"/>
      <c r="AG30" s="727"/>
      <c r="AH30" s="788"/>
      <c r="AI30" s="788"/>
      <c r="AJ30" s="788"/>
      <c r="AK30" s="788"/>
      <c r="AL30" s="788"/>
      <c r="AM30" s="788"/>
      <c r="AN30" s="727"/>
      <c r="AO30" s="788"/>
      <c r="AP30" s="727"/>
      <c r="AQ30" s="788"/>
      <c r="AR30" s="788"/>
      <c r="AS30" s="788"/>
      <c r="AT30" s="788"/>
      <c r="AU30" s="788"/>
      <c r="AV30" s="788"/>
      <c r="AW30" s="788"/>
      <c r="AX30" s="727"/>
      <c r="AY30" s="733"/>
    </row>
    <row r="31" spans="1:51" ht="27.75" thickBot="1" x14ac:dyDescent="0.3">
      <c r="A31" s="557"/>
      <c r="B31" s="560"/>
      <c r="C31" s="563"/>
      <c r="D31" s="827" t="s">
        <v>4</v>
      </c>
      <c r="E31" s="783">
        <v>0</v>
      </c>
      <c r="F31" s="783">
        <v>89296934</v>
      </c>
      <c r="G31" s="775">
        <v>89296934</v>
      </c>
      <c r="H31" s="783">
        <v>89296934</v>
      </c>
      <c r="I31" s="783">
        <v>89296934</v>
      </c>
      <c r="J31" s="783">
        <v>89296934</v>
      </c>
      <c r="K31" s="781">
        <v>89296934</v>
      </c>
      <c r="L31" s="781">
        <v>89296934</v>
      </c>
      <c r="M31" s="783"/>
      <c r="N31" s="782"/>
      <c r="O31" s="775"/>
      <c r="P31" s="775"/>
      <c r="Q31" s="775"/>
      <c r="R31" s="775"/>
      <c r="S31" s="778"/>
      <c r="T31" s="782">
        <v>2577000</v>
      </c>
      <c r="U31" s="783">
        <v>53207821</v>
      </c>
      <c r="V31" s="783">
        <v>53207821</v>
      </c>
      <c r="W31" s="783">
        <v>59618821</v>
      </c>
      <c r="X31" s="779">
        <v>59618821</v>
      </c>
      <c r="Y31" s="778">
        <v>59618821</v>
      </c>
      <c r="Z31" s="782"/>
      <c r="AA31" s="782"/>
      <c r="AB31" s="782"/>
      <c r="AC31" s="782"/>
      <c r="AD31" s="782"/>
      <c r="AE31" s="782"/>
      <c r="AF31" s="739"/>
      <c r="AG31" s="727"/>
      <c r="AH31" s="788"/>
      <c r="AI31" s="788"/>
      <c r="AJ31" s="788"/>
      <c r="AK31" s="788"/>
      <c r="AL31" s="788"/>
      <c r="AM31" s="788"/>
      <c r="AN31" s="727"/>
      <c r="AO31" s="788"/>
      <c r="AP31" s="727"/>
      <c r="AQ31" s="788"/>
      <c r="AR31" s="788"/>
      <c r="AS31" s="788"/>
      <c r="AT31" s="788"/>
      <c r="AU31" s="788"/>
      <c r="AV31" s="788"/>
      <c r="AW31" s="788"/>
      <c r="AX31" s="727"/>
      <c r="AY31" s="733"/>
    </row>
    <row r="32" spans="1:51" ht="27" x14ac:dyDescent="0.25">
      <c r="A32" s="557"/>
      <c r="B32" s="560"/>
      <c r="C32" s="563"/>
      <c r="D32" s="828" t="s">
        <v>47</v>
      </c>
      <c r="E32" s="837">
        <v>6</v>
      </c>
      <c r="F32" s="843">
        <v>6</v>
      </c>
      <c r="G32" s="848">
        <v>6</v>
      </c>
      <c r="H32" s="849">
        <v>6</v>
      </c>
      <c r="I32" s="837">
        <v>6</v>
      </c>
      <c r="J32" s="837">
        <v>6</v>
      </c>
      <c r="K32" s="876">
        <v>6</v>
      </c>
      <c r="L32" s="876">
        <v>6</v>
      </c>
      <c r="M32" s="837"/>
      <c r="N32" s="847"/>
      <c r="O32" s="847"/>
      <c r="P32" s="850"/>
      <c r="Q32" s="850"/>
      <c r="R32" s="850"/>
      <c r="S32" s="762"/>
      <c r="T32" s="850">
        <v>0.06</v>
      </c>
      <c r="U32" s="837">
        <v>0.38</v>
      </c>
      <c r="V32" s="837">
        <v>0.83000000000000007</v>
      </c>
      <c r="W32" s="837">
        <v>1.98</v>
      </c>
      <c r="X32" s="889">
        <v>1.98</v>
      </c>
      <c r="Y32" s="744">
        <v>2.57</v>
      </c>
      <c r="Z32" s="850"/>
      <c r="AA32" s="850"/>
      <c r="AB32" s="850"/>
      <c r="AC32" s="850"/>
      <c r="AD32" s="850"/>
      <c r="AE32" s="850"/>
      <c r="AF32" s="739"/>
      <c r="AG32" s="727"/>
      <c r="AH32" s="788"/>
      <c r="AI32" s="788"/>
      <c r="AJ32" s="788"/>
      <c r="AK32" s="788"/>
      <c r="AL32" s="788"/>
      <c r="AM32" s="788"/>
      <c r="AN32" s="727"/>
      <c r="AO32" s="788"/>
      <c r="AP32" s="727"/>
      <c r="AQ32" s="788"/>
      <c r="AR32" s="788"/>
      <c r="AS32" s="788"/>
      <c r="AT32" s="788"/>
      <c r="AU32" s="788"/>
      <c r="AV32" s="788"/>
      <c r="AW32" s="788"/>
      <c r="AX32" s="727"/>
      <c r="AY32" s="733"/>
    </row>
    <row r="33" spans="1:51" ht="27.75" thickBot="1" x14ac:dyDescent="0.3">
      <c r="A33" s="558"/>
      <c r="B33" s="561"/>
      <c r="C33" s="564"/>
      <c r="D33" s="831" t="s">
        <v>50</v>
      </c>
      <c r="E33" s="773">
        <v>883685000</v>
      </c>
      <c r="F33" s="773">
        <v>965787934</v>
      </c>
      <c r="G33" s="771">
        <v>965787934</v>
      </c>
      <c r="H33" s="773">
        <v>965787934</v>
      </c>
      <c r="I33" s="773">
        <v>965787934</v>
      </c>
      <c r="J33" s="773">
        <v>965787934</v>
      </c>
      <c r="K33" s="772">
        <v>948369434</v>
      </c>
      <c r="L33" s="772">
        <v>948369434</v>
      </c>
      <c r="M33" s="773"/>
      <c r="N33" s="771"/>
      <c r="O33" s="771"/>
      <c r="P33" s="771"/>
      <c r="Q33" s="771"/>
      <c r="R33" s="771"/>
      <c r="S33" s="760"/>
      <c r="T33" s="771">
        <v>421314000</v>
      </c>
      <c r="U33" s="773">
        <v>873537821</v>
      </c>
      <c r="V33" s="773">
        <v>873537821</v>
      </c>
      <c r="W33" s="773">
        <v>879948821</v>
      </c>
      <c r="X33" s="749">
        <v>879948821</v>
      </c>
      <c r="Y33" s="724">
        <v>879948821</v>
      </c>
      <c r="Z33" s="771"/>
      <c r="AA33" s="771"/>
      <c r="AB33" s="771"/>
      <c r="AC33" s="771"/>
      <c r="AD33" s="771"/>
      <c r="AE33" s="771"/>
      <c r="AF33" s="739"/>
      <c r="AG33" s="727"/>
      <c r="AH33" s="788"/>
      <c r="AI33" s="788"/>
      <c r="AJ33" s="788"/>
      <c r="AK33" s="788"/>
      <c r="AL33" s="788"/>
      <c r="AM33" s="788"/>
      <c r="AN33" s="727"/>
      <c r="AO33" s="788"/>
      <c r="AP33" s="727"/>
      <c r="AQ33" s="788"/>
      <c r="AR33" s="788"/>
      <c r="AS33" s="788"/>
      <c r="AT33" s="788"/>
      <c r="AU33" s="788"/>
      <c r="AV33" s="788"/>
      <c r="AW33" s="788"/>
      <c r="AX33" s="727"/>
      <c r="AY33" s="733"/>
    </row>
    <row r="34" spans="1:51" ht="18" x14ac:dyDescent="0.25">
      <c r="A34" s="556">
        <v>5</v>
      </c>
      <c r="B34" s="559" t="s">
        <v>99</v>
      </c>
      <c r="C34" s="562" t="s">
        <v>107</v>
      </c>
      <c r="D34" s="823" t="s">
        <v>45</v>
      </c>
      <c r="E34" s="842">
        <v>12</v>
      </c>
      <c r="F34" s="842">
        <v>12</v>
      </c>
      <c r="G34" s="851">
        <v>12</v>
      </c>
      <c r="H34" s="842">
        <v>12</v>
      </c>
      <c r="I34" s="842">
        <v>12</v>
      </c>
      <c r="J34" s="842">
        <v>12</v>
      </c>
      <c r="K34" s="878">
        <v>12</v>
      </c>
      <c r="L34" s="878">
        <v>12</v>
      </c>
      <c r="M34" s="842"/>
      <c r="N34" s="844"/>
      <c r="O34" s="844"/>
      <c r="P34" s="851"/>
      <c r="Q34" s="851"/>
      <c r="R34" s="851"/>
      <c r="S34" s="748"/>
      <c r="T34" s="852">
        <v>1</v>
      </c>
      <c r="U34" s="842">
        <v>2</v>
      </c>
      <c r="V34" s="842">
        <v>3</v>
      </c>
      <c r="W34" s="842">
        <v>5</v>
      </c>
      <c r="X34" s="890">
        <v>5</v>
      </c>
      <c r="Y34" s="743">
        <v>6</v>
      </c>
      <c r="Z34" s="852"/>
      <c r="AA34" s="852"/>
      <c r="AB34" s="852"/>
      <c r="AC34" s="852"/>
      <c r="AD34" s="852"/>
      <c r="AE34" s="852"/>
      <c r="AF34" s="742" t="s">
        <v>784</v>
      </c>
      <c r="AG34" s="727" t="s">
        <v>100</v>
      </c>
      <c r="AH34" s="788" t="s">
        <v>101</v>
      </c>
      <c r="AI34" s="788" t="s">
        <v>101</v>
      </c>
      <c r="AJ34" s="788" t="s">
        <v>101</v>
      </c>
      <c r="AK34" s="788" t="s">
        <v>108</v>
      </c>
      <c r="AL34" s="788" t="s">
        <v>101</v>
      </c>
      <c r="AM34" s="788" t="s">
        <v>101</v>
      </c>
      <c r="AN34" s="784">
        <v>7968095</v>
      </c>
      <c r="AO34" s="785">
        <v>3815676</v>
      </c>
      <c r="AP34" s="784">
        <v>4152419</v>
      </c>
      <c r="AQ34" s="788" t="s">
        <v>101</v>
      </c>
      <c r="AR34" s="788" t="s">
        <v>101</v>
      </c>
      <c r="AS34" s="788" t="s">
        <v>101</v>
      </c>
      <c r="AT34" s="788" t="s">
        <v>101</v>
      </c>
      <c r="AU34" s="788" t="s">
        <v>101</v>
      </c>
      <c r="AV34" s="788" t="s">
        <v>101</v>
      </c>
      <c r="AW34" s="788" t="s">
        <v>101</v>
      </c>
      <c r="AX34" s="784">
        <v>7968095</v>
      </c>
      <c r="AY34" s="733"/>
    </row>
    <row r="35" spans="1:51" ht="18" x14ac:dyDescent="0.25">
      <c r="A35" s="557"/>
      <c r="B35" s="560"/>
      <c r="C35" s="563"/>
      <c r="D35" s="827" t="s">
        <v>3</v>
      </c>
      <c r="E35" s="783">
        <v>1197999000</v>
      </c>
      <c r="F35" s="783">
        <v>1197999000</v>
      </c>
      <c r="G35" s="782">
        <v>1197999000</v>
      </c>
      <c r="H35" s="783">
        <v>1197999000</v>
      </c>
      <c r="I35" s="783">
        <v>1311853000</v>
      </c>
      <c r="J35" s="783">
        <v>1311853000</v>
      </c>
      <c r="K35" s="781">
        <v>1258847500</v>
      </c>
      <c r="L35" s="781">
        <v>1258847500</v>
      </c>
      <c r="M35" s="783"/>
      <c r="N35" s="782"/>
      <c r="O35" s="782"/>
      <c r="P35" s="782"/>
      <c r="Q35" s="782"/>
      <c r="R35" s="782"/>
      <c r="S35" s="755"/>
      <c r="T35" s="782">
        <v>321305400</v>
      </c>
      <c r="U35" s="783">
        <v>894079400</v>
      </c>
      <c r="V35" s="783">
        <v>957790400</v>
      </c>
      <c r="W35" s="783">
        <v>1225166400</v>
      </c>
      <c r="X35" s="779">
        <v>1225166400</v>
      </c>
      <c r="Y35" s="778">
        <v>1225166400</v>
      </c>
      <c r="Z35" s="782"/>
      <c r="AA35" s="782"/>
      <c r="AB35" s="782"/>
      <c r="AC35" s="782"/>
      <c r="AD35" s="782"/>
      <c r="AE35" s="782"/>
      <c r="AF35" s="741"/>
      <c r="AG35" s="727"/>
      <c r="AH35" s="788"/>
      <c r="AI35" s="788"/>
      <c r="AJ35" s="788"/>
      <c r="AK35" s="788"/>
      <c r="AL35" s="788"/>
      <c r="AM35" s="788"/>
      <c r="AN35" s="727"/>
      <c r="AO35" s="788"/>
      <c r="AP35" s="727"/>
      <c r="AQ35" s="788"/>
      <c r="AR35" s="788"/>
      <c r="AS35" s="788"/>
      <c r="AT35" s="788"/>
      <c r="AU35" s="788"/>
      <c r="AV35" s="788"/>
      <c r="AW35" s="788"/>
      <c r="AX35" s="727"/>
      <c r="AY35" s="733"/>
    </row>
    <row r="36" spans="1:51" ht="27" x14ac:dyDescent="0.25">
      <c r="A36" s="557"/>
      <c r="B36" s="560"/>
      <c r="C36" s="563"/>
      <c r="D36" s="828" t="s">
        <v>46</v>
      </c>
      <c r="E36" s="783">
        <v>0</v>
      </c>
      <c r="F36" s="783">
        <v>0</v>
      </c>
      <c r="G36" s="763">
        <v>0</v>
      </c>
      <c r="H36" s="837">
        <v>0</v>
      </c>
      <c r="I36" s="837">
        <v>0</v>
      </c>
      <c r="J36" s="837">
        <v>0</v>
      </c>
      <c r="K36" s="876">
        <v>0</v>
      </c>
      <c r="L36" s="876">
        <v>0</v>
      </c>
      <c r="M36" s="837"/>
      <c r="N36" s="763"/>
      <c r="O36" s="763"/>
      <c r="P36" s="763"/>
      <c r="Q36" s="763"/>
      <c r="R36" s="763"/>
      <c r="S36" s="752"/>
      <c r="T36" s="782">
        <v>0</v>
      </c>
      <c r="U36" s="837">
        <v>0</v>
      </c>
      <c r="V36" s="837">
        <v>0</v>
      </c>
      <c r="W36" s="837">
        <v>0</v>
      </c>
      <c r="X36" s="751">
        <v>0</v>
      </c>
      <c r="Y36" s="750">
        <v>0</v>
      </c>
      <c r="Z36" s="775"/>
      <c r="AA36" s="775"/>
      <c r="AB36" s="775"/>
      <c r="AC36" s="775"/>
      <c r="AD36" s="775"/>
      <c r="AE36" s="775"/>
      <c r="AF36" s="741"/>
      <c r="AG36" s="727"/>
      <c r="AH36" s="788"/>
      <c r="AI36" s="788"/>
      <c r="AJ36" s="788"/>
      <c r="AK36" s="788"/>
      <c r="AL36" s="788"/>
      <c r="AM36" s="788"/>
      <c r="AN36" s="727"/>
      <c r="AO36" s="788"/>
      <c r="AP36" s="727"/>
      <c r="AQ36" s="788"/>
      <c r="AR36" s="788"/>
      <c r="AS36" s="788"/>
      <c r="AT36" s="788"/>
      <c r="AU36" s="788"/>
      <c r="AV36" s="788"/>
      <c r="AW36" s="788"/>
      <c r="AX36" s="727"/>
      <c r="AY36" s="733"/>
    </row>
    <row r="37" spans="1:51" ht="27" x14ac:dyDescent="0.25">
      <c r="A37" s="557"/>
      <c r="B37" s="560"/>
      <c r="C37" s="563"/>
      <c r="D37" s="827" t="s">
        <v>4</v>
      </c>
      <c r="E37" s="783">
        <v>0</v>
      </c>
      <c r="F37" s="783">
        <v>69726631</v>
      </c>
      <c r="G37" s="775">
        <v>69726631</v>
      </c>
      <c r="H37" s="783">
        <v>69726631</v>
      </c>
      <c r="I37" s="783">
        <v>69726631</v>
      </c>
      <c r="J37" s="783">
        <v>69726631</v>
      </c>
      <c r="K37" s="781">
        <v>69726631</v>
      </c>
      <c r="L37" s="781">
        <v>69726631</v>
      </c>
      <c r="M37" s="783"/>
      <c r="N37" s="775"/>
      <c r="O37" s="775"/>
      <c r="P37" s="775"/>
      <c r="Q37" s="775"/>
      <c r="R37" s="775"/>
      <c r="S37" s="755"/>
      <c r="T37" s="782">
        <v>5078000</v>
      </c>
      <c r="U37" s="783">
        <v>62647631</v>
      </c>
      <c r="V37" s="783">
        <v>69726631</v>
      </c>
      <c r="W37" s="783">
        <v>69726631</v>
      </c>
      <c r="X37" s="779">
        <v>69726631</v>
      </c>
      <c r="Y37" s="778">
        <v>69726631</v>
      </c>
      <c r="Z37" s="782"/>
      <c r="AA37" s="782"/>
      <c r="AB37" s="782"/>
      <c r="AC37" s="782"/>
      <c r="AD37" s="782"/>
      <c r="AE37" s="782"/>
      <c r="AF37" s="741"/>
      <c r="AG37" s="727"/>
      <c r="AH37" s="788"/>
      <c r="AI37" s="788"/>
      <c r="AJ37" s="788"/>
      <c r="AK37" s="788"/>
      <c r="AL37" s="788"/>
      <c r="AM37" s="788"/>
      <c r="AN37" s="727"/>
      <c r="AO37" s="788"/>
      <c r="AP37" s="727"/>
      <c r="AQ37" s="788"/>
      <c r="AR37" s="788"/>
      <c r="AS37" s="788"/>
      <c r="AT37" s="788"/>
      <c r="AU37" s="788"/>
      <c r="AV37" s="788"/>
      <c r="AW37" s="788"/>
      <c r="AX37" s="727"/>
      <c r="AY37" s="733"/>
    </row>
    <row r="38" spans="1:51" ht="27" x14ac:dyDescent="0.25">
      <c r="A38" s="557"/>
      <c r="B38" s="560"/>
      <c r="C38" s="563"/>
      <c r="D38" s="828" t="s">
        <v>47</v>
      </c>
      <c r="E38" s="837">
        <v>12</v>
      </c>
      <c r="F38" s="853">
        <v>12</v>
      </c>
      <c r="G38" s="853">
        <v>12</v>
      </c>
      <c r="H38" s="849">
        <v>12</v>
      </c>
      <c r="I38" s="837">
        <v>12</v>
      </c>
      <c r="J38" s="837">
        <v>12</v>
      </c>
      <c r="K38" s="876">
        <v>12</v>
      </c>
      <c r="L38" s="876">
        <v>12</v>
      </c>
      <c r="M38" s="837"/>
      <c r="N38" s="847"/>
      <c r="O38" s="847"/>
      <c r="P38" s="847"/>
      <c r="Q38" s="847"/>
      <c r="R38" s="847"/>
      <c r="S38" s="752"/>
      <c r="T38" s="850">
        <v>1</v>
      </c>
      <c r="U38" s="837">
        <v>2</v>
      </c>
      <c r="V38" s="837">
        <v>3</v>
      </c>
      <c r="W38" s="837">
        <v>5</v>
      </c>
      <c r="X38" s="889">
        <v>5</v>
      </c>
      <c r="Y38" s="744">
        <v>6</v>
      </c>
      <c r="Z38" s="850"/>
      <c r="AA38" s="850"/>
      <c r="AB38" s="850"/>
      <c r="AC38" s="850"/>
      <c r="AD38" s="850"/>
      <c r="AE38" s="850"/>
      <c r="AF38" s="741"/>
      <c r="AG38" s="727"/>
      <c r="AH38" s="788"/>
      <c r="AI38" s="788"/>
      <c r="AJ38" s="788"/>
      <c r="AK38" s="788"/>
      <c r="AL38" s="788"/>
      <c r="AM38" s="788"/>
      <c r="AN38" s="727"/>
      <c r="AO38" s="788"/>
      <c r="AP38" s="727"/>
      <c r="AQ38" s="788"/>
      <c r="AR38" s="788"/>
      <c r="AS38" s="788"/>
      <c r="AT38" s="788"/>
      <c r="AU38" s="788"/>
      <c r="AV38" s="788"/>
      <c r="AW38" s="788"/>
      <c r="AX38" s="727"/>
      <c r="AY38" s="733"/>
    </row>
    <row r="39" spans="1:51" ht="27.75" thickBot="1" x14ac:dyDescent="0.3">
      <c r="A39" s="558"/>
      <c r="B39" s="561"/>
      <c r="C39" s="564"/>
      <c r="D39" s="831" t="s">
        <v>50</v>
      </c>
      <c r="E39" s="773">
        <v>1197999000</v>
      </c>
      <c r="F39" s="773">
        <v>1267725631</v>
      </c>
      <c r="G39" s="771">
        <v>1267725631</v>
      </c>
      <c r="H39" s="773">
        <v>1267725631</v>
      </c>
      <c r="I39" s="773">
        <v>1381579631</v>
      </c>
      <c r="J39" s="773">
        <v>1381579631</v>
      </c>
      <c r="K39" s="772">
        <v>1328574131</v>
      </c>
      <c r="L39" s="772">
        <v>1328574131</v>
      </c>
      <c r="M39" s="773"/>
      <c r="N39" s="771"/>
      <c r="O39" s="771"/>
      <c r="P39" s="771"/>
      <c r="Q39" s="771"/>
      <c r="R39" s="771"/>
      <c r="S39" s="760"/>
      <c r="T39" s="771">
        <v>326383400</v>
      </c>
      <c r="U39" s="773">
        <v>956727031</v>
      </c>
      <c r="V39" s="773">
        <v>1027517031</v>
      </c>
      <c r="W39" s="773">
        <v>1294893031</v>
      </c>
      <c r="X39" s="749">
        <v>1294893031</v>
      </c>
      <c r="Y39" s="724">
        <v>1294893031</v>
      </c>
      <c r="Z39" s="771"/>
      <c r="AA39" s="771"/>
      <c r="AB39" s="771"/>
      <c r="AC39" s="771"/>
      <c r="AD39" s="771"/>
      <c r="AE39" s="771"/>
      <c r="AF39" s="740"/>
      <c r="AG39" s="727"/>
      <c r="AH39" s="788"/>
      <c r="AI39" s="788"/>
      <c r="AJ39" s="788"/>
      <c r="AK39" s="788"/>
      <c r="AL39" s="788"/>
      <c r="AM39" s="788"/>
      <c r="AN39" s="727"/>
      <c r="AO39" s="788"/>
      <c r="AP39" s="727"/>
      <c r="AQ39" s="788"/>
      <c r="AR39" s="788"/>
      <c r="AS39" s="788"/>
      <c r="AT39" s="788"/>
      <c r="AU39" s="788"/>
      <c r="AV39" s="788"/>
      <c r="AW39" s="788"/>
      <c r="AX39" s="727"/>
      <c r="AY39" s="733"/>
    </row>
    <row r="40" spans="1:51" ht="36" x14ac:dyDescent="0.25">
      <c r="A40" s="550" t="s">
        <v>22</v>
      </c>
      <c r="B40" s="551"/>
      <c r="C40" s="551"/>
      <c r="D40" s="854" t="s">
        <v>34</v>
      </c>
      <c r="E40" s="855">
        <v>5124904000</v>
      </c>
      <c r="F40" s="855">
        <v>5124904000</v>
      </c>
      <c r="G40" s="855">
        <v>5124904000</v>
      </c>
      <c r="H40" s="855">
        <v>5124904000</v>
      </c>
      <c r="I40" s="855">
        <v>5124904000</v>
      </c>
      <c r="J40" s="879">
        <v>5124904000</v>
      </c>
      <c r="K40" s="879">
        <v>5124904000</v>
      </c>
      <c r="L40" s="855">
        <v>5124904000</v>
      </c>
      <c r="M40" s="855"/>
      <c r="N40" s="855"/>
      <c r="O40" s="855"/>
      <c r="P40" s="855"/>
      <c r="Q40" s="855"/>
      <c r="R40" s="855"/>
      <c r="S40" s="879"/>
      <c r="T40" s="855">
        <v>1762422400</v>
      </c>
      <c r="U40" s="856">
        <v>4071354400</v>
      </c>
      <c r="V40" s="856">
        <v>4420818400</v>
      </c>
      <c r="W40" s="856">
        <v>4849669282</v>
      </c>
      <c r="X40" s="882">
        <v>4849669282</v>
      </c>
      <c r="Y40" s="882">
        <v>4982489282</v>
      </c>
      <c r="Z40" s="856"/>
      <c r="AA40" s="856"/>
      <c r="AB40" s="856"/>
      <c r="AC40" s="856"/>
      <c r="AD40" s="856"/>
      <c r="AE40" s="856">
        <v>0</v>
      </c>
      <c r="AF40" s="791"/>
      <c r="AG40" s="857"/>
      <c r="AH40" s="858"/>
      <c r="AI40" s="858"/>
      <c r="AJ40" s="858"/>
      <c r="AK40" s="858"/>
      <c r="AL40" s="858"/>
      <c r="AM40" s="858"/>
      <c r="AN40" s="858"/>
      <c r="AO40" s="858"/>
      <c r="AP40" s="858"/>
      <c r="AQ40" s="858"/>
      <c r="AR40" s="858"/>
      <c r="AS40" s="858"/>
      <c r="AT40" s="858"/>
      <c r="AU40" s="858"/>
      <c r="AV40" s="858"/>
      <c r="AW40" s="858"/>
      <c r="AX40" s="858"/>
      <c r="AY40" s="859"/>
    </row>
    <row r="41" spans="1:51" ht="36" x14ac:dyDescent="0.25">
      <c r="A41" s="552"/>
      <c r="B41" s="553"/>
      <c r="C41" s="553"/>
      <c r="D41" s="860" t="s">
        <v>33</v>
      </c>
      <c r="E41" s="861">
        <v>0</v>
      </c>
      <c r="F41" s="861">
        <v>1204698563</v>
      </c>
      <c r="G41" s="861">
        <v>1204698563</v>
      </c>
      <c r="H41" s="861">
        <v>1204698563</v>
      </c>
      <c r="I41" s="861">
        <v>1204698563</v>
      </c>
      <c r="J41" s="880">
        <v>1204698563</v>
      </c>
      <c r="K41" s="880">
        <v>1204698563</v>
      </c>
      <c r="L41" s="861">
        <v>1204698563</v>
      </c>
      <c r="M41" s="861"/>
      <c r="N41" s="861"/>
      <c r="O41" s="861"/>
      <c r="P41" s="861"/>
      <c r="Q41" s="861"/>
      <c r="R41" s="861"/>
      <c r="S41" s="880"/>
      <c r="T41" s="855">
        <v>255282512</v>
      </c>
      <c r="U41" s="862">
        <v>477317035</v>
      </c>
      <c r="V41" s="862">
        <v>495821335</v>
      </c>
      <c r="W41" s="862">
        <v>915727993</v>
      </c>
      <c r="X41" s="883">
        <v>915727993</v>
      </c>
      <c r="Y41" s="883">
        <v>915727993</v>
      </c>
      <c r="Z41" s="862"/>
      <c r="AA41" s="862"/>
      <c r="AB41" s="862"/>
      <c r="AC41" s="862"/>
      <c r="AD41" s="862"/>
      <c r="AE41" s="862">
        <v>0</v>
      </c>
      <c r="AF41" s="729"/>
      <c r="AG41" s="857"/>
      <c r="AH41" s="858"/>
      <c r="AI41" s="858"/>
      <c r="AJ41" s="858"/>
      <c r="AK41" s="858"/>
      <c r="AL41" s="858"/>
      <c r="AM41" s="858"/>
      <c r="AN41" s="858"/>
      <c r="AO41" s="858"/>
      <c r="AP41" s="858"/>
      <c r="AQ41" s="858"/>
      <c r="AR41" s="858"/>
      <c r="AS41" s="858"/>
      <c r="AT41" s="858"/>
      <c r="AU41" s="858"/>
      <c r="AV41" s="858"/>
      <c r="AW41" s="858"/>
      <c r="AX41" s="858"/>
      <c r="AY41" s="859"/>
    </row>
    <row r="42" spans="1:51" ht="36.75" thickBot="1" x14ac:dyDescent="0.3">
      <c r="A42" s="554"/>
      <c r="B42" s="555"/>
      <c r="C42" s="555"/>
      <c r="D42" s="863" t="s">
        <v>32</v>
      </c>
      <c r="E42" s="864">
        <v>5124904000</v>
      </c>
      <c r="F42" s="864">
        <v>6329602563</v>
      </c>
      <c r="G42" s="864">
        <v>6329602563</v>
      </c>
      <c r="H42" s="864">
        <v>6329602563</v>
      </c>
      <c r="I42" s="864">
        <v>6329602563</v>
      </c>
      <c r="J42" s="881">
        <v>6329602563</v>
      </c>
      <c r="K42" s="881">
        <v>6329602563</v>
      </c>
      <c r="L42" s="864">
        <v>6329602563</v>
      </c>
      <c r="M42" s="864"/>
      <c r="N42" s="864"/>
      <c r="O42" s="864"/>
      <c r="P42" s="864"/>
      <c r="Q42" s="864"/>
      <c r="R42" s="864"/>
      <c r="S42" s="881"/>
      <c r="T42" s="864">
        <v>2017704912</v>
      </c>
      <c r="U42" s="862">
        <v>4548671435</v>
      </c>
      <c r="V42" s="862">
        <v>4916639735</v>
      </c>
      <c r="W42" s="862">
        <v>5765397275</v>
      </c>
      <c r="X42" s="883">
        <v>5765397275</v>
      </c>
      <c r="Y42" s="883">
        <v>5898217275</v>
      </c>
      <c r="Z42" s="862"/>
      <c r="AA42" s="862"/>
      <c r="AB42" s="862"/>
      <c r="AC42" s="862"/>
      <c r="AD42" s="862"/>
      <c r="AE42" s="862">
        <v>0</v>
      </c>
      <c r="AF42" s="728"/>
      <c r="AG42" s="865"/>
      <c r="AH42" s="866"/>
      <c r="AI42" s="866"/>
      <c r="AJ42" s="866"/>
      <c r="AK42" s="866"/>
      <c r="AL42" s="866"/>
      <c r="AM42" s="866"/>
      <c r="AN42" s="866"/>
      <c r="AO42" s="866"/>
      <c r="AP42" s="866"/>
      <c r="AQ42" s="866"/>
      <c r="AR42" s="866"/>
      <c r="AS42" s="866"/>
      <c r="AT42" s="866"/>
      <c r="AU42" s="866"/>
      <c r="AV42" s="866"/>
      <c r="AW42" s="866"/>
      <c r="AX42" s="866"/>
      <c r="AY42" s="867"/>
    </row>
    <row r="43" spans="1:51" x14ac:dyDescent="0.25">
      <c r="A43" s="799"/>
      <c r="B43" s="799"/>
      <c r="C43" s="799"/>
      <c r="D43" s="799"/>
      <c r="E43" s="800"/>
      <c r="F43" s="800"/>
      <c r="G43" s="800"/>
      <c r="H43" s="868"/>
      <c r="I43" s="868"/>
      <c r="J43" s="868"/>
      <c r="K43" s="868"/>
      <c r="L43" s="868"/>
      <c r="M43" s="868"/>
      <c r="N43" s="868"/>
      <c r="O43" s="868"/>
      <c r="P43" s="868"/>
      <c r="Q43" s="868"/>
      <c r="R43" s="868"/>
      <c r="S43" s="868"/>
      <c r="T43" s="800"/>
      <c r="U43" s="800"/>
      <c r="V43" s="800"/>
      <c r="W43" s="800"/>
      <c r="X43" s="800"/>
      <c r="Y43" s="800"/>
      <c r="Z43" s="800"/>
      <c r="AA43" s="800"/>
      <c r="AB43" s="800"/>
      <c r="AC43" s="800"/>
      <c r="AD43" s="799"/>
      <c r="AE43" s="799"/>
      <c r="AF43" s="799"/>
      <c r="AG43" s="799"/>
      <c r="AH43" s="799"/>
      <c r="AI43" s="799"/>
      <c r="AJ43" s="799"/>
      <c r="AK43" s="799"/>
      <c r="AL43" s="799"/>
      <c r="AM43" s="799"/>
      <c r="AN43" s="799"/>
      <c r="AO43" s="799"/>
      <c r="AP43" s="799"/>
      <c r="AQ43" s="799"/>
      <c r="AR43" s="799"/>
      <c r="AS43" s="799"/>
      <c r="AT43" s="799"/>
      <c r="AU43" s="799"/>
      <c r="AV43" s="799"/>
      <c r="AW43" s="799"/>
      <c r="AX43" s="799"/>
      <c r="AY43" s="798"/>
    </row>
    <row r="44" spans="1:51" ht="18" x14ac:dyDescent="0.25">
      <c r="A44" s="801" t="s">
        <v>35</v>
      </c>
      <c r="B44" s="799"/>
      <c r="C44" s="799"/>
      <c r="D44" s="799"/>
      <c r="E44" s="800"/>
      <c r="F44" s="800"/>
      <c r="G44" s="800"/>
      <c r="H44" s="868"/>
      <c r="I44" s="868"/>
      <c r="J44" s="868"/>
      <c r="K44" s="868"/>
      <c r="L44" s="868"/>
      <c r="M44" s="868"/>
      <c r="N44" s="868"/>
      <c r="O44" s="868"/>
      <c r="P44" s="868"/>
      <c r="Q44" s="868"/>
      <c r="R44" s="868"/>
      <c r="S44" s="868"/>
      <c r="T44" s="800"/>
      <c r="U44" s="800"/>
      <c r="V44" s="800"/>
      <c r="W44" s="800"/>
      <c r="X44" s="800"/>
      <c r="Y44" s="800"/>
      <c r="Z44" s="800"/>
      <c r="AA44" s="800"/>
      <c r="AB44" s="800"/>
      <c r="AC44" s="800"/>
      <c r="AD44" s="799"/>
      <c r="AE44" s="799"/>
      <c r="AF44" s="799"/>
      <c r="AG44" s="799"/>
      <c r="AH44" s="799"/>
      <c r="AI44" s="799"/>
      <c r="AJ44" s="869"/>
      <c r="AK44" s="869"/>
      <c r="AL44" s="869"/>
      <c r="AM44" s="869"/>
      <c r="AN44" s="869"/>
      <c r="AO44" s="869"/>
      <c r="AP44" s="869"/>
      <c r="AQ44" s="870"/>
      <c r="AR44" s="870"/>
      <c r="AS44" s="870"/>
      <c r="AT44" s="870"/>
      <c r="AU44" s="870"/>
      <c r="AV44" s="870"/>
      <c r="AW44" s="870"/>
      <c r="AX44" s="870"/>
      <c r="AY44" s="798"/>
    </row>
    <row r="45" spans="1:51" ht="15.75" x14ac:dyDescent="0.25">
      <c r="A45" s="803" t="s">
        <v>36</v>
      </c>
      <c r="B45" s="361" t="s">
        <v>37</v>
      </c>
      <c r="C45" s="362"/>
      <c r="D45" s="362"/>
      <c r="E45" s="362"/>
      <c r="F45" s="362"/>
      <c r="G45" s="362"/>
      <c r="H45" s="363"/>
      <c r="I45" s="364" t="s">
        <v>38</v>
      </c>
      <c r="J45" s="365"/>
      <c r="K45" s="365"/>
      <c r="L45" s="365"/>
      <c r="M45" s="365"/>
      <c r="N45" s="365"/>
      <c r="O45" s="366"/>
      <c r="P45" s="871"/>
      <c r="Q45" s="871"/>
      <c r="R45" s="872"/>
      <c r="S45" s="872"/>
      <c r="T45" s="872"/>
      <c r="U45" s="872"/>
      <c r="V45" s="872"/>
      <c r="W45" s="872"/>
      <c r="X45" s="872"/>
      <c r="Y45" s="872"/>
      <c r="Z45" s="872"/>
      <c r="AA45" s="872"/>
      <c r="AB45" s="872"/>
      <c r="AC45" s="872"/>
      <c r="AD45" s="872"/>
      <c r="AE45" s="872"/>
      <c r="AF45" s="872"/>
      <c r="AG45" s="872"/>
      <c r="AH45" s="872"/>
      <c r="AI45" s="872"/>
      <c r="AJ45" s="872"/>
      <c r="AK45" s="872"/>
      <c r="AL45" s="872"/>
      <c r="AM45" s="872"/>
      <c r="AN45" s="872"/>
      <c r="AO45" s="872"/>
      <c r="AP45" s="872"/>
      <c r="AQ45" s="872"/>
      <c r="AR45" s="872"/>
      <c r="AS45" s="872"/>
      <c r="AT45" s="872"/>
      <c r="AU45" s="872"/>
      <c r="AV45" s="872"/>
      <c r="AW45" s="872"/>
      <c r="AX45" s="872"/>
      <c r="AY45" s="798"/>
    </row>
    <row r="46" spans="1:51" x14ac:dyDescent="0.25">
      <c r="A46" s="802">
        <v>13</v>
      </c>
      <c r="B46" s="367" t="s">
        <v>210</v>
      </c>
      <c r="C46" s="367"/>
      <c r="D46" s="367"/>
      <c r="E46" s="367"/>
      <c r="F46" s="367"/>
      <c r="G46" s="367"/>
      <c r="H46" s="367"/>
      <c r="I46" s="367" t="s">
        <v>211</v>
      </c>
      <c r="J46" s="367"/>
      <c r="K46" s="367"/>
      <c r="L46" s="367"/>
      <c r="M46" s="367"/>
      <c r="N46" s="367"/>
      <c r="O46" s="367"/>
      <c r="P46" s="872"/>
      <c r="Q46" s="872"/>
      <c r="R46" s="872"/>
      <c r="S46" s="872"/>
      <c r="T46" s="872"/>
      <c r="U46" s="872"/>
      <c r="V46" s="872"/>
      <c r="W46" s="872"/>
      <c r="X46" s="872"/>
      <c r="Y46" s="872"/>
      <c r="Z46" s="872"/>
      <c r="AA46" s="872"/>
      <c r="AB46" s="872"/>
      <c r="AC46" s="872"/>
      <c r="AD46" s="873"/>
      <c r="AE46" s="872"/>
      <c r="AF46" s="872"/>
      <c r="AG46" s="872"/>
      <c r="AH46" s="872"/>
      <c r="AI46" s="872"/>
      <c r="AJ46" s="872"/>
      <c r="AK46" s="872"/>
      <c r="AL46" s="872"/>
      <c r="AM46" s="872"/>
      <c r="AN46" s="872"/>
      <c r="AO46" s="872"/>
      <c r="AP46" s="872"/>
      <c r="AQ46" s="872"/>
      <c r="AR46" s="872"/>
      <c r="AS46" s="872"/>
      <c r="AT46" s="872"/>
      <c r="AU46" s="872"/>
      <c r="AV46" s="872"/>
      <c r="AW46" s="872"/>
      <c r="AX46" s="872"/>
      <c r="AY46" s="798"/>
    </row>
    <row r="47" spans="1:51" x14ac:dyDescent="0.25">
      <c r="A47" s="802">
        <v>14</v>
      </c>
      <c r="B47" s="367" t="s">
        <v>443</v>
      </c>
      <c r="C47" s="367"/>
      <c r="D47" s="367"/>
      <c r="E47" s="367"/>
      <c r="F47" s="367"/>
      <c r="G47" s="367"/>
      <c r="H47" s="367"/>
      <c r="I47" s="368" t="s">
        <v>682</v>
      </c>
      <c r="J47" s="368"/>
      <c r="K47" s="368"/>
      <c r="L47" s="368"/>
      <c r="M47" s="368"/>
      <c r="N47" s="368"/>
      <c r="O47" s="368"/>
      <c r="P47" s="868"/>
      <c r="Q47" s="868"/>
      <c r="R47" s="868"/>
      <c r="S47" s="868"/>
      <c r="T47" s="868"/>
      <c r="U47" s="868"/>
      <c r="V47" s="868"/>
      <c r="W47" s="868"/>
      <c r="X47" s="868"/>
      <c r="Y47" s="868"/>
      <c r="Z47" s="868"/>
      <c r="AA47" s="868"/>
      <c r="AB47" s="868"/>
      <c r="AC47" s="868"/>
      <c r="AD47" s="872"/>
      <c r="AE47" s="872"/>
      <c r="AF47" s="872"/>
      <c r="AG47" s="872"/>
      <c r="AH47" s="872"/>
      <c r="AI47" s="872"/>
      <c r="AJ47" s="872"/>
      <c r="AK47" s="872"/>
      <c r="AL47" s="872"/>
      <c r="AM47" s="872"/>
      <c r="AN47" s="872"/>
      <c r="AO47" s="872"/>
      <c r="AP47" s="872"/>
      <c r="AQ47" s="872"/>
      <c r="AR47" s="872"/>
      <c r="AS47" s="872"/>
      <c r="AT47" s="872"/>
      <c r="AU47" s="872"/>
      <c r="AV47" s="872"/>
      <c r="AW47" s="872"/>
      <c r="AX47" s="872"/>
      <c r="AY47" s="798"/>
    </row>
    <row r="48" spans="1:51" x14ac:dyDescent="0.25">
      <c r="A48" s="872"/>
      <c r="B48" s="872"/>
      <c r="C48" s="872"/>
      <c r="D48" s="872"/>
      <c r="E48" s="872"/>
      <c r="F48" s="872"/>
      <c r="G48" s="872"/>
      <c r="H48" s="872"/>
      <c r="I48" s="872"/>
      <c r="J48" s="872"/>
      <c r="K48" s="872"/>
      <c r="L48" s="872"/>
      <c r="M48" s="872"/>
      <c r="N48" s="872"/>
      <c r="O48" s="872"/>
      <c r="P48" s="872"/>
      <c r="Q48" s="872"/>
      <c r="R48" s="872"/>
      <c r="S48" s="872"/>
      <c r="T48" s="872"/>
      <c r="U48" s="872"/>
      <c r="V48" s="872"/>
      <c r="W48" s="872"/>
      <c r="X48" s="872"/>
      <c r="Y48" s="872"/>
      <c r="Z48" s="872"/>
      <c r="AA48" s="872"/>
      <c r="AB48" s="872"/>
      <c r="AC48" s="872"/>
      <c r="AD48" s="872"/>
      <c r="AE48" s="872"/>
      <c r="AF48" s="872"/>
      <c r="AG48" s="872"/>
      <c r="AH48" s="872"/>
      <c r="AI48" s="872"/>
      <c r="AJ48" s="872"/>
      <c r="AK48" s="872"/>
      <c r="AL48" s="872"/>
      <c r="AM48" s="872"/>
      <c r="AN48" s="872"/>
      <c r="AO48" s="872"/>
      <c r="AP48" s="872"/>
      <c r="AQ48" s="872"/>
      <c r="AR48" s="872"/>
      <c r="AS48" s="872"/>
      <c r="AT48" s="872"/>
      <c r="AU48" s="872"/>
      <c r="AV48" s="872"/>
      <c r="AW48" s="872"/>
      <c r="AX48" s="872"/>
      <c r="AY48" s="798"/>
    </row>
    <row r="49" spans="1:50" x14ac:dyDescent="0.25">
      <c r="A49" s="872"/>
      <c r="B49" s="872"/>
      <c r="C49" s="872"/>
      <c r="D49" s="872"/>
      <c r="E49" s="872"/>
      <c r="F49" s="872"/>
      <c r="G49" s="872"/>
      <c r="H49" s="872"/>
      <c r="I49" s="872"/>
      <c r="J49" s="872"/>
      <c r="K49" s="872"/>
      <c r="L49" s="872"/>
      <c r="M49" s="872"/>
      <c r="N49" s="872"/>
      <c r="O49" s="872"/>
      <c r="P49" s="872"/>
      <c r="Q49" s="872"/>
      <c r="R49" s="872"/>
      <c r="S49" s="872"/>
      <c r="T49" s="872"/>
      <c r="U49" s="872"/>
      <c r="V49" s="872"/>
      <c r="W49" s="872"/>
      <c r="X49" s="872"/>
      <c r="Y49" s="872"/>
      <c r="Z49" s="872"/>
      <c r="AA49" s="872"/>
      <c r="AB49" s="872"/>
      <c r="AC49" s="872"/>
      <c r="AD49" s="872"/>
      <c r="AE49" s="872"/>
      <c r="AF49" s="872"/>
      <c r="AG49" s="872"/>
      <c r="AH49" s="872"/>
      <c r="AI49" s="872"/>
      <c r="AJ49" s="872"/>
      <c r="AK49" s="872"/>
      <c r="AL49" s="872"/>
      <c r="AM49" s="872"/>
      <c r="AN49" s="872"/>
      <c r="AO49" s="872"/>
      <c r="AP49" s="872"/>
      <c r="AQ49" s="872"/>
      <c r="AR49" s="872"/>
      <c r="AS49" s="872"/>
      <c r="AT49" s="872"/>
      <c r="AU49" s="872"/>
      <c r="AV49" s="872"/>
      <c r="AW49" s="872"/>
      <c r="AX49" s="872"/>
    </row>
    <row r="50" spans="1:50" x14ac:dyDescent="0.25">
      <c r="A50" s="872"/>
      <c r="B50" s="872"/>
      <c r="C50" s="872"/>
      <c r="D50" s="872"/>
      <c r="E50" s="872"/>
      <c r="F50" s="872"/>
      <c r="G50" s="872"/>
      <c r="H50" s="872"/>
      <c r="I50" s="872"/>
      <c r="J50" s="872"/>
      <c r="K50" s="872"/>
      <c r="L50" s="872"/>
      <c r="M50" s="872"/>
      <c r="N50" s="872"/>
      <c r="O50" s="872"/>
      <c r="P50" s="872"/>
      <c r="Q50" s="872"/>
      <c r="R50" s="872"/>
      <c r="S50" s="872"/>
      <c r="T50" s="872"/>
      <c r="U50" s="872"/>
      <c r="V50" s="872"/>
      <c r="W50" s="872"/>
      <c r="X50" s="872"/>
      <c r="Y50" s="872"/>
      <c r="Z50" s="872"/>
      <c r="AA50" s="872"/>
      <c r="AB50" s="872"/>
      <c r="AC50" s="872"/>
      <c r="AD50" s="872"/>
      <c r="AE50" s="872"/>
      <c r="AF50" s="872"/>
      <c r="AG50" s="872"/>
      <c r="AH50" s="872"/>
      <c r="AI50" s="872"/>
      <c r="AJ50" s="872"/>
      <c r="AK50" s="872"/>
      <c r="AL50" s="872"/>
      <c r="AM50" s="872"/>
      <c r="AN50" s="872"/>
      <c r="AO50" s="872"/>
      <c r="AP50" s="872"/>
      <c r="AQ50" s="872"/>
      <c r="AR50" s="872"/>
      <c r="AS50" s="872"/>
      <c r="AT50" s="872"/>
      <c r="AU50" s="872"/>
      <c r="AV50" s="872"/>
      <c r="AW50" s="872"/>
      <c r="AX50" s="872"/>
    </row>
    <row r="51" spans="1:50" x14ac:dyDescent="0.25">
      <c r="A51" s="872"/>
      <c r="B51" s="872"/>
      <c r="C51" s="872"/>
      <c r="D51" s="872"/>
      <c r="E51" s="872"/>
      <c r="F51" s="872"/>
      <c r="G51" s="872"/>
      <c r="H51" s="872"/>
      <c r="I51" s="872"/>
      <c r="J51" s="872"/>
      <c r="K51" s="872"/>
      <c r="L51" s="872"/>
      <c r="M51" s="872"/>
      <c r="N51" s="872"/>
      <c r="O51" s="872"/>
      <c r="P51" s="872"/>
      <c r="Q51" s="872"/>
      <c r="R51" s="872"/>
      <c r="S51" s="872"/>
      <c r="T51" s="872"/>
      <c r="U51" s="872"/>
      <c r="V51" s="872"/>
      <c r="W51" s="872"/>
      <c r="X51" s="872"/>
      <c r="Y51" s="872"/>
      <c r="Z51" s="872"/>
      <c r="AA51" s="872"/>
      <c r="AB51" s="872"/>
      <c r="AC51" s="872"/>
      <c r="AD51" s="872"/>
      <c r="AE51" s="872"/>
      <c r="AF51" s="872"/>
      <c r="AG51" s="872"/>
      <c r="AH51" s="872"/>
      <c r="AI51" s="872"/>
      <c r="AJ51" s="872"/>
      <c r="AK51" s="872"/>
      <c r="AL51" s="872"/>
      <c r="AM51" s="872"/>
      <c r="AN51" s="872"/>
      <c r="AO51" s="872"/>
      <c r="AP51" s="872"/>
      <c r="AQ51" s="872"/>
      <c r="AR51" s="872"/>
      <c r="AS51" s="872"/>
      <c r="AT51" s="872"/>
      <c r="AU51" s="872"/>
      <c r="AV51" s="872"/>
      <c r="AW51" s="872"/>
      <c r="AX51" s="872"/>
    </row>
    <row r="52" spans="1:50" x14ac:dyDescent="0.25">
      <c r="A52" s="872"/>
      <c r="B52" s="872"/>
      <c r="C52" s="872"/>
      <c r="D52" s="872"/>
      <c r="E52" s="872"/>
      <c r="F52" s="872"/>
      <c r="G52" s="872"/>
      <c r="H52" s="872"/>
      <c r="I52" s="872"/>
      <c r="J52" s="872"/>
      <c r="K52" s="872"/>
      <c r="L52" s="872"/>
      <c r="M52" s="872"/>
      <c r="N52" s="872"/>
      <c r="O52" s="872"/>
      <c r="P52" s="872"/>
      <c r="Q52" s="872"/>
      <c r="R52" s="872"/>
      <c r="S52" s="872"/>
      <c r="T52" s="872"/>
      <c r="U52" s="872"/>
      <c r="V52" s="872"/>
      <c r="W52" s="872"/>
      <c r="X52" s="872"/>
      <c r="Y52" s="872"/>
      <c r="Z52" s="872"/>
      <c r="AA52" s="872"/>
      <c r="AB52" s="872"/>
      <c r="AC52" s="872"/>
      <c r="AD52" s="872"/>
      <c r="AE52" s="872"/>
      <c r="AF52" s="872"/>
      <c r="AG52" s="872"/>
      <c r="AH52" s="872"/>
      <c r="AI52" s="872"/>
      <c r="AJ52" s="872"/>
      <c r="AK52" s="872"/>
      <c r="AL52" s="872"/>
      <c r="AM52" s="872"/>
      <c r="AN52" s="872"/>
      <c r="AO52" s="872"/>
      <c r="AP52" s="872"/>
      <c r="AQ52" s="872"/>
      <c r="AR52" s="872"/>
      <c r="AS52" s="872"/>
      <c r="AT52" s="872"/>
      <c r="AU52" s="872"/>
      <c r="AV52" s="872"/>
      <c r="AW52" s="872"/>
      <c r="AX52" s="872"/>
    </row>
    <row r="53" spans="1:50" x14ac:dyDescent="0.25">
      <c r="A53" s="872"/>
      <c r="B53" s="872"/>
      <c r="C53" s="872"/>
      <c r="D53" s="872"/>
      <c r="E53" s="872"/>
      <c r="F53" s="872"/>
      <c r="G53" s="872"/>
      <c r="H53" s="872"/>
      <c r="I53" s="872"/>
      <c r="J53" s="872"/>
      <c r="K53" s="872"/>
      <c r="L53" s="872"/>
      <c r="M53" s="872"/>
      <c r="N53" s="872"/>
      <c r="O53" s="872"/>
      <c r="P53" s="872"/>
      <c r="Q53" s="872"/>
      <c r="R53" s="872"/>
      <c r="S53" s="872"/>
      <c r="T53" s="872"/>
      <c r="U53" s="872"/>
      <c r="V53" s="872"/>
      <c r="W53" s="872"/>
      <c r="X53" s="872"/>
      <c r="Y53" s="872"/>
      <c r="Z53" s="872"/>
      <c r="AA53" s="872"/>
      <c r="AB53" s="872"/>
      <c r="AC53" s="872"/>
      <c r="AD53" s="872"/>
      <c r="AE53" s="872"/>
      <c r="AF53" s="872"/>
      <c r="AG53" s="872"/>
      <c r="AH53" s="872"/>
      <c r="AI53" s="872"/>
      <c r="AJ53" s="872"/>
      <c r="AK53" s="872"/>
      <c r="AL53" s="872"/>
      <c r="AM53" s="872"/>
      <c r="AN53" s="872"/>
      <c r="AO53" s="872"/>
      <c r="AP53" s="872"/>
      <c r="AQ53" s="872"/>
      <c r="AR53" s="872"/>
      <c r="AS53" s="872"/>
      <c r="AT53" s="872"/>
      <c r="AU53" s="872"/>
      <c r="AV53" s="872"/>
      <c r="AW53" s="872"/>
      <c r="AX53" s="872"/>
    </row>
    <row r="54" spans="1:50" x14ac:dyDescent="0.25">
      <c r="A54" s="872"/>
      <c r="B54" s="872"/>
      <c r="C54" s="872"/>
      <c r="D54" s="872"/>
      <c r="E54" s="872"/>
      <c r="F54" s="872"/>
      <c r="G54" s="872"/>
      <c r="H54" s="872"/>
      <c r="I54" s="872"/>
      <c r="J54" s="872"/>
      <c r="K54" s="872"/>
      <c r="L54" s="872"/>
      <c r="M54" s="872"/>
      <c r="N54" s="872"/>
      <c r="O54" s="872"/>
      <c r="P54" s="872"/>
      <c r="Q54" s="872"/>
      <c r="R54" s="872"/>
      <c r="S54" s="872"/>
      <c r="T54" s="872"/>
      <c r="U54" s="872"/>
      <c r="V54" s="872"/>
      <c r="W54" s="872"/>
      <c r="X54" s="872"/>
      <c r="Y54" s="872"/>
      <c r="Z54" s="872"/>
      <c r="AA54" s="872"/>
      <c r="AB54" s="872"/>
      <c r="AC54" s="872"/>
      <c r="AD54" s="872"/>
      <c r="AE54" s="872"/>
      <c r="AF54" s="872"/>
      <c r="AG54" s="872"/>
      <c r="AH54" s="872"/>
      <c r="AI54" s="872"/>
      <c r="AJ54" s="872"/>
      <c r="AK54" s="872"/>
      <c r="AL54" s="872"/>
      <c r="AM54" s="872"/>
      <c r="AN54" s="872"/>
      <c r="AO54" s="872"/>
      <c r="AP54" s="872"/>
      <c r="AQ54" s="872"/>
      <c r="AR54" s="872"/>
      <c r="AS54" s="872"/>
      <c r="AT54" s="872"/>
      <c r="AU54" s="872"/>
      <c r="AV54" s="872"/>
      <c r="AW54" s="872"/>
      <c r="AX54" s="872"/>
    </row>
    <row r="55" spans="1:50" x14ac:dyDescent="0.25">
      <c r="A55" s="798"/>
      <c r="B55" s="798"/>
      <c r="C55" s="798"/>
      <c r="D55" s="798"/>
      <c r="E55" s="798"/>
      <c r="F55" s="798"/>
      <c r="G55" s="798"/>
      <c r="H55" s="798"/>
      <c r="I55" s="798"/>
      <c r="J55" s="798"/>
      <c r="K55" s="798"/>
      <c r="L55" s="798"/>
      <c r="M55" s="798"/>
      <c r="N55" s="798"/>
      <c r="O55" s="798"/>
      <c r="P55" s="798"/>
      <c r="Q55" s="798"/>
      <c r="R55" s="872"/>
      <c r="S55" s="872"/>
      <c r="T55" s="872"/>
      <c r="U55" s="872"/>
      <c r="V55" s="872"/>
      <c r="W55" s="872"/>
      <c r="X55" s="872"/>
      <c r="Y55" s="872"/>
      <c r="Z55" s="872"/>
      <c r="AA55" s="872"/>
      <c r="AB55" s="872"/>
      <c r="AC55" s="872"/>
      <c r="AD55" s="872"/>
      <c r="AE55" s="798"/>
      <c r="AF55" s="798"/>
      <c r="AG55" s="798"/>
      <c r="AH55" s="798"/>
      <c r="AI55" s="798"/>
      <c r="AJ55" s="798"/>
      <c r="AK55" s="798"/>
      <c r="AL55" s="798"/>
      <c r="AM55" s="798"/>
      <c r="AN55" s="798"/>
      <c r="AO55" s="798"/>
      <c r="AP55" s="798"/>
      <c r="AQ55" s="798"/>
      <c r="AR55" s="798"/>
      <c r="AS55" s="798"/>
      <c r="AT55" s="798"/>
      <c r="AU55" s="798"/>
      <c r="AV55" s="798"/>
      <c r="AW55" s="798"/>
      <c r="AX55" s="798"/>
    </row>
    <row r="56" spans="1:50" x14ac:dyDescent="0.25">
      <c r="A56" s="798"/>
      <c r="B56" s="798"/>
      <c r="C56" s="798"/>
      <c r="D56" s="798"/>
      <c r="E56" s="798"/>
      <c r="F56" s="798"/>
      <c r="G56" s="798"/>
      <c r="H56" s="798"/>
      <c r="I56" s="798"/>
      <c r="J56" s="798"/>
      <c r="K56" s="798"/>
      <c r="L56" s="798"/>
      <c r="M56" s="798"/>
      <c r="N56" s="798"/>
      <c r="O56" s="798"/>
      <c r="P56" s="798"/>
      <c r="Q56" s="798"/>
      <c r="R56" s="872"/>
      <c r="S56" s="872"/>
      <c r="T56" s="872"/>
      <c r="U56" s="872"/>
      <c r="V56" s="872"/>
      <c r="W56" s="872"/>
      <c r="X56" s="872"/>
      <c r="Y56" s="872"/>
      <c r="Z56" s="872"/>
      <c r="AA56" s="872"/>
      <c r="AB56" s="872"/>
      <c r="AC56" s="872"/>
      <c r="AD56" s="872"/>
      <c r="AE56" s="798"/>
      <c r="AF56" s="798"/>
      <c r="AG56" s="798"/>
      <c r="AH56" s="798"/>
      <c r="AI56" s="798"/>
      <c r="AJ56" s="798"/>
      <c r="AK56" s="798"/>
      <c r="AL56" s="798"/>
      <c r="AM56" s="798"/>
      <c r="AN56" s="798"/>
      <c r="AO56" s="798"/>
      <c r="AP56" s="798"/>
      <c r="AQ56" s="798"/>
      <c r="AR56" s="798"/>
      <c r="AS56" s="798"/>
      <c r="AT56" s="798"/>
      <c r="AU56" s="798"/>
      <c r="AV56" s="798"/>
      <c r="AW56" s="798"/>
      <c r="AX56" s="798"/>
    </row>
    <row r="57" spans="1:50" x14ac:dyDescent="0.25">
      <c r="A57" s="798"/>
      <c r="B57" s="798"/>
      <c r="C57" s="798"/>
      <c r="D57" s="798"/>
      <c r="E57" s="798"/>
      <c r="F57" s="798"/>
      <c r="G57" s="798"/>
      <c r="H57" s="798"/>
      <c r="I57" s="798"/>
      <c r="J57" s="798"/>
      <c r="K57" s="798"/>
      <c r="L57" s="798"/>
      <c r="M57" s="798"/>
      <c r="N57" s="798"/>
      <c r="O57" s="798"/>
      <c r="P57" s="798"/>
      <c r="Q57" s="798"/>
      <c r="R57" s="872"/>
      <c r="S57" s="872"/>
      <c r="T57" s="872"/>
      <c r="U57" s="872"/>
      <c r="V57" s="872"/>
      <c r="W57" s="872"/>
      <c r="X57" s="872"/>
      <c r="Y57" s="872"/>
      <c r="Z57" s="872"/>
      <c r="AA57" s="872"/>
      <c r="AB57" s="872"/>
      <c r="AC57" s="872"/>
      <c r="AD57" s="872"/>
      <c r="AE57" s="798"/>
      <c r="AF57" s="798"/>
      <c r="AG57" s="798"/>
      <c r="AH57" s="798"/>
      <c r="AI57" s="798"/>
      <c r="AJ57" s="798"/>
      <c r="AK57" s="798"/>
      <c r="AL57" s="798"/>
      <c r="AM57" s="798"/>
      <c r="AN57" s="798"/>
      <c r="AO57" s="798"/>
      <c r="AP57" s="798"/>
      <c r="AQ57" s="798"/>
      <c r="AR57" s="798"/>
      <c r="AS57" s="798"/>
      <c r="AT57" s="798"/>
      <c r="AU57" s="798"/>
      <c r="AV57" s="798"/>
      <c r="AW57" s="798"/>
      <c r="AX57" s="798"/>
    </row>
    <row r="58" spans="1:50" x14ac:dyDescent="0.25">
      <c r="A58" s="798"/>
      <c r="B58" s="798"/>
      <c r="C58" s="798"/>
      <c r="D58" s="798"/>
      <c r="E58" s="798"/>
      <c r="F58" s="798"/>
      <c r="G58" s="798"/>
      <c r="H58" s="798"/>
      <c r="I58" s="798"/>
      <c r="J58" s="798"/>
      <c r="K58" s="798"/>
      <c r="L58" s="798"/>
      <c r="M58" s="798"/>
      <c r="N58" s="798"/>
      <c r="O58" s="798"/>
      <c r="P58" s="798"/>
      <c r="Q58" s="798"/>
      <c r="R58" s="872"/>
      <c r="S58" s="872"/>
      <c r="T58" s="872"/>
      <c r="U58" s="872"/>
      <c r="V58" s="872"/>
      <c r="W58" s="872"/>
      <c r="X58" s="872"/>
      <c r="Y58" s="872"/>
      <c r="Z58" s="872"/>
      <c r="AA58" s="872"/>
      <c r="AB58" s="872"/>
      <c r="AC58" s="872"/>
      <c r="AD58" s="872"/>
      <c r="AE58" s="798"/>
      <c r="AF58" s="798"/>
      <c r="AG58" s="798"/>
      <c r="AH58" s="798"/>
      <c r="AI58" s="798"/>
      <c r="AJ58" s="798"/>
      <c r="AK58" s="798"/>
      <c r="AL58" s="798"/>
      <c r="AM58" s="798"/>
      <c r="AN58" s="798"/>
      <c r="AO58" s="798"/>
      <c r="AP58" s="798"/>
      <c r="AQ58" s="798"/>
      <c r="AR58" s="798"/>
      <c r="AS58" s="798"/>
      <c r="AT58" s="798"/>
      <c r="AU58" s="798"/>
      <c r="AV58" s="798"/>
      <c r="AW58" s="798"/>
      <c r="AX58" s="798"/>
    </row>
    <row r="59" spans="1:50" x14ac:dyDescent="0.25">
      <c r="A59" s="798"/>
      <c r="B59" s="798"/>
      <c r="C59" s="798"/>
      <c r="D59" s="798"/>
      <c r="E59" s="798"/>
      <c r="F59" s="798"/>
      <c r="G59" s="798"/>
      <c r="H59" s="798"/>
      <c r="I59" s="798"/>
      <c r="J59" s="798"/>
      <c r="K59" s="798"/>
      <c r="L59" s="798"/>
      <c r="M59" s="798"/>
      <c r="N59" s="798"/>
      <c r="O59" s="798"/>
      <c r="P59" s="798"/>
      <c r="Q59" s="798"/>
      <c r="R59" s="872"/>
      <c r="S59" s="872"/>
      <c r="T59" s="872"/>
      <c r="U59" s="872"/>
      <c r="V59" s="872"/>
      <c r="W59" s="872"/>
      <c r="X59" s="872"/>
      <c r="Y59" s="872"/>
      <c r="Z59" s="872"/>
      <c r="AA59" s="872"/>
      <c r="AB59" s="872"/>
      <c r="AC59" s="872"/>
      <c r="AD59" s="872"/>
      <c r="AE59" s="798"/>
      <c r="AF59" s="798"/>
      <c r="AG59" s="798"/>
      <c r="AH59" s="798"/>
      <c r="AI59" s="798"/>
      <c r="AJ59" s="798"/>
      <c r="AK59" s="798"/>
      <c r="AL59" s="798"/>
      <c r="AM59" s="798"/>
      <c r="AN59" s="798"/>
      <c r="AO59" s="798"/>
      <c r="AP59" s="798"/>
      <c r="AQ59" s="798"/>
      <c r="AR59" s="798"/>
      <c r="AS59" s="798"/>
      <c r="AT59" s="798"/>
      <c r="AU59" s="798"/>
      <c r="AV59" s="798"/>
      <c r="AW59" s="798"/>
      <c r="AX59" s="798"/>
    </row>
    <row r="60" spans="1:50" x14ac:dyDescent="0.25">
      <c r="A60" s="798"/>
      <c r="B60" s="798"/>
      <c r="C60" s="798"/>
      <c r="D60" s="798"/>
      <c r="E60" s="798"/>
      <c r="F60" s="798"/>
      <c r="G60" s="798"/>
      <c r="H60" s="798"/>
      <c r="I60" s="798"/>
      <c r="J60" s="798"/>
      <c r="K60" s="798"/>
      <c r="L60" s="798"/>
      <c r="M60" s="798"/>
      <c r="N60" s="798"/>
      <c r="O60" s="798"/>
      <c r="P60" s="798"/>
      <c r="Q60" s="798"/>
      <c r="R60" s="872"/>
      <c r="S60" s="872"/>
      <c r="T60" s="872"/>
      <c r="U60" s="872"/>
      <c r="V60" s="872"/>
      <c r="W60" s="872"/>
      <c r="X60" s="872"/>
      <c r="Y60" s="872"/>
      <c r="Z60" s="872"/>
      <c r="AA60" s="872"/>
      <c r="AB60" s="872"/>
      <c r="AC60" s="872"/>
      <c r="AD60" s="872"/>
      <c r="AE60" s="798"/>
      <c r="AF60" s="798"/>
      <c r="AG60" s="798"/>
      <c r="AH60" s="798"/>
      <c r="AI60" s="798"/>
      <c r="AJ60" s="798"/>
      <c r="AK60" s="798"/>
      <c r="AL60" s="798"/>
      <c r="AM60" s="798"/>
      <c r="AN60" s="798"/>
      <c r="AO60" s="798"/>
      <c r="AP60" s="798"/>
      <c r="AQ60" s="798"/>
      <c r="AR60" s="798"/>
      <c r="AS60" s="798"/>
      <c r="AT60" s="798"/>
      <c r="AU60" s="798"/>
      <c r="AV60" s="798"/>
      <c r="AW60" s="798"/>
      <c r="AX60" s="798"/>
    </row>
    <row r="61" spans="1:50" x14ac:dyDescent="0.25">
      <c r="A61" s="798"/>
      <c r="B61" s="798"/>
      <c r="C61" s="798"/>
      <c r="D61" s="798"/>
      <c r="E61" s="798"/>
      <c r="F61" s="798"/>
      <c r="G61" s="798"/>
      <c r="H61" s="798"/>
      <c r="I61" s="798"/>
      <c r="J61" s="798"/>
      <c r="K61" s="798"/>
      <c r="L61" s="798"/>
      <c r="M61" s="798"/>
      <c r="N61" s="798"/>
      <c r="O61" s="798"/>
      <c r="P61" s="798"/>
      <c r="Q61" s="798"/>
      <c r="R61" s="872"/>
      <c r="S61" s="872"/>
      <c r="T61" s="872"/>
      <c r="U61" s="872"/>
      <c r="V61" s="872"/>
      <c r="W61" s="872"/>
      <c r="X61" s="872"/>
      <c r="Y61" s="872"/>
      <c r="Z61" s="872"/>
      <c r="AA61" s="872"/>
      <c r="AB61" s="872"/>
      <c r="AC61" s="872"/>
      <c r="AD61" s="872"/>
      <c r="AE61" s="798"/>
      <c r="AF61" s="798"/>
      <c r="AG61" s="798"/>
      <c r="AH61" s="798"/>
      <c r="AI61" s="798"/>
      <c r="AJ61" s="798"/>
      <c r="AK61" s="798"/>
      <c r="AL61" s="798"/>
      <c r="AM61" s="798"/>
      <c r="AN61" s="798"/>
      <c r="AO61" s="798"/>
      <c r="AP61" s="798"/>
      <c r="AQ61" s="798"/>
      <c r="AR61" s="798"/>
      <c r="AS61" s="798"/>
      <c r="AT61" s="798"/>
      <c r="AU61" s="798"/>
      <c r="AV61" s="798"/>
      <c r="AW61" s="798"/>
      <c r="AX61" s="798"/>
    </row>
    <row r="62" spans="1:50" x14ac:dyDescent="0.25">
      <c r="A62" s="798"/>
      <c r="B62" s="798"/>
      <c r="C62" s="798"/>
      <c r="D62" s="798"/>
      <c r="E62" s="798"/>
      <c r="F62" s="798"/>
      <c r="G62" s="798"/>
      <c r="H62" s="798"/>
      <c r="I62" s="798"/>
      <c r="J62" s="798"/>
      <c r="K62" s="798"/>
      <c r="L62" s="798"/>
      <c r="M62" s="798"/>
      <c r="N62" s="798"/>
      <c r="O62" s="798"/>
      <c r="P62" s="798"/>
      <c r="Q62" s="798"/>
      <c r="R62" s="872"/>
      <c r="S62" s="872"/>
      <c r="T62" s="872"/>
      <c r="U62" s="872"/>
      <c r="V62" s="872"/>
      <c r="W62" s="872"/>
      <c r="X62" s="872"/>
      <c r="Y62" s="872"/>
      <c r="Z62" s="872"/>
      <c r="AA62" s="872"/>
      <c r="AB62" s="872"/>
      <c r="AC62" s="872"/>
      <c r="AD62" s="872"/>
      <c r="AE62" s="798"/>
      <c r="AF62" s="798"/>
      <c r="AG62" s="798"/>
      <c r="AH62" s="798"/>
      <c r="AI62" s="798"/>
      <c r="AJ62" s="798"/>
      <c r="AK62" s="798"/>
      <c r="AL62" s="798"/>
      <c r="AM62" s="798"/>
      <c r="AN62" s="798"/>
      <c r="AO62" s="798"/>
      <c r="AP62" s="798"/>
      <c r="AQ62" s="798"/>
      <c r="AR62" s="798"/>
      <c r="AS62" s="798"/>
      <c r="AT62" s="798"/>
      <c r="AU62" s="798"/>
      <c r="AV62" s="798"/>
      <c r="AW62" s="798"/>
      <c r="AX62" s="798"/>
    </row>
    <row r="63" spans="1:50" x14ac:dyDescent="0.25">
      <c r="A63" s="798"/>
      <c r="B63" s="798"/>
      <c r="C63" s="798"/>
      <c r="D63" s="798"/>
      <c r="E63" s="798"/>
      <c r="F63" s="798"/>
      <c r="G63" s="798"/>
      <c r="H63" s="798"/>
      <c r="I63" s="798"/>
      <c r="J63" s="798"/>
      <c r="K63" s="798"/>
      <c r="L63" s="798"/>
      <c r="M63" s="798"/>
      <c r="N63" s="798"/>
      <c r="O63" s="798"/>
      <c r="P63" s="798"/>
      <c r="Q63" s="798"/>
      <c r="R63" s="872"/>
      <c r="S63" s="872"/>
      <c r="T63" s="872"/>
      <c r="U63" s="872"/>
      <c r="V63" s="872"/>
      <c r="W63" s="872"/>
      <c r="X63" s="872"/>
      <c r="Y63" s="872"/>
      <c r="Z63" s="872"/>
      <c r="AA63" s="872"/>
      <c r="AB63" s="872"/>
      <c r="AC63" s="872"/>
      <c r="AD63" s="872"/>
      <c r="AE63" s="798"/>
      <c r="AF63" s="798"/>
      <c r="AG63" s="798"/>
      <c r="AH63" s="798"/>
      <c r="AI63" s="798"/>
      <c r="AJ63" s="798"/>
      <c r="AK63" s="798"/>
      <c r="AL63" s="798"/>
      <c r="AM63" s="798"/>
      <c r="AN63" s="798"/>
      <c r="AO63" s="798"/>
      <c r="AP63" s="798"/>
      <c r="AQ63" s="798"/>
      <c r="AR63" s="798"/>
      <c r="AS63" s="798"/>
      <c r="AT63" s="798"/>
      <c r="AU63" s="798"/>
      <c r="AV63" s="798"/>
      <c r="AW63" s="798"/>
      <c r="AX63" s="798"/>
    </row>
    <row r="64" spans="1:50" x14ac:dyDescent="0.25">
      <c r="A64" s="798"/>
      <c r="B64" s="798"/>
      <c r="C64" s="798"/>
      <c r="D64" s="798"/>
      <c r="E64" s="798"/>
      <c r="F64" s="798"/>
      <c r="G64" s="798"/>
      <c r="H64" s="798"/>
      <c r="I64" s="798"/>
      <c r="J64" s="798"/>
      <c r="K64" s="798"/>
      <c r="L64" s="798"/>
      <c r="M64" s="798"/>
      <c r="N64" s="798"/>
      <c r="O64" s="798"/>
      <c r="P64" s="798"/>
      <c r="Q64" s="798"/>
      <c r="R64" s="872"/>
      <c r="S64" s="872"/>
      <c r="T64" s="872"/>
      <c r="U64" s="872"/>
      <c r="V64" s="872"/>
      <c r="W64" s="872"/>
      <c r="X64" s="872"/>
      <c r="Y64" s="872"/>
      <c r="Z64" s="872"/>
      <c r="AA64" s="872"/>
      <c r="AB64" s="872"/>
      <c r="AC64" s="872"/>
      <c r="AD64" s="872"/>
      <c r="AE64" s="798"/>
      <c r="AF64" s="798"/>
      <c r="AG64" s="798"/>
      <c r="AH64" s="798"/>
      <c r="AI64" s="798"/>
      <c r="AJ64" s="798"/>
      <c r="AK64" s="798"/>
      <c r="AL64" s="798"/>
      <c r="AM64" s="798"/>
      <c r="AN64" s="798"/>
      <c r="AO64" s="798"/>
      <c r="AP64" s="798"/>
      <c r="AQ64" s="798"/>
      <c r="AR64" s="798"/>
      <c r="AS64" s="798"/>
      <c r="AT64" s="798"/>
      <c r="AU64" s="798"/>
      <c r="AV64" s="798"/>
      <c r="AW64" s="798"/>
      <c r="AX64" s="798"/>
    </row>
    <row r="65" spans="18:30" x14ac:dyDescent="0.25">
      <c r="R65" s="872"/>
      <c r="S65" s="872"/>
      <c r="T65" s="872"/>
      <c r="U65" s="872"/>
      <c r="V65" s="872"/>
      <c r="W65" s="872"/>
      <c r="X65" s="872"/>
      <c r="Y65" s="872"/>
      <c r="Z65" s="872"/>
      <c r="AA65" s="872"/>
      <c r="AB65" s="872"/>
      <c r="AC65" s="872"/>
      <c r="AD65" s="872"/>
    </row>
    <row r="66" spans="18:30" x14ac:dyDescent="0.25">
      <c r="R66" s="872"/>
      <c r="S66" s="872"/>
      <c r="T66" s="872"/>
      <c r="U66" s="872"/>
      <c r="V66" s="872"/>
      <c r="W66" s="872"/>
      <c r="X66" s="872"/>
      <c r="Y66" s="872"/>
      <c r="Z66" s="872"/>
      <c r="AA66" s="872"/>
      <c r="AB66" s="872"/>
      <c r="AC66" s="872"/>
      <c r="AD66" s="872"/>
    </row>
    <row r="67" spans="18:30" x14ac:dyDescent="0.25">
      <c r="R67" s="872"/>
      <c r="S67" s="872"/>
      <c r="T67" s="872"/>
      <c r="U67" s="872"/>
      <c r="V67" s="872"/>
      <c r="W67" s="872"/>
      <c r="X67" s="872"/>
      <c r="Y67" s="872"/>
      <c r="Z67" s="872"/>
      <c r="AA67" s="872"/>
      <c r="AB67" s="872"/>
      <c r="AC67" s="872"/>
      <c r="AD67" s="872"/>
    </row>
    <row r="68" spans="18:30" x14ac:dyDescent="0.25">
      <c r="R68" s="872"/>
      <c r="S68" s="872"/>
      <c r="T68" s="872"/>
      <c r="U68" s="872"/>
      <c r="V68" s="872"/>
      <c r="W68" s="872"/>
      <c r="X68" s="872"/>
      <c r="Y68" s="872"/>
      <c r="Z68" s="872"/>
      <c r="AA68" s="872"/>
      <c r="AB68" s="872"/>
      <c r="AC68" s="872"/>
      <c r="AD68" s="872"/>
    </row>
    <row r="69" spans="18:30" x14ac:dyDescent="0.25">
      <c r="R69" s="872"/>
      <c r="S69" s="872"/>
      <c r="T69" s="872"/>
      <c r="U69" s="872"/>
      <c r="V69" s="872"/>
      <c r="W69" s="872"/>
      <c r="X69" s="872"/>
      <c r="Y69" s="872"/>
      <c r="Z69" s="872"/>
      <c r="AA69" s="872"/>
      <c r="AB69" s="872"/>
      <c r="AC69" s="872"/>
      <c r="AD69" s="872"/>
    </row>
    <row r="70" spans="18:30" x14ac:dyDescent="0.25">
      <c r="R70" s="872"/>
      <c r="S70" s="872"/>
      <c r="T70" s="872"/>
      <c r="U70" s="872"/>
      <c r="V70" s="872"/>
      <c r="W70" s="872"/>
      <c r="X70" s="872"/>
      <c r="Y70" s="872"/>
      <c r="Z70" s="872"/>
      <c r="AA70" s="872"/>
      <c r="AB70" s="872"/>
      <c r="AC70" s="872"/>
      <c r="AD70" s="872"/>
    </row>
    <row r="71" spans="18:30" x14ac:dyDescent="0.25">
      <c r="R71" s="872"/>
      <c r="S71" s="872"/>
      <c r="T71" s="872"/>
      <c r="U71" s="872"/>
      <c r="V71" s="872"/>
      <c r="W71" s="872"/>
      <c r="X71" s="872"/>
      <c r="Y71" s="872"/>
      <c r="Z71" s="872"/>
      <c r="AA71" s="872"/>
      <c r="AB71" s="872"/>
      <c r="AC71" s="872"/>
      <c r="AD71" s="872"/>
    </row>
    <row r="72" spans="18:30" x14ac:dyDescent="0.25">
      <c r="R72" s="872"/>
      <c r="S72" s="872"/>
      <c r="T72" s="872"/>
      <c r="U72" s="872"/>
      <c r="V72" s="872"/>
      <c r="W72" s="872"/>
      <c r="X72" s="872"/>
      <c r="Y72" s="872"/>
      <c r="Z72" s="872"/>
      <c r="AA72" s="872"/>
      <c r="AB72" s="872"/>
      <c r="AC72" s="872"/>
      <c r="AD72" s="872"/>
    </row>
    <row r="73" spans="18:30" x14ac:dyDescent="0.25">
      <c r="R73" s="872"/>
      <c r="S73" s="872"/>
      <c r="T73" s="872"/>
      <c r="U73" s="872"/>
      <c r="V73" s="872"/>
      <c r="W73" s="872"/>
      <c r="X73" s="872"/>
      <c r="Y73" s="872"/>
      <c r="Z73" s="872"/>
      <c r="AA73" s="872"/>
      <c r="AB73" s="872"/>
      <c r="AC73" s="872"/>
      <c r="AD73" s="872"/>
    </row>
    <row r="74" spans="18:30" x14ac:dyDescent="0.25">
      <c r="R74" s="872"/>
      <c r="S74" s="872"/>
      <c r="T74" s="872"/>
      <c r="U74" s="872"/>
      <c r="V74" s="872"/>
      <c r="W74" s="872"/>
      <c r="X74" s="872"/>
      <c r="Y74" s="872"/>
      <c r="Z74" s="872"/>
      <c r="AA74" s="872"/>
      <c r="AB74" s="872"/>
      <c r="AC74" s="872"/>
      <c r="AD74" s="872"/>
    </row>
    <row r="75" spans="18:30" x14ac:dyDescent="0.25">
      <c r="R75" s="872"/>
      <c r="S75" s="872"/>
      <c r="T75" s="872"/>
      <c r="U75" s="872"/>
      <c r="V75" s="872"/>
      <c r="W75" s="872"/>
      <c r="X75" s="872"/>
      <c r="Y75" s="872"/>
      <c r="Z75" s="872"/>
      <c r="AA75" s="872"/>
      <c r="AB75" s="872"/>
      <c r="AC75" s="872"/>
      <c r="AD75" s="872"/>
    </row>
    <row r="76" spans="18:30" x14ac:dyDescent="0.25">
      <c r="R76" s="872"/>
      <c r="S76" s="872"/>
      <c r="T76" s="872"/>
      <c r="U76" s="872"/>
      <c r="V76" s="872"/>
      <c r="W76" s="872"/>
      <c r="X76" s="872"/>
      <c r="Y76" s="872"/>
      <c r="Z76" s="872"/>
      <c r="AA76" s="872"/>
      <c r="AB76" s="872"/>
      <c r="AC76" s="872"/>
      <c r="AD76" s="872"/>
    </row>
    <row r="77" spans="18:30" x14ac:dyDescent="0.25">
      <c r="R77" s="872"/>
      <c r="S77" s="872"/>
      <c r="T77" s="872"/>
      <c r="U77" s="872"/>
      <c r="V77" s="872"/>
      <c r="W77" s="872"/>
      <c r="X77" s="872"/>
      <c r="Y77" s="872"/>
      <c r="Z77" s="872"/>
      <c r="AA77" s="872"/>
      <c r="AB77" s="872"/>
      <c r="AC77" s="872"/>
      <c r="AD77" s="872"/>
    </row>
    <row r="78" spans="18:30" x14ac:dyDescent="0.25">
      <c r="R78" s="872"/>
      <c r="S78" s="872"/>
      <c r="T78" s="872"/>
      <c r="U78" s="872"/>
      <c r="V78" s="872"/>
      <c r="W78" s="872"/>
      <c r="X78" s="872"/>
      <c r="Y78" s="872"/>
      <c r="Z78" s="872"/>
      <c r="AA78" s="872"/>
      <c r="AB78" s="872"/>
      <c r="AC78" s="872"/>
      <c r="AD78" s="872"/>
    </row>
    <row r="79" spans="18:30" x14ac:dyDescent="0.25">
      <c r="R79" s="872"/>
      <c r="S79" s="872"/>
      <c r="T79" s="872"/>
      <c r="U79" s="872"/>
      <c r="V79" s="872"/>
      <c r="W79" s="872"/>
      <c r="X79" s="872"/>
      <c r="Y79" s="872"/>
      <c r="Z79" s="872"/>
      <c r="AA79" s="872"/>
      <c r="AB79" s="872"/>
      <c r="AC79" s="872"/>
      <c r="AD79" s="872"/>
    </row>
    <row r="80" spans="18:30" x14ac:dyDescent="0.25">
      <c r="R80" s="872"/>
      <c r="S80" s="872"/>
      <c r="T80" s="872"/>
      <c r="U80" s="872"/>
      <c r="V80" s="872"/>
      <c r="W80" s="872"/>
      <c r="X80" s="872"/>
      <c r="Y80" s="872"/>
      <c r="Z80" s="872"/>
      <c r="AA80" s="872"/>
      <c r="AB80" s="872"/>
      <c r="AC80" s="872"/>
      <c r="AD80" s="872"/>
    </row>
    <row r="81" spans="18:30" x14ac:dyDescent="0.25">
      <c r="R81" s="872"/>
      <c r="S81" s="872"/>
      <c r="T81" s="872"/>
      <c r="U81" s="872"/>
      <c r="V81" s="872"/>
      <c r="W81" s="872"/>
      <c r="X81" s="872"/>
      <c r="Y81" s="872"/>
      <c r="Z81" s="872"/>
      <c r="AA81" s="872"/>
      <c r="AB81" s="872"/>
      <c r="AC81" s="872"/>
      <c r="AD81" s="872"/>
    </row>
    <row r="82" spans="18:30" x14ac:dyDescent="0.25">
      <c r="R82" s="872"/>
      <c r="S82" s="872"/>
      <c r="T82" s="872"/>
      <c r="U82" s="872"/>
      <c r="V82" s="872"/>
      <c r="W82" s="872"/>
      <c r="X82" s="872"/>
      <c r="Y82" s="872"/>
      <c r="Z82" s="872"/>
      <c r="AA82" s="872"/>
      <c r="AB82" s="872"/>
      <c r="AC82" s="872"/>
      <c r="AD82" s="872"/>
    </row>
    <row r="83" spans="18:30" x14ac:dyDescent="0.25">
      <c r="R83" s="872"/>
      <c r="S83" s="872"/>
      <c r="T83" s="872"/>
      <c r="U83" s="872"/>
      <c r="V83" s="872"/>
      <c r="W83" s="872"/>
      <c r="X83" s="872"/>
      <c r="Y83" s="872"/>
      <c r="Z83" s="872"/>
      <c r="AA83" s="872"/>
      <c r="AB83" s="872"/>
      <c r="AC83" s="872"/>
      <c r="AD83" s="872"/>
    </row>
    <row r="84" spans="18:30" x14ac:dyDescent="0.25">
      <c r="R84" s="872"/>
      <c r="S84" s="872"/>
      <c r="T84" s="872"/>
      <c r="U84" s="872"/>
      <c r="V84" s="872"/>
      <c r="W84" s="872"/>
      <c r="X84" s="872"/>
      <c r="Y84" s="872"/>
      <c r="Z84" s="872"/>
      <c r="AA84" s="872"/>
      <c r="AB84" s="872"/>
      <c r="AC84" s="872"/>
      <c r="AD84" s="872"/>
    </row>
    <row r="85" spans="18:30" x14ac:dyDescent="0.25">
      <c r="R85" s="872"/>
      <c r="S85" s="872"/>
      <c r="T85" s="872"/>
      <c r="U85" s="872"/>
      <c r="V85" s="872"/>
      <c r="W85" s="872"/>
      <c r="X85" s="872"/>
      <c r="Y85" s="872"/>
      <c r="Z85" s="872"/>
      <c r="AA85" s="872"/>
      <c r="AB85" s="872"/>
      <c r="AC85" s="872"/>
      <c r="AD85" s="872"/>
    </row>
    <row r="86" spans="18:30" x14ac:dyDescent="0.25">
      <c r="R86" s="872"/>
      <c r="S86" s="872"/>
      <c r="T86" s="872"/>
      <c r="U86" s="872"/>
      <c r="V86" s="872"/>
      <c r="W86" s="872"/>
      <c r="X86" s="872"/>
      <c r="Y86" s="872"/>
      <c r="Z86" s="872"/>
      <c r="AA86" s="872"/>
      <c r="AB86" s="872"/>
      <c r="AC86" s="872"/>
      <c r="AD86" s="872"/>
    </row>
    <row r="87" spans="18:30" x14ac:dyDescent="0.25">
      <c r="R87" s="872"/>
      <c r="S87" s="872"/>
      <c r="T87" s="872"/>
      <c r="U87" s="872"/>
      <c r="V87" s="872"/>
      <c r="W87" s="872"/>
      <c r="X87" s="872"/>
      <c r="Y87" s="872"/>
      <c r="Z87" s="872"/>
      <c r="AA87" s="872"/>
      <c r="AB87" s="872"/>
      <c r="AC87" s="872"/>
      <c r="AD87" s="872"/>
    </row>
    <row r="88" spans="18:30" x14ac:dyDescent="0.25">
      <c r="R88" s="872"/>
      <c r="S88" s="872"/>
      <c r="T88" s="872"/>
      <c r="U88" s="872"/>
      <c r="V88" s="872"/>
      <c r="W88" s="872"/>
      <c r="X88" s="872"/>
      <c r="Y88" s="872"/>
      <c r="Z88" s="872"/>
      <c r="AA88" s="872"/>
      <c r="AB88" s="872"/>
      <c r="AC88" s="872"/>
      <c r="AD88" s="872"/>
    </row>
    <row r="89" spans="18:30" x14ac:dyDescent="0.25">
      <c r="R89" s="872"/>
      <c r="S89" s="872"/>
      <c r="T89" s="872"/>
      <c r="U89" s="872"/>
      <c r="V89" s="872"/>
      <c r="W89" s="872"/>
      <c r="X89" s="872"/>
      <c r="Y89" s="872"/>
      <c r="Z89" s="872"/>
      <c r="AA89" s="872"/>
      <c r="AB89" s="872"/>
      <c r="AC89" s="872"/>
      <c r="AD89" s="872"/>
    </row>
    <row r="90" spans="18:30" x14ac:dyDescent="0.25">
      <c r="R90" s="872"/>
      <c r="S90" s="872"/>
      <c r="T90" s="872"/>
      <c r="U90" s="872"/>
      <c r="V90" s="872"/>
      <c r="W90" s="872"/>
      <c r="X90" s="872"/>
      <c r="Y90" s="872"/>
      <c r="Z90" s="872"/>
      <c r="AA90" s="872"/>
      <c r="AB90" s="872"/>
      <c r="AC90" s="872"/>
      <c r="AD90" s="872"/>
    </row>
    <row r="91" spans="18:30" x14ac:dyDescent="0.25">
      <c r="R91" s="872"/>
      <c r="S91" s="872"/>
      <c r="T91" s="872"/>
      <c r="U91" s="872"/>
      <c r="V91" s="872"/>
      <c r="W91" s="872"/>
      <c r="X91" s="872"/>
      <c r="Y91" s="872"/>
      <c r="Z91" s="872"/>
      <c r="AA91" s="872"/>
      <c r="AB91" s="872"/>
      <c r="AC91" s="872"/>
      <c r="AD91" s="872"/>
    </row>
    <row r="92" spans="18:30" x14ac:dyDescent="0.25">
      <c r="R92" s="872"/>
      <c r="S92" s="872"/>
      <c r="T92" s="872"/>
      <c r="U92" s="872"/>
      <c r="V92" s="872"/>
      <c r="W92" s="872"/>
      <c r="X92" s="872"/>
      <c r="Y92" s="872"/>
      <c r="Z92" s="872"/>
      <c r="AA92" s="872"/>
      <c r="AB92" s="872"/>
      <c r="AC92" s="872"/>
      <c r="AD92" s="872"/>
    </row>
    <row r="93" spans="18:30" x14ac:dyDescent="0.25">
      <c r="R93" s="872"/>
      <c r="S93" s="872"/>
      <c r="T93" s="872"/>
      <c r="U93" s="872"/>
      <c r="V93" s="872"/>
      <c r="W93" s="872"/>
      <c r="X93" s="872"/>
      <c r="Y93" s="872"/>
      <c r="Z93" s="872"/>
      <c r="AA93" s="872"/>
      <c r="AB93" s="872"/>
      <c r="AC93" s="872"/>
      <c r="AD93" s="872"/>
    </row>
    <row r="94" spans="18:30" x14ac:dyDescent="0.25">
      <c r="R94" s="872"/>
      <c r="S94" s="872"/>
      <c r="T94" s="872"/>
      <c r="U94" s="872"/>
      <c r="V94" s="872"/>
      <c r="W94" s="872"/>
      <c r="X94" s="872"/>
      <c r="Y94" s="872"/>
      <c r="Z94" s="872"/>
      <c r="AA94" s="872"/>
      <c r="AB94" s="872"/>
      <c r="AC94" s="872"/>
      <c r="AD94" s="872"/>
    </row>
    <row r="95" spans="18:30" x14ac:dyDescent="0.25">
      <c r="R95" s="872"/>
      <c r="S95" s="872"/>
      <c r="T95" s="872"/>
      <c r="U95" s="872"/>
      <c r="V95" s="872"/>
      <c r="W95" s="872"/>
      <c r="X95" s="872"/>
      <c r="Y95" s="872"/>
      <c r="Z95" s="872"/>
      <c r="AA95" s="872"/>
      <c r="AB95" s="872"/>
      <c r="AC95" s="872"/>
      <c r="AD95" s="872"/>
    </row>
    <row r="96" spans="18:30" x14ac:dyDescent="0.25">
      <c r="R96" s="872"/>
      <c r="S96" s="872"/>
      <c r="T96" s="872"/>
      <c r="U96" s="872"/>
      <c r="V96" s="872"/>
      <c r="W96" s="872"/>
      <c r="X96" s="872"/>
      <c r="Y96" s="872"/>
      <c r="Z96" s="872"/>
      <c r="AA96" s="872"/>
      <c r="AB96" s="872"/>
      <c r="AC96" s="872"/>
      <c r="AD96" s="872"/>
    </row>
    <row r="97" spans="18:30" x14ac:dyDescent="0.25">
      <c r="R97" s="872"/>
      <c r="S97" s="872"/>
      <c r="T97" s="872"/>
      <c r="U97" s="872"/>
      <c r="V97" s="872"/>
      <c r="W97" s="872"/>
      <c r="X97" s="872"/>
      <c r="Y97" s="872"/>
      <c r="Z97" s="872"/>
      <c r="AA97" s="872"/>
      <c r="AB97" s="872"/>
      <c r="AC97" s="872"/>
      <c r="AD97" s="872"/>
    </row>
    <row r="98" spans="18:30" x14ac:dyDescent="0.25">
      <c r="R98" s="872"/>
      <c r="S98" s="872"/>
      <c r="T98" s="872"/>
      <c r="U98" s="872"/>
      <c r="V98" s="872"/>
      <c r="W98" s="872"/>
      <c r="X98" s="872"/>
      <c r="Y98" s="872"/>
      <c r="Z98" s="872"/>
      <c r="AA98" s="872"/>
      <c r="AB98" s="872"/>
      <c r="AC98" s="872"/>
      <c r="AD98" s="872"/>
    </row>
    <row r="99" spans="18:30" x14ac:dyDescent="0.25">
      <c r="R99" s="872"/>
      <c r="S99" s="872"/>
      <c r="T99" s="872"/>
      <c r="U99" s="872"/>
      <c r="V99" s="872"/>
      <c r="W99" s="872"/>
      <c r="X99" s="872"/>
      <c r="Y99" s="872"/>
      <c r="Z99" s="872"/>
      <c r="AA99" s="872"/>
      <c r="AB99" s="872"/>
      <c r="AC99" s="872"/>
      <c r="AD99" s="872"/>
    </row>
    <row r="100" spans="18:30" x14ac:dyDescent="0.25">
      <c r="R100" s="872"/>
      <c r="S100" s="872"/>
      <c r="T100" s="872"/>
      <c r="U100" s="872"/>
      <c r="V100" s="872"/>
      <c r="W100" s="872"/>
      <c r="X100" s="872"/>
      <c r="Y100" s="872"/>
      <c r="Z100" s="872"/>
      <c r="AA100" s="872"/>
      <c r="AB100" s="872"/>
      <c r="AC100" s="872"/>
      <c r="AD100" s="872"/>
    </row>
    <row r="101" spans="18:30" x14ac:dyDescent="0.25">
      <c r="R101" s="872"/>
      <c r="S101" s="872"/>
      <c r="T101" s="872"/>
      <c r="U101" s="872"/>
      <c r="V101" s="872"/>
      <c r="W101" s="872"/>
      <c r="X101" s="872"/>
      <c r="Y101" s="872"/>
      <c r="Z101" s="872"/>
      <c r="AA101" s="872"/>
      <c r="AB101" s="872"/>
      <c r="AC101" s="872"/>
      <c r="AD101" s="872"/>
    </row>
    <row r="102" spans="18:30" x14ac:dyDescent="0.25">
      <c r="R102" s="872"/>
      <c r="S102" s="872"/>
      <c r="T102" s="872"/>
      <c r="U102" s="872"/>
      <c r="V102" s="872"/>
      <c r="W102" s="872"/>
      <c r="X102" s="872"/>
      <c r="Y102" s="872"/>
      <c r="Z102" s="872"/>
      <c r="AA102" s="872"/>
      <c r="AB102" s="872"/>
      <c r="AC102" s="872"/>
      <c r="AD102" s="872"/>
    </row>
    <row r="103" spans="18:30" x14ac:dyDescent="0.25">
      <c r="R103" s="872"/>
      <c r="S103" s="872"/>
      <c r="T103" s="872"/>
      <c r="U103" s="872"/>
      <c r="V103" s="872"/>
      <c r="W103" s="872"/>
      <c r="X103" s="872"/>
      <c r="Y103" s="872"/>
      <c r="Z103" s="872"/>
      <c r="AA103" s="872"/>
      <c r="AB103" s="872"/>
      <c r="AC103" s="872"/>
      <c r="AD103" s="872"/>
    </row>
    <row r="104" spans="18:30" x14ac:dyDescent="0.25">
      <c r="R104" s="872"/>
      <c r="S104" s="872"/>
      <c r="T104" s="872"/>
      <c r="U104" s="872"/>
      <c r="V104" s="872"/>
      <c r="W104" s="872"/>
      <c r="X104" s="872"/>
      <c r="Y104" s="872"/>
      <c r="Z104" s="872"/>
      <c r="AA104" s="872"/>
      <c r="AB104" s="872"/>
      <c r="AC104" s="872"/>
      <c r="AD104" s="872"/>
    </row>
    <row r="105" spans="18:30" x14ac:dyDescent="0.25">
      <c r="R105" s="872"/>
      <c r="S105" s="872"/>
      <c r="T105" s="872"/>
      <c r="U105" s="872"/>
      <c r="V105" s="872"/>
      <c r="W105" s="872"/>
      <c r="X105" s="872"/>
      <c r="Y105" s="872"/>
      <c r="Z105" s="872"/>
      <c r="AA105" s="872"/>
      <c r="AB105" s="872"/>
      <c r="AC105" s="872"/>
      <c r="AD105" s="872"/>
    </row>
    <row r="106" spans="18:30" x14ac:dyDescent="0.25">
      <c r="R106" s="872"/>
      <c r="S106" s="872"/>
      <c r="T106" s="872"/>
      <c r="U106" s="872"/>
      <c r="V106" s="872"/>
      <c r="W106" s="872"/>
      <c r="X106" s="872"/>
      <c r="Y106" s="872"/>
      <c r="Z106" s="872"/>
      <c r="AA106" s="872"/>
      <c r="AB106" s="872"/>
      <c r="AC106" s="872"/>
      <c r="AD106" s="872"/>
    </row>
    <row r="107" spans="18:30" x14ac:dyDescent="0.25">
      <c r="R107" s="872"/>
      <c r="S107" s="872"/>
      <c r="T107" s="872"/>
      <c r="U107" s="872"/>
      <c r="V107" s="872"/>
      <c r="W107" s="872"/>
      <c r="X107" s="872"/>
      <c r="Y107" s="872"/>
      <c r="Z107" s="872"/>
      <c r="AA107" s="872"/>
      <c r="AB107" s="872"/>
      <c r="AC107" s="872"/>
      <c r="AD107" s="872"/>
    </row>
    <row r="108" spans="18:30" x14ac:dyDescent="0.25">
      <c r="R108" s="872"/>
      <c r="S108" s="872"/>
      <c r="T108" s="872"/>
      <c r="U108" s="872"/>
      <c r="V108" s="872"/>
      <c r="W108" s="872"/>
      <c r="X108" s="872"/>
      <c r="Y108" s="872"/>
      <c r="Z108" s="872"/>
      <c r="AA108" s="872"/>
      <c r="AB108" s="872"/>
      <c r="AC108" s="872"/>
      <c r="AD108" s="872"/>
    </row>
    <row r="109" spans="18:30" x14ac:dyDescent="0.25">
      <c r="R109" s="872"/>
      <c r="S109" s="872"/>
      <c r="T109" s="872"/>
      <c r="U109" s="872"/>
      <c r="V109" s="872"/>
      <c r="W109" s="872"/>
      <c r="X109" s="872"/>
      <c r="Y109" s="872"/>
      <c r="Z109" s="872"/>
      <c r="AA109" s="872"/>
      <c r="AB109" s="872"/>
      <c r="AC109" s="872"/>
      <c r="AD109" s="872"/>
    </row>
    <row r="110" spans="18:30" x14ac:dyDescent="0.25">
      <c r="R110" s="872"/>
      <c r="S110" s="872"/>
      <c r="T110" s="872"/>
      <c r="U110" s="872"/>
      <c r="V110" s="872"/>
      <c r="W110" s="872"/>
      <c r="X110" s="872"/>
      <c r="Y110" s="872"/>
      <c r="Z110" s="872"/>
      <c r="AA110" s="872"/>
      <c r="AB110" s="872"/>
      <c r="AC110" s="872"/>
      <c r="AD110" s="872"/>
    </row>
    <row r="111" spans="18:30" x14ac:dyDescent="0.25">
      <c r="R111" s="872"/>
      <c r="S111" s="872"/>
      <c r="T111" s="872"/>
      <c r="U111" s="872"/>
      <c r="V111" s="872"/>
      <c r="W111" s="872"/>
      <c r="X111" s="872"/>
      <c r="Y111" s="872"/>
      <c r="Z111" s="872"/>
      <c r="AA111" s="872"/>
      <c r="AB111" s="872"/>
      <c r="AC111" s="872"/>
      <c r="AD111" s="872"/>
    </row>
    <row r="112" spans="18:30" x14ac:dyDescent="0.25">
      <c r="R112" s="872"/>
      <c r="S112" s="872"/>
      <c r="T112" s="872"/>
      <c r="U112" s="872"/>
      <c r="V112" s="872"/>
      <c r="W112" s="872"/>
      <c r="X112" s="872"/>
      <c r="Y112" s="872"/>
      <c r="Z112" s="872"/>
      <c r="AA112" s="872"/>
      <c r="AB112" s="872"/>
      <c r="AC112" s="872"/>
      <c r="AD112" s="872"/>
    </row>
    <row r="113" spans="18:30" x14ac:dyDescent="0.25">
      <c r="R113" s="872"/>
      <c r="S113" s="872"/>
      <c r="T113" s="872"/>
      <c r="U113" s="872"/>
      <c r="V113" s="872"/>
      <c r="W113" s="872"/>
      <c r="X113" s="872"/>
      <c r="Y113" s="872"/>
      <c r="Z113" s="872"/>
      <c r="AA113" s="872"/>
      <c r="AB113" s="872"/>
      <c r="AC113" s="872"/>
      <c r="AD113" s="872"/>
    </row>
    <row r="114" spans="18:30" x14ac:dyDescent="0.25">
      <c r="R114" s="872"/>
      <c r="S114" s="872"/>
      <c r="T114" s="872"/>
      <c r="U114" s="872"/>
      <c r="V114" s="872"/>
      <c r="W114" s="872"/>
      <c r="X114" s="872"/>
      <c r="Y114" s="872"/>
      <c r="Z114" s="872"/>
      <c r="AA114" s="872"/>
      <c r="AB114" s="872"/>
      <c r="AC114" s="872"/>
      <c r="AD114" s="872"/>
    </row>
    <row r="115" spans="18:30" x14ac:dyDescent="0.25">
      <c r="R115" s="872"/>
      <c r="S115" s="872"/>
      <c r="T115" s="872"/>
      <c r="U115" s="872"/>
      <c r="V115" s="872"/>
      <c r="W115" s="872"/>
      <c r="X115" s="872"/>
      <c r="Y115" s="872"/>
      <c r="Z115" s="872"/>
      <c r="AA115" s="872"/>
      <c r="AB115" s="872"/>
      <c r="AC115" s="872"/>
      <c r="AD115" s="872"/>
    </row>
    <row r="116" spans="18:30" x14ac:dyDescent="0.25">
      <c r="R116" s="872"/>
      <c r="S116" s="872"/>
      <c r="T116" s="872"/>
      <c r="U116" s="872"/>
      <c r="V116" s="872"/>
      <c r="W116" s="872"/>
      <c r="X116" s="872"/>
      <c r="Y116" s="872"/>
      <c r="Z116" s="872"/>
      <c r="AA116" s="872"/>
      <c r="AB116" s="872"/>
      <c r="AC116" s="872"/>
      <c r="AD116" s="872"/>
    </row>
    <row r="117" spans="18:30" x14ac:dyDescent="0.25">
      <c r="R117" s="872"/>
      <c r="S117" s="872"/>
      <c r="T117" s="872"/>
      <c r="U117" s="872"/>
      <c r="V117" s="872"/>
      <c r="W117" s="872"/>
      <c r="X117" s="872"/>
      <c r="Y117" s="872"/>
      <c r="Z117" s="872"/>
      <c r="AA117" s="872"/>
      <c r="AB117" s="872"/>
      <c r="AC117" s="872"/>
      <c r="AD117" s="872"/>
    </row>
    <row r="118" spans="18:30" x14ac:dyDescent="0.25">
      <c r="R118" s="872"/>
      <c r="S118" s="872"/>
      <c r="T118" s="872"/>
      <c r="U118" s="872"/>
      <c r="V118" s="872"/>
      <c r="W118" s="872"/>
      <c r="X118" s="872"/>
      <c r="Y118" s="872"/>
      <c r="Z118" s="872"/>
      <c r="AA118" s="872"/>
      <c r="AB118" s="872"/>
      <c r="AC118" s="872"/>
      <c r="AD118" s="872"/>
    </row>
    <row r="119" spans="18:30" x14ac:dyDescent="0.25">
      <c r="R119" s="872"/>
      <c r="S119" s="872"/>
      <c r="T119" s="872"/>
      <c r="U119" s="872"/>
      <c r="V119" s="872"/>
      <c r="W119" s="872"/>
      <c r="X119" s="872"/>
      <c r="Y119" s="872"/>
      <c r="Z119" s="872"/>
      <c r="AA119" s="872"/>
      <c r="AB119" s="872"/>
      <c r="AC119" s="872"/>
      <c r="AD119" s="872"/>
    </row>
    <row r="120" spans="18:30" x14ac:dyDescent="0.25">
      <c r="R120" s="872"/>
      <c r="S120" s="872"/>
      <c r="T120" s="872"/>
      <c r="U120" s="872"/>
      <c r="V120" s="872"/>
      <c r="W120" s="872"/>
      <c r="X120" s="872"/>
      <c r="Y120" s="872"/>
      <c r="Z120" s="872"/>
      <c r="AA120" s="872"/>
      <c r="AB120" s="872"/>
      <c r="AC120" s="872"/>
      <c r="AD120" s="872"/>
    </row>
    <row r="121" spans="18:30" x14ac:dyDescent="0.25">
      <c r="R121" s="872"/>
      <c r="S121" s="872"/>
      <c r="T121" s="872"/>
      <c r="U121" s="872"/>
      <c r="V121" s="872"/>
      <c r="W121" s="872"/>
      <c r="X121" s="872"/>
      <c r="Y121" s="872"/>
      <c r="Z121" s="872"/>
      <c r="AA121" s="872"/>
      <c r="AB121" s="872"/>
      <c r="AC121" s="872"/>
      <c r="AD121" s="872"/>
    </row>
    <row r="122" spans="18:30" x14ac:dyDescent="0.25">
      <c r="R122" s="872"/>
      <c r="S122" s="872"/>
      <c r="T122" s="872"/>
      <c r="U122" s="872"/>
      <c r="V122" s="872"/>
      <c r="W122" s="872"/>
      <c r="X122" s="872"/>
      <c r="Y122" s="872"/>
      <c r="Z122" s="872"/>
      <c r="AA122" s="872"/>
      <c r="AB122" s="872"/>
      <c r="AC122" s="872"/>
      <c r="AD122" s="872"/>
    </row>
    <row r="123" spans="18:30" x14ac:dyDescent="0.25">
      <c r="R123" s="872"/>
      <c r="S123" s="872"/>
      <c r="T123" s="872"/>
      <c r="U123" s="872"/>
      <c r="V123" s="872"/>
      <c r="W123" s="872"/>
      <c r="X123" s="872"/>
      <c r="Y123" s="872"/>
      <c r="Z123" s="872"/>
      <c r="AA123" s="872"/>
      <c r="AB123" s="872"/>
      <c r="AC123" s="872"/>
      <c r="AD123" s="872"/>
    </row>
    <row r="124" spans="18:30" x14ac:dyDescent="0.25">
      <c r="R124" s="872"/>
      <c r="S124" s="872"/>
      <c r="T124" s="872"/>
      <c r="U124" s="872"/>
      <c r="V124" s="872"/>
      <c r="W124" s="872"/>
      <c r="X124" s="872"/>
      <c r="Y124" s="872"/>
      <c r="Z124" s="872"/>
      <c r="AA124" s="872"/>
      <c r="AB124" s="872"/>
      <c r="AC124" s="872"/>
      <c r="AD124" s="872"/>
    </row>
    <row r="125" spans="18:30" x14ac:dyDescent="0.25">
      <c r="R125" s="872"/>
      <c r="S125" s="872"/>
      <c r="T125" s="872"/>
      <c r="U125" s="872"/>
      <c r="V125" s="872"/>
      <c r="W125" s="872"/>
      <c r="X125" s="872"/>
      <c r="Y125" s="872"/>
      <c r="Z125" s="872"/>
      <c r="AA125" s="872"/>
      <c r="AB125" s="872"/>
      <c r="AC125" s="872"/>
      <c r="AD125" s="872"/>
    </row>
    <row r="126" spans="18:30" x14ac:dyDescent="0.25">
      <c r="R126" s="872"/>
      <c r="S126" s="872"/>
      <c r="T126" s="872"/>
      <c r="U126" s="872"/>
      <c r="V126" s="872"/>
      <c r="W126" s="872"/>
      <c r="X126" s="872"/>
      <c r="Y126" s="872"/>
      <c r="Z126" s="872"/>
      <c r="AA126" s="872"/>
      <c r="AB126" s="872"/>
      <c r="AC126" s="872"/>
      <c r="AD126" s="872"/>
    </row>
    <row r="127" spans="18:30" x14ac:dyDescent="0.25">
      <c r="R127" s="872"/>
      <c r="S127" s="872"/>
      <c r="T127" s="872"/>
      <c r="U127" s="872"/>
      <c r="V127" s="872"/>
      <c r="W127" s="872"/>
      <c r="X127" s="872"/>
      <c r="Y127" s="872"/>
      <c r="Z127" s="872"/>
      <c r="AA127" s="872"/>
      <c r="AB127" s="872"/>
      <c r="AC127" s="872"/>
      <c r="AD127" s="872"/>
    </row>
    <row r="128" spans="18:30" x14ac:dyDescent="0.25">
      <c r="R128" s="872"/>
      <c r="S128" s="872"/>
      <c r="T128" s="872"/>
      <c r="U128" s="872"/>
      <c r="V128" s="872"/>
      <c r="W128" s="872"/>
      <c r="X128" s="872"/>
      <c r="Y128" s="872"/>
      <c r="Z128" s="872"/>
      <c r="AA128" s="872"/>
      <c r="AB128" s="872"/>
      <c r="AC128" s="872"/>
      <c r="AD128" s="872"/>
    </row>
    <row r="129" spans="18:30" x14ac:dyDescent="0.25">
      <c r="R129" s="872"/>
      <c r="S129" s="872"/>
      <c r="T129" s="872"/>
      <c r="U129" s="872"/>
      <c r="V129" s="872"/>
      <c r="W129" s="872"/>
      <c r="X129" s="872"/>
      <c r="Y129" s="872"/>
      <c r="Z129" s="872"/>
      <c r="AA129" s="872"/>
      <c r="AB129" s="872"/>
      <c r="AC129" s="872"/>
      <c r="AD129" s="872"/>
    </row>
    <row r="130" spans="18:30" x14ac:dyDescent="0.25">
      <c r="R130" s="872"/>
      <c r="S130" s="872"/>
      <c r="T130" s="872"/>
      <c r="U130" s="872"/>
      <c r="V130" s="872"/>
      <c r="W130" s="872"/>
      <c r="X130" s="872"/>
      <c r="Y130" s="872"/>
      <c r="Z130" s="872"/>
      <c r="AA130" s="872"/>
      <c r="AB130" s="872"/>
      <c r="AC130" s="872"/>
      <c r="AD130" s="872"/>
    </row>
    <row r="131" spans="18:30" x14ac:dyDescent="0.25">
      <c r="R131" s="872"/>
      <c r="S131" s="872"/>
      <c r="T131" s="872"/>
      <c r="U131" s="872"/>
      <c r="V131" s="872"/>
      <c r="W131" s="872"/>
      <c r="X131" s="872"/>
      <c r="Y131" s="872"/>
      <c r="Z131" s="872"/>
      <c r="AA131" s="872"/>
      <c r="AB131" s="872"/>
      <c r="AC131" s="872"/>
      <c r="AD131" s="872"/>
    </row>
    <row r="132" spans="18:30" x14ac:dyDescent="0.25">
      <c r="R132" s="872"/>
      <c r="S132" s="872"/>
      <c r="T132" s="872"/>
      <c r="U132" s="872"/>
      <c r="V132" s="872"/>
      <c r="W132" s="872"/>
      <c r="X132" s="872"/>
      <c r="Y132" s="872"/>
      <c r="Z132" s="872"/>
      <c r="AA132" s="872"/>
      <c r="AB132" s="872"/>
      <c r="AC132" s="872"/>
      <c r="AD132" s="872"/>
    </row>
    <row r="133" spans="18:30" x14ac:dyDescent="0.25">
      <c r="R133" s="872"/>
      <c r="S133" s="872"/>
      <c r="T133" s="872"/>
      <c r="U133" s="872"/>
      <c r="V133" s="872"/>
      <c r="W133" s="872"/>
      <c r="X133" s="872"/>
      <c r="Y133" s="872"/>
      <c r="Z133" s="872"/>
      <c r="AA133" s="872"/>
      <c r="AB133" s="872"/>
      <c r="AC133" s="872"/>
      <c r="AD133" s="872"/>
    </row>
    <row r="134" spans="18:30" x14ac:dyDescent="0.25">
      <c r="R134" s="872"/>
      <c r="S134" s="872"/>
      <c r="T134" s="872"/>
      <c r="U134" s="872"/>
      <c r="V134" s="872"/>
      <c r="W134" s="872"/>
      <c r="X134" s="872"/>
      <c r="Y134" s="872"/>
      <c r="Z134" s="872"/>
      <c r="AA134" s="872"/>
      <c r="AB134" s="872"/>
      <c r="AC134" s="872"/>
      <c r="AD134" s="872"/>
    </row>
    <row r="135" spans="18:30" x14ac:dyDescent="0.25">
      <c r="R135" s="872"/>
      <c r="S135" s="872"/>
      <c r="T135" s="872"/>
      <c r="U135" s="872"/>
      <c r="V135" s="872"/>
      <c r="W135" s="872"/>
      <c r="X135" s="872"/>
      <c r="Y135" s="872"/>
      <c r="Z135" s="872"/>
      <c r="AA135" s="872"/>
      <c r="AB135" s="872"/>
      <c r="AC135" s="872"/>
      <c r="AD135" s="872"/>
    </row>
    <row r="136" spans="18:30" x14ac:dyDescent="0.25">
      <c r="R136" s="872"/>
      <c r="S136" s="872"/>
      <c r="T136" s="872"/>
      <c r="U136" s="872"/>
      <c r="V136" s="872"/>
      <c r="W136" s="872"/>
      <c r="X136" s="872"/>
      <c r="Y136" s="872"/>
      <c r="Z136" s="872"/>
      <c r="AA136" s="872"/>
      <c r="AB136" s="872"/>
      <c r="AC136" s="872"/>
      <c r="AD136" s="872"/>
    </row>
    <row r="137" spans="18:30" x14ac:dyDescent="0.25">
      <c r="R137" s="872"/>
      <c r="S137" s="872"/>
      <c r="T137" s="872"/>
      <c r="U137" s="872"/>
      <c r="V137" s="872"/>
      <c r="W137" s="872"/>
      <c r="X137" s="872"/>
      <c r="Y137" s="872"/>
      <c r="Z137" s="872"/>
      <c r="AA137" s="872"/>
      <c r="AB137" s="872"/>
      <c r="AC137" s="872"/>
      <c r="AD137" s="872"/>
    </row>
    <row r="138" spans="18:30" x14ac:dyDescent="0.25">
      <c r="R138" s="872"/>
      <c r="S138" s="872"/>
      <c r="T138" s="872"/>
      <c r="U138" s="872"/>
      <c r="V138" s="872"/>
      <c r="W138" s="872"/>
      <c r="X138" s="872"/>
      <c r="Y138" s="872"/>
      <c r="Z138" s="872"/>
      <c r="AA138" s="872"/>
      <c r="AB138" s="872"/>
      <c r="AC138" s="872"/>
      <c r="AD138" s="872"/>
    </row>
    <row r="139" spans="18:30" x14ac:dyDescent="0.25">
      <c r="R139" s="872"/>
      <c r="S139" s="872"/>
      <c r="T139" s="872"/>
      <c r="U139" s="872"/>
      <c r="V139" s="872"/>
      <c r="W139" s="872"/>
      <c r="X139" s="872"/>
      <c r="Y139" s="872"/>
      <c r="Z139" s="872"/>
      <c r="AA139" s="872"/>
      <c r="AB139" s="872"/>
      <c r="AC139" s="872"/>
      <c r="AD139" s="872"/>
    </row>
    <row r="140" spans="18:30" x14ac:dyDescent="0.25">
      <c r="R140" s="872"/>
      <c r="S140" s="872"/>
      <c r="T140" s="872"/>
      <c r="U140" s="872"/>
      <c r="V140" s="872"/>
      <c r="W140" s="872"/>
      <c r="X140" s="872"/>
      <c r="Y140" s="872"/>
      <c r="Z140" s="872"/>
      <c r="AA140" s="872"/>
      <c r="AB140" s="872"/>
      <c r="AC140" s="872"/>
      <c r="AD140" s="872"/>
    </row>
    <row r="141" spans="18:30" x14ac:dyDescent="0.25">
      <c r="R141" s="872"/>
      <c r="S141" s="872"/>
      <c r="T141" s="872"/>
      <c r="U141" s="872"/>
      <c r="V141" s="872"/>
      <c r="W141" s="872"/>
      <c r="X141" s="872"/>
      <c r="Y141" s="872"/>
      <c r="Z141" s="872"/>
      <c r="AA141" s="872"/>
      <c r="AB141" s="872"/>
      <c r="AC141" s="872"/>
      <c r="AD141" s="872"/>
    </row>
    <row r="142" spans="18:30" x14ac:dyDescent="0.25">
      <c r="R142" s="872"/>
      <c r="S142" s="872"/>
      <c r="T142" s="872"/>
      <c r="U142" s="872"/>
      <c r="V142" s="872"/>
      <c r="W142" s="872"/>
      <c r="X142" s="872"/>
      <c r="Y142" s="872"/>
      <c r="Z142" s="872"/>
      <c r="AA142" s="872"/>
      <c r="AB142" s="872"/>
      <c r="AC142" s="872"/>
      <c r="AD142" s="872"/>
    </row>
    <row r="143" spans="18:30" x14ac:dyDescent="0.25">
      <c r="R143" s="872"/>
      <c r="S143" s="872"/>
      <c r="T143" s="872"/>
      <c r="U143" s="872"/>
      <c r="V143" s="872"/>
      <c r="W143" s="872"/>
      <c r="X143" s="872"/>
      <c r="Y143" s="872"/>
      <c r="Z143" s="872"/>
      <c r="AA143" s="872"/>
      <c r="AB143" s="872"/>
      <c r="AC143" s="872"/>
      <c r="AD143" s="872"/>
    </row>
    <row r="144" spans="18:30" x14ac:dyDescent="0.25">
      <c r="R144" s="872"/>
      <c r="S144" s="872"/>
      <c r="T144" s="872"/>
      <c r="U144" s="872"/>
      <c r="V144" s="872"/>
      <c r="W144" s="872"/>
      <c r="X144" s="872"/>
      <c r="Y144" s="872"/>
      <c r="Z144" s="872"/>
      <c r="AA144" s="872"/>
      <c r="AB144" s="872"/>
      <c r="AC144" s="872"/>
      <c r="AD144" s="872"/>
    </row>
    <row r="145" spans="18:30" x14ac:dyDescent="0.25">
      <c r="R145" s="872"/>
      <c r="S145" s="872"/>
      <c r="T145" s="872"/>
      <c r="U145" s="872"/>
      <c r="V145" s="872"/>
      <c r="W145" s="872"/>
      <c r="X145" s="872"/>
      <c r="Y145" s="872"/>
      <c r="Z145" s="872"/>
      <c r="AA145" s="872"/>
      <c r="AB145" s="872"/>
      <c r="AC145" s="872"/>
      <c r="AD145" s="872"/>
    </row>
    <row r="146" spans="18:30" x14ac:dyDescent="0.25">
      <c r="R146" s="872"/>
      <c r="S146" s="872"/>
      <c r="T146" s="872"/>
      <c r="U146" s="872"/>
      <c r="V146" s="872"/>
      <c r="W146" s="872"/>
      <c r="X146" s="872"/>
      <c r="Y146" s="872"/>
      <c r="Z146" s="872"/>
      <c r="AA146" s="872"/>
      <c r="AB146" s="872"/>
      <c r="AC146" s="872"/>
      <c r="AD146" s="872"/>
    </row>
    <row r="147" spans="18:30" x14ac:dyDescent="0.25">
      <c r="R147" s="872"/>
      <c r="S147" s="872"/>
      <c r="T147" s="872"/>
      <c r="U147" s="872"/>
      <c r="V147" s="872"/>
      <c r="W147" s="872"/>
      <c r="X147" s="872"/>
      <c r="Y147" s="872"/>
      <c r="Z147" s="872"/>
      <c r="AA147" s="872"/>
      <c r="AB147" s="872"/>
      <c r="AC147" s="872"/>
      <c r="AD147" s="872"/>
    </row>
    <row r="148" spans="18:30" x14ac:dyDescent="0.25">
      <c r="R148" s="872"/>
      <c r="S148" s="872"/>
      <c r="T148" s="872"/>
      <c r="U148" s="872"/>
      <c r="V148" s="872"/>
      <c r="W148" s="872"/>
      <c r="X148" s="872"/>
      <c r="Y148" s="872"/>
      <c r="Z148" s="872"/>
      <c r="AA148" s="872"/>
      <c r="AB148" s="872"/>
      <c r="AC148" s="872"/>
      <c r="AD148" s="872"/>
    </row>
    <row r="149" spans="18:30" x14ac:dyDescent="0.25">
      <c r="R149" s="872"/>
      <c r="S149" s="872"/>
      <c r="T149" s="872"/>
      <c r="U149" s="872"/>
      <c r="V149" s="872"/>
      <c r="W149" s="872"/>
      <c r="X149" s="872"/>
      <c r="Y149" s="872"/>
      <c r="Z149" s="872"/>
      <c r="AA149" s="872"/>
      <c r="AB149" s="872"/>
      <c r="AC149" s="872"/>
      <c r="AD149" s="872"/>
    </row>
    <row r="150" spans="18:30" x14ac:dyDescent="0.25">
      <c r="R150" s="872"/>
      <c r="S150" s="872"/>
      <c r="T150" s="872"/>
      <c r="U150" s="872"/>
      <c r="V150" s="872"/>
      <c r="W150" s="872"/>
      <c r="X150" s="872"/>
      <c r="Y150" s="872"/>
      <c r="Z150" s="872"/>
      <c r="AA150" s="872"/>
      <c r="AB150" s="872"/>
      <c r="AC150" s="872"/>
      <c r="AD150" s="872"/>
    </row>
    <row r="151" spans="18:30" x14ac:dyDescent="0.25">
      <c r="R151" s="872"/>
      <c r="S151" s="872"/>
      <c r="T151" s="872"/>
      <c r="U151" s="872"/>
      <c r="V151" s="872"/>
      <c r="W151" s="872"/>
      <c r="X151" s="872"/>
      <c r="Y151" s="872"/>
      <c r="Z151" s="872"/>
      <c r="AA151" s="872"/>
      <c r="AB151" s="872"/>
      <c r="AC151" s="872"/>
      <c r="AD151" s="872"/>
    </row>
    <row r="152" spans="18:30" x14ac:dyDescent="0.25">
      <c r="R152" s="872"/>
      <c r="S152" s="872"/>
      <c r="T152" s="872"/>
      <c r="U152" s="872"/>
      <c r="V152" s="872"/>
      <c r="W152" s="872"/>
      <c r="X152" s="872"/>
      <c r="Y152" s="872"/>
      <c r="Z152" s="872"/>
      <c r="AA152" s="872"/>
      <c r="AB152" s="872"/>
      <c r="AC152" s="872"/>
      <c r="AD152" s="872"/>
    </row>
    <row r="153" spans="18:30" x14ac:dyDescent="0.25">
      <c r="R153" s="872"/>
      <c r="S153" s="872"/>
      <c r="T153" s="872"/>
      <c r="U153" s="872"/>
      <c r="V153" s="872"/>
      <c r="W153" s="872"/>
      <c r="X153" s="872"/>
      <c r="Y153" s="872"/>
      <c r="Z153" s="872"/>
      <c r="AA153" s="872"/>
      <c r="AB153" s="872"/>
      <c r="AC153" s="872"/>
      <c r="AD153" s="872"/>
    </row>
    <row r="154" spans="18:30" x14ac:dyDescent="0.25">
      <c r="R154" s="872"/>
      <c r="S154" s="872"/>
      <c r="T154" s="872"/>
      <c r="U154" s="872"/>
      <c r="V154" s="872"/>
      <c r="W154" s="872"/>
      <c r="X154" s="872"/>
      <c r="Y154" s="872"/>
      <c r="Z154" s="872"/>
      <c r="AA154" s="872"/>
      <c r="AB154" s="872"/>
      <c r="AC154" s="872"/>
      <c r="AD154" s="872"/>
    </row>
    <row r="155" spans="18:30" x14ac:dyDescent="0.25">
      <c r="R155" s="872"/>
      <c r="S155" s="872"/>
      <c r="T155" s="872"/>
      <c r="U155" s="872"/>
      <c r="V155" s="872"/>
      <c r="W155" s="872"/>
      <c r="X155" s="872"/>
      <c r="Y155" s="872"/>
      <c r="Z155" s="872"/>
      <c r="AA155" s="872"/>
      <c r="AB155" s="872"/>
      <c r="AC155" s="872"/>
      <c r="AD155" s="872"/>
    </row>
    <row r="156" spans="18:30" x14ac:dyDescent="0.25">
      <c r="R156" s="872"/>
      <c r="S156" s="872"/>
      <c r="T156" s="872"/>
      <c r="U156" s="872"/>
      <c r="V156" s="872"/>
      <c r="W156" s="872"/>
      <c r="X156" s="872"/>
      <c r="Y156" s="872"/>
      <c r="Z156" s="872"/>
      <c r="AA156" s="872"/>
      <c r="AB156" s="872"/>
      <c r="AC156" s="872"/>
      <c r="AD156" s="872"/>
    </row>
    <row r="157" spans="18:30" x14ac:dyDescent="0.25">
      <c r="R157" s="872"/>
      <c r="S157" s="872"/>
      <c r="T157" s="872"/>
      <c r="U157" s="872"/>
      <c r="V157" s="872"/>
      <c r="W157" s="872"/>
      <c r="X157" s="872"/>
      <c r="Y157" s="872"/>
      <c r="Z157" s="872"/>
      <c r="AA157" s="872"/>
      <c r="AB157" s="872"/>
      <c r="AC157" s="872"/>
      <c r="AD157" s="872"/>
    </row>
    <row r="158" spans="18:30" x14ac:dyDescent="0.25">
      <c r="R158" s="872"/>
      <c r="S158" s="872"/>
      <c r="T158" s="872"/>
      <c r="U158" s="872"/>
      <c r="V158" s="872"/>
      <c r="W158" s="872"/>
      <c r="X158" s="872"/>
      <c r="Y158" s="872"/>
      <c r="Z158" s="872"/>
      <c r="AA158" s="872"/>
      <c r="AB158" s="872"/>
      <c r="AC158" s="872"/>
      <c r="AD158" s="872"/>
    </row>
    <row r="159" spans="18:30" x14ac:dyDescent="0.25">
      <c r="R159" s="872"/>
      <c r="S159" s="872"/>
      <c r="T159" s="872"/>
      <c r="U159" s="872"/>
      <c r="V159" s="872"/>
      <c r="W159" s="872"/>
      <c r="X159" s="872"/>
      <c r="Y159" s="872"/>
      <c r="Z159" s="872"/>
      <c r="AA159" s="872"/>
      <c r="AB159" s="872"/>
      <c r="AC159" s="872"/>
      <c r="AD159" s="872"/>
    </row>
    <row r="160" spans="18:30" x14ac:dyDescent="0.25">
      <c r="R160" s="872"/>
      <c r="S160" s="872"/>
      <c r="T160" s="872"/>
      <c r="U160" s="872"/>
      <c r="V160" s="872"/>
      <c r="W160" s="872"/>
      <c r="X160" s="872"/>
      <c r="Y160" s="872"/>
      <c r="Z160" s="872"/>
      <c r="AA160" s="872"/>
      <c r="AB160" s="872"/>
      <c r="AC160" s="872"/>
      <c r="AD160" s="872"/>
    </row>
    <row r="161" spans="18:30" x14ac:dyDescent="0.25">
      <c r="R161" s="872"/>
      <c r="S161" s="872"/>
      <c r="T161" s="872"/>
      <c r="U161" s="872"/>
      <c r="V161" s="872"/>
      <c r="W161" s="872"/>
      <c r="X161" s="872"/>
      <c r="Y161" s="872"/>
      <c r="Z161" s="872"/>
      <c r="AA161" s="872"/>
      <c r="AB161" s="872"/>
      <c r="AC161" s="872"/>
      <c r="AD161" s="872"/>
    </row>
    <row r="162" spans="18:30" x14ac:dyDescent="0.25">
      <c r="R162" s="872"/>
      <c r="S162" s="872"/>
      <c r="T162" s="872"/>
      <c r="U162" s="872"/>
      <c r="V162" s="872"/>
      <c r="W162" s="872"/>
      <c r="X162" s="872"/>
      <c r="Y162" s="872"/>
      <c r="Z162" s="872"/>
      <c r="AA162" s="872"/>
      <c r="AB162" s="872"/>
      <c r="AC162" s="872"/>
      <c r="AD162" s="872"/>
    </row>
    <row r="163" spans="18:30" x14ac:dyDescent="0.25">
      <c r="R163" s="872"/>
      <c r="S163" s="872"/>
      <c r="T163" s="872"/>
      <c r="U163" s="872"/>
      <c r="V163" s="872"/>
      <c r="W163" s="872"/>
      <c r="X163" s="872"/>
      <c r="Y163" s="872"/>
      <c r="Z163" s="872"/>
      <c r="AA163" s="872"/>
      <c r="AB163" s="872"/>
      <c r="AC163" s="872"/>
      <c r="AD163" s="872"/>
    </row>
    <row r="164" spans="18:30" x14ac:dyDescent="0.25">
      <c r="R164" s="872"/>
      <c r="S164" s="872"/>
      <c r="T164" s="872"/>
      <c r="U164" s="872"/>
      <c r="V164" s="872"/>
      <c r="W164" s="872"/>
      <c r="X164" s="872"/>
      <c r="Y164" s="872"/>
      <c r="Z164" s="872"/>
      <c r="AA164" s="872"/>
      <c r="AB164" s="872"/>
      <c r="AC164" s="872"/>
      <c r="AD164" s="872"/>
    </row>
    <row r="165" spans="18:30" x14ac:dyDescent="0.25">
      <c r="R165" s="872"/>
      <c r="S165" s="872"/>
      <c r="T165" s="872"/>
      <c r="U165" s="872"/>
      <c r="V165" s="872"/>
      <c r="W165" s="872"/>
      <c r="X165" s="872"/>
      <c r="Y165" s="872"/>
      <c r="Z165" s="872"/>
      <c r="AA165" s="872"/>
      <c r="AB165" s="872"/>
      <c r="AC165" s="872"/>
      <c r="AD165" s="872"/>
    </row>
    <row r="166" spans="18:30" x14ac:dyDescent="0.25">
      <c r="R166" s="872"/>
      <c r="S166" s="872"/>
      <c r="T166" s="872"/>
      <c r="U166" s="872"/>
      <c r="V166" s="872"/>
      <c r="W166" s="872"/>
      <c r="X166" s="872"/>
      <c r="Y166" s="872"/>
      <c r="Z166" s="872"/>
      <c r="AA166" s="872"/>
      <c r="AB166" s="872"/>
      <c r="AC166" s="872"/>
      <c r="AD166" s="872"/>
    </row>
    <row r="167" spans="18:30" x14ac:dyDescent="0.25">
      <c r="R167" s="872"/>
      <c r="S167" s="872"/>
      <c r="T167" s="872"/>
      <c r="U167" s="872"/>
      <c r="V167" s="872"/>
      <c r="W167" s="872"/>
      <c r="X167" s="872"/>
      <c r="Y167" s="872"/>
      <c r="Z167" s="872"/>
      <c r="AA167" s="872"/>
      <c r="AB167" s="872"/>
      <c r="AC167" s="872"/>
      <c r="AD167" s="872"/>
    </row>
    <row r="168" spans="18:30" x14ac:dyDescent="0.25">
      <c r="R168" s="872"/>
      <c r="S168" s="872"/>
      <c r="T168" s="872"/>
      <c r="U168" s="872"/>
      <c r="V168" s="872"/>
      <c r="W168" s="872"/>
      <c r="X168" s="872"/>
      <c r="Y168" s="872"/>
      <c r="Z168" s="872"/>
      <c r="AA168" s="872"/>
      <c r="AB168" s="872"/>
      <c r="AC168" s="872"/>
      <c r="AD168" s="872"/>
    </row>
    <row r="169" spans="18:30" x14ac:dyDescent="0.25">
      <c r="R169" s="872"/>
      <c r="S169" s="872"/>
      <c r="T169" s="872"/>
      <c r="U169" s="872"/>
      <c r="V169" s="872"/>
      <c r="W169" s="872"/>
      <c r="X169" s="872"/>
      <c r="Y169" s="872"/>
      <c r="Z169" s="872"/>
      <c r="AA169" s="872"/>
      <c r="AB169" s="872"/>
      <c r="AC169" s="872"/>
      <c r="AD169" s="872"/>
    </row>
    <row r="170" spans="18:30" x14ac:dyDescent="0.25">
      <c r="R170" s="872"/>
      <c r="S170" s="872"/>
      <c r="T170" s="872"/>
      <c r="U170" s="872"/>
      <c r="V170" s="872"/>
      <c r="W170" s="872"/>
      <c r="X170" s="872"/>
      <c r="Y170" s="872"/>
      <c r="Z170" s="872"/>
      <c r="AA170" s="872"/>
      <c r="AB170" s="872"/>
      <c r="AC170" s="872"/>
      <c r="AD170" s="872"/>
    </row>
    <row r="171" spans="18:30" x14ac:dyDescent="0.25">
      <c r="R171" s="872"/>
      <c r="S171" s="872"/>
      <c r="T171" s="872"/>
      <c r="U171" s="872"/>
      <c r="V171" s="872"/>
      <c r="W171" s="872"/>
      <c r="X171" s="872"/>
      <c r="Y171" s="872"/>
      <c r="Z171" s="872"/>
      <c r="AA171" s="872"/>
      <c r="AB171" s="872"/>
      <c r="AC171" s="872"/>
      <c r="AD171" s="872"/>
    </row>
    <row r="172" spans="18:30" x14ac:dyDescent="0.25">
      <c r="R172" s="872"/>
      <c r="S172" s="872"/>
      <c r="T172" s="872"/>
      <c r="U172" s="872"/>
      <c r="V172" s="872"/>
      <c r="W172" s="872"/>
      <c r="X172" s="872"/>
      <c r="Y172" s="872"/>
      <c r="Z172" s="872"/>
      <c r="AA172" s="872"/>
      <c r="AB172" s="872"/>
      <c r="AC172" s="872"/>
      <c r="AD172" s="872"/>
    </row>
    <row r="173" spans="18:30" x14ac:dyDescent="0.25">
      <c r="R173" s="872"/>
      <c r="S173" s="872"/>
      <c r="T173" s="872"/>
      <c r="U173" s="872"/>
      <c r="V173" s="872"/>
      <c r="W173" s="872"/>
      <c r="X173" s="872"/>
      <c r="Y173" s="872"/>
      <c r="Z173" s="872"/>
      <c r="AA173" s="872"/>
      <c r="AB173" s="872"/>
      <c r="AC173" s="872"/>
      <c r="AD173" s="872"/>
    </row>
    <row r="174" spans="18:30" x14ac:dyDescent="0.25">
      <c r="R174" s="872"/>
      <c r="S174" s="872"/>
      <c r="T174" s="872"/>
      <c r="U174" s="872"/>
      <c r="V174" s="872"/>
      <c r="W174" s="872"/>
      <c r="X174" s="872"/>
      <c r="Y174" s="872"/>
      <c r="Z174" s="872"/>
      <c r="AA174" s="872"/>
      <c r="AB174" s="872"/>
      <c r="AC174" s="872"/>
      <c r="AD174" s="872"/>
    </row>
    <row r="175" spans="18:30" x14ac:dyDescent="0.25">
      <c r="R175" s="872"/>
      <c r="S175" s="872"/>
      <c r="T175" s="872"/>
      <c r="U175" s="872"/>
      <c r="V175" s="872"/>
      <c r="W175" s="872"/>
      <c r="X175" s="872"/>
      <c r="Y175" s="872"/>
      <c r="Z175" s="872"/>
      <c r="AA175" s="872"/>
      <c r="AB175" s="872"/>
      <c r="AC175" s="872"/>
      <c r="AD175" s="872"/>
    </row>
    <row r="176" spans="18:30" x14ac:dyDescent="0.25">
      <c r="R176" s="872"/>
      <c r="S176" s="872"/>
      <c r="T176" s="872"/>
      <c r="U176" s="872"/>
      <c r="V176" s="872"/>
      <c r="W176" s="872"/>
      <c r="X176" s="872"/>
      <c r="Y176" s="872"/>
      <c r="Z176" s="872"/>
      <c r="AA176" s="872"/>
      <c r="AB176" s="872"/>
      <c r="AC176" s="872"/>
      <c r="AD176" s="872"/>
    </row>
    <row r="177" spans="18:30" x14ac:dyDescent="0.25">
      <c r="R177" s="872"/>
      <c r="S177" s="872"/>
      <c r="T177" s="872"/>
      <c r="U177" s="872"/>
      <c r="V177" s="872"/>
      <c r="W177" s="872"/>
      <c r="X177" s="872"/>
      <c r="Y177" s="872"/>
      <c r="Z177" s="872"/>
      <c r="AA177" s="872"/>
      <c r="AB177" s="872"/>
      <c r="AC177" s="872"/>
      <c r="AD177" s="872"/>
    </row>
    <row r="178" spans="18:30" x14ac:dyDescent="0.25">
      <c r="R178" s="872"/>
      <c r="S178" s="872"/>
      <c r="T178" s="872"/>
      <c r="U178" s="872"/>
      <c r="V178" s="872"/>
      <c r="W178" s="872"/>
      <c r="X178" s="872"/>
      <c r="Y178" s="872"/>
      <c r="Z178" s="872"/>
      <c r="AA178" s="872"/>
      <c r="AB178" s="872"/>
      <c r="AC178" s="872"/>
      <c r="AD178" s="872"/>
    </row>
    <row r="179" spans="18:30" x14ac:dyDescent="0.25">
      <c r="R179" s="872"/>
      <c r="S179" s="872"/>
      <c r="T179" s="872"/>
      <c r="U179" s="872"/>
      <c r="V179" s="872"/>
      <c r="W179" s="872"/>
      <c r="X179" s="872"/>
      <c r="Y179" s="872"/>
      <c r="Z179" s="872"/>
      <c r="AA179" s="872"/>
      <c r="AB179" s="872"/>
      <c r="AC179" s="872"/>
      <c r="AD179" s="872"/>
    </row>
    <row r="180" spans="18:30" x14ac:dyDescent="0.25">
      <c r="R180" s="872"/>
      <c r="S180" s="872"/>
      <c r="T180" s="872"/>
      <c r="U180" s="872"/>
      <c r="V180" s="872"/>
      <c r="W180" s="872"/>
      <c r="X180" s="872"/>
      <c r="Y180" s="872"/>
      <c r="Z180" s="872"/>
      <c r="AA180" s="872"/>
      <c r="AB180" s="872"/>
      <c r="AC180" s="872"/>
      <c r="AD180" s="872"/>
    </row>
    <row r="181" spans="18:30" x14ac:dyDescent="0.25">
      <c r="R181" s="872"/>
      <c r="S181" s="872"/>
      <c r="T181" s="872"/>
      <c r="U181" s="872"/>
      <c r="V181" s="872"/>
      <c r="W181" s="872"/>
      <c r="X181" s="872"/>
      <c r="Y181" s="872"/>
      <c r="Z181" s="872"/>
      <c r="AA181" s="872"/>
      <c r="AB181" s="872"/>
      <c r="AC181" s="872"/>
      <c r="AD181" s="872"/>
    </row>
    <row r="182" spans="18:30" x14ac:dyDescent="0.25">
      <c r="R182" s="872"/>
      <c r="S182" s="872"/>
      <c r="T182" s="872"/>
      <c r="U182" s="872"/>
      <c r="V182" s="872"/>
      <c r="W182" s="872"/>
      <c r="X182" s="872"/>
      <c r="Y182" s="872"/>
      <c r="Z182" s="872"/>
      <c r="AA182" s="872"/>
      <c r="AB182" s="872"/>
      <c r="AC182" s="872"/>
      <c r="AD182" s="872"/>
    </row>
    <row r="183" spans="18:30" x14ac:dyDescent="0.25">
      <c r="R183" s="872"/>
      <c r="S183" s="872"/>
      <c r="T183" s="872"/>
      <c r="U183" s="872"/>
      <c r="V183" s="872"/>
      <c r="W183" s="872"/>
      <c r="X183" s="872"/>
      <c r="Y183" s="872"/>
      <c r="Z183" s="872"/>
      <c r="AA183" s="872"/>
      <c r="AB183" s="872"/>
      <c r="AC183" s="872"/>
      <c r="AD183" s="872"/>
    </row>
    <row r="184" spans="18:30" x14ac:dyDescent="0.25">
      <c r="R184" s="872"/>
      <c r="S184" s="872"/>
      <c r="T184" s="872"/>
      <c r="U184" s="872"/>
      <c r="V184" s="872"/>
      <c r="W184" s="872"/>
      <c r="X184" s="872"/>
      <c r="Y184" s="872"/>
      <c r="Z184" s="872"/>
      <c r="AA184" s="872"/>
      <c r="AB184" s="872"/>
      <c r="AC184" s="872"/>
      <c r="AD184" s="872"/>
    </row>
    <row r="185" spans="18:30" x14ac:dyDescent="0.25">
      <c r="R185" s="872"/>
      <c r="S185" s="872"/>
      <c r="T185" s="872"/>
      <c r="U185" s="872"/>
      <c r="V185" s="872"/>
      <c r="W185" s="872"/>
      <c r="X185" s="872"/>
      <c r="Y185" s="872"/>
      <c r="Z185" s="872"/>
      <c r="AA185" s="872"/>
      <c r="AB185" s="872"/>
      <c r="AC185" s="872"/>
      <c r="AD185" s="872"/>
    </row>
    <row r="186" spans="18:30" x14ac:dyDescent="0.25">
      <c r="R186" s="872"/>
      <c r="S186" s="872"/>
      <c r="T186" s="872"/>
      <c r="U186" s="872"/>
      <c r="V186" s="872"/>
      <c r="W186" s="872"/>
      <c r="X186" s="872"/>
      <c r="Y186" s="872"/>
      <c r="Z186" s="872"/>
      <c r="AA186" s="872"/>
      <c r="AB186" s="872"/>
      <c r="AC186" s="872"/>
      <c r="AD186" s="872"/>
    </row>
    <row r="187" spans="18:30" x14ac:dyDescent="0.25">
      <c r="R187" s="872"/>
      <c r="S187" s="872"/>
      <c r="T187" s="872"/>
      <c r="U187" s="872"/>
      <c r="V187" s="872"/>
      <c r="W187" s="872"/>
      <c r="X187" s="872"/>
      <c r="Y187" s="872"/>
      <c r="Z187" s="872"/>
      <c r="AA187" s="872"/>
      <c r="AB187" s="872"/>
      <c r="AC187" s="872"/>
      <c r="AD187" s="872"/>
    </row>
    <row r="188" spans="18:30" x14ac:dyDescent="0.25">
      <c r="R188" s="872"/>
      <c r="S188" s="872"/>
      <c r="T188" s="872"/>
      <c r="U188" s="872"/>
      <c r="V188" s="872"/>
      <c r="W188" s="872"/>
      <c r="X188" s="872"/>
      <c r="Y188" s="872"/>
      <c r="Z188" s="872"/>
      <c r="AA188" s="872"/>
      <c r="AB188" s="872"/>
      <c r="AC188" s="872"/>
      <c r="AD188" s="872"/>
    </row>
    <row r="189" spans="18:30" x14ac:dyDescent="0.25">
      <c r="R189" s="872"/>
      <c r="S189" s="872"/>
      <c r="T189" s="872"/>
      <c r="U189" s="872"/>
      <c r="V189" s="872"/>
      <c r="W189" s="872"/>
      <c r="X189" s="872"/>
      <c r="Y189" s="872"/>
      <c r="Z189" s="872"/>
      <c r="AA189" s="872"/>
      <c r="AB189" s="872"/>
      <c r="AC189" s="872"/>
      <c r="AD189" s="872"/>
    </row>
    <row r="190" spans="18:30" x14ac:dyDescent="0.25">
      <c r="R190" s="872"/>
      <c r="S190" s="872"/>
      <c r="T190" s="872"/>
      <c r="U190" s="872"/>
      <c r="V190" s="872"/>
      <c r="W190" s="872"/>
      <c r="X190" s="872"/>
      <c r="Y190" s="872"/>
      <c r="Z190" s="872"/>
      <c r="AA190" s="872"/>
      <c r="AB190" s="872"/>
      <c r="AC190" s="872"/>
      <c r="AD190" s="872"/>
    </row>
    <row r="191" spans="18:30" x14ac:dyDescent="0.25">
      <c r="R191" s="872"/>
      <c r="S191" s="872"/>
      <c r="T191" s="872"/>
      <c r="U191" s="872"/>
      <c r="V191" s="872"/>
      <c r="W191" s="872"/>
      <c r="X191" s="872"/>
      <c r="Y191" s="872"/>
      <c r="Z191" s="872"/>
      <c r="AA191" s="872"/>
      <c r="AB191" s="872"/>
      <c r="AC191" s="872"/>
      <c r="AD191" s="872"/>
    </row>
    <row r="192" spans="18:30" x14ac:dyDescent="0.25">
      <c r="R192" s="872"/>
      <c r="S192" s="872"/>
      <c r="T192" s="872"/>
      <c r="U192" s="872"/>
      <c r="V192" s="872"/>
      <c r="W192" s="872"/>
      <c r="X192" s="872"/>
      <c r="Y192" s="872"/>
      <c r="Z192" s="872"/>
      <c r="AA192" s="872"/>
      <c r="AB192" s="872"/>
      <c r="AC192" s="872"/>
      <c r="AD192" s="872"/>
    </row>
    <row r="193" spans="18:30" x14ac:dyDescent="0.25">
      <c r="R193" s="872"/>
      <c r="S193" s="872"/>
      <c r="T193" s="872"/>
      <c r="U193" s="872"/>
      <c r="V193" s="872"/>
      <c r="W193" s="872"/>
      <c r="X193" s="872"/>
      <c r="Y193" s="872"/>
      <c r="Z193" s="872"/>
      <c r="AA193" s="872"/>
      <c r="AB193" s="872"/>
      <c r="AC193" s="872"/>
      <c r="AD193" s="872"/>
    </row>
    <row r="194" spans="18:30" x14ac:dyDescent="0.25">
      <c r="R194" s="872"/>
      <c r="S194" s="872"/>
      <c r="T194" s="872"/>
      <c r="U194" s="872"/>
      <c r="V194" s="872"/>
      <c r="W194" s="872"/>
      <c r="X194" s="872"/>
      <c r="Y194" s="872"/>
      <c r="Z194" s="872"/>
      <c r="AA194" s="872"/>
      <c r="AB194" s="872"/>
      <c r="AC194" s="872"/>
      <c r="AD194" s="872"/>
    </row>
    <row r="195" spans="18:30" x14ac:dyDescent="0.25">
      <c r="R195" s="872"/>
      <c r="S195" s="872"/>
      <c r="T195" s="872"/>
      <c r="U195" s="872"/>
      <c r="V195" s="872"/>
      <c r="W195" s="872"/>
      <c r="X195" s="872"/>
      <c r="Y195" s="872"/>
      <c r="Z195" s="872"/>
      <c r="AA195" s="872"/>
      <c r="AB195" s="872"/>
      <c r="AC195" s="872"/>
      <c r="AD195" s="872"/>
    </row>
    <row r="196" spans="18:30" x14ac:dyDescent="0.25">
      <c r="R196" s="872"/>
      <c r="S196" s="872"/>
      <c r="T196" s="872"/>
      <c r="U196" s="872"/>
      <c r="V196" s="872"/>
      <c r="W196" s="872"/>
      <c r="X196" s="872"/>
      <c r="Y196" s="872"/>
      <c r="Z196" s="872"/>
      <c r="AA196" s="872"/>
      <c r="AB196" s="872"/>
      <c r="AC196" s="872"/>
      <c r="AD196" s="872"/>
    </row>
    <row r="197" spans="18:30" x14ac:dyDescent="0.25">
      <c r="R197" s="872"/>
      <c r="S197" s="872"/>
      <c r="T197" s="872"/>
      <c r="U197" s="872"/>
      <c r="V197" s="872"/>
      <c r="W197" s="872"/>
      <c r="X197" s="872"/>
      <c r="Y197" s="872"/>
      <c r="Z197" s="872"/>
      <c r="AA197" s="872"/>
      <c r="AB197" s="872"/>
      <c r="AC197" s="872"/>
      <c r="AD197" s="872"/>
    </row>
    <row r="198" spans="18:30" x14ac:dyDescent="0.25">
      <c r="R198" s="872"/>
      <c r="S198" s="872"/>
      <c r="T198" s="872"/>
      <c r="U198" s="872"/>
      <c r="V198" s="872"/>
      <c r="W198" s="872"/>
      <c r="X198" s="872"/>
      <c r="Y198" s="872"/>
      <c r="Z198" s="872"/>
      <c r="AA198" s="872"/>
      <c r="AB198" s="872"/>
      <c r="AC198" s="872"/>
      <c r="AD198" s="872"/>
    </row>
    <row r="199" spans="18:30" x14ac:dyDescent="0.25">
      <c r="R199" s="872"/>
      <c r="S199" s="872"/>
      <c r="T199" s="872"/>
      <c r="U199" s="872"/>
      <c r="V199" s="872"/>
      <c r="W199" s="872"/>
      <c r="X199" s="872"/>
      <c r="Y199" s="872"/>
      <c r="Z199" s="872"/>
      <c r="AA199" s="872"/>
      <c r="AB199" s="872"/>
      <c r="AC199" s="872"/>
      <c r="AD199" s="872"/>
    </row>
    <row r="200" spans="18:30" x14ac:dyDescent="0.25">
      <c r="R200" s="872"/>
      <c r="S200" s="872"/>
      <c r="T200" s="872"/>
      <c r="U200" s="872"/>
      <c r="V200" s="872"/>
      <c r="W200" s="872"/>
      <c r="X200" s="872"/>
      <c r="Y200" s="872"/>
      <c r="Z200" s="872"/>
      <c r="AA200" s="872"/>
      <c r="AB200" s="872"/>
      <c r="AC200" s="872"/>
      <c r="AD200" s="872"/>
    </row>
    <row r="201" spans="18:30" x14ac:dyDescent="0.25">
      <c r="R201" s="872"/>
      <c r="S201" s="872"/>
      <c r="T201" s="872"/>
      <c r="U201" s="872"/>
      <c r="V201" s="872"/>
      <c r="W201" s="872"/>
      <c r="X201" s="872"/>
      <c r="Y201" s="872"/>
      <c r="Z201" s="872"/>
      <c r="AA201" s="872"/>
      <c r="AB201" s="872"/>
      <c r="AC201" s="872"/>
      <c r="AD201" s="872"/>
    </row>
    <row r="202" spans="18:30" x14ac:dyDescent="0.25">
      <c r="R202" s="872"/>
      <c r="S202" s="872"/>
      <c r="T202" s="872"/>
      <c r="U202" s="872"/>
      <c r="V202" s="872"/>
      <c r="W202" s="872"/>
      <c r="X202" s="872"/>
      <c r="Y202" s="872"/>
      <c r="Z202" s="872"/>
      <c r="AA202" s="872"/>
      <c r="AB202" s="872"/>
      <c r="AC202" s="872"/>
      <c r="AD202" s="872"/>
    </row>
    <row r="203" spans="18:30" x14ac:dyDescent="0.25">
      <c r="R203" s="872"/>
      <c r="S203" s="872"/>
      <c r="T203" s="872"/>
      <c r="U203" s="872"/>
      <c r="V203" s="872"/>
      <c r="W203" s="872"/>
      <c r="X203" s="872"/>
      <c r="Y203" s="872"/>
      <c r="Z203" s="872"/>
      <c r="AA203" s="872"/>
      <c r="AB203" s="872"/>
      <c r="AC203" s="872"/>
      <c r="AD203" s="872"/>
    </row>
    <row r="204" spans="18:30" x14ac:dyDescent="0.25">
      <c r="R204" s="872"/>
      <c r="S204" s="872"/>
      <c r="T204" s="872"/>
      <c r="U204" s="872"/>
      <c r="V204" s="872"/>
      <c r="W204" s="872"/>
      <c r="X204" s="872"/>
      <c r="Y204" s="872"/>
      <c r="Z204" s="872"/>
      <c r="AA204" s="872"/>
      <c r="AB204" s="872"/>
      <c r="AC204" s="872"/>
      <c r="AD204" s="872"/>
    </row>
    <row r="205" spans="18:30" x14ac:dyDescent="0.25">
      <c r="R205" s="872"/>
      <c r="S205" s="872"/>
      <c r="T205" s="872"/>
      <c r="U205" s="872"/>
      <c r="V205" s="872"/>
      <c r="W205" s="872"/>
      <c r="X205" s="872"/>
      <c r="Y205" s="872"/>
      <c r="Z205" s="872"/>
      <c r="AA205" s="872"/>
      <c r="AB205" s="872"/>
      <c r="AC205" s="872"/>
      <c r="AD205" s="872"/>
    </row>
    <row r="206" spans="18:30" x14ac:dyDescent="0.25">
      <c r="R206" s="872"/>
      <c r="S206" s="872"/>
      <c r="T206" s="872"/>
      <c r="U206" s="872"/>
      <c r="V206" s="872"/>
      <c r="W206" s="872"/>
      <c r="X206" s="872"/>
      <c r="Y206" s="872"/>
      <c r="Z206" s="872"/>
      <c r="AA206" s="872"/>
      <c r="AB206" s="872"/>
      <c r="AC206" s="872"/>
      <c r="AD206" s="872"/>
    </row>
    <row r="207" spans="18:30" x14ac:dyDescent="0.25">
      <c r="R207" s="872"/>
      <c r="S207" s="872"/>
      <c r="T207" s="872"/>
      <c r="U207" s="872"/>
      <c r="V207" s="872"/>
      <c r="W207" s="872"/>
      <c r="X207" s="872"/>
      <c r="Y207" s="872"/>
      <c r="Z207" s="872"/>
      <c r="AA207" s="872"/>
      <c r="AB207" s="872"/>
      <c r="AC207" s="872"/>
      <c r="AD207" s="872"/>
    </row>
    <row r="208" spans="18:30" x14ac:dyDescent="0.25">
      <c r="R208" s="872"/>
      <c r="S208" s="872"/>
      <c r="T208" s="872"/>
      <c r="U208" s="872"/>
      <c r="V208" s="872"/>
      <c r="W208" s="872"/>
      <c r="X208" s="872"/>
      <c r="Y208" s="872"/>
      <c r="Z208" s="872"/>
      <c r="AA208" s="872"/>
      <c r="AB208" s="872"/>
      <c r="AC208" s="872"/>
      <c r="AD208" s="872"/>
    </row>
    <row r="209" spans="18:30" x14ac:dyDescent="0.25">
      <c r="R209" s="872"/>
      <c r="S209" s="872"/>
      <c r="T209" s="872"/>
      <c r="U209" s="872"/>
      <c r="V209" s="872"/>
      <c r="W209" s="872"/>
      <c r="X209" s="872"/>
      <c r="Y209" s="872"/>
      <c r="Z209" s="872"/>
      <c r="AA209" s="872"/>
      <c r="AB209" s="872"/>
      <c r="AC209" s="872"/>
      <c r="AD209" s="872"/>
    </row>
    <row r="210" spans="18:30" x14ac:dyDescent="0.25">
      <c r="R210" s="872"/>
      <c r="S210" s="872"/>
      <c r="T210" s="872"/>
      <c r="U210" s="872"/>
      <c r="V210" s="872"/>
      <c r="W210" s="872"/>
      <c r="X210" s="872"/>
      <c r="Y210" s="872"/>
      <c r="Z210" s="872"/>
      <c r="AA210" s="872"/>
      <c r="AB210" s="872"/>
      <c r="AC210" s="872"/>
      <c r="AD210" s="872"/>
    </row>
    <row r="211" spans="18:30" x14ac:dyDescent="0.25">
      <c r="R211" s="872"/>
      <c r="S211" s="872"/>
      <c r="T211" s="872"/>
      <c r="U211" s="872"/>
      <c r="V211" s="872"/>
      <c r="W211" s="872"/>
      <c r="X211" s="872"/>
      <c r="Y211" s="872"/>
      <c r="Z211" s="872"/>
      <c r="AA211" s="872"/>
      <c r="AB211" s="872"/>
      <c r="AC211" s="872"/>
      <c r="AD211" s="872"/>
    </row>
    <row r="212" spans="18:30" x14ac:dyDescent="0.25">
      <c r="R212" s="872"/>
      <c r="S212" s="872"/>
      <c r="T212" s="872"/>
      <c r="U212" s="872"/>
      <c r="V212" s="872"/>
      <c r="W212" s="872"/>
      <c r="X212" s="872"/>
      <c r="Y212" s="872"/>
      <c r="Z212" s="872"/>
      <c r="AA212" s="872"/>
      <c r="AB212" s="872"/>
      <c r="AC212" s="872"/>
      <c r="AD212" s="872"/>
    </row>
    <row r="213" spans="18:30" x14ac:dyDescent="0.25">
      <c r="R213" s="872"/>
      <c r="S213" s="872"/>
      <c r="T213" s="872"/>
      <c r="U213" s="872"/>
      <c r="V213" s="872"/>
      <c r="W213" s="872"/>
      <c r="X213" s="872"/>
      <c r="Y213" s="872"/>
      <c r="Z213" s="872"/>
      <c r="AA213" s="872"/>
      <c r="AB213" s="872"/>
      <c r="AC213" s="872"/>
      <c r="AD213" s="872"/>
    </row>
    <row r="214" spans="18:30" x14ac:dyDescent="0.25">
      <c r="R214" s="872"/>
      <c r="S214" s="872"/>
      <c r="T214" s="872"/>
      <c r="U214" s="872"/>
      <c r="V214" s="872"/>
      <c r="W214" s="872"/>
      <c r="X214" s="872"/>
      <c r="Y214" s="872"/>
      <c r="Z214" s="872"/>
      <c r="AA214" s="872"/>
      <c r="AB214" s="872"/>
      <c r="AC214" s="872"/>
      <c r="AD214" s="872"/>
    </row>
    <row r="215" spans="18:30" x14ac:dyDescent="0.25">
      <c r="R215" s="872"/>
      <c r="S215" s="872"/>
      <c r="T215" s="872"/>
      <c r="U215" s="872"/>
      <c r="V215" s="872"/>
      <c r="W215" s="872"/>
      <c r="X215" s="872"/>
      <c r="Y215" s="872"/>
      <c r="Z215" s="872"/>
      <c r="AA215" s="872"/>
      <c r="AB215" s="872"/>
      <c r="AC215" s="872"/>
      <c r="AD215" s="872"/>
    </row>
    <row r="216" spans="18:30" x14ac:dyDescent="0.25">
      <c r="R216" s="872"/>
      <c r="S216" s="872"/>
      <c r="T216" s="872"/>
      <c r="U216" s="872"/>
      <c r="V216" s="872"/>
      <c r="W216" s="872"/>
      <c r="X216" s="872"/>
      <c r="Y216" s="872"/>
      <c r="Z216" s="872"/>
      <c r="AA216" s="872"/>
      <c r="AB216" s="872"/>
      <c r="AC216" s="872"/>
      <c r="AD216" s="872"/>
    </row>
    <row r="217" spans="18:30" x14ac:dyDescent="0.25">
      <c r="R217" s="872"/>
      <c r="S217" s="872"/>
      <c r="T217" s="872"/>
      <c r="U217" s="872"/>
      <c r="V217" s="872"/>
      <c r="W217" s="872"/>
      <c r="X217" s="872"/>
      <c r="Y217" s="872"/>
      <c r="Z217" s="872"/>
      <c r="AA217" s="872"/>
      <c r="AB217" s="872"/>
      <c r="AC217" s="872"/>
      <c r="AD217" s="872"/>
    </row>
    <row r="218" spans="18:30" x14ac:dyDescent="0.25">
      <c r="R218" s="872"/>
      <c r="S218" s="872"/>
      <c r="T218" s="872"/>
      <c r="U218" s="872"/>
      <c r="V218" s="872"/>
      <c r="W218" s="872"/>
      <c r="X218" s="872"/>
      <c r="Y218" s="872"/>
      <c r="Z218" s="872"/>
      <c r="AA218" s="872"/>
      <c r="AB218" s="872"/>
      <c r="AC218" s="872"/>
      <c r="AD218" s="872"/>
    </row>
    <row r="219" spans="18:30" x14ac:dyDescent="0.25">
      <c r="R219" s="872"/>
      <c r="S219" s="872"/>
      <c r="T219" s="872"/>
      <c r="U219" s="872"/>
      <c r="V219" s="872"/>
      <c r="W219" s="872"/>
      <c r="X219" s="872"/>
      <c r="Y219" s="872"/>
      <c r="Z219" s="872"/>
      <c r="AA219" s="872"/>
      <c r="AB219" s="872"/>
      <c r="AC219" s="872"/>
      <c r="AD219" s="872"/>
    </row>
    <row r="220" spans="18:30" x14ac:dyDescent="0.25">
      <c r="R220" s="872"/>
      <c r="S220" s="872"/>
      <c r="T220" s="872"/>
      <c r="U220" s="872"/>
      <c r="V220" s="872"/>
      <c r="W220" s="872"/>
      <c r="X220" s="872"/>
      <c r="Y220" s="872"/>
      <c r="Z220" s="872"/>
      <c r="AA220" s="872"/>
      <c r="AB220" s="872"/>
      <c r="AC220" s="872"/>
      <c r="AD220" s="872"/>
    </row>
    <row r="221" spans="18:30" x14ac:dyDescent="0.25">
      <c r="R221" s="872"/>
      <c r="S221" s="872"/>
      <c r="T221" s="872"/>
      <c r="U221" s="872"/>
      <c r="V221" s="872"/>
      <c r="W221" s="872"/>
      <c r="X221" s="872"/>
      <c r="Y221" s="872"/>
      <c r="Z221" s="872"/>
      <c r="AA221" s="872"/>
      <c r="AB221" s="872"/>
      <c r="AC221" s="872"/>
      <c r="AD221" s="872"/>
    </row>
    <row r="222" spans="18:30" x14ac:dyDescent="0.25">
      <c r="R222" s="872"/>
      <c r="S222" s="872"/>
      <c r="T222" s="872"/>
      <c r="U222" s="872"/>
      <c r="V222" s="872"/>
      <c r="W222" s="872"/>
      <c r="X222" s="872"/>
      <c r="Y222" s="872"/>
      <c r="Z222" s="872"/>
      <c r="AA222" s="872"/>
      <c r="AB222" s="872"/>
      <c r="AC222" s="872"/>
      <c r="AD222" s="872"/>
    </row>
    <row r="223" spans="18:30" x14ac:dyDescent="0.25">
      <c r="R223" s="872"/>
      <c r="S223" s="872"/>
      <c r="T223" s="872"/>
      <c r="U223" s="872"/>
      <c r="V223" s="872"/>
      <c r="W223" s="872"/>
      <c r="X223" s="872"/>
      <c r="Y223" s="872"/>
      <c r="Z223" s="872"/>
      <c r="AA223" s="872"/>
      <c r="AB223" s="872"/>
      <c r="AC223" s="872"/>
      <c r="AD223" s="872"/>
    </row>
    <row r="224" spans="18:30" x14ac:dyDescent="0.25">
      <c r="R224" s="872"/>
      <c r="S224" s="872"/>
      <c r="T224" s="872"/>
      <c r="U224" s="872"/>
      <c r="V224" s="872"/>
      <c r="W224" s="872"/>
      <c r="X224" s="872"/>
      <c r="Y224" s="872"/>
      <c r="Z224" s="872"/>
      <c r="AA224" s="872"/>
      <c r="AB224" s="872"/>
      <c r="AC224" s="872"/>
      <c r="AD224" s="872"/>
    </row>
    <row r="225" spans="18:30" x14ac:dyDescent="0.25">
      <c r="R225" s="872"/>
      <c r="S225" s="872"/>
      <c r="T225" s="872"/>
      <c r="U225" s="872"/>
      <c r="V225" s="872"/>
      <c r="W225" s="872"/>
      <c r="X225" s="872"/>
      <c r="Y225" s="872"/>
      <c r="Z225" s="872"/>
      <c r="AA225" s="872"/>
      <c r="AB225" s="872"/>
      <c r="AC225" s="872"/>
      <c r="AD225" s="872"/>
    </row>
    <row r="226" spans="18:30" x14ac:dyDescent="0.25">
      <c r="R226" s="872"/>
      <c r="S226" s="872"/>
      <c r="T226" s="872"/>
      <c r="U226" s="872"/>
      <c r="V226" s="872"/>
      <c r="W226" s="872"/>
      <c r="X226" s="872"/>
      <c r="Y226" s="872"/>
      <c r="Z226" s="872"/>
      <c r="AA226" s="872"/>
      <c r="AB226" s="872"/>
      <c r="AC226" s="872"/>
      <c r="AD226" s="872"/>
    </row>
    <row r="227" spans="18:30" x14ac:dyDescent="0.25">
      <c r="R227" s="872"/>
      <c r="S227" s="872"/>
      <c r="T227" s="872"/>
      <c r="U227" s="872"/>
      <c r="V227" s="872"/>
      <c r="W227" s="872"/>
      <c r="X227" s="872"/>
      <c r="Y227" s="872"/>
      <c r="Z227" s="872"/>
      <c r="AA227" s="872"/>
      <c r="AB227" s="872"/>
      <c r="AC227" s="872"/>
      <c r="AD227" s="872"/>
    </row>
    <row r="228" spans="18:30" x14ac:dyDescent="0.25">
      <c r="R228" s="872"/>
      <c r="S228" s="872"/>
      <c r="T228" s="872"/>
      <c r="U228" s="872"/>
      <c r="V228" s="872"/>
      <c r="W228" s="872"/>
      <c r="X228" s="872"/>
      <c r="Y228" s="872"/>
      <c r="Z228" s="872"/>
      <c r="AA228" s="872"/>
      <c r="AB228" s="872"/>
      <c r="AC228" s="872"/>
      <c r="AD228" s="872"/>
    </row>
    <row r="229" spans="18:30" x14ac:dyDescent="0.25">
      <c r="R229" s="872"/>
      <c r="S229" s="872"/>
      <c r="T229" s="872"/>
      <c r="U229" s="872"/>
      <c r="V229" s="872"/>
      <c r="W229" s="872"/>
      <c r="X229" s="872"/>
      <c r="Y229" s="872"/>
      <c r="Z229" s="872"/>
      <c r="AA229" s="872"/>
      <c r="AB229" s="872"/>
      <c r="AC229" s="872"/>
      <c r="AD229" s="872"/>
    </row>
    <row r="230" spans="18:30" x14ac:dyDescent="0.25">
      <c r="R230" s="872"/>
      <c r="S230" s="872"/>
      <c r="T230" s="872"/>
      <c r="U230" s="872"/>
      <c r="V230" s="872"/>
      <c r="W230" s="872"/>
      <c r="X230" s="872"/>
      <c r="Y230" s="872"/>
      <c r="Z230" s="872"/>
      <c r="AA230" s="872"/>
      <c r="AB230" s="872"/>
      <c r="AC230" s="872"/>
      <c r="AD230" s="872"/>
    </row>
    <row r="231" spans="18:30" x14ac:dyDescent="0.25">
      <c r="R231" s="872"/>
      <c r="S231" s="872"/>
      <c r="T231" s="872"/>
      <c r="U231" s="872"/>
      <c r="V231" s="872"/>
      <c r="W231" s="872"/>
      <c r="X231" s="872"/>
      <c r="Y231" s="872"/>
      <c r="Z231" s="872"/>
      <c r="AA231" s="872"/>
      <c r="AB231" s="872"/>
      <c r="AC231" s="872"/>
      <c r="AD231" s="872"/>
    </row>
    <row r="232" spans="18:30" x14ac:dyDescent="0.25">
      <c r="R232" s="872"/>
      <c r="S232" s="872"/>
      <c r="T232" s="872"/>
      <c r="U232" s="872"/>
      <c r="V232" s="872"/>
      <c r="W232" s="872"/>
      <c r="X232" s="872"/>
      <c r="Y232" s="872"/>
      <c r="Z232" s="872"/>
      <c r="AA232" s="872"/>
      <c r="AB232" s="872"/>
      <c r="AC232" s="872"/>
      <c r="AD232" s="872"/>
    </row>
    <row r="233" spans="18:30" x14ac:dyDescent="0.25">
      <c r="R233" s="872"/>
      <c r="S233" s="872"/>
      <c r="T233" s="872"/>
      <c r="U233" s="872"/>
      <c r="V233" s="872"/>
      <c r="W233" s="872"/>
      <c r="X233" s="872"/>
      <c r="Y233" s="872"/>
      <c r="Z233" s="872"/>
      <c r="AA233" s="872"/>
      <c r="AB233" s="872"/>
      <c r="AC233" s="872"/>
      <c r="AD233" s="872"/>
    </row>
    <row r="234" spans="18:30" x14ac:dyDescent="0.25">
      <c r="R234" s="872"/>
      <c r="S234" s="872"/>
      <c r="T234" s="872"/>
      <c r="U234" s="872"/>
      <c r="V234" s="872"/>
      <c r="W234" s="872"/>
      <c r="X234" s="872"/>
      <c r="Y234" s="872"/>
      <c r="Z234" s="872"/>
      <c r="AA234" s="872"/>
      <c r="AB234" s="872"/>
      <c r="AC234" s="872"/>
      <c r="AD234" s="872"/>
    </row>
    <row r="235" spans="18:30" x14ac:dyDescent="0.25">
      <c r="R235" s="872"/>
      <c r="S235" s="872"/>
      <c r="T235" s="872"/>
      <c r="U235" s="872"/>
      <c r="V235" s="872"/>
      <c r="W235" s="872"/>
      <c r="X235" s="872"/>
      <c r="Y235" s="872"/>
      <c r="Z235" s="872"/>
      <c r="AA235" s="872"/>
      <c r="AB235" s="872"/>
      <c r="AC235" s="872"/>
      <c r="AD235" s="872"/>
    </row>
    <row r="236" spans="18:30" x14ac:dyDescent="0.25">
      <c r="R236" s="872"/>
      <c r="S236" s="872"/>
      <c r="T236" s="872"/>
      <c r="U236" s="872"/>
      <c r="V236" s="872"/>
      <c r="W236" s="872"/>
      <c r="X236" s="872"/>
      <c r="Y236" s="872"/>
      <c r="Z236" s="872"/>
      <c r="AA236" s="872"/>
      <c r="AB236" s="872"/>
      <c r="AC236" s="872"/>
      <c r="AD236" s="872"/>
    </row>
    <row r="237" spans="18:30" x14ac:dyDescent="0.25">
      <c r="R237" s="872"/>
      <c r="S237" s="872"/>
      <c r="T237" s="872"/>
      <c r="U237" s="872"/>
      <c r="V237" s="872"/>
      <c r="W237" s="872"/>
      <c r="X237" s="872"/>
      <c r="Y237" s="872"/>
      <c r="Z237" s="872"/>
      <c r="AA237" s="872"/>
      <c r="AB237" s="872"/>
      <c r="AC237" s="872"/>
      <c r="AD237" s="872"/>
    </row>
    <row r="238" spans="18:30" x14ac:dyDescent="0.25">
      <c r="R238" s="872"/>
      <c r="S238" s="872"/>
      <c r="T238" s="872"/>
      <c r="U238" s="872"/>
      <c r="V238" s="872"/>
      <c r="W238" s="872"/>
      <c r="X238" s="872"/>
      <c r="Y238" s="872"/>
      <c r="Z238" s="872"/>
      <c r="AA238" s="872"/>
      <c r="AB238" s="872"/>
      <c r="AC238" s="872"/>
      <c r="AD238" s="872"/>
    </row>
    <row r="239" spans="18:30" x14ac:dyDescent="0.25">
      <c r="R239" s="872"/>
      <c r="S239" s="872"/>
      <c r="T239" s="872"/>
      <c r="U239" s="872"/>
      <c r="V239" s="872"/>
      <c r="W239" s="872"/>
      <c r="X239" s="872"/>
      <c r="Y239" s="872"/>
      <c r="Z239" s="872"/>
      <c r="AA239" s="872"/>
      <c r="AB239" s="872"/>
      <c r="AC239" s="872"/>
      <c r="AD239" s="872"/>
    </row>
    <row r="240" spans="18:30" x14ac:dyDescent="0.25">
      <c r="R240" s="872"/>
      <c r="S240" s="872"/>
      <c r="T240" s="872"/>
      <c r="U240" s="872"/>
      <c r="V240" s="872"/>
      <c r="W240" s="872"/>
      <c r="X240" s="872"/>
      <c r="Y240" s="872"/>
      <c r="Z240" s="872"/>
      <c r="AA240" s="872"/>
      <c r="AB240" s="872"/>
      <c r="AC240" s="872"/>
      <c r="AD240" s="872"/>
    </row>
    <row r="241" spans="18:30" x14ac:dyDescent="0.25">
      <c r="R241" s="872"/>
      <c r="S241" s="872"/>
      <c r="T241" s="872"/>
      <c r="U241" s="872"/>
      <c r="V241" s="872"/>
      <c r="W241" s="872"/>
      <c r="X241" s="872"/>
      <c r="Y241" s="872"/>
      <c r="Z241" s="872"/>
      <c r="AA241" s="872"/>
      <c r="AB241" s="872"/>
      <c r="AC241" s="872"/>
      <c r="AD241" s="872"/>
    </row>
    <row r="242" spans="18:30" x14ac:dyDescent="0.25">
      <c r="R242" s="872"/>
      <c r="S242" s="872"/>
      <c r="T242" s="872"/>
      <c r="U242" s="872"/>
      <c r="V242" s="872"/>
      <c r="W242" s="872"/>
      <c r="X242" s="872"/>
      <c r="Y242" s="872"/>
      <c r="Z242" s="872"/>
      <c r="AA242" s="872"/>
      <c r="AB242" s="872"/>
      <c r="AC242" s="872"/>
      <c r="AD242" s="872"/>
    </row>
    <row r="243" spans="18:30" x14ac:dyDescent="0.25">
      <c r="R243" s="872"/>
      <c r="S243" s="872"/>
      <c r="T243" s="872"/>
      <c r="U243" s="872"/>
      <c r="V243" s="872"/>
      <c r="W243" s="872"/>
      <c r="X243" s="872"/>
      <c r="Y243" s="872"/>
      <c r="Z243" s="872"/>
      <c r="AA243" s="872"/>
      <c r="AB243" s="872"/>
      <c r="AC243" s="872"/>
      <c r="AD243" s="872"/>
    </row>
    <row r="244" spans="18:30" x14ac:dyDescent="0.25">
      <c r="R244" s="872"/>
      <c r="S244" s="872"/>
      <c r="T244" s="872"/>
      <c r="U244" s="872"/>
      <c r="V244" s="872"/>
      <c r="W244" s="872"/>
      <c r="X244" s="872"/>
      <c r="Y244" s="872"/>
      <c r="Z244" s="872"/>
      <c r="AA244" s="872"/>
      <c r="AB244" s="872"/>
      <c r="AC244" s="872"/>
      <c r="AD244" s="872"/>
    </row>
    <row r="245" spans="18:30" x14ac:dyDescent="0.25">
      <c r="R245" s="872"/>
      <c r="S245" s="872"/>
      <c r="T245" s="872"/>
      <c r="U245" s="872"/>
      <c r="V245" s="872"/>
      <c r="W245" s="872"/>
      <c r="X245" s="872"/>
      <c r="Y245" s="872"/>
      <c r="Z245" s="872"/>
      <c r="AA245" s="872"/>
      <c r="AB245" s="872"/>
      <c r="AC245" s="872"/>
      <c r="AD245" s="872"/>
    </row>
    <row r="246" spans="18:30" x14ac:dyDescent="0.25">
      <c r="R246" s="872"/>
      <c r="S246" s="872"/>
      <c r="T246" s="872"/>
      <c r="U246" s="872"/>
      <c r="V246" s="872"/>
      <c r="W246" s="872"/>
      <c r="X246" s="872"/>
      <c r="Y246" s="872"/>
      <c r="Z246" s="872"/>
      <c r="AA246" s="872"/>
      <c r="AB246" s="872"/>
      <c r="AC246" s="872"/>
      <c r="AD246" s="872"/>
    </row>
    <row r="247" spans="18:30" x14ac:dyDescent="0.25">
      <c r="R247" s="872"/>
      <c r="S247" s="872"/>
      <c r="T247" s="872"/>
      <c r="U247" s="872"/>
      <c r="V247" s="872"/>
      <c r="W247" s="872"/>
      <c r="X247" s="872"/>
      <c r="Y247" s="872"/>
      <c r="Z247" s="872"/>
      <c r="AA247" s="872"/>
      <c r="AB247" s="872"/>
      <c r="AC247" s="872"/>
      <c r="AD247" s="872"/>
    </row>
    <row r="248" spans="18:30" x14ac:dyDescent="0.25">
      <c r="R248" s="872"/>
      <c r="S248" s="872"/>
      <c r="T248" s="872"/>
      <c r="U248" s="872"/>
      <c r="V248" s="872"/>
      <c r="W248" s="872"/>
      <c r="X248" s="872"/>
      <c r="Y248" s="872"/>
      <c r="Z248" s="872"/>
      <c r="AA248" s="872"/>
      <c r="AB248" s="872"/>
      <c r="AC248" s="872"/>
      <c r="AD248" s="872"/>
    </row>
    <row r="249" spans="18:30" x14ac:dyDescent="0.25">
      <c r="R249" s="872"/>
      <c r="S249" s="872"/>
      <c r="T249" s="872"/>
      <c r="U249" s="872"/>
      <c r="V249" s="872"/>
      <c r="W249" s="872"/>
      <c r="X249" s="872"/>
      <c r="Y249" s="872"/>
      <c r="Z249" s="872"/>
      <c r="AA249" s="872"/>
      <c r="AB249" s="872"/>
      <c r="AC249" s="872"/>
      <c r="AD249" s="872"/>
    </row>
    <row r="250" spans="18:30" x14ac:dyDescent="0.25">
      <c r="R250" s="872"/>
      <c r="S250" s="872"/>
      <c r="T250" s="872"/>
      <c r="U250" s="872"/>
      <c r="V250" s="872"/>
      <c r="W250" s="872"/>
      <c r="X250" s="872"/>
      <c r="Y250" s="872"/>
      <c r="Z250" s="872"/>
      <c r="AA250" s="872"/>
      <c r="AB250" s="872"/>
      <c r="AC250" s="872"/>
      <c r="AD250" s="872"/>
    </row>
    <row r="251" spans="18:30" x14ac:dyDescent="0.25">
      <c r="R251" s="872"/>
      <c r="S251" s="872"/>
      <c r="T251" s="872"/>
      <c r="U251" s="872"/>
      <c r="V251" s="872"/>
      <c r="W251" s="872"/>
      <c r="X251" s="872"/>
      <c r="Y251" s="872"/>
      <c r="Z251" s="872"/>
      <c r="AA251" s="872"/>
      <c r="AB251" s="872"/>
      <c r="AC251" s="872"/>
      <c r="AD251" s="872"/>
    </row>
    <row r="252" spans="18:30" x14ac:dyDescent="0.25">
      <c r="R252" s="872"/>
      <c r="S252" s="872"/>
      <c r="T252" s="872"/>
      <c r="U252" s="872"/>
      <c r="V252" s="872"/>
      <c r="W252" s="872"/>
      <c r="X252" s="872"/>
      <c r="Y252" s="872"/>
      <c r="Z252" s="872"/>
      <c r="AA252" s="872"/>
      <c r="AB252" s="872"/>
      <c r="AC252" s="872"/>
      <c r="AD252" s="872"/>
    </row>
    <row r="253" spans="18:30" x14ac:dyDescent="0.25">
      <c r="R253" s="872"/>
      <c r="S253" s="872"/>
      <c r="T253" s="872"/>
      <c r="U253" s="872"/>
      <c r="V253" s="872"/>
      <c r="W253" s="872"/>
      <c r="X253" s="872"/>
      <c r="Y253" s="872"/>
      <c r="Z253" s="872"/>
      <c r="AA253" s="872"/>
      <c r="AB253" s="872"/>
      <c r="AC253" s="872"/>
      <c r="AD253" s="872"/>
    </row>
    <row r="254" spans="18:30" x14ac:dyDescent="0.25">
      <c r="R254" s="872"/>
      <c r="S254" s="872"/>
      <c r="T254" s="872"/>
      <c r="U254" s="872"/>
      <c r="V254" s="872"/>
      <c r="W254" s="872"/>
      <c r="X254" s="872"/>
      <c r="Y254" s="872"/>
      <c r="Z254" s="872"/>
      <c r="AA254" s="872"/>
      <c r="AB254" s="872"/>
      <c r="AC254" s="872"/>
      <c r="AD254" s="872"/>
    </row>
    <row r="255" spans="18:30" x14ac:dyDescent="0.25">
      <c r="R255" s="872"/>
      <c r="S255" s="872"/>
      <c r="T255" s="872"/>
      <c r="U255" s="872"/>
      <c r="V255" s="872"/>
      <c r="W255" s="872"/>
      <c r="X255" s="872"/>
      <c r="Y255" s="872"/>
      <c r="Z255" s="872"/>
      <c r="AA255" s="872"/>
      <c r="AB255" s="872"/>
      <c r="AC255" s="872"/>
      <c r="AD255" s="872"/>
    </row>
    <row r="256" spans="18:30" x14ac:dyDescent="0.25">
      <c r="R256" s="872"/>
      <c r="S256" s="872"/>
      <c r="T256" s="872"/>
      <c r="U256" s="872"/>
      <c r="V256" s="872"/>
      <c r="W256" s="872"/>
      <c r="X256" s="872"/>
      <c r="Y256" s="872"/>
      <c r="Z256" s="872"/>
      <c r="AA256" s="872"/>
      <c r="AB256" s="872"/>
      <c r="AC256" s="872"/>
      <c r="AD256" s="872"/>
    </row>
    <row r="257" spans="18:30" x14ac:dyDescent="0.25">
      <c r="R257" s="872"/>
      <c r="S257" s="872"/>
      <c r="T257" s="872"/>
      <c r="U257" s="872"/>
      <c r="V257" s="872"/>
      <c r="W257" s="872"/>
      <c r="X257" s="872"/>
      <c r="Y257" s="872"/>
      <c r="Z257" s="872"/>
      <c r="AA257" s="872"/>
      <c r="AB257" s="872"/>
      <c r="AC257" s="872"/>
      <c r="AD257" s="872"/>
    </row>
    <row r="258" spans="18:30" x14ac:dyDescent="0.25">
      <c r="R258" s="872"/>
      <c r="S258" s="872"/>
      <c r="T258" s="872"/>
      <c r="U258" s="872"/>
      <c r="V258" s="872"/>
      <c r="W258" s="872"/>
      <c r="X258" s="872"/>
      <c r="Y258" s="872"/>
      <c r="Z258" s="872"/>
      <c r="AA258" s="872"/>
      <c r="AB258" s="872"/>
      <c r="AC258" s="872"/>
      <c r="AD258" s="872"/>
    </row>
    <row r="259" spans="18:30" x14ac:dyDescent="0.25">
      <c r="R259" s="872"/>
      <c r="S259" s="872"/>
      <c r="T259" s="872"/>
      <c r="U259" s="872"/>
      <c r="V259" s="872"/>
      <c r="W259" s="872"/>
      <c r="X259" s="872"/>
      <c r="Y259" s="872"/>
      <c r="Z259" s="872"/>
      <c r="AA259" s="872"/>
      <c r="AB259" s="872"/>
      <c r="AC259" s="872"/>
      <c r="AD259" s="872"/>
    </row>
    <row r="260" spans="18:30" x14ac:dyDescent="0.25">
      <c r="R260" s="872"/>
      <c r="S260" s="872"/>
      <c r="T260" s="872"/>
      <c r="U260" s="872"/>
      <c r="V260" s="872"/>
      <c r="W260" s="872"/>
      <c r="X260" s="872"/>
      <c r="Y260" s="872"/>
      <c r="Z260" s="872"/>
      <c r="AA260" s="872"/>
      <c r="AB260" s="872"/>
      <c r="AC260" s="872"/>
      <c r="AD260" s="872"/>
    </row>
    <row r="261" spans="18:30" x14ac:dyDescent="0.25">
      <c r="R261" s="872"/>
      <c r="S261" s="872"/>
      <c r="T261" s="872"/>
      <c r="U261" s="872"/>
      <c r="V261" s="872"/>
      <c r="W261" s="872"/>
      <c r="X261" s="872"/>
      <c r="Y261" s="872"/>
      <c r="Z261" s="872"/>
      <c r="AA261" s="872"/>
      <c r="AB261" s="872"/>
      <c r="AC261" s="872"/>
      <c r="AD261" s="872"/>
    </row>
    <row r="262" spans="18:30" x14ac:dyDescent="0.25">
      <c r="R262" s="872"/>
      <c r="S262" s="872"/>
      <c r="T262" s="872"/>
      <c r="U262" s="872"/>
      <c r="V262" s="872"/>
      <c r="W262" s="872"/>
      <c r="X262" s="872"/>
      <c r="Y262" s="872"/>
      <c r="Z262" s="872"/>
      <c r="AA262" s="872"/>
      <c r="AB262" s="872"/>
      <c r="AC262" s="872"/>
      <c r="AD262" s="872"/>
    </row>
    <row r="263" spans="18:30" x14ac:dyDescent="0.25">
      <c r="R263" s="872"/>
      <c r="S263" s="872"/>
      <c r="T263" s="872"/>
      <c r="U263" s="872"/>
      <c r="V263" s="872"/>
      <c r="W263" s="872"/>
      <c r="X263" s="872"/>
      <c r="Y263" s="872"/>
      <c r="Z263" s="872"/>
      <c r="AA263" s="872"/>
      <c r="AB263" s="872"/>
      <c r="AC263" s="872"/>
      <c r="AD263" s="872"/>
    </row>
    <row r="264" spans="18:30" x14ac:dyDescent="0.25">
      <c r="R264" s="872"/>
      <c r="S264" s="872"/>
      <c r="T264" s="872"/>
      <c r="U264" s="872"/>
      <c r="V264" s="872"/>
      <c r="W264" s="872"/>
      <c r="X264" s="872"/>
      <c r="Y264" s="872"/>
      <c r="Z264" s="872"/>
      <c r="AA264" s="872"/>
      <c r="AB264" s="872"/>
      <c r="AC264" s="872"/>
      <c r="AD264" s="872"/>
    </row>
    <row r="265" spans="18:30" x14ac:dyDescent="0.25">
      <c r="R265" s="872"/>
      <c r="S265" s="872"/>
      <c r="T265" s="872"/>
      <c r="U265" s="872"/>
      <c r="V265" s="872"/>
      <c r="W265" s="872"/>
      <c r="X265" s="872"/>
      <c r="Y265" s="872"/>
      <c r="Z265" s="872"/>
      <c r="AA265" s="872"/>
      <c r="AB265" s="872"/>
      <c r="AC265" s="872"/>
      <c r="AD265" s="872"/>
    </row>
    <row r="266" spans="18:30" x14ac:dyDescent="0.25">
      <c r="R266" s="872"/>
      <c r="S266" s="872"/>
      <c r="T266" s="872"/>
      <c r="U266" s="872"/>
      <c r="V266" s="872"/>
      <c r="W266" s="872"/>
      <c r="X266" s="872"/>
      <c r="Y266" s="872"/>
      <c r="Z266" s="872"/>
      <c r="AA266" s="872"/>
      <c r="AB266" s="872"/>
      <c r="AC266" s="872"/>
      <c r="AD266" s="872"/>
    </row>
    <row r="267" spans="18:30" x14ac:dyDescent="0.25">
      <c r="R267" s="872"/>
      <c r="S267" s="872"/>
      <c r="T267" s="872"/>
      <c r="U267" s="872"/>
      <c r="V267" s="872"/>
      <c r="W267" s="872"/>
      <c r="X267" s="872"/>
      <c r="Y267" s="872"/>
      <c r="Z267" s="872"/>
      <c r="AA267" s="872"/>
      <c r="AB267" s="872"/>
      <c r="AC267" s="872"/>
      <c r="AD267" s="872"/>
    </row>
    <row r="268" spans="18:30" x14ac:dyDescent="0.25">
      <c r="R268" s="872"/>
      <c r="S268" s="872"/>
      <c r="T268" s="872"/>
      <c r="U268" s="872"/>
      <c r="V268" s="872"/>
      <c r="W268" s="872"/>
      <c r="X268" s="872"/>
      <c r="Y268" s="872"/>
      <c r="Z268" s="872"/>
      <c r="AA268" s="872"/>
      <c r="AB268" s="872"/>
      <c r="AC268" s="872"/>
      <c r="AD268" s="872"/>
    </row>
    <row r="269" spans="18:30" x14ac:dyDescent="0.25">
      <c r="R269" s="872"/>
      <c r="S269" s="872"/>
      <c r="T269" s="872"/>
      <c r="U269" s="872"/>
      <c r="V269" s="872"/>
      <c r="W269" s="872"/>
      <c r="X269" s="872"/>
      <c r="Y269" s="872"/>
      <c r="Z269" s="872"/>
      <c r="AA269" s="872"/>
      <c r="AB269" s="872"/>
      <c r="AC269" s="872"/>
      <c r="AD269" s="872"/>
    </row>
    <row r="270" spans="18:30" x14ac:dyDescent="0.25">
      <c r="R270" s="872"/>
      <c r="S270" s="872"/>
      <c r="T270" s="872"/>
      <c r="U270" s="872"/>
      <c r="V270" s="872"/>
      <c r="W270" s="872"/>
      <c r="X270" s="872"/>
      <c r="Y270" s="872"/>
      <c r="Z270" s="872"/>
      <c r="AA270" s="872"/>
      <c r="AB270" s="872"/>
      <c r="AC270" s="872"/>
      <c r="AD270" s="872"/>
    </row>
    <row r="271" spans="18:30" x14ac:dyDescent="0.25">
      <c r="R271" s="872"/>
      <c r="S271" s="872"/>
      <c r="T271" s="872"/>
      <c r="U271" s="872"/>
      <c r="V271" s="872"/>
      <c r="W271" s="872"/>
      <c r="X271" s="872"/>
      <c r="Y271" s="872"/>
      <c r="Z271" s="872"/>
      <c r="AA271" s="872"/>
      <c r="AB271" s="872"/>
      <c r="AC271" s="872"/>
      <c r="AD271" s="872"/>
    </row>
    <row r="272" spans="18:30" x14ac:dyDescent="0.25">
      <c r="R272" s="872"/>
      <c r="S272" s="872"/>
      <c r="T272" s="872"/>
      <c r="U272" s="872"/>
      <c r="V272" s="872"/>
      <c r="W272" s="872"/>
      <c r="X272" s="872"/>
      <c r="Y272" s="872"/>
      <c r="Z272" s="872"/>
      <c r="AA272" s="872"/>
      <c r="AB272" s="872"/>
      <c r="AC272" s="872"/>
      <c r="AD272" s="872"/>
    </row>
    <row r="273" spans="18:30" x14ac:dyDescent="0.25">
      <c r="R273" s="872"/>
      <c r="S273" s="872"/>
      <c r="T273" s="872"/>
      <c r="U273" s="872"/>
      <c r="V273" s="872"/>
      <c r="W273" s="872"/>
      <c r="X273" s="872"/>
      <c r="Y273" s="872"/>
      <c r="Z273" s="872"/>
      <c r="AA273" s="872"/>
      <c r="AB273" s="872"/>
      <c r="AC273" s="872"/>
      <c r="AD273" s="872"/>
    </row>
    <row r="274" spans="18:30" x14ac:dyDescent="0.25">
      <c r="R274" s="872"/>
      <c r="S274" s="872"/>
      <c r="T274" s="872"/>
      <c r="U274" s="872"/>
      <c r="V274" s="872"/>
      <c r="W274" s="872"/>
      <c r="X274" s="872"/>
      <c r="Y274" s="872"/>
      <c r="Z274" s="872"/>
      <c r="AA274" s="872"/>
      <c r="AB274" s="872"/>
      <c r="AC274" s="872"/>
      <c r="AD274" s="872"/>
    </row>
    <row r="275" spans="18:30" x14ac:dyDescent="0.25">
      <c r="R275" s="872"/>
      <c r="S275" s="872"/>
      <c r="T275" s="872"/>
      <c r="U275" s="872"/>
      <c r="V275" s="872"/>
      <c r="W275" s="872"/>
      <c r="X275" s="872"/>
      <c r="Y275" s="872"/>
      <c r="Z275" s="872"/>
      <c r="AA275" s="872"/>
      <c r="AB275" s="872"/>
      <c r="AC275" s="872"/>
      <c r="AD275" s="872"/>
    </row>
    <row r="276" spans="18:30" x14ac:dyDescent="0.25">
      <c r="R276" s="872"/>
      <c r="S276" s="872"/>
      <c r="T276" s="872"/>
      <c r="U276" s="872"/>
      <c r="V276" s="872"/>
      <c r="W276" s="872"/>
      <c r="X276" s="872"/>
      <c r="Y276" s="872"/>
      <c r="Z276" s="872"/>
      <c r="AA276" s="872"/>
      <c r="AB276" s="872"/>
      <c r="AC276" s="872"/>
      <c r="AD276" s="872"/>
    </row>
    <row r="277" spans="18:30" x14ac:dyDescent="0.25">
      <c r="R277" s="872"/>
      <c r="S277" s="872"/>
      <c r="T277" s="872"/>
      <c r="U277" s="872"/>
      <c r="V277" s="872"/>
      <c r="W277" s="872"/>
      <c r="X277" s="872"/>
      <c r="Y277" s="872"/>
      <c r="Z277" s="872"/>
      <c r="AA277" s="872"/>
      <c r="AB277" s="872"/>
      <c r="AC277" s="872"/>
      <c r="AD277" s="872"/>
    </row>
    <row r="278" spans="18:30" x14ac:dyDescent="0.25">
      <c r="R278" s="872"/>
      <c r="S278" s="872"/>
      <c r="T278" s="872"/>
      <c r="U278" s="872"/>
      <c r="V278" s="872"/>
      <c r="W278" s="872"/>
      <c r="X278" s="872"/>
      <c r="Y278" s="872"/>
      <c r="Z278" s="872"/>
      <c r="AA278" s="872"/>
      <c r="AB278" s="872"/>
      <c r="AC278" s="872"/>
      <c r="AD278" s="872"/>
    </row>
    <row r="279" spans="18:30" x14ac:dyDescent="0.25">
      <c r="R279" s="872"/>
      <c r="S279" s="872"/>
      <c r="T279" s="872"/>
      <c r="U279" s="872"/>
      <c r="V279" s="872"/>
      <c r="W279" s="872"/>
      <c r="X279" s="872"/>
      <c r="Y279" s="872"/>
      <c r="Z279" s="872"/>
      <c r="AA279" s="872"/>
      <c r="AB279" s="872"/>
      <c r="AC279" s="872"/>
      <c r="AD279" s="872"/>
    </row>
    <row r="280" spans="18:30" x14ac:dyDescent="0.25">
      <c r="R280" s="872"/>
      <c r="S280" s="872"/>
      <c r="T280" s="872"/>
      <c r="U280" s="872"/>
      <c r="V280" s="872"/>
      <c r="W280" s="872"/>
      <c r="X280" s="872"/>
      <c r="Y280" s="872"/>
      <c r="Z280" s="872"/>
      <c r="AA280" s="872"/>
      <c r="AB280" s="872"/>
      <c r="AC280" s="872"/>
      <c r="AD280" s="872"/>
    </row>
    <row r="281" spans="18:30" x14ac:dyDescent="0.25">
      <c r="R281" s="872"/>
      <c r="S281" s="872"/>
      <c r="T281" s="872"/>
      <c r="U281" s="872"/>
      <c r="V281" s="872"/>
      <c r="W281" s="872"/>
      <c r="X281" s="872"/>
      <c r="Y281" s="872"/>
      <c r="Z281" s="872"/>
      <c r="AA281" s="872"/>
      <c r="AB281" s="872"/>
      <c r="AC281" s="872"/>
      <c r="AD281" s="872"/>
    </row>
    <row r="282" spans="18:30" x14ac:dyDescent="0.25">
      <c r="R282" s="872"/>
      <c r="S282" s="872"/>
      <c r="T282" s="872"/>
      <c r="U282" s="872"/>
      <c r="V282" s="872"/>
      <c r="W282" s="872"/>
      <c r="X282" s="872"/>
      <c r="Y282" s="872"/>
      <c r="Z282" s="872"/>
      <c r="AA282" s="872"/>
      <c r="AB282" s="872"/>
      <c r="AC282" s="872"/>
      <c r="AD282" s="872"/>
    </row>
    <row r="283" spans="18:30" x14ac:dyDescent="0.25">
      <c r="R283" s="872"/>
      <c r="S283" s="872"/>
      <c r="T283" s="872"/>
      <c r="U283" s="872"/>
      <c r="V283" s="872"/>
      <c r="W283" s="872"/>
      <c r="X283" s="872"/>
      <c r="Y283" s="872"/>
      <c r="Z283" s="872"/>
      <c r="AA283" s="872"/>
      <c r="AB283" s="872"/>
      <c r="AC283" s="872"/>
      <c r="AD283" s="872"/>
    </row>
    <row r="284" spans="18:30" x14ac:dyDescent="0.25">
      <c r="R284" s="872"/>
      <c r="S284" s="872"/>
      <c r="T284" s="872"/>
      <c r="U284" s="872"/>
      <c r="V284" s="872"/>
      <c r="W284" s="872"/>
      <c r="X284" s="872"/>
      <c r="Y284" s="872"/>
      <c r="Z284" s="872"/>
      <c r="AA284" s="872"/>
      <c r="AB284" s="872"/>
      <c r="AC284" s="872"/>
      <c r="AD284" s="872"/>
    </row>
    <row r="285" spans="18:30" x14ac:dyDescent="0.25">
      <c r="R285" s="872"/>
      <c r="S285" s="872"/>
      <c r="T285" s="872"/>
      <c r="U285" s="872"/>
      <c r="V285" s="872"/>
      <c r="W285" s="872"/>
      <c r="X285" s="872"/>
      <c r="Y285" s="872"/>
      <c r="Z285" s="872"/>
      <c r="AA285" s="872"/>
      <c r="AB285" s="872"/>
      <c r="AC285" s="872"/>
      <c r="AD285" s="872"/>
    </row>
    <row r="286" spans="18:30" x14ac:dyDescent="0.25">
      <c r="R286" s="872"/>
      <c r="S286" s="872"/>
      <c r="T286" s="872"/>
      <c r="U286" s="872"/>
      <c r="V286" s="872"/>
      <c r="W286" s="872"/>
      <c r="X286" s="872"/>
      <c r="Y286" s="872"/>
      <c r="Z286" s="872"/>
      <c r="AA286" s="872"/>
      <c r="AB286" s="872"/>
      <c r="AC286" s="872"/>
      <c r="AD286" s="872"/>
    </row>
    <row r="287" spans="18:30" x14ac:dyDescent="0.25">
      <c r="R287" s="872"/>
      <c r="S287" s="872"/>
      <c r="T287" s="872"/>
      <c r="U287" s="872"/>
      <c r="V287" s="872"/>
      <c r="W287" s="872"/>
      <c r="X287" s="872"/>
      <c r="Y287" s="872"/>
      <c r="Z287" s="872"/>
      <c r="AA287" s="872"/>
      <c r="AB287" s="872"/>
      <c r="AC287" s="872"/>
      <c r="AD287" s="872"/>
    </row>
    <row r="288" spans="18:30" x14ac:dyDescent="0.25">
      <c r="R288" s="872"/>
      <c r="S288" s="872"/>
      <c r="T288" s="872"/>
      <c r="U288" s="872"/>
      <c r="V288" s="872"/>
      <c r="W288" s="872"/>
      <c r="X288" s="872"/>
      <c r="Y288" s="872"/>
      <c r="Z288" s="872"/>
      <c r="AA288" s="872"/>
      <c r="AB288" s="872"/>
      <c r="AC288" s="872"/>
      <c r="AD288" s="872"/>
    </row>
    <row r="289" spans="18:30" x14ac:dyDescent="0.25">
      <c r="R289" s="872"/>
      <c r="S289" s="872"/>
      <c r="T289" s="872"/>
      <c r="U289" s="872"/>
      <c r="V289" s="872"/>
      <c r="W289" s="872"/>
      <c r="X289" s="872"/>
      <c r="Y289" s="872"/>
      <c r="Z289" s="872"/>
      <c r="AA289" s="872"/>
      <c r="AB289" s="872"/>
      <c r="AC289" s="872"/>
      <c r="AD289" s="872"/>
    </row>
    <row r="290" spans="18:30" x14ac:dyDescent="0.25">
      <c r="R290" s="872"/>
      <c r="S290" s="872"/>
      <c r="T290" s="872"/>
      <c r="U290" s="872"/>
      <c r="V290" s="872"/>
      <c r="W290" s="872"/>
      <c r="X290" s="872"/>
      <c r="Y290" s="872"/>
      <c r="Z290" s="872"/>
      <c r="AA290" s="872"/>
      <c r="AB290" s="872"/>
      <c r="AC290" s="872"/>
      <c r="AD290" s="872"/>
    </row>
    <row r="291" spans="18:30" x14ac:dyDescent="0.25">
      <c r="R291" s="872"/>
      <c r="S291" s="872"/>
      <c r="T291" s="872"/>
      <c r="U291" s="872"/>
      <c r="V291" s="872"/>
      <c r="W291" s="872"/>
      <c r="X291" s="872"/>
      <c r="Y291" s="872"/>
      <c r="Z291" s="872"/>
      <c r="AA291" s="872"/>
      <c r="AB291" s="872"/>
      <c r="AC291" s="872"/>
      <c r="AD291" s="872"/>
    </row>
    <row r="292" spans="18:30" x14ac:dyDescent="0.25">
      <c r="R292" s="872"/>
      <c r="S292" s="872"/>
      <c r="T292" s="872"/>
      <c r="U292" s="872"/>
      <c r="V292" s="872"/>
      <c r="W292" s="872"/>
      <c r="X292" s="872"/>
      <c r="Y292" s="872"/>
      <c r="Z292" s="872"/>
      <c r="AA292" s="872"/>
      <c r="AB292" s="872"/>
      <c r="AC292" s="872"/>
      <c r="AD292" s="872"/>
    </row>
    <row r="293" spans="18:30" x14ac:dyDescent="0.25">
      <c r="R293" s="872"/>
      <c r="S293" s="872"/>
      <c r="T293" s="872"/>
      <c r="U293" s="872"/>
      <c r="V293" s="872"/>
      <c r="W293" s="872"/>
      <c r="X293" s="872"/>
      <c r="Y293" s="872"/>
      <c r="Z293" s="872"/>
      <c r="AA293" s="872"/>
      <c r="AB293" s="872"/>
      <c r="AC293" s="872"/>
      <c r="AD293" s="872"/>
    </row>
    <row r="294" spans="18:30" x14ac:dyDescent="0.25">
      <c r="R294" s="872"/>
      <c r="S294" s="872"/>
      <c r="T294" s="872"/>
      <c r="U294" s="872"/>
      <c r="V294" s="872"/>
      <c r="W294" s="872"/>
      <c r="X294" s="872"/>
      <c r="Y294" s="872"/>
      <c r="Z294" s="872"/>
      <c r="AA294" s="872"/>
      <c r="AB294" s="872"/>
      <c r="AC294" s="872"/>
      <c r="AD294" s="872"/>
    </row>
    <row r="295" spans="18:30" x14ac:dyDescent="0.25">
      <c r="R295" s="872"/>
      <c r="S295" s="872"/>
      <c r="T295" s="872"/>
      <c r="U295" s="872"/>
      <c r="V295" s="872"/>
      <c r="W295" s="872"/>
      <c r="X295" s="872"/>
      <c r="Y295" s="872"/>
      <c r="Z295" s="872"/>
      <c r="AA295" s="872"/>
      <c r="AB295" s="872"/>
      <c r="AC295" s="872"/>
      <c r="AD295" s="872"/>
    </row>
    <row r="296" spans="18:30" x14ac:dyDescent="0.25">
      <c r="R296" s="872"/>
      <c r="S296" s="872"/>
      <c r="T296" s="872"/>
      <c r="U296" s="872"/>
      <c r="V296" s="872"/>
      <c r="W296" s="872"/>
      <c r="X296" s="872"/>
      <c r="Y296" s="872"/>
      <c r="Z296" s="872"/>
      <c r="AA296" s="872"/>
      <c r="AB296" s="872"/>
      <c r="AC296" s="872"/>
      <c r="AD296" s="872"/>
    </row>
    <row r="297" spans="18:30" x14ac:dyDescent="0.25">
      <c r="R297" s="872"/>
      <c r="S297" s="872"/>
      <c r="T297" s="872"/>
      <c r="U297" s="872"/>
      <c r="V297" s="872"/>
      <c r="W297" s="872"/>
      <c r="X297" s="872"/>
      <c r="Y297" s="872"/>
      <c r="Z297" s="872"/>
      <c r="AA297" s="872"/>
      <c r="AB297" s="872"/>
      <c r="AC297" s="872"/>
      <c r="AD297" s="872"/>
    </row>
    <row r="298" spans="18:30" x14ac:dyDescent="0.25">
      <c r="R298" s="872"/>
      <c r="S298" s="872"/>
      <c r="T298" s="872"/>
      <c r="U298" s="872"/>
      <c r="V298" s="872"/>
      <c r="W298" s="872"/>
      <c r="X298" s="872"/>
      <c r="Y298" s="872"/>
      <c r="Z298" s="872"/>
      <c r="AA298" s="872"/>
      <c r="AB298" s="872"/>
      <c r="AC298" s="872"/>
      <c r="AD298" s="872"/>
    </row>
    <row r="299" spans="18:30" x14ac:dyDescent="0.25">
      <c r="R299" s="872"/>
      <c r="S299" s="872"/>
      <c r="T299" s="872"/>
      <c r="U299" s="872"/>
      <c r="V299" s="872"/>
      <c r="W299" s="872"/>
      <c r="X299" s="872"/>
      <c r="Y299" s="872"/>
      <c r="Z299" s="872"/>
      <c r="AA299" s="872"/>
      <c r="AB299" s="872"/>
      <c r="AC299" s="872"/>
      <c r="AD299" s="872"/>
    </row>
    <row r="300" spans="18:30" x14ac:dyDescent="0.25">
      <c r="R300" s="872"/>
      <c r="S300" s="872"/>
      <c r="T300" s="872"/>
      <c r="U300" s="872"/>
      <c r="V300" s="872"/>
      <c r="W300" s="872"/>
      <c r="X300" s="872"/>
      <c r="Y300" s="872"/>
      <c r="Z300" s="872"/>
      <c r="AA300" s="872"/>
      <c r="AB300" s="872"/>
      <c r="AC300" s="872"/>
      <c r="AD300" s="872"/>
    </row>
    <row r="301" spans="18:30" x14ac:dyDescent="0.25">
      <c r="R301" s="872"/>
      <c r="S301" s="872"/>
      <c r="T301" s="872"/>
      <c r="U301" s="872"/>
      <c r="V301" s="872"/>
      <c r="W301" s="872"/>
      <c r="X301" s="872"/>
      <c r="Y301" s="872"/>
      <c r="Z301" s="872"/>
      <c r="AA301" s="872"/>
      <c r="AB301" s="872"/>
      <c r="AC301" s="872"/>
      <c r="AD301" s="872"/>
    </row>
    <row r="302" spans="18:30" x14ac:dyDescent="0.25">
      <c r="R302" s="872"/>
      <c r="S302" s="872"/>
      <c r="T302" s="872"/>
      <c r="U302" s="872"/>
      <c r="V302" s="872"/>
      <c r="W302" s="872"/>
      <c r="X302" s="872"/>
      <c r="Y302" s="872"/>
      <c r="Z302" s="872"/>
      <c r="AA302" s="872"/>
      <c r="AB302" s="872"/>
      <c r="AC302" s="872"/>
      <c r="AD302" s="872"/>
    </row>
    <row r="303" spans="18:30" x14ac:dyDescent="0.25">
      <c r="R303" s="872"/>
      <c r="S303" s="872"/>
      <c r="T303" s="872"/>
      <c r="U303" s="872"/>
      <c r="V303" s="872"/>
      <c r="W303" s="872"/>
      <c r="X303" s="872"/>
      <c r="Y303" s="872"/>
      <c r="Z303" s="872"/>
      <c r="AA303" s="872"/>
      <c r="AB303" s="872"/>
      <c r="AC303" s="872"/>
      <c r="AD303" s="872"/>
    </row>
    <row r="304" spans="18:30" x14ac:dyDescent="0.25">
      <c r="R304" s="872"/>
      <c r="S304" s="872"/>
      <c r="T304" s="872"/>
      <c r="U304" s="872"/>
      <c r="V304" s="872"/>
      <c r="W304" s="872"/>
      <c r="X304" s="872"/>
      <c r="Y304" s="872"/>
      <c r="Z304" s="872"/>
      <c r="AA304" s="872"/>
      <c r="AB304" s="872"/>
      <c r="AC304" s="872"/>
      <c r="AD304" s="872"/>
    </row>
    <row r="305" spans="18:30" x14ac:dyDescent="0.25">
      <c r="R305" s="872"/>
      <c r="S305" s="872"/>
      <c r="T305" s="872"/>
      <c r="U305" s="872"/>
      <c r="V305" s="872"/>
      <c r="W305" s="872"/>
      <c r="X305" s="872"/>
      <c r="Y305" s="872"/>
      <c r="Z305" s="872"/>
      <c r="AA305" s="872"/>
      <c r="AB305" s="872"/>
      <c r="AC305" s="872"/>
      <c r="AD305" s="872"/>
    </row>
    <row r="306" spans="18:30" x14ac:dyDescent="0.25">
      <c r="R306" s="872"/>
      <c r="S306" s="872"/>
      <c r="T306" s="872"/>
      <c r="U306" s="872"/>
      <c r="V306" s="872"/>
      <c r="W306" s="872"/>
      <c r="X306" s="872"/>
      <c r="Y306" s="872"/>
      <c r="Z306" s="872"/>
      <c r="AA306" s="872"/>
      <c r="AB306" s="872"/>
      <c r="AC306" s="872"/>
      <c r="AD306" s="872"/>
    </row>
    <row r="307" spans="18:30" x14ac:dyDescent="0.25">
      <c r="R307" s="872"/>
      <c r="S307" s="872"/>
      <c r="T307" s="872"/>
      <c r="U307" s="872"/>
      <c r="V307" s="872"/>
      <c r="W307" s="872"/>
      <c r="X307" s="872"/>
      <c r="Y307" s="872"/>
      <c r="Z307" s="872"/>
      <c r="AA307" s="872"/>
      <c r="AB307" s="872"/>
      <c r="AC307" s="872"/>
      <c r="AD307" s="872"/>
    </row>
    <row r="308" spans="18:30" x14ac:dyDescent="0.25">
      <c r="R308" s="872"/>
      <c r="S308" s="872"/>
      <c r="T308" s="872"/>
      <c r="U308" s="872"/>
      <c r="V308" s="872"/>
      <c r="W308" s="872"/>
      <c r="X308" s="872"/>
      <c r="Y308" s="872"/>
      <c r="Z308" s="872"/>
      <c r="AA308" s="872"/>
      <c r="AB308" s="872"/>
      <c r="AC308" s="872"/>
      <c r="AD308" s="872"/>
    </row>
    <row r="309" spans="18:30" x14ac:dyDescent="0.25">
      <c r="R309" s="872"/>
      <c r="S309" s="872"/>
      <c r="T309" s="872"/>
      <c r="U309" s="872"/>
      <c r="V309" s="872"/>
      <c r="W309" s="872"/>
      <c r="X309" s="872"/>
      <c r="Y309" s="872"/>
      <c r="Z309" s="872"/>
      <c r="AA309" s="872"/>
      <c r="AB309" s="872"/>
      <c r="AC309" s="872"/>
      <c r="AD309" s="872"/>
    </row>
    <row r="310" spans="18:30" x14ac:dyDescent="0.25">
      <c r="R310" s="872"/>
      <c r="S310" s="872"/>
      <c r="T310" s="872"/>
      <c r="U310" s="872"/>
      <c r="V310" s="872"/>
      <c r="W310" s="872"/>
      <c r="X310" s="872"/>
      <c r="Y310" s="872"/>
      <c r="Z310" s="872"/>
      <c r="AA310" s="872"/>
      <c r="AB310" s="872"/>
      <c r="AC310" s="872"/>
      <c r="AD310" s="872"/>
    </row>
    <row r="311" spans="18:30" x14ac:dyDescent="0.25">
      <c r="R311" s="872"/>
      <c r="S311" s="872"/>
      <c r="T311" s="872"/>
      <c r="U311" s="872"/>
      <c r="V311" s="872"/>
      <c r="W311" s="872"/>
      <c r="X311" s="872"/>
      <c r="Y311" s="872"/>
      <c r="Z311" s="872"/>
      <c r="AA311" s="872"/>
      <c r="AB311" s="872"/>
      <c r="AC311" s="872"/>
      <c r="AD311" s="872"/>
    </row>
    <row r="312" spans="18:30" x14ac:dyDescent="0.25">
      <c r="R312" s="872"/>
      <c r="S312" s="872"/>
      <c r="T312" s="872"/>
      <c r="U312" s="872"/>
      <c r="V312" s="872"/>
      <c r="W312" s="872"/>
      <c r="X312" s="872"/>
      <c r="Y312" s="872"/>
      <c r="Z312" s="872"/>
      <c r="AA312" s="872"/>
      <c r="AB312" s="872"/>
      <c r="AC312" s="872"/>
      <c r="AD312" s="872"/>
    </row>
    <row r="313" spans="18:30" x14ac:dyDescent="0.25">
      <c r="R313" s="872"/>
      <c r="S313" s="872"/>
      <c r="T313" s="872"/>
      <c r="U313" s="872"/>
      <c r="V313" s="872"/>
      <c r="W313" s="872"/>
      <c r="X313" s="872"/>
      <c r="Y313" s="872"/>
      <c r="Z313" s="872"/>
      <c r="AA313" s="872"/>
      <c r="AB313" s="872"/>
      <c r="AC313" s="872"/>
      <c r="AD313" s="872"/>
    </row>
    <row r="314" spans="18:30" x14ac:dyDescent="0.25">
      <c r="R314" s="872"/>
      <c r="S314" s="872"/>
      <c r="T314" s="872"/>
      <c r="U314" s="872"/>
      <c r="V314" s="872"/>
      <c r="W314" s="872"/>
      <c r="X314" s="872"/>
      <c r="Y314" s="872"/>
      <c r="Z314" s="872"/>
      <c r="AA314" s="872"/>
      <c r="AB314" s="872"/>
      <c r="AC314" s="872"/>
      <c r="AD314" s="872"/>
    </row>
    <row r="315" spans="18:30" x14ac:dyDescent="0.25">
      <c r="R315" s="872"/>
      <c r="S315" s="872"/>
      <c r="T315" s="872"/>
      <c r="U315" s="872"/>
      <c r="V315" s="872"/>
      <c r="W315" s="872"/>
      <c r="X315" s="872"/>
      <c r="Y315" s="872"/>
      <c r="Z315" s="872"/>
      <c r="AA315" s="872"/>
      <c r="AB315" s="872"/>
      <c r="AC315" s="872"/>
      <c r="AD315" s="872"/>
    </row>
    <row r="316" spans="18:30" x14ac:dyDescent="0.25">
      <c r="R316" s="872"/>
      <c r="S316" s="872"/>
      <c r="T316" s="872"/>
      <c r="U316" s="872"/>
      <c r="V316" s="872"/>
      <c r="W316" s="872"/>
      <c r="X316" s="872"/>
      <c r="Y316" s="872"/>
      <c r="Z316" s="872"/>
      <c r="AA316" s="872"/>
      <c r="AB316" s="872"/>
      <c r="AC316" s="872"/>
      <c r="AD316" s="872"/>
    </row>
    <row r="317" spans="18:30" x14ac:dyDescent="0.25">
      <c r="R317" s="872"/>
      <c r="S317" s="872"/>
      <c r="T317" s="872"/>
      <c r="U317" s="872"/>
      <c r="V317" s="872"/>
      <c r="W317" s="872"/>
      <c r="X317" s="872"/>
      <c r="Y317" s="872"/>
      <c r="Z317" s="872"/>
      <c r="AA317" s="872"/>
      <c r="AB317" s="872"/>
      <c r="AC317" s="872"/>
      <c r="AD317" s="872"/>
    </row>
    <row r="318" spans="18:30" x14ac:dyDescent="0.25">
      <c r="R318" s="872"/>
      <c r="S318" s="872"/>
      <c r="T318" s="872"/>
      <c r="U318" s="872"/>
      <c r="V318" s="872"/>
      <c r="W318" s="872"/>
      <c r="X318" s="872"/>
      <c r="Y318" s="872"/>
      <c r="Z318" s="872"/>
      <c r="AA318" s="872"/>
      <c r="AB318" s="872"/>
      <c r="AC318" s="872"/>
      <c r="AD318" s="872"/>
    </row>
    <row r="319" spans="18:30" x14ac:dyDescent="0.25">
      <c r="R319" s="872"/>
      <c r="S319" s="872"/>
      <c r="T319" s="872"/>
      <c r="U319" s="872"/>
      <c r="V319" s="872"/>
      <c r="W319" s="872"/>
      <c r="X319" s="872"/>
      <c r="Y319" s="872"/>
      <c r="Z319" s="872"/>
      <c r="AA319" s="872"/>
      <c r="AB319" s="872"/>
      <c r="AC319" s="872"/>
      <c r="AD319" s="872"/>
    </row>
    <row r="320" spans="18:30" x14ac:dyDescent="0.25">
      <c r="R320" s="872"/>
      <c r="S320" s="872"/>
      <c r="T320" s="872"/>
      <c r="U320" s="872"/>
      <c r="V320" s="872"/>
      <c r="W320" s="872"/>
      <c r="X320" s="872"/>
      <c r="Y320" s="872"/>
      <c r="Z320" s="872"/>
      <c r="AA320" s="872"/>
      <c r="AB320" s="872"/>
      <c r="AC320" s="872"/>
      <c r="AD320" s="872"/>
    </row>
    <row r="321" spans="18:30" x14ac:dyDescent="0.25">
      <c r="R321" s="872"/>
      <c r="S321" s="872"/>
      <c r="T321" s="872"/>
      <c r="U321" s="872"/>
      <c r="V321" s="872"/>
      <c r="W321" s="872"/>
      <c r="X321" s="872"/>
      <c r="Y321" s="872"/>
      <c r="Z321" s="872"/>
      <c r="AA321" s="872"/>
      <c r="AB321" s="872"/>
      <c r="AC321" s="872"/>
      <c r="AD321" s="872"/>
    </row>
    <row r="322" spans="18:30" x14ac:dyDescent="0.25">
      <c r="R322" s="872"/>
      <c r="S322" s="872"/>
      <c r="T322" s="872"/>
      <c r="U322" s="872"/>
      <c r="V322" s="872"/>
      <c r="W322" s="872"/>
      <c r="X322" s="872"/>
      <c r="Y322" s="872"/>
      <c r="Z322" s="872"/>
      <c r="AA322" s="872"/>
      <c r="AB322" s="872"/>
      <c r="AC322" s="872"/>
      <c r="AD322" s="872"/>
    </row>
    <row r="323" spans="18:30" x14ac:dyDescent="0.25">
      <c r="R323" s="872"/>
      <c r="S323" s="872"/>
      <c r="T323" s="872"/>
      <c r="U323" s="872"/>
      <c r="V323" s="872"/>
      <c r="W323" s="872"/>
      <c r="X323" s="872"/>
      <c r="Y323" s="872"/>
      <c r="Z323" s="872"/>
      <c r="AA323" s="872"/>
      <c r="AB323" s="872"/>
      <c r="AC323" s="872"/>
      <c r="AD323" s="872"/>
    </row>
    <row r="324" spans="18:30" x14ac:dyDescent="0.25">
      <c r="R324" s="872"/>
      <c r="S324" s="872"/>
      <c r="T324" s="872"/>
      <c r="U324" s="872"/>
      <c r="V324" s="872"/>
      <c r="W324" s="872"/>
      <c r="X324" s="872"/>
      <c r="Y324" s="872"/>
      <c r="Z324" s="872"/>
      <c r="AA324" s="872"/>
      <c r="AB324" s="872"/>
      <c r="AC324" s="872"/>
      <c r="AD324" s="872"/>
    </row>
    <row r="325" spans="18:30" x14ac:dyDescent="0.25">
      <c r="R325" s="872"/>
      <c r="S325" s="872"/>
      <c r="T325" s="872"/>
      <c r="U325" s="872"/>
      <c r="V325" s="872"/>
      <c r="W325" s="872"/>
      <c r="X325" s="872"/>
      <c r="Y325" s="872"/>
      <c r="Z325" s="872"/>
      <c r="AA325" s="872"/>
      <c r="AB325" s="872"/>
      <c r="AC325" s="872"/>
      <c r="AD325" s="872"/>
    </row>
    <row r="326" spans="18:30" x14ac:dyDescent="0.25">
      <c r="R326" s="872"/>
      <c r="S326" s="872"/>
      <c r="T326" s="872"/>
      <c r="U326" s="872"/>
      <c r="V326" s="872"/>
      <c r="W326" s="872"/>
      <c r="X326" s="872"/>
      <c r="Y326" s="872"/>
      <c r="Z326" s="872"/>
      <c r="AA326" s="872"/>
      <c r="AB326" s="872"/>
      <c r="AC326" s="872"/>
      <c r="AD326" s="872"/>
    </row>
    <row r="327" spans="18:30" x14ac:dyDescent="0.25">
      <c r="R327" s="872"/>
      <c r="S327" s="872"/>
      <c r="T327" s="872"/>
      <c r="U327" s="872"/>
      <c r="V327" s="872"/>
      <c r="W327" s="872"/>
      <c r="X327" s="872"/>
      <c r="Y327" s="872"/>
      <c r="Z327" s="872"/>
      <c r="AA327" s="872"/>
      <c r="AB327" s="872"/>
      <c r="AC327" s="872"/>
      <c r="AD327" s="872"/>
    </row>
    <row r="328" spans="18:30" x14ac:dyDescent="0.25">
      <c r="R328" s="872"/>
      <c r="S328" s="872"/>
      <c r="T328" s="872"/>
      <c r="U328" s="872"/>
      <c r="V328" s="872"/>
      <c r="W328" s="872"/>
      <c r="X328" s="872"/>
      <c r="Y328" s="872"/>
      <c r="Z328" s="872"/>
      <c r="AA328" s="872"/>
      <c r="AB328" s="872"/>
      <c r="AC328" s="872"/>
      <c r="AD328" s="872"/>
    </row>
    <row r="329" spans="18:30" x14ac:dyDescent="0.25">
      <c r="R329" s="872"/>
      <c r="S329" s="872"/>
      <c r="T329" s="872"/>
      <c r="U329" s="872"/>
      <c r="V329" s="872"/>
      <c r="W329" s="872"/>
      <c r="X329" s="872"/>
      <c r="Y329" s="872"/>
      <c r="Z329" s="872"/>
      <c r="AA329" s="872"/>
      <c r="AB329" s="872"/>
      <c r="AC329" s="872"/>
      <c r="AD329" s="872"/>
    </row>
    <row r="330" spans="18:30" x14ac:dyDescent="0.25">
      <c r="R330" s="872"/>
      <c r="S330" s="872"/>
      <c r="T330" s="872"/>
      <c r="U330" s="872"/>
      <c r="V330" s="872"/>
      <c r="W330" s="872"/>
      <c r="X330" s="872"/>
      <c r="Y330" s="872"/>
      <c r="Z330" s="872"/>
      <c r="AA330" s="872"/>
      <c r="AB330" s="872"/>
      <c r="AC330" s="872"/>
      <c r="AD330" s="872"/>
    </row>
    <row r="331" spans="18:30" x14ac:dyDescent="0.25">
      <c r="R331" s="872"/>
      <c r="S331" s="872"/>
      <c r="T331" s="872"/>
      <c r="U331" s="872"/>
      <c r="V331" s="872"/>
      <c r="W331" s="872"/>
      <c r="X331" s="872"/>
      <c r="Y331" s="872"/>
      <c r="Z331" s="872"/>
      <c r="AA331" s="872"/>
      <c r="AB331" s="872"/>
      <c r="AC331" s="872"/>
      <c r="AD331" s="872"/>
    </row>
    <row r="332" spans="18:30" x14ac:dyDescent="0.25">
      <c r="R332" s="872"/>
      <c r="S332" s="872"/>
      <c r="T332" s="872"/>
      <c r="U332" s="872"/>
      <c r="V332" s="872"/>
      <c r="W332" s="872"/>
      <c r="X332" s="872"/>
      <c r="Y332" s="872"/>
      <c r="Z332" s="872"/>
      <c r="AA332" s="872"/>
      <c r="AB332" s="872"/>
      <c r="AC332" s="872"/>
      <c r="AD332" s="872"/>
    </row>
    <row r="333" spans="18:30" x14ac:dyDescent="0.25">
      <c r="R333" s="872"/>
      <c r="S333" s="872"/>
      <c r="T333" s="872"/>
      <c r="U333" s="872"/>
      <c r="V333" s="872"/>
      <c r="W333" s="872"/>
      <c r="X333" s="872"/>
      <c r="Y333" s="872"/>
      <c r="Z333" s="872"/>
      <c r="AA333" s="872"/>
      <c r="AB333" s="872"/>
      <c r="AC333" s="872"/>
      <c r="AD333" s="872"/>
    </row>
    <row r="334" spans="18:30" x14ac:dyDescent="0.25">
      <c r="R334" s="872"/>
      <c r="S334" s="872"/>
      <c r="T334" s="872"/>
      <c r="U334" s="872"/>
      <c r="V334" s="872"/>
      <c r="W334" s="872"/>
      <c r="X334" s="872"/>
      <c r="Y334" s="872"/>
      <c r="Z334" s="872"/>
      <c r="AA334" s="872"/>
      <c r="AB334" s="872"/>
      <c r="AC334" s="872"/>
      <c r="AD334" s="872"/>
    </row>
    <row r="335" spans="18:30" x14ac:dyDescent="0.25">
      <c r="R335" s="872"/>
      <c r="S335" s="872"/>
      <c r="T335" s="872"/>
      <c r="U335" s="872"/>
      <c r="V335" s="872"/>
      <c r="W335" s="872"/>
      <c r="X335" s="872"/>
      <c r="Y335" s="872"/>
      <c r="Z335" s="872"/>
      <c r="AA335" s="872"/>
      <c r="AB335" s="872"/>
      <c r="AC335" s="872"/>
      <c r="AD335" s="872"/>
    </row>
    <row r="336" spans="18:30" x14ac:dyDescent="0.25">
      <c r="R336" s="872"/>
      <c r="S336" s="872"/>
      <c r="T336" s="872"/>
      <c r="U336" s="872"/>
      <c r="V336" s="872"/>
      <c r="W336" s="872"/>
      <c r="X336" s="872"/>
      <c r="Y336" s="872"/>
      <c r="Z336" s="872"/>
      <c r="AA336" s="872"/>
      <c r="AB336" s="872"/>
      <c r="AC336" s="872"/>
      <c r="AD336" s="872"/>
    </row>
    <row r="337" spans="18:30" x14ac:dyDescent="0.25">
      <c r="R337" s="872"/>
      <c r="S337" s="872"/>
      <c r="T337" s="872"/>
      <c r="U337" s="872"/>
      <c r="V337" s="872"/>
      <c r="W337" s="872"/>
      <c r="X337" s="872"/>
      <c r="Y337" s="872"/>
      <c r="Z337" s="872"/>
      <c r="AA337" s="872"/>
      <c r="AB337" s="872"/>
      <c r="AC337" s="872"/>
      <c r="AD337" s="872"/>
    </row>
    <row r="338" spans="18:30" x14ac:dyDescent="0.25">
      <c r="R338" s="872"/>
      <c r="S338" s="872"/>
      <c r="T338" s="872"/>
      <c r="U338" s="872"/>
      <c r="V338" s="872"/>
      <c r="W338" s="872"/>
      <c r="X338" s="872"/>
      <c r="Y338" s="872"/>
      <c r="Z338" s="872"/>
      <c r="AA338" s="872"/>
      <c r="AB338" s="872"/>
      <c r="AC338" s="872"/>
      <c r="AD338" s="872"/>
    </row>
    <row r="339" spans="18:30" x14ac:dyDescent="0.25">
      <c r="R339" s="872"/>
      <c r="S339" s="872"/>
      <c r="T339" s="872"/>
      <c r="U339" s="872"/>
      <c r="V339" s="872"/>
      <c r="W339" s="872"/>
      <c r="X339" s="872"/>
      <c r="Y339" s="872"/>
      <c r="Z339" s="872"/>
      <c r="AA339" s="872"/>
      <c r="AB339" s="872"/>
      <c r="AC339" s="872"/>
      <c r="AD339" s="872"/>
    </row>
    <row r="340" spans="18:30" x14ac:dyDescent="0.25">
      <c r="R340" s="872"/>
      <c r="S340" s="872"/>
      <c r="T340" s="872"/>
      <c r="U340" s="872"/>
      <c r="V340" s="872"/>
      <c r="W340" s="872"/>
      <c r="X340" s="872"/>
      <c r="Y340" s="872"/>
      <c r="Z340" s="872"/>
      <c r="AA340" s="872"/>
      <c r="AB340" s="872"/>
      <c r="AC340" s="872"/>
      <c r="AD340" s="872"/>
    </row>
    <row r="341" spans="18:30" x14ac:dyDescent="0.25">
      <c r="R341" s="872"/>
      <c r="S341" s="872"/>
      <c r="T341" s="872"/>
      <c r="U341" s="872"/>
      <c r="V341" s="872"/>
      <c r="W341" s="872"/>
      <c r="X341" s="872"/>
      <c r="Y341" s="872"/>
      <c r="Z341" s="872"/>
      <c r="AA341" s="872"/>
      <c r="AB341" s="872"/>
      <c r="AC341" s="872"/>
      <c r="AD341" s="872"/>
    </row>
    <row r="342" spans="18:30" x14ac:dyDescent="0.25">
      <c r="R342" s="872"/>
      <c r="S342" s="872"/>
      <c r="T342" s="872"/>
      <c r="U342" s="872"/>
      <c r="V342" s="872"/>
      <c r="W342" s="872"/>
      <c r="X342" s="872"/>
      <c r="Y342" s="872"/>
      <c r="Z342" s="872"/>
      <c r="AA342" s="872"/>
      <c r="AB342" s="872"/>
      <c r="AC342" s="872"/>
      <c r="AD342" s="872"/>
    </row>
    <row r="343" spans="18:30" x14ac:dyDescent="0.25">
      <c r="R343" s="872"/>
      <c r="S343" s="872"/>
      <c r="T343" s="872"/>
      <c r="U343" s="872"/>
      <c r="V343" s="872"/>
      <c r="W343" s="872"/>
      <c r="X343" s="872"/>
      <c r="Y343" s="872"/>
      <c r="Z343" s="872"/>
      <c r="AA343" s="872"/>
      <c r="AB343" s="872"/>
      <c r="AC343" s="872"/>
      <c r="AD343" s="872"/>
    </row>
    <row r="344" spans="18:30" x14ac:dyDescent="0.25">
      <c r="R344" s="872"/>
      <c r="S344" s="872"/>
      <c r="T344" s="872"/>
      <c r="U344" s="872"/>
      <c r="V344" s="872"/>
      <c r="W344" s="872"/>
      <c r="X344" s="872"/>
      <c r="Y344" s="872"/>
      <c r="Z344" s="872"/>
      <c r="AA344" s="872"/>
      <c r="AB344" s="872"/>
      <c r="AC344" s="872"/>
      <c r="AD344" s="872"/>
    </row>
    <row r="345" spans="18:30" x14ac:dyDescent="0.25">
      <c r="R345" s="872"/>
      <c r="S345" s="872"/>
      <c r="T345" s="872"/>
      <c r="U345" s="872"/>
      <c r="V345" s="872"/>
      <c r="W345" s="872"/>
      <c r="X345" s="872"/>
      <c r="Y345" s="872"/>
      <c r="Z345" s="872"/>
      <c r="AA345" s="872"/>
      <c r="AB345" s="872"/>
      <c r="AC345" s="872"/>
      <c r="AD345" s="872"/>
    </row>
    <row r="346" spans="18:30" x14ac:dyDescent="0.25">
      <c r="R346" s="872"/>
      <c r="S346" s="872"/>
      <c r="T346" s="872"/>
      <c r="U346" s="872"/>
      <c r="V346" s="872"/>
      <c r="W346" s="872"/>
      <c r="X346" s="872"/>
      <c r="Y346" s="872"/>
      <c r="Z346" s="872"/>
      <c r="AA346" s="872"/>
      <c r="AB346" s="872"/>
      <c r="AC346" s="872"/>
      <c r="AD346" s="872"/>
    </row>
    <row r="347" spans="18:30" x14ac:dyDescent="0.25">
      <c r="R347" s="872"/>
      <c r="S347" s="872"/>
      <c r="T347" s="872"/>
      <c r="U347" s="872"/>
      <c r="V347" s="872"/>
      <c r="W347" s="872"/>
      <c r="X347" s="872"/>
      <c r="Y347" s="872"/>
      <c r="Z347" s="872"/>
      <c r="AA347" s="872"/>
      <c r="AB347" s="872"/>
      <c r="AC347" s="872"/>
      <c r="AD347" s="872"/>
    </row>
    <row r="348" spans="18:30" x14ac:dyDescent="0.25">
      <c r="R348" s="872"/>
      <c r="S348" s="872"/>
      <c r="T348" s="872"/>
      <c r="U348" s="872"/>
      <c r="V348" s="872"/>
      <c r="W348" s="872"/>
      <c r="X348" s="872"/>
      <c r="Y348" s="872"/>
      <c r="Z348" s="872"/>
      <c r="AA348" s="872"/>
      <c r="AB348" s="872"/>
      <c r="AC348" s="872"/>
      <c r="AD348" s="872"/>
    </row>
    <row r="349" spans="18:30" x14ac:dyDescent="0.25">
      <c r="R349" s="872"/>
      <c r="S349" s="872"/>
      <c r="T349" s="872"/>
      <c r="U349" s="872"/>
      <c r="V349" s="872"/>
      <c r="W349" s="872"/>
      <c r="X349" s="872"/>
      <c r="Y349" s="872"/>
      <c r="Z349" s="872"/>
      <c r="AA349" s="872"/>
      <c r="AB349" s="872"/>
      <c r="AC349" s="872"/>
      <c r="AD349" s="872"/>
    </row>
    <row r="350" spans="18:30" x14ac:dyDescent="0.25">
      <c r="R350" s="872"/>
      <c r="S350" s="872"/>
      <c r="T350" s="872"/>
      <c r="U350" s="872"/>
      <c r="V350" s="872"/>
      <c r="W350" s="872"/>
      <c r="X350" s="872"/>
      <c r="Y350" s="872"/>
      <c r="Z350" s="872"/>
      <c r="AA350" s="872"/>
      <c r="AB350" s="872"/>
      <c r="AC350" s="872"/>
      <c r="AD350" s="872"/>
    </row>
    <row r="351" spans="18:30" x14ac:dyDescent="0.25">
      <c r="R351" s="872"/>
      <c r="S351" s="872"/>
      <c r="T351" s="872"/>
      <c r="U351" s="872"/>
      <c r="V351" s="872"/>
      <c r="W351" s="872"/>
      <c r="X351" s="872"/>
      <c r="Y351" s="872"/>
      <c r="Z351" s="872"/>
      <c r="AA351" s="872"/>
      <c r="AB351" s="872"/>
      <c r="AC351" s="872"/>
      <c r="AD351" s="872"/>
    </row>
    <row r="352" spans="18:30" x14ac:dyDescent="0.25">
      <c r="R352" s="872"/>
      <c r="S352" s="872"/>
      <c r="T352" s="872"/>
      <c r="U352" s="872"/>
      <c r="V352" s="872"/>
      <c r="W352" s="872"/>
      <c r="X352" s="872"/>
      <c r="Y352" s="872"/>
      <c r="Z352" s="872"/>
      <c r="AA352" s="872"/>
      <c r="AB352" s="872"/>
      <c r="AC352" s="872"/>
      <c r="AD352" s="872"/>
    </row>
    <row r="353" spans="18:30" x14ac:dyDescent="0.25">
      <c r="R353" s="872"/>
      <c r="S353" s="872"/>
      <c r="T353" s="872"/>
      <c r="U353" s="872"/>
      <c r="V353" s="872"/>
      <c r="W353" s="872"/>
      <c r="X353" s="872"/>
      <c r="Y353" s="872"/>
      <c r="Z353" s="872"/>
      <c r="AA353" s="872"/>
      <c r="AB353" s="872"/>
      <c r="AC353" s="872"/>
      <c r="AD353" s="872"/>
    </row>
    <row r="354" spans="18:30" x14ac:dyDescent="0.25">
      <c r="R354" s="872"/>
      <c r="S354" s="872"/>
      <c r="T354" s="872"/>
      <c r="U354" s="872"/>
      <c r="V354" s="872"/>
      <c r="W354" s="872"/>
      <c r="X354" s="872"/>
      <c r="Y354" s="872"/>
      <c r="Z354" s="872"/>
      <c r="AA354" s="872"/>
      <c r="AB354" s="872"/>
      <c r="AC354" s="872"/>
      <c r="AD354" s="872"/>
    </row>
    <row r="355" spans="18:30" x14ac:dyDescent="0.25">
      <c r="R355" s="872"/>
      <c r="S355" s="872"/>
      <c r="T355" s="872"/>
      <c r="U355" s="872"/>
      <c r="V355" s="872"/>
      <c r="W355" s="872"/>
      <c r="X355" s="872"/>
      <c r="Y355" s="872"/>
      <c r="Z355" s="872"/>
      <c r="AA355" s="872"/>
      <c r="AB355" s="872"/>
      <c r="AC355" s="872"/>
      <c r="AD355" s="872"/>
    </row>
    <row r="356" spans="18:30" x14ac:dyDescent="0.25">
      <c r="R356" s="872"/>
      <c r="S356" s="872"/>
      <c r="T356" s="872"/>
      <c r="U356" s="872"/>
      <c r="V356" s="872"/>
      <c r="W356" s="872"/>
      <c r="X356" s="872"/>
      <c r="Y356" s="872"/>
      <c r="Z356" s="872"/>
      <c r="AA356" s="872"/>
      <c r="AB356" s="872"/>
      <c r="AC356" s="872"/>
      <c r="AD356" s="872"/>
    </row>
    <row r="357" spans="18:30" x14ac:dyDescent="0.25">
      <c r="R357" s="872"/>
      <c r="S357" s="872"/>
      <c r="T357" s="872"/>
      <c r="U357" s="872"/>
      <c r="V357" s="872"/>
      <c r="W357" s="872"/>
      <c r="X357" s="872"/>
      <c r="Y357" s="872"/>
      <c r="Z357" s="872"/>
      <c r="AA357" s="872"/>
      <c r="AB357" s="872"/>
      <c r="AC357" s="872"/>
      <c r="AD357" s="872"/>
    </row>
    <row r="358" spans="18:30" x14ac:dyDescent="0.25">
      <c r="R358" s="872"/>
      <c r="S358" s="872"/>
      <c r="T358" s="872"/>
      <c r="U358" s="872"/>
      <c r="V358" s="872"/>
      <c r="W358" s="872"/>
      <c r="X358" s="872"/>
      <c r="Y358" s="872"/>
      <c r="Z358" s="872"/>
      <c r="AA358" s="872"/>
      <c r="AB358" s="872"/>
      <c r="AC358" s="872"/>
      <c r="AD358" s="872"/>
    </row>
    <row r="359" spans="18:30" x14ac:dyDescent="0.25">
      <c r="R359" s="872"/>
      <c r="S359" s="872"/>
      <c r="T359" s="872"/>
      <c r="U359" s="872"/>
      <c r="V359" s="872"/>
      <c r="W359" s="872"/>
      <c r="X359" s="872"/>
      <c r="Y359" s="872"/>
      <c r="Z359" s="872"/>
      <c r="AA359" s="872"/>
      <c r="AB359" s="872"/>
      <c r="AC359" s="872"/>
      <c r="AD359" s="872"/>
    </row>
    <row r="360" spans="18:30" x14ac:dyDescent="0.25">
      <c r="R360" s="872"/>
      <c r="S360" s="872"/>
      <c r="T360" s="872"/>
      <c r="U360" s="872"/>
      <c r="V360" s="872"/>
      <c r="W360" s="872"/>
      <c r="X360" s="872"/>
      <c r="Y360" s="872"/>
      <c r="Z360" s="872"/>
      <c r="AA360" s="872"/>
      <c r="AB360" s="872"/>
      <c r="AC360" s="872"/>
      <c r="AD360" s="872"/>
    </row>
    <row r="361" spans="18:30" x14ac:dyDescent="0.25">
      <c r="R361" s="872"/>
      <c r="S361" s="872"/>
      <c r="T361" s="872"/>
      <c r="U361" s="872"/>
      <c r="V361" s="872"/>
      <c r="W361" s="872"/>
      <c r="X361" s="872"/>
      <c r="Y361" s="872"/>
      <c r="Z361" s="872"/>
      <c r="AA361" s="872"/>
      <c r="AB361" s="872"/>
      <c r="AC361" s="872"/>
      <c r="AD361" s="872"/>
    </row>
    <row r="362" spans="18:30" x14ac:dyDescent="0.25">
      <c r="R362" s="872"/>
      <c r="S362" s="872"/>
      <c r="T362" s="872"/>
      <c r="U362" s="872"/>
      <c r="V362" s="872"/>
      <c r="W362" s="872"/>
      <c r="X362" s="872"/>
      <c r="Y362" s="872"/>
      <c r="Z362" s="872"/>
      <c r="AA362" s="872"/>
      <c r="AB362" s="872"/>
      <c r="AC362" s="872"/>
      <c r="AD362" s="872"/>
    </row>
    <row r="363" spans="18:30" x14ac:dyDescent="0.25">
      <c r="R363" s="872"/>
      <c r="S363" s="872"/>
      <c r="T363" s="872"/>
      <c r="U363" s="872"/>
      <c r="V363" s="872"/>
      <c r="W363" s="872"/>
      <c r="X363" s="872"/>
      <c r="Y363" s="872"/>
      <c r="Z363" s="872"/>
      <c r="AA363" s="872"/>
      <c r="AB363" s="872"/>
      <c r="AC363" s="872"/>
      <c r="AD363" s="872"/>
    </row>
    <row r="364" spans="18:30" x14ac:dyDescent="0.25">
      <c r="R364" s="872"/>
      <c r="S364" s="872"/>
      <c r="T364" s="872"/>
      <c r="U364" s="872"/>
      <c r="V364" s="872"/>
      <c r="W364" s="872"/>
      <c r="X364" s="872"/>
      <c r="Y364" s="872"/>
      <c r="Z364" s="872"/>
      <c r="AA364" s="872"/>
      <c r="AB364" s="872"/>
      <c r="AC364" s="872"/>
      <c r="AD364" s="872"/>
    </row>
    <row r="365" spans="18:30" x14ac:dyDescent="0.25">
      <c r="R365" s="872"/>
      <c r="S365" s="872"/>
      <c r="T365" s="872"/>
      <c r="U365" s="872"/>
      <c r="V365" s="872"/>
      <c r="W365" s="872"/>
      <c r="X365" s="872"/>
      <c r="Y365" s="872"/>
      <c r="Z365" s="872"/>
      <c r="AA365" s="872"/>
      <c r="AB365" s="872"/>
      <c r="AC365" s="872"/>
      <c r="AD365" s="872"/>
    </row>
    <row r="366" spans="18:30" x14ac:dyDescent="0.25">
      <c r="R366" s="872"/>
      <c r="S366" s="872"/>
      <c r="T366" s="872"/>
      <c r="U366" s="872"/>
      <c r="V366" s="872"/>
      <c r="W366" s="872"/>
      <c r="X366" s="872"/>
      <c r="Y366" s="872"/>
      <c r="Z366" s="872"/>
      <c r="AA366" s="872"/>
      <c r="AB366" s="872"/>
      <c r="AC366" s="872"/>
      <c r="AD366" s="872"/>
    </row>
    <row r="367" spans="18:30" x14ac:dyDescent="0.25">
      <c r="R367" s="872"/>
      <c r="S367" s="872"/>
      <c r="T367" s="872"/>
      <c r="U367" s="872"/>
      <c r="V367" s="872"/>
      <c r="W367" s="872"/>
      <c r="X367" s="872"/>
      <c r="Y367" s="872"/>
      <c r="Z367" s="872"/>
      <c r="AA367" s="872"/>
      <c r="AB367" s="872"/>
      <c r="AC367" s="872"/>
      <c r="AD367" s="872"/>
    </row>
    <row r="368" spans="18:30" x14ac:dyDescent="0.25">
      <c r="R368" s="872"/>
      <c r="S368" s="872"/>
      <c r="T368" s="872"/>
      <c r="U368" s="872"/>
      <c r="V368" s="872"/>
      <c r="W368" s="872"/>
      <c r="X368" s="872"/>
      <c r="Y368" s="872"/>
      <c r="Z368" s="872"/>
      <c r="AA368" s="872"/>
      <c r="AB368" s="872"/>
      <c r="AC368" s="872"/>
      <c r="AD368" s="872"/>
    </row>
    <row r="369" spans="18:30" x14ac:dyDescent="0.25">
      <c r="R369" s="872"/>
      <c r="S369" s="872"/>
      <c r="T369" s="872"/>
      <c r="U369" s="872"/>
      <c r="V369" s="872"/>
      <c r="W369" s="872"/>
      <c r="X369" s="872"/>
      <c r="Y369" s="872"/>
      <c r="Z369" s="872"/>
      <c r="AA369" s="872"/>
      <c r="AB369" s="872"/>
      <c r="AC369" s="872"/>
      <c r="AD369" s="872"/>
    </row>
    <row r="370" spans="18:30" x14ac:dyDescent="0.25">
      <c r="R370" s="872"/>
      <c r="S370" s="872"/>
      <c r="T370" s="872"/>
      <c r="U370" s="872"/>
      <c r="V370" s="872"/>
      <c r="W370" s="872"/>
      <c r="X370" s="872"/>
      <c r="Y370" s="872"/>
      <c r="Z370" s="872"/>
      <c r="AA370" s="872"/>
      <c r="AB370" s="872"/>
      <c r="AC370" s="872"/>
      <c r="AD370" s="872"/>
    </row>
    <row r="371" spans="18:30" x14ac:dyDescent="0.25">
      <c r="R371" s="872"/>
      <c r="S371" s="872"/>
      <c r="T371" s="872"/>
      <c r="U371" s="872"/>
      <c r="V371" s="872"/>
      <c r="W371" s="872"/>
      <c r="X371" s="872"/>
      <c r="Y371" s="872"/>
      <c r="Z371" s="872"/>
      <c r="AA371" s="872"/>
      <c r="AB371" s="872"/>
      <c r="AC371" s="872"/>
      <c r="AD371" s="872"/>
    </row>
    <row r="372" spans="18:30" x14ac:dyDescent="0.25">
      <c r="R372" s="872"/>
      <c r="S372" s="872"/>
      <c r="T372" s="872"/>
      <c r="U372" s="872"/>
      <c r="V372" s="872"/>
      <c r="W372" s="872"/>
      <c r="X372" s="872"/>
      <c r="Y372" s="872"/>
      <c r="Z372" s="872"/>
      <c r="AA372" s="872"/>
      <c r="AB372" s="872"/>
      <c r="AC372" s="872"/>
      <c r="AD372" s="872"/>
    </row>
    <row r="373" spans="18:30" x14ac:dyDescent="0.25">
      <c r="R373" s="872"/>
      <c r="S373" s="872"/>
      <c r="T373" s="872"/>
      <c r="U373" s="872"/>
      <c r="V373" s="872"/>
      <c r="W373" s="872"/>
      <c r="X373" s="872"/>
      <c r="Y373" s="872"/>
      <c r="Z373" s="872"/>
      <c r="AA373" s="872"/>
      <c r="AB373" s="872"/>
      <c r="AC373" s="872"/>
      <c r="AD373" s="872"/>
    </row>
    <row r="374" spans="18:30" x14ac:dyDescent="0.25">
      <c r="R374" s="872"/>
      <c r="S374" s="872"/>
      <c r="T374" s="872"/>
      <c r="U374" s="872"/>
      <c r="V374" s="872"/>
      <c r="W374" s="872"/>
      <c r="X374" s="872"/>
      <c r="Y374" s="872"/>
      <c r="Z374" s="872"/>
      <c r="AA374" s="872"/>
      <c r="AB374" s="872"/>
      <c r="AC374" s="872"/>
      <c r="AD374" s="872"/>
    </row>
    <row r="375" spans="18:30" x14ac:dyDescent="0.25">
      <c r="R375" s="872"/>
      <c r="S375" s="872"/>
      <c r="T375" s="872"/>
      <c r="U375" s="872"/>
      <c r="V375" s="872"/>
      <c r="W375" s="872"/>
      <c r="X375" s="872"/>
      <c r="Y375" s="872"/>
      <c r="Z375" s="872"/>
      <c r="AA375" s="872"/>
      <c r="AB375" s="872"/>
      <c r="AC375" s="872"/>
      <c r="AD375" s="872"/>
    </row>
    <row r="376" spans="18:30" x14ac:dyDescent="0.25">
      <c r="R376" s="872"/>
      <c r="S376" s="872"/>
      <c r="T376" s="872"/>
      <c r="U376" s="872"/>
      <c r="V376" s="872"/>
      <c r="W376" s="872"/>
      <c r="X376" s="872"/>
      <c r="Y376" s="872"/>
      <c r="Z376" s="872"/>
      <c r="AA376" s="872"/>
      <c r="AB376" s="872"/>
      <c r="AC376" s="872"/>
      <c r="AD376" s="872"/>
    </row>
    <row r="377" spans="18:30" x14ac:dyDescent="0.25">
      <c r="R377" s="872"/>
      <c r="S377" s="872"/>
      <c r="T377" s="872"/>
      <c r="U377" s="872"/>
      <c r="V377" s="872"/>
      <c r="W377" s="872"/>
      <c r="X377" s="872"/>
      <c r="Y377" s="872"/>
      <c r="Z377" s="872"/>
      <c r="AA377" s="872"/>
      <c r="AB377" s="872"/>
      <c r="AC377" s="872"/>
      <c r="AD377" s="872"/>
    </row>
    <row r="378" spans="18:30" x14ac:dyDescent="0.25">
      <c r="R378" s="872"/>
      <c r="S378" s="872"/>
      <c r="T378" s="872"/>
      <c r="U378" s="872"/>
      <c r="V378" s="872"/>
      <c r="W378" s="872"/>
      <c r="X378" s="872"/>
      <c r="Y378" s="872"/>
      <c r="Z378" s="872"/>
      <c r="AA378" s="872"/>
      <c r="AB378" s="872"/>
      <c r="AC378" s="872"/>
      <c r="AD378" s="872"/>
    </row>
    <row r="379" spans="18:30" x14ac:dyDescent="0.25">
      <c r="R379" s="872"/>
      <c r="S379" s="872"/>
      <c r="T379" s="872"/>
      <c r="U379" s="872"/>
      <c r="V379" s="872"/>
      <c r="W379" s="872"/>
      <c r="X379" s="872"/>
      <c r="Y379" s="872"/>
      <c r="Z379" s="872"/>
      <c r="AA379" s="872"/>
      <c r="AB379" s="872"/>
      <c r="AC379" s="872"/>
      <c r="AD379" s="872"/>
    </row>
    <row r="380" spans="18:30" x14ac:dyDescent="0.25">
      <c r="R380" s="872"/>
      <c r="S380" s="872"/>
      <c r="T380" s="872"/>
      <c r="U380" s="872"/>
      <c r="V380" s="872"/>
      <c r="W380" s="872"/>
      <c r="X380" s="872"/>
      <c r="Y380" s="872"/>
      <c r="Z380" s="872"/>
      <c r="AA380" s="872"/>
      <c r="AB380" s="872"/>
      <c r="AC380" s="872"/>
      <c r="AD380" s="872"/>
    </row>
    <row r="381" spans="18:30" x14ac:dyDescent="0.25">
      <c r="R381" s="872"/>
      <c r="S381" s="872"/>
      <c r="T381" s="872"/>
      <c r="U381" s="872"/>
      <c r="V381" s="872"/>
      <c r="W381" s="872"/>
      <c r="X381" s="872"/>
      <c r="Y381" s="872"/>
      <c r="Z381" s="872"/>
      <c r="AA381" s="872"/>
      <c r="AB381" s="872"/>
      <c r="AC381" s="872"/>
      <c r="AD381" s="872"/>
    </row>
    <row r="382" spans="18:30" x14ac:dyDescent="0.25">
      <c r="R382" s="872"/>
      <c r="S382" s="872"/>
      <c r="T382" s="872"/>
      <c r="U382" s="872"/>
      <c r="V382" s="872"/>
      <c r="W382" s="872"/>
      <c r="X382" s="872"/>
      <c r="Y382" s="872"/>
      <c r="Z382" s="872"/>
      <c r="AA382" s="872"/>
      <c r="AB382" s="872"/>
      <c r="AC382" s="872"/>
      <c r="AD382" s="872"/>
    </row>
    <row r="383" spans="18:30" x14ac:dyDescent="0.25">
      <c r="R383" s="872"/>
      <c r="S383" s="872"/>
      <c r="T383" s="872"/>
      <c r="U383" s="872"/>
      <c r="V383" s="872"/>
      <c r="W383" s="872"/>
      <c r="X383" s="872"/>
      <c r="Y383" s="872"/>
      <c r="Z383" s="872"/>
      <c r="AA383" s="872"/>
      <c r="AB383" s="872"/>
      <c r="AC383" s="872"/>
      <c r="AD383" s="872"/>
    </row>
    <row r="384" spans="18:30" x14ac:dyDescent="0.25">
      <c r="R384" s="872"/>
      <c r="S384" s="872"/>
      <c r="T384" s="872"/>
      <c r="U384" s="872"/>
      <c r="V384" s="872"/>
      <c r="W384" s="872"/>
      <c r="X384" s="872"/>
      <c r="Y384" s="872"/>
      <c r="Z384" s="872"/>
      <c r="AA384" s="872"/>
      <c r="AB384" s="872"/>
      <c r="AC384" s="872"/>
      <c r="AD384" s="872"/>
    </row>
    <row r="385" spans="18:30" x14ac:dyDescent="0.25">
      <c r="R385" s="872"/>
      <c r="S385" s="872"/>
      <c r="T385" s="872"/>
      <c r="U385" s="872"/>
      <c r="V385" s="872"/>
      <c r="W385" s="872"/>
      <c r="X385" s="872"/>
      <c r="Y385" s="872"/>
      <c r="Z385" s="872"/>
      <c r="AA385" s="872"/>
      <c r="AB385" s="872"/>
      <c r="AC385" s="872"/>
      <c r="AD385" s="872"/>
    </row>
    <row r="386" spans="18:30" x14ac:dyDescent="0.25">
      <c r="R386" s="872"/>
      <c r="S386" s="872"/>
      <c r="T386" s="872"/>
      <c r="U386" s="872"/>
      <c r="V386" s="872"/>
      <c r="W386" s="872"/>
      <c r="X386" s="872"/>
      <c r="Y386" s="872"/>
      <c r="Z386" s="872"/>
      <c r="AA386" s="872"/>
      <c r="AB386" s="872"/>
      <c r="AC386" s="872"/>
      <c r="AD386" s="872"/>
    </row>
    <row r="387" spans="18:30" x14ac:dyDescent="0.25">
      <c r="R387" s="872"/>
      <c r="S387" s="872"/>
      <c r="T387" s="872"/>
      <c r="U387" s="872"/>
      <c r="V387" s="872"/>
      <c r="W387" s="872"/>
      <c r="X387" s="872"/>
      <c r="Y387" s="872"/>
      <c r="Z387" s="872"/>
      <c r="AA387" s="872"/>
      <c r="AB387" s="872"/>
      <c r="AC387" s="872"/>
      <c r="AD387" s="872"/>
    </row>
    <row r="388" spans="18:30" x14ac:dyDescent="0.25">
      <c r="R388" s="872"/>
      <c r="S388" s="872"/>
      <c r="T388" s="872"/>
      <c r="U388" s="872"/>
      <c r="V388" s="872"/>
      <c r="W388" s="872"/>
      <c r="X388" s="872"/>
      <c r="Y388" s="872"/>
      <c r="Z388" s="872"/>
      <c r="AA388" s="872"/>
      <c r="AB388" s="872"/>
      <c r="AC388" s="872"/>
      <c r="AD388" s="872"/>
    </row>
    <row r="389" spans="18:30" x14ac:dyDescent="0.25">
      <c r="R389" s="872"/>
      <c r="S389" s="872"/>
      <c r="T389" s="872"/>
      <c r="U389" s="872"/>
      <c r="V389" s="872"/>
      <c r="W389" s="872"/>
      <c r="X389" s="872"/>
      <c r="Y389" s="872"/>
      <c r="Z389" s="872"/>
      <c r="AA389" s="872"/>
      <c r="AB389" s="872"/>
      <c r="AC389" s="872"/>
      <c r="AD389" s="872"/>
    </row>
    <row r="390" spans="18:30" x14ac:dyDescent="0.25">
      <c r="R390" s="872"/>
      <c r="S390" s="872"/>
      <c r="T390" s="872"/>
      <c r="U390" s="872"/>
      <c r="V390" s="872"/>
      <c r="W390" s="872"/>
      <c r="X390" s="872"/>
      <c r="Y390" s="872"/>
      <c r="Z390" s="872"/>
      <c r="AA390" s="872"/>
      <c r="AB390" s="872"/>
      <c r="AC390" s="872"/>
      <c r="AD390" s="872"/>
    </row>
    <row r="391" spans="18:30" x14ac:dyDescent="0.25">
      <c r="R391" s="872"/>
      <c r="S391" s="872"/>
      <c r="T391" s="872"/>
      <c r="U391" s="872"/>
      <c r="V391" s="872"/>
      <c r="W391" s="872"/>
      <c r="X391" s="872"/>
      <c r="Y391" s="872"/>
      <c r="Z391" s="872"/>
      <c r="AA391" s="872"/>
      <c r="AB391" s="872"/>
      <c r="AC391" s="872"/>
      <c r="AD391" s="872"/>
    </row>
    <row r="392" spans="18:30" x14ac:dyDescent="0.25">
      <c r="R392" s="872"/>
      <c r="S392" s="872"/>
      <c r="T392" s="872"/>
      <c r="U392" s="872"/>
      <c r="V392" s="872"/>
      <c r="W392" s="872"/>
      <c r="X392" s="872"/>
      <c r="Y392" s="872"/>
      <c r="Z392" s="872"/>
      <c r="AA392" s="872"/>
      <c r="AB392" s="872"/>
      <c r="AC392" s="872"/>
      <c r="AD392" s="872"/>
    </row>
    <row r="393" spans="18:30" x14ac:dyDescent="0.25">
      <c r="R393" s="872"/>
      <c r="S393" s="872"/>
      <c r="T393" s="872"/>
      <c r="U393" s="872"/>
      <c r="V393" s="872"/>
      <c r="W393" s="872"/>
      <c r="X393" s="872"/>
      <c r="Y393" s="872"/>
      <c r="Z393" s="872"/>
      <c r="AA393" s="872"/>
      <c r="AB393" s="872"/>
      <c r="AC393" s="872"/>
      <c r="AD393" s="872"/>
    </row>
    <row r="394" spans="18:30" x14ac:dyDescent="0.25">
      <c r="R394" s="872"/>
      <c r="S394" s="872"/>
      <c r="T394" s="872"/>
      <c r="U394" s="872"/>
      <c r="V394" s="872"/>
      <c r="W394" s="872"/>
      <c r="X394" s="872"/>
      <c r="Y394" s="872"/>
      <c r="Z394" s="872"/>
      <c r="AA394" s="872"/>
      <c r="AB394" s="872"/>
      <c r="AC394" s="872"/>
      <c r="AD394" s="872"/>
    </row>
    <row r="395" spans="18:30" x14ac:dyDescent="0.25">
      <c r="R395" s="872"/>
      <c r="S395" s="872"/>
      <c r="T395" s="872"/>
      <c r="U395" s="872"/>
      <c r="V395" s="872"/>
      <c r="W395" s="872"/>
      <c r="X395" s="872"/>
      <c r="Y395" s="872"/>
      <c r="Z395" s="872"/>
      <c r="AA395" s="872"/>
      <c r="AB395" s="872"/>
      <c r="AC395" s="872"/>
      <c r="AD395" s="872"/>
    </row>
    <row r="396" spans="18:30" x14ac:dyDescent="0.25">
      <c r="R396" s="872"/>
      <c r="S396" s="872"/>
      <c r="T396" s="872"/>
      <c r="U396" s="872"/>
      <c r="V396" s="872"/>
      <c r="W396" s="872"/>
      <c r="X396" s="872"/>
      <c r="Y396" s="872"/>
      <c r="Z396" s="872"/>
      <c r="AA396" s="872"/>
      <c r="AB396" s="872"/>
      <c r="AC396" s="872"/>
      <c r="AD396" s="872"/>
    </row>
    <row r="397" spans="18:30" x14ac:dyDescent="0.25">
      <c r="R397" s="872"/>
      <c r="S397" s="872"/>
      <c r="T397" s="872"/>
      <c r="U397" s="872"/>
      <c r="V397" s="872"/>
      <c r="W397" s="872"/>
      <c r="X397" s="872"/>
      <c r="Y397" s="872"/>
      <c r="Z397" s="872"/>
      <c r="AA397" s="872"/>
      <c r="AB397" s="872"/>
      <c r="AC397" s="872"/>
      <c r="AD397" s="872"/>
    </row>
    <row r="398" spans="18:30" x14ac:dyDescent="0.25">
      <c r="R398" s="872"/>
      <c r="S398" s="872"/>
      <c r="T398" s="872"/>
      <c r="U398" s="872"/>
      <c r="V398" s="872"/>
      <c r="W398" s="872"/>
      <c r="X398" s="872"/>
      <c r="Y398" s="872"/>
      <c r="Z398" s="872"/>
      <c r="AA398" s="872"/>
      <c r="AB398" s="872"/>
      <c r="AC398" s="872"/>
      <c r="AD398" s="872"/>
    </row>
    <row r="399" spans="18:30" x14ac:dyDescent="0.25">
      <c r="R399" s="872"/>
      <c r="S399" s="872"/>
      <c r="T399" s="872"/>
      <c r="U399" s="872"/>
      <c r="V399" s="872"/>
      <c r="W399" s="872"/>
      <c r="X399" s="872"/>
      <c r="Y399" s="872"/>
      <c r="Z399" s="872"/>
      <c r="AA399" s="872"/>
      <c r="AB399" s="872"/>
      <c r="AC399" s="872"/>
      <c r="AD399" s="872"/>
    </row>
    <row r="400" spans="18:30" x14ac:dyDescent="0.25">
      <c r="R400" s="872"/>
      <c r="S400" s="872"/>
      <c r="T400" s="872"/>
      <c r="U400" s="872"/>
      <c r="V400" s="872"/>
      <c r="W400" s="872"/>
      <c r="X400" s="872"/>
      <c r="Y400" s="872"/>
      <c r="Z400" s="872"/>
      <c r="AA400" s="872"/>
      <c r="AB400" s="872"/>
      <c r="AC400" s="872"/>
      <c r="AD400" s="872"/>
    </row>
    <row r="401" spans="18:30" x14ac:dyDescent="0.25">
      <c r="R401" s="872"/>
      <c r="S401" s="872"/>
      <c r="T401" s="872"/>
      <c r="U401" s="872"/>
      <c r="V401" s="872"/>
      <c r="W401" s="872"/>
      <c r="X401" s="872"/>
      <c r="Y401" s="872"/>
      <c r="Z401" s="872"/>
      <c r="AA401" s="872"/>
      <c r="AB401" s="872"/>
      <c r="AC401" s="872"/>
      <c r="AD401" s="872"/>
    </row>
    <row r="402" spans="18:30" x14ac:dyDescent="0.25">
      <c r="R402" s="872"/>
      <c r="S402" s="872"/>
      <c r="T402" s="872"/>
      <c r="U402" s="872"/>
      <c r="V402" s="872"/>
      <c r="W402" s="872"/>
      <c r="X402" s="872"/>
      <c r="Y402" s="872"/>
      <c r="Z402" s="872"/>
      <c r="AA402" s="872"/>
      <c r="AB402" s="872"/>
      <c r="AC402" s="872"/>
      <c r="AD402" s="872"/>
    </row>
    <row r="403" spans="18:30" x14ac:dyDescent="0.25">
      <c r="R403" s="872"/>
      <c r="S403" s="872"/>
      <c r="T403" s="872"/>
      <c r="U403" s="872"/>
      <c r="V403" s="872"/>
      <c r="W403" s="872"/>
      <c r="X403" s="872"/>
      <c r="Y403" s="872"/>
      <c r="Z403" s="872"/>
      <c r="AA403" s="872"/>
      <c r="AB403" s="872"/>
      <c r="AC403" s="872"/>
      <c r="AD403" s="872"/>
    </row>
    <row r="404" spans="18:30" x14ac:dyDescent="0.25">
      <c r="R404" s="872"/>
      <c r="S404" s="872"/>
      <c r="T404" s="872"/>
      <c r="U404" s="872"/>
      <c r="V404" s="872"/>
      <c r="W404" s="872"/>
      <c r="X404" s="872"/>
      <c r="Y404" s="872"/>
      <c r="Z404" s="872"/>
      <c r="AA404" s="872"/>
      <c r="AB404" s="872"/>
      <c r="AC404" s="872"/>
      <c r="AD404" s="872"/>
    </row>
    <row r="405" spans="18:30" x14ac:dyDescent="0.25">
      <c r="R405" s="872"/>
      <c r="S405" s="872"/>
      <c r="T405" s="872"/>
      <c r="U405" s="872"/>
      <c r="V405" s="872"/>
      <c r="W405" s="872"/>
      <c r="X405" s="872"/>
      <c r="Y405" s="872"/>
      <c r="Z405" s="872"/>
      <c r="AA405" s="872"/>
      <c r="AB405" s="872"/>
      <c r="AC405" s="872"/>
      <c r="AD405" s="872"/>
    </row>
    <row r="406" spans="18:30" x14ac:dyDescent="0.25">
      <c r="R406" s="872"/>
      <c r="S406" s="872"/>
      <c r="T406" s="872"/>
      <c r="U406" s="872"/>
      <c r="V406" s="872"/>
      <c r="W406" s="872"/>
      <c r="X406" s="872"/>
      <c r="Y406" s="872"/>
      <c r="Z406" s="872"/>
      <c r="AA406" s="872"/>
      <c r="AB406" s="872"/>
      <c r="AC406" s="872"/>
      <c r="AD406" s="872"/>
    </row>
    <row r="407" spans="18:30" x14ac:dyDescent="0.25">
      <c r="R407" s="872"/>
      <c r="S407" s="872"/>
      <c r="T407" s="872"/>
      <c r="U407" s="872"/>
      <c r="V407" s="872"/>
      <c r="W407" s="872"/>
      <c r="X407" s="872"/>
      <c r="Y407" s="872"/>
      <c r="Z407" s="872"/>
      <c r="AA407" s="872"/>
      <c r="AB407" s="872"/>
      <c r="AC407" s="872"/>
      <c r="AD407" s="872"/>
    </row>
    <row r="408" spans="18:30" x14ac:dyDescent="0.25">
      <c r="R408" s="872"/>
      <c r="S408" s="872"/>
      <c r="T408" s="872"/>
      <c r="U408" s="872"/>
      <c r="V408" s="872"/>
      <c r="W408" s="872"/>
      <c r="X408" s="872"/>
      <c r="Y408" s="872"/>
      <c r="Z408" s="872"/>
      <c r="AA408" s="872"/>
      <c r="AB408" s="872"/>
      <c r="AC408" s="872"/>
      <c r="AD408" s="872"/>
    </row>
    <row r="409" spans="18:30" x14ac:dyDescent="0.25">
      <c r="R409" s="872"/>
      <c r="S409" s="872"/>
      <c r="T409" s="872"/>
      <c r="U409" s="872"/>
      <c r="V409" s="872"/>
      <c r="W409" s="872"/>
      <c r="X409" s="872"/>
      <c r="Y409" s="872"/>
      <c r="Z409" s="872"/>
      <c r="AA409" s="872"/>
      <c r="AB409" s="872"/>
      <c r="AC409" s="872"/>
      <c r="AD409" s="872"/>
    </row>
    <row r="410" spans="18:30" x14ac:dyDescent="0.25">
      <c r="R410" s="872"/>
      <c r="S410" s="872"/>
      <c r="T410" s="872"/>
      <c r="U410" s="872"/>
      <c r="V410" s="872"/>
      <c r="W410" s="872"/>
      <c r="X410" s="872"/>
      <c r="Y410" s="872"/>
      <c r="Z410" s="872"/>
      <c r="AA410" s="872"/>
      <c r="AB410" s="872"/>
      <c r="AC410" s="872"/>
      <c r="AD410" s="872"/>
    </row>
    <row r="411" spans="18:30" x14ac:dyDescent="0.25">
      <c r="R411" s="872"/>
      <c r="S411" s="872"/>
      <c r="T411" s="872"/>
      <c r="U411" s="872"/>
      <c r="V411" s="872"/>
      <c r="W411" s="872"/>
      <c r="X411" s="872"/>
      <c r="Y411" s="872"/>
      <c r="Z411" s="872"/>
      <c r="AA411" s="872"/>
      <c r="AB411" s="872"/>
      <c r="AC411" s="872"/>
      <c r="AD411" s="872"/>
    </row>
    <row r="412" spans="18:30" x14ac:dyDescent="0.25">
      <c r="R412" s="872"/>
      <c r="S412" s="872"/>
      <c r="T412" s="872"/>
      <c r="U412" s="872"/>
      <c r="V412" s="872"/>
      <c r="W412" s="872"/>
      <c r="X412" s="872"/>
      <c r="Y412" s="872"/>
      <c r="Z412" s="872"/>
      <c r="AA412" s="872"/>
      <c r="AB412" s="872"/>
      <c r="AC412" s="872"/>
      <c r="AD412" s="872"/>
    </row>
    <row r="413" spans="18:30" x14ac:dyDescent="0.25">
      <c r="R413" s="872"/>
      <c r="S413" s="872"/>
      <c r="T413" s="872"/>
      <c r="U413" s="872"/>
      <c r="V413" s="872"/>
      <c r="W413" s="872"/>
      <c r="X413" s="872"/>
      <c r="Y413" s="872"/>
      <c r="Z413" s="872"/>
      <c r="AA413" s="872"/>
      <c r="AB413" s="872"/>
      <c r="AC413" s="872"/>
      <c r="AD413" s="872"/>
    </row>
    <row r="414" spans="18:30" x14ac:dyDescent="0.25">
      <c r="R414" s="872"/>
      <c r="S414" s="872"/>
      <c r="T414" s="872"/>
      <c r="U414" s="872"/>
      <c r="V414" s="872"/>
      <c r="W414" s="872"/>
      <c r="X414" s="872"/>
      <c r="Y414" s="872"/>
      <c r="Z414" s="872"/>
      <c r="AA414" s="872"/>
      <c r="AB414" s="872"/>
      <c r="AC414" s="872"/>
      <c r="AD414" s="872"/>
    </row>
    <row r="415" spans="18:30" x14ac:dyDescent="0.25">
      <c r="R415" s="872"/>
      <c r="S415" s="872"/>
      <c r="T415" s="872"/>
      <c r="U415" s="872"/>
      <c r="V415" s="872"/>
      <c r="W415" s="872"/>
      <c r="X415" s="872"/>
      <c r="Y415" s="872"/>
      <c r="Z415" s="872"/>
      <c r="AA415" s="872"/>
      <c r="AB415" s="872"/>
      <c r="AC415" s="872"/>
      <c r="AD415" s="872"/>
    </row>
    <row r="416" spans="18:30" x14ac:dyDescent="0.25">
      <c r="R416" s="872"/>
      <c r="S416" s="872"/>
      <c r="T416" s="872"/>
      <c r="U416" s="872"/>
      <c r="V416" s="872"/>
      <c r="W416" s="872"/>
      <c r="X416" s="872"/>
      <c r="Y416" s="872"/>
      <c r="Z416" s="872"/>
      <c r="AA416" s="872"/>
      <c r="AB416" s="872"/>
      <c r="AC416" s="872"/>
      <c r="AD416" s="872"/>
    </row>
    <row r="417" spans="18:30" x14ac:dyDescent="0.25">
      <c r="R417" s="872"/>
      <c r="S417" s="872"/>
      <c r="T417" s="872"/>
      <c r="U417" s="872"/>
      <c r="V417" s="872"/>
      <c r="W417" s="872"/>
      <c r="X417" s="872"/>
      <c r="Y417" s="872"/>
      <c r="Z417" s="872"/>
      <c r="AA417" s="872"/>
      <c r="AB417" s="872"/>
      <c r="AC417" s="872"/>
      <c r="AD417" s="872"/>
    </row>
    <row r="418" spans="18:30" x14ac:dyDescent="0.25">
      <c r="R418" s="872"/>
      <c r="S418" s="872"/>
      <c r="T418" s="872"/>
      <c r="U418" s="872"/>
      <c r="V418" s="872"/>
      <c r="W418" s="872"/>
      <c r="X418" s="872"/>
      <c r="Y418" s="872"/>
      <c r="Z418" s="872"/>
      <c r="AA418" s="872"/>
      <c r="AB418" s="872"/>
      <c r="AC418" s="872"/>
      <c r="AD418" s="872"/>
    </row>
    <row r="419" spans="18:30" x14ac:dyDescent="0.25">
      <c r="R419" s="872"/>
      <c r="S419" s="872"/>
      <c r="T419" s="872"/>
      <c r="U419" s="872"/>
      <c r="V419" s="872"/>
      <c r="W419" s="872"/>
      <c r="X419" s="872"/>
      <c r="Y419" s="872"/>
      <c r="Z419" s="872"/>
      <c r="AA419" s="872"/>
      <c r="AB419" s="872"/>
      <c r="AC419" s="872"/>
      <c r="AD419" s="872"/>
    </row>
    <row r="420" spans="18:30" x14ac:dyDescent="0.25">
      <c r="R420" s="872"/>
      <c r="S420" s="872"/>
      <c r="T420" s="872"/>
      <c r="U420" s="872"/>
      <c r="V420" s="872"/>
      <c r="W420" s="872"/>
      <c r="X420" s="872"/>
      <c r="Y420" s="872"/>
      <c r="Z420" s="872"/>
      <c r="AA420" s="872"/>
      <c r="AB420" s="872"/>
      <c r="AC420" s="872"/>
      <c r="AD420" s="872"/>
    </row>
    <row r="421" spans="18:30" x14ac:dyDescent="0.25">
      <c r="R421" s="872"/>
      <c r="S421" s="872"/>
      <c r="T421" s="872"/>
      <c r="U421" s="872"/>
      <c r="V421" s="872"/>
      <c r="W421" s="872"/>
      <c r="X421" s="872"/>
      <c r="Y421" s="872"/>
      <c r="Z421" s="872"/>
      <c r="AA421" s="872"/>
      <c r="AB421" s="872"/>
      <c r="AC421" s="872"/>
      <c r="AD421" s="872"/>
    </row>
    <row r="422" spans="18:30" x14ac:dyDescent="0.25">
      <c r="R422" s="872"/>
      <c r="S422" s="872"/>
      <c r="T422" s="872"/>
      <c r="U422" s="872"/>
      <c r="V422" s="872"/>
      <c r="W422" s="872"/>
      <c r="X422" s="872"/>
      <c r="Y422" s="872"/>
      <c r="Z422" s="872"/>
      <c r="AA422" s="872"/>
      <c r="AB422" s="872"/>
      <c r="AC422" s="872"/>
      <c r="AD422" s="872"/>
    </row>
    <row r="423" spans="18:30" x14ac:dyDescent="0.25">
      <c r="R423" s="872"/>
      <c r="S423" s="872"/>
      <c r="T423" s="872"/>
      <c r="U423" s="872"/>
      <c r="V423" s="872"/>
      <c r="W423" s="872"/>
      <c r="X423" s="872"/>
      <c r="Y423" s="872"/>
      <c r="Z423" s="872"/>
      <c r="AA423" s="872"/>
      <c r="AB423" s="872"/>
      <c r="AC423" s="872"/>
      <c r="AD423" s="872"/>
    </row>
    <row r="424" spans="18:30" x14ac:dyDescent="0.25">
      <c r="R424" s="872"/>
      <c r="S424" s="872"/>
      <c r="T424" s="872"/>
      <c r="U424" s="872"/>
      <c r="V424" s="872"/>
      <c r="W424" s="872"/>
      <c r="X424" s="872"/>
      <c r="Y424" s="872"/>
      <c r="Z424" s="872"/>
      <c r="AA424" s="872"/>
      <c r="AB424" s="872"/>
      <c r="AC424" s="872"/>
      <c r="AD424" s="872"/>
    </row>
    <row r="425" spans="18:30" x14ac:dyDescent="0.25">
      <c r="R425" s="872"/>
      <c r="S425" s="872"/>
      <c r="T425" s="872"/>
      <c r="U425" s="872"/>
      <c r="V425" s="872"/>
      <c r="W425" s="872"/>
      <c r="X425" s="872"/>
      <c r="Y425" s="872"/>
      <c r="Z425" s="872"/>
      <c r="AA425" s="872"/>
      <c r="AB425" s="872"/>
      <c r="AC425" s="872"/>
      <c r="AD425" s="872"/>
    </row>
    <row r="426" spans="18:30" x14ac:dyDescent="0.25">
      <c r="R426" s="872"/>
      <c r="S426" s="872"/>
      <c r="T426" s="872"/>
      <c r="U426" s="872"/>
      <c r="V426" s="872"/>
      <c r="W426" s="872"/>
      <c r="X426" s="872"/>
      <c r="Y426" s="872"/>
      <c r="Z426" s="872"/>
      <c r="AA426" s="872"/>
      <c r="AB426" s="872"/>
      <c r="AC426" s="872"/>
      <c r="AD426" s="872"/>
    </row>
    <row r="427" spans="18:30" x14ac:dyDescent="0.25">
      <c r="R427" s="872"/>
      <c r="S427" s="872"/>
      <c r="T427" s="872"/>
      <c r="U427" s="872"/>
      <c r="V427" s="872"/>
      <c r="W427" s="872"/>
      <c r="X427" s="872"/>
      <c r="Y427" s="872"/>
      <c r="Z427" s="872"/>
      <c r="AA427" s="872"/>
      <c r="AB427" s="872"/>
      <c r="AC427" s="872"/>
      <c r="AD427" s="872"/>
    </row>
    <row r="428" spans="18:30" x14ac:dyDescent="0.25">
      <c r="R428" s="872"/>
      <c r="S428" s="872"/>
      <c r="T428" s="872"/>
      <c r="U428" s="872"/>
      <c r="V428" s="872"/>
      <c r="W428" s="872"/>
      <c r="X428" s="872"/>
      <c r="Y428" s="872"/>
      <c r="Z428" s="872"/>
      <c r="AA428" s="872"/>
      <c r="AB428" s="872"/>
      <c r="AC428" s="872"/>
      <c r="AD428" s="872"/>
    </row>
    <row r="429" spans="18:30" x14ac:dyDescent="0.25">
      <c r="R429" s="872"/>
      <c r="S429" s="872"/>
      <c r="T429" s="872"/>
      <c r="U429" s="872"/>
      <c r="V429" s="872"/>
      <c r="W429" s="872"/>
      <c r="X429" s="872"/>
      <c r="Y429" s="872"/>
      <c r="Z429" s="872"/>
      <c r="AA429" s="872"/>
      <c r="AB429" s="872"/>
      <c r="AC429" s="872"/>
      <c r="AD429" s="872"/>
    </row>
    <row r="430" spans="18:30" x14ac:dyDescent="0.25">
      <c r="R430" s="872"/>
      <c r="S430" s="872"/>
      <c r="T430" s="872"/>
      <c r="U430" s="872"/>
      <c r="V430" s="872"/>
      <c r="W430" s="872"/>
      <c r="X430" s="872"/>
      <c r="Y430" s="872"/>
      <c r="Z430" s="872"/>
      <c r="AA430" s="872"/>
      <c r="AB430" s="872"/>
      <c r="AC430" s="872"/>
      <c r="AD430" s="872"/>
    </row>
    <row r="431" spans="18:30" x14ac:dyDescent="0.25">
      <c r="R431" s="872"/>
      <c r="S431" s="872"/>
      <c r="T431" s="872"/>
      <c r="U431" s="872"/>
      <c r="V431" s="872"/>
      <c r="W431" s="872"/>
      <c r="X431" s="872"/>
      <c r="Y431" s="872"/>
      <c r="Z431" s="872"/>
      <c r="AA431" s="872"/>
      <c r="AB431" s="872"/>
      <c r="AC431" s="872"/>
      <c r="AD431" s="872"/>
    </row>
    <row r="432" spans="18:30" x14ac:dyDescent="0.25">
      <c r="R432" s="872"/>
      <c r="S432" s="872"/>
      <c r="T432" s="872"/>
      <c r="U432" s="872"/>
      <c r="V432" s="872"/>
      <c r="W432" s="872"/>
      <c r="X432" s="872"/>
      <c r="Y432" s="872"/>
      <c r="Z432" s="872"/>
      <c r="AA432" s="872"/>
      <c r="AB432" s="872"/>
      <c r="AC432" s="872"/>
      <c r="AD432" s="872"/>
    </row>
    <row r="433" spans="18:30" x14ac:dyDescent="0.25">
      <c r="R433" s="872"/>
      <c r="S433" s="872"/>
      <c r="T433" s="872"/>
      <c r="U433" s="872"/>
      <c r="V433" s="872"/>
      <c r="W433" s="872"/>
      <c r="X433" s="872"/>
      <c r="Y433" s="872"/>
      <c r="Z433" s="872"/>
      <c r="AA433" s="872"/>
      <c r="AB433" s="872"/>
      <c r="AC433" s="872"/>
      <c r="AD433" s="872"/>
    </row>
    <row r="434" spans="18:30" x14ac:dyDescent="0.25">
      <c r="R434" s="872"/>
      <c r="S434" s="872"/>
      <c r="T434" s="872"/>
      <c r="U434" s="872"/>
      <c r="V434" s="872"/>
      <c r="W434" s="872"/>
      <c r="X434" s="872"/>
      <c r="Y434" s="872"/>
      <c r="Z434" s="872"/>
      <c r="AA434" s="872"/>
      <c r="AB434" s="872"/>
      <c r="AC434" s="872"/>
      <c r="AD434" s="872"/>
    </row>
    <row r="435" spans="18:30" x14ac:dyDescent="0.25">
      <c r="R435" s="872"/>
      <c r="S435" s="872"/>
      <c r="T435" s="872"/>
      <c r="U435" s="872"/>
      <c r="V435" s="872"/>
      <c r="W435" s="872"/>
      <c r="X435" s="872"/>
      <c r="Y435" s="872"/>
      <c r="Z435" s="872"/>
      <c r="AA435" s="872"/>
      <c r="AB435" s="872"/>
      <c r="AC435" s="872"/>
      <c r="AD435" s="872"/>
    </row>
    <row r="436" spans="18:30" x14ac:dyDescent="0.25">
      <c r="R436" s="872"/>
      <c r="S436" s="872"/>
      <c r="T436" s="872"/>
      <c r="U436" s="872"/>
      <c r="V436" s="872"/>
      <c r="W436" s="872"/>
      <c r="X436" s="872"/>
      <c r="Y436" s="872"/>
      <c r="Z436" s="872"/>
      <c r="AA436" s="872"/>
      <c r="AB436" s="872"/>
      <c r="AC436" s="872"/>
      <c r="AD436" s="872"/>
    </row>
    <row r="437" spans="18:30" x14ac:dyDescent="0.25">
      <c r="R437" s="872"/>
      <c r="S437" s="872"/>
      <c r="T437" s="872"/>
      <c r="U437" s="872"/>
      <c r="V437" s="872"/>
      <c r="W437" s="872"/>
      <c r="X437" s="872"/>
      <c r="Y437" s="872"/>
      <c r="Z437" s="872"/>
      <c r="AA437" s="872"/>
      <c r="AB437" s="872"/>
      <c r="AC437" s="872"/>
      <c r="AD437" s="872"/>
    </row>
    <row r="438" spans="18:30" x14ac:dyDescent="0.25">
      <c r="R438" s="872"/>
      <c r="S438" s="872"/>
      <c r="T438" s="872"/>
      <c r="U438" s="872"/>
      <c r="V438" s="872"/>
      <c r="W438" s="872"/>
      <c r="X438" s="872"/>
      <c r="Y438" s="872"/>
      <c r="Z438" s="872"/>
      <c r="AA438" s="872"/>
      <c r="AB438" s="872"/>
      <c r="AC438" s="872"/>
      <c r="AD438" s="872"/>
    </row>
    <row r="439" spans="18:30" x14ac:dyDescent="0.25">
      <c r="R439" s="872"/>
      <c r="S439" s="872"/>
      <c r="T439" s="872"/>
      <c r="U439" s="872"/>
      <c r="V439" s="872"/>
      <c r="W439" s="872"/>
      <c r="X439" s="872"/>
      <c r="Y439" s="872"/>
      <c r="Z439" s="872"/>
      <c r="AA439" s="872"/>
      <c r="AB439" s="872"/>
      <c r="AC439" s="872"/>
      <c r="AD439" s="872"/>
    </row>
    <row r="440" spans="18:30" x14ac:dyDescent="0.25">
      <c r="R440" s="872"/>
      <c r="S440" s="872"/>
      <c r="T440" s="872"/>
      <c r="U440" s="872"/>
      <c r="V440" s="872"/>
      <c r="W440" s="872"/>
      <c r="X440" s="872"/>
      <c r="Y440" s="872"/>
      <c r="Z440" s="872"/>
      <c r="AA440" s="872"/>
      <c r="AB440" s="872"/>
      <c r="AC440" s="872"/>
      <c r="AD440" s="872"/>
    </row>
    <row r="441" spans="18:30" x14ac:dyDescent="0.25">
      <c r="R441" s="872"/>
      <c r="S441" s="872"/>
      <c r="T441" s="872"/>
      <c r="U441" s="872"/>
      <c r="V441" s="872"/>
      <c r="W441" s="872"/>
      <c r="X441" s="872"/>
      <c r="Y441" s="872"/>
      <c r="Z441" s="872"/>
      <c r="AA441" s="872"/>
      <c r="AB441" s="872"/>
      <c r="AC441" s="872"/>
      <c r="AD441" s="872"/>
    </row>
    <row r="442" spans="18:30" x14ac:dyDescent="0.25">
      <c r="R442" s="872"/>
      <c r="S442" s="872"/>
      <c r="T442" s="872"/>
      <c r="U442" s="872"/>
      <c r="V442" s="872"/>
      <c r="W442" s="872"/>
      <c r="X442" s="872"/>
      <c r="Y442" s="872"/>
      <c r="Z442" s="872"/>
      <c r="AA442" s="872"/>
      <c r="AB442" s="872"/>
      <c r="AC442" s="872"/>
      <c r="AD442" s="872"/>
    </row>
    <row r="443" spans="18:30" x14ac:dyDescent="0.25">
      <c r="R443" s="872"/>
      <c r="S443" s="872"/>
      <c r="T443" s="872"/>
      <c r="U443" s="872"/>
      <c r="V443" s="872"/>
      <c r="W443" s="872"/>
      <c r="X443" s="872"/>
      <c r="Y443" s="872"/>
      <c r="Z443" s="872"/>
      <c r="AA443" s="872"/>
      <c r="AB443" s="872"/>
      <c r="AC443" s="872"/>
      <c r="AD443" s="872"/>
    </row>
    <row r="444" spans="18:30" x14ac:dyDescent="0.25">
      <c r="R444" s="872"/>
      <c r="S444" s="872"/>
      <c r="T444" s="872"/>
      <c r="U444" s="872"/>
      <c r="V444" s="872"/>
      <c r="W444" s="872"/>
      <c r="X444" s="872"/>
      <c r="Y444" s="872"/>
      <c r="Z444" s="872"/>
      <c r="AA444" s="872"/>
      <c r="AB444" s="872"/>
      <c r="AC444" s="872"/>
      <c r="AD444" s="872"/>
    </row>
    <row r="445" spans="18:30" x14ac:dyDescent="0.25">
      <c r="R445" s="872"/>
      <c r="S445" s="872"/>
      <c r="T445" s="872"/>
      <c r="U445" s="872"/>
      <c r="V445" s="872"/>
      <c r="W445" s="872"/>
      <c r="X445" s="872"/>
      <c r="Y445" s="872"/>
      <c r="Z445" s="872"/>
      <c r="AA445" s="872"/>
      <c r="AB445" s="872"/>
      <c r="AC445" s="872"/>
      <c r="AD445" s="872"/>
    </row>
    <row r="446" spans="18:30" x14ac:dyDescent="0.25">
      <c r="R446" s="872"/>
      <c r="S446" s="872"/>
      <c r="T446" s="872"/>
      <c r="U446" s="872"/>
      <c r="V446" s="872"/>
      <c r="W446" s="872"/>
      <c r="X446" s="872"/>
      <c r="Y446" s="872"/>
      <c r="Z446" s="872"/>
      <c r="AA446" s="872"/>
      <c r="AB446" s="872"/>
      <c r="AC446" s="872"/>
      <c r="AD446" s="872"/>
    </row>
    <row r="447" spans="18:30" x14ac:dyDescent="0.25">
      <c r="R447" s="872"/>
      <c r="S447" s="872"/>
      <c r="T447" s="872"/>
      <c r="U447" s="872"/>
      <c r="V447" s="872"/>
      <c r="W447" s="872"/>
      <c r="X447" s="872"/>
      <c r="Y447" s="872"/>
      <c r="Z447" s="872"/>
      <c r="AA447" s="872"/>
      <c r="AB447" s="872"/>
      <c r="AC447" s="872"/>
      <c r="AD447" s="872"/>
    </row>
    <row r="448" spans="18:30" x14ac:dyDescent="0.25">
      <c r="R448" s="872"/>
      <c r="S448" s="872"/>
      <c r="T448" s="872"/>
      <c r="U448" s="872"/>
      <c r="V448" s="872"/>
      <c r="W448" s="872"/>
      <c r="X448" s="872"/>
      <c r="Y448" s="872"/>
      <c r="Z448" s="872"/>
      <c r="AA448" s="872"/>
      <c r="AB448" s="872"/>
      <c r="AC448" s="872"/>
      <c r="AD448" s="872"/>
    </row>
    <row r="449" spans="18:30" x14ac:dyDescent="0.25">
      <c r="R449" s="872"/>
      <c r="S449" s="872"/>
      <c r="T449" s="872"/>
      <c r="U449" s="872"/>
      <c r="V449" s="872"/>
      <c r="W449" s="872"/>
      <c r="X449" s="872"/>
      <c r="Y449" s="872"/>
      <c r="Z449" s="872"/>
      <c r="AA449" s="872"/>
      <c r="AB449" s="872"/>
      <c r="AC449" s="872"/>
      <c r="AD449" s="872"/>
    </row>
    <row r="450" spans="18:30" x14ac:dyDescent="0.25">
      <c r="R450" s="872"/>
      <c r="S450" s="872"/>
      <c r="T450" s="872"/>
      <c r="U450" s="872"/>
      <c r="V450" s="872"/>
      <c r="W450" s="872"/>
      <c r="X450" s="872"/>
      <c r="Y450" s="872"/>
      <c r="Z450" s="872"/>
      <c r="AA450" s="872"/>
      <c r="AB450" s="872"/>
      <c r="AC450" s="872"/>
      <c r="AD450" s="872"/>
    </row>
    <row r="451" spans="18:30" x14ac:dyDescent="0.25">
      <c r="R451" s="872"/>
      <c r="S451" s="872"/>
      <c r="T451" s="872"/>
      <c r="U451" s="872"/>
      <c r="V451" s="872"/>
      <c r="W451" s="872"/>
      <c r="X451" s="872"/>
      <c r="Y451" s="872"/>
      <c r="Z451" s="872"/>
      <c r="AA451" s="872"/>
      <c r="AB451" s="872"/>
      <c r="AC451" s="872"/>
      <c r="AD451" s="872"/>
    </row>
    <row r="452" spans="18:30" x14ac:dyDescent="0.25">
      <c r="R452" s="872"/>
      <c r="S452" s="872"/>
      <c r="T452" s="872"/>
      <c r="U452" s="872"/>
      <c r="V452" s="872"/>
      <c r="W452" s="872"/>
      <c r="X452" s="872"/>
      <c r="Y452" s="872"/>
      <c r="Z452" s="872"/>
      <c r="AA452" s="872"/>
      <c r="AB452" s="872"/>
      <c r="AC452" s="872"/>
      <c r="AD452" s="872"/>
    </row>
    <row r="453" spans="18:30" x14ac:dyDescent="0.25">
      <c r="R453" s="872"/>
      <c r="S453" s="872"/>
      <c r="T453" s="872"/>
      <c r="U453" s="872"/>
      <c r="V453" s="872"/>
      <c r="W453" s="872"/>
      <c r="X453" s="872"/>
      <c r="Y453" s="872"/>
      <c r="Z453" s="872"/>
      <c r="AA453" s="872"/>
      <c r="AB453" s="872"/>
      <c r="AC453" s="872"/>
      <c r="AD453" s="872"/>
    </row>
    <row r="454" spans="18:30" x14ac:dyDescent="0.25">
      <c r="R454" s="872"/>
      <c r="S454" s="872"/>
      <c r="T454" s="872"/>
      <c r="U454" s="872"/>
      <c r="V454" s="872"/>
      <c r="W454" s="872"/>
      <c r="X454" s="872"/>
      <c r="Y454" s="872"/>
      <c r="Z454" s="872"/>
      <c r="AA454" s="872"/>
      <c r="AB454" s="872"/>
      <c r="AC454" s="872"/>
      <c r="AD454" s="872"/>
    </row>
    <row r="455" spans="18:30" x14ac:dyDescent="0.25">
      <c r="R455" s="872"/>
      <c r="S455" s="872"/>
      <c r="T455" s="872"/>
      <c r="U455" s="872"/>
      <c r="V455" s="872"/>
      <c r="W455" s="872"/>
      <c r="X455" s="872"/>
      <c r="Y455" s="872"/>
      <c r="Z455" s="872"/>
      <c r="AA455" s="872"/>
      <c r="AB455" s="872"/>
      <c r="AC455" s="872"/>
      <c r="AD455" s="872"/>
    </row>
    <row r="456" spans="18:30" x14ac:dyDescent="0.25">
      <c r="R456" s="872"/>
      <c r="S456" s="872"/>
      <c r="T456" s="872"/>
      <c r="U456" s="872"/>
      <c r="V456" s="872"/>
      <c r="W456" s="872"/>
      <c r="X456" s="872"/>
      <c r="Y456" s="872"/>
      <c r="Z456" s="872"/>
      <c r="AA456" s="872"/>
      <c r="AB456" s="872"/>
      <c r="AC456" s="872"/>
      <c r="AD456" s="872"/>
    </row>
    <row r="457" spans="18:30" x14ac:dyDescent="0.25">
      <c r="R457" s="872"/>
      <c r="S457" s="872"/>
      <c r="T457" s="872"/>
      <c r="U457" s="872"/>
      <c r="V457" s="872"/>
      <c r="W457" s="872"/>
      <c r="X457" s="872"/>
      <c r="Y457" s="872"/>
      <c r="Z457" s="872"/>
      <c r="AA457" s="872"/>
      <c r="AB457" s="872"/>
      <c r="AC457" s="872"/>
      <c r="AD457" s="872"/>
    </row>
    <row r="458" spans="18:30" x14ac:dyDescent="0.25">
      <c r="R458" s="872"/>
      <c r="S458" s="872"/>
      <c r="T458" s="872"/>
      <c r="U458" s="872"/>
      <c r="V458" s="872"/>
      <c r="W458" s="872"/>
      <c r="X458" s="872"/>
      <c r="Y458" s="872"/>
      <c r="Z458" s="872"/>
      <c r="AA458" s="872"/>
      <c r="AB458" s="872"/>
      <c r="AC458" s="872"/>
      <c r="AD458" s="872"/>
    </row>
    <row r="459" spans="18:30" x14ac:dyDescent="0.25">
      <c r="R459" s="872"/>
      <c r="S459" s="872"/>
      <c r="T459" s="872"/>
      <c r="U459" s="872"/>
      <c r="V459" s="872"/>
      <c r="W459" s="872"/>
      <c r="X459" s="872"/>
      <c r="Y459" s="872"/>
      <c r="Z459" s="872"/>
      <c r="AA459" s="872"/>
      <c r="AB459" s="872"/>
      <c r="AC459" s="872"/>
      <c r="AD459" s="872"/>
    </row>
    <row r="460" spans="18:30" x14ac:dyDescent="0.25">
      <c r="R460" s="872"/>
      <c r="S460" s="872"/>
      <c r="T460" s="872"/>
      <c r="U460" s="872"/>
      <c r="V460" s="872"/>
      <c r="W460" s="872"/>
      <c r="X460" s="872"/>
      <c r="Y460" s="872"/>
      <c r="Z460" s="872"/>
      <c r="AA460" s="872"/>
      <c r="AB460" s="872"/>
      <c r="AC460" s="872"/>
      <c r="AD460" s="872"/>
    </row>
    <row r="461" spans="18:30" x14ac:dyDescent="0.25">
      <c r="R461" s="872"/>
      <c r="S461" s="872"/>
      <c r="T461" s="872"/>
      <c r="U461" s="872"/>
      <c r="V461" s="872"/>
      <c r="W461" s="872"/>
      <c r="X461" s="872"/>
      <c r="Y461" s="872"/>
      <c r="Z461" s="872"/>
      <c r="AA461" s="872"/>
      <c r="AB461" s="872"/>
      <c r="AC461" s="872"/>
      <c r="AD461" s="872"/>
    </row>
    <row r="462" spans="18:30" x14ac:dyDescent="0.25">
      <c r="R462" s="872"/>
      <c r="S462" s="872"/>
      <c r="T462" s="872"/>
      <c r="U462" s="872"/>
      <c r="V462" s="872"/>
      <c r="W462" s="872"/>
      <c r="X462" s="872"/>
      <c r="Y462" s="872"/>
      <c r="Z462" s="872"/>
      <c r="AA462" s="872"/>
      <c r="AB462" s="872"/>
      <c r="AC462" s="872"/>
      <c r="AD462" s="872"/>
    </row>
    <row r="463" spans="18:30" x14ac:dyDescent="0.25">
      <c r="R463" s="872"/>
      <c r="S463" s="872"/>
      <c r="T463" s="872"/>
      <c r="U463" s="872"/>
      <c r="V463" s="872"/>
      <c r="W463" s="872"/>
      <c r="X463" s="872"/>
      <c r="Y463" s="872"/>
      <c r="Z463" s="872"/>
      <c r="AA463" s="872"/>
      <c r="AB463" s="872"/>
      <c r="AC463" s="872"/>
      <c r="AD463" s="872"/>
    </row>
    <row r="464" spans="18:30" x14ac:dyDescent="0.25">
      <c r="R464" s="872"/>
      <c r="S464" s="872"/>
      <c r="T464" s="872"/>
      <c r="U464" s="872"/>
      <c r="V464" s="872"/>
      <c r="W464" s="872"/>
      <c r="X464" s="872"/>
      <c r="Y464" s="872"/>
      <c r="Z464" s="872"/>
      <c r="AA464" s="872"/>
      <c r="AB464" s="872"/>
      <c r="AC464" s="872"/>
      <c r="AD464" s="872"/>
    </row>
    <row r="465" spans="18:30" x14ac:dyDescent="0.25">
      <c r="R465" s="872"/>
      <c r="S465" s="872"/>
      <c r="T465" s="872"/>
      <c r="U465" s="872"/>
      <c r="V465" s="872"/>
      <c r="W465" s="872"/>
      <c r="X465" s="872"/>
      <c r="Y465" s="872"/>
      <c r="Z465" s="872"/>
      <c r="AA465" s="872"/>
      <c r="AB465" s="872"/>
      <c r="AC465" s="872"/>
      <c r="AD465" s="872"/>
    </row>
    <row r="466" spans="18:30" x14ac:dyDescent="0.25">
      <c r="R466" s="872"/>
      <c r="S466" s="872"/>
      <c r="T466" s="872"/>
      <c r="U466" s="872"/>
      <c r="V466" s="872"/>
      <c r="W466" s="872"/>
      <c r="X466" s="872"/>
      <c r="Y466" s="872"/>
      <c r="Z466" s="872"/>
      <c r="AA466" s="872"/>
      <c r="AB466" s="872"/>
      <c r="AC466" s="872"/>
      <c r="AD466" s="872"/>
    </row>
    <row r="467" spans="18:30" x14ac:dyDescent="0.25">
      <c r="R467" s="872"/>
      <c r="S467" s="872"/>
      <c r="T467" s="872"/>
      <c r="U467" s="872"/>
      <c r="V467" s="872"/>
      <c r="W467" s="872"/>
      <c r="X467" s="872"/>
      <c r="Y467" s="872"/>
      <c r="Z467" s="872"/>
      <c r="AA467" s="872"/>
      <c r="AB467" s="872"/>
      <c r="AC467" s="872"/>
      <c r="AD467" s="872"/>
    </row>
    <row r="468" spans="18:30" x14ac:dyDescent="0.25">
      <c r="R468" s="872"/>
      <c r="S468" s="872"/>
      <c r="T468" s="872"/>
      <c r="U468" s="872"/>
      <c r="V468" s="872"/>
      <c r="W468" s="872"/>
      <c r="X468" s="872"/>
      <c r="Y468" s="872"/>
      <c r="Z468" s="872"/>
      <c r="AA468" s="872"/>
      <c r="AB468" s="872"/>
      <c r="AC468" s="872"/>
      <c r="AD468" s="872"/>
    </row>
    <row r="469" spans="18:30" x14ac:dyDescent="0.25">
      <c r="R469" s="872"/>
      <c r="S469" s="872"/>
      <c r="T469" s="872"/>
      <c r="U469" s="872"/>
      <c r="V469" s="872"/>
      <c r="W469" s="872"/>
      <c r="X469" s="872"/>
      <c r="Y469" s="872"/>
      <c r="Z469" s="872"/>
      <c r="AA469" s="872"/>
      <c r="AB469" s="872"/>
      <c r="AC469" s="872"/>
      <c r="AD469" s="872"/>
    </row>
    <row r="470" spans="18:30" x14ac:dyDescent="0.25">
      <c r="R470" s="872"/>
      <c r="S470" s="872"/>
      <c r="T470" s="872"/>
      <c r="U470" s="872"/>
      <c r="V470" s="872"/>
      <c r="W470" s="872"/>
      <c r="X470" s="872"/>
      <c r="Y470" s="872"/>
      <c r="Z470" s="872"/>
      <c r="AA470" s="872"/>
      <c r="AB470" s="872"/>
      <c r="AC470" s="872"/>
      <c r="AD470" s="872"/>
    </row>
    <row r="471" spans="18:30" x14ac:dyDescent="0.25">
      <c r="R471" s="872"/>
      <c r="S471" s="872"/>
      <c r="T471" s="872"/>
      <c r="U471" s="872"/>
      <c r="V471" s="872"/>
      <c r="W471" s="872"/>
      <c r="X471" s="872"/>
      <c r="Y471" s="872"/>
      <c r="Z471" s="872"/>
      <c r="AA471" s="872"/>
      <c r="AB471" s="872"/>
      <c r="AC471" s="872"/>
      <c r="AD471" s="872"/>
    </row>
    <row r="472" spans="18:30" x14ac:dyDescent="0.25">
      <c r="R472" s="872"/>
      <c r="S472" s="872"/>
      <c r="T472" s="872"/>
      <c r="U472" s="872"/>
      <c r="V472" s="872"/>
      <c r="W472" s="872"/>
      <c r="X472" s="872"/>
      <c r="Y472" s="872"/>
      <c r="Z472" s="872"/>
      <c r="AA472" s="872"/>
      <c r="AB472" s="872"/>
      <c r="AC472" s="872"/>
      <c r="AD472" s="872"/>
    </row>
    <row r="473" spans="18:30" x14ac:dyDescent="0.25">
      <c r="R473" s="872"/>
      <c r="S473" s="872"/>
      <c r="T473" s="872"/>
      <c r="U473" s="872"/>
      <c r="V473" s="872"/>
      <c r="W473" s="872"/>
      <c r="X473" s="872"/>
      <c r="Y473" s="872"/>
      <c r="Z473" s="872"/>
      <c r="AA473" s="872"/>
      <c r="AB473" s="872"/>
      <c r="AC473" s="872"/>
      <c r="AD473" s="872"/>
    </row>
    <row r="474" spans="18:30" x14ac:dyDescent="0.25">
      <c r="R474" s="872"/>
      <c r="S474" s="872"/>
      <c r="T474" s="872"/>
      <c r="U474" s="872"/>
      <c r="V474" s="872"/>
      <c r="W474" s="872"/>
      <c r="X474" s="872"/>
      <c r="Y474" s="872"/>
      <c r="Z474" s="872"/>
      <c r="AA474" s="872"/>
      <c r="AB474" s="872"/>
      <c r="AC474" s="872"/>
      <c r="AD474" s="872"/>
    </row>
    <row r="475" spans="18:30" x14ac:dyDescent="0.25">
      <c r="R475" s="872"/>
      <c r="S475" s="872"/>
      <c r="T475" s="872"/>
      <c r="U475" s="872"/>
      <c r="V475" s="872"/>
      <c r="W475" s="872"/>
      <c r="X475" s="872"/>
      <c r="Y475" s="872"/>
      <c r="Z475" s="872"/>
      <c r="AA475" s="872"/>
      <c r="AB475" s="872"/>
      <c r="AC475" s="872"/>
      <c r="AD475" s="872"/>
    </row>
    <row r="476" spans="18:30" x14ac:dyDescent="0.25">
      <c r="R476" s="872"/>
      <c r="S476" s="872"/>
      <c r="T476" s="872"/>
      <c r="U476" s="872"/>
      <c r="V476" s="872"/>
      <c r="W476" s="872"/>
      <c r="X476" s="872"/>
      <c r="Y476" s="872"/>
      <c r="Z476" s="872"/>
      <c r="AA476" s="872"/>
      <c r="AB476" s="872"/>
      <c r="AC476" s="872"/>
      <c r="AD476" s="872"/>
    </row>
    <row r="477" spans="18:30" x14ac:dyDescent="0.25">
      <c r="R477" s="872"/>
      <c r="S477" s="872"/>
      <c r="T477" s="872"/>
      <c r="U477" s="872"/>
      <c r="V477" s="872"/>
      <c r="W477" s="872"/>
      <c r="X477" s="872"/>
      <c r="Y477" s="872"/>
      <c r="Z477" s="872"/>
      <c r="AA477" s="872"/>
      <c r="AB477" s="872"/>
      <c r="AC477" s="872"/>
      <c r="AD477" s="872"/>
    </row>
    <row r="478" spans="18:30" x14ac:dyDescent="0.25">
      <c r="R478" s="872"/>
      <c r="S478" s="872"/>
      <c r="T478" s="872"/>
      <c r="U478" s="872"/>
      <c r="V478" s="872"/>
      <c r="W478" s="872"/>
      <c r="X478" s="872"/>
      <c r="Y478" s="872"/>
      <c r="Z478" s="872"/>
      <c r="AA478" s="872"/>
      <c r="AB478" s="872"/>
      <c r="AC478" s="872"/>
      <c r="AD478" s="872"/>
    </row>
    <row r="479" spans="18:30" x14ac:dyDescent="0.25">
      <c r="R479" s="872"/>
      <c r="S479" s="872"/>
      <c r="T479" s="872"/>
      <c r="U479" s="872"/>
      <c r="V479" s="872"/>
      <c r="W479" s="872"/>
      <c r="X479" s="872"/>
      <c r="Y479" s="872"/>
      <c r="Z479" s="872"/>
      <c r="AA479" s="872"/>
      <c r="AB479" s="872"/>
      <c r="AC479" s="872"/>
      <c r="AD479" s="872"/>
    </row>
    <row r="480" spans="18:30" x14ac:dyDescent="0.25">
      <c r="R480" s="872"/>
      <c r="S480" s="872"/>
      <c r="T480" s="872"/>
      <c r="U480" s="872"/>
      <c r="V480" s="872"/>
      <c r="W480" s="872"/>
      <c r="X480" s="872"/>
      <c r="Y480" s="872"/>
      <c r="Z480" s="872"/>
      <c r="AA480" s="872"/>
      <c r="AB480" s="872"/>
      <c r="AC480" s="872"/>
      <c r="AD480" s="872"/>
    </row>
    <row r="481" spans="18:30" x14ac:dyDescent="0.25">
      <c r="R481" s="872"/>
      <c r="S481" s="872"/>
      <c r="T481" s="872"/>
      <c r="U481" s="872"/>
      <c r="V481" s="872"/>
      <c r="W481" s="872"/>
      <c r="X481" s="872"/>
      <c r="Y481" s="872"/>
      <c r="Z481" s="872"/>
      <c r="AA481" s="872"/>
      <c r="AB481" s="872"/>
      <c r="AC481" s="872"/>
      <c r="AD481" s="872"/>
    </row>
    <row r="482" spans="18:30" x14ac:dyDescent="0.25">
      <c r="R482" s="872"/>
      <c r="S482" s="872"/>
      <c r="T482" s="872"/>
      <c r="U482" s="872"/>
      <c r="V482" s="872"/>
      <c r="W482" s="872"/>
      <c r="X482" s="872"/>
      <c r="Y482" s="872"/>
      <c r="Z482" s="872"/>
      <c r="AA482" s="872"/>
      <c r="AB482" s="872"/>
      <c r="AC482" s="872"/>
      <c r="AD482" s="872"/>
    </row>
    <row r="483" spans="18:30" x14ac:dyDescent="0.25">
      <c r="R483" s="872"/>
      <c r="S483" s="872"/>
      <c r="T483" s="872"/>
      <c r="U483" s="872"/>
      <c r="V483" s="872"/>
      <c r="W483" s="872"/>
      <c r="X483" s="872"/>
      <c r="Y483" s="872"/>
      <c r="Z483" s="872"/>
      <c r="AA483" s="872"/>
      <c r="AB483" s="872"/>
      <c r="AC483" s="872"/>
      <c r="AD483" s="872"/>
    </row>
    <row r="484" spans="18:30" x14ac:dyDescent="0.25">
      <c r="R484" s="872"/>
      <c r="S484" s="872"/>
      <c r="T484" s="872"/>
      <c r="U484" s="872"/>
      <c r="V484" s="872"/>
      <c r="W484" s="872"/>
      <c r="X484" s="872"/>
      <c r="Y484" s="872"/>
      <c r="Z484" s="872"/>
      <c r="AA484" s="872"/>
      <c r="AB484" s="872"/>
      <c r="AC484" s="872"/>
      <c r="AD484" s="872"/>
    </row>
    <row r="485" spans="18:30" x14ac:dyDescent="0.25">
      <c r="R485" s="872"/>
      <c r="S485" s="872"/>
      <c r="T485" s="872"/>
      <c r="U485" s="872"/>
      <c r="V485" s="872"/>
      <c r="W485" s="872"/>
      <c r="X485" s="872"/>
      <c r="Y485" s="872"/>
      <c r="Z485" s="872"/>
      <c r="AA485" s="872"/>
      <c r="AB485" s="872"/>
      <c r="AC485" s="872"/>
      <c r="AD485" s="872"/>
    </row>
    <row r="486" spans="18:30" x14ac:dyDescent="0.25">
      <c r="R486" s="872"/>
      <c r="S486" s="872"/>
      <c r="T486" s="872"/>
      <c r="U486" s="872"/>
      <c r="V486" s="872"/>
      <c r="W486" s="872"/>
      <c r="X486" s="872"/>
      <c r="Y486" s="872"/>
      <c r="Z486" s="872"/>
      <c r="AA486" s="872"/>
      <c r="AB486" s="872"/>
      <c r="AC486" s="872"/>
      <c r="AD486" s="872"/>
    </row>
    <row r="487" spans="18:30" x14ac:dyDescent="0.25">
      <c r="R487" s="872"/>
      <c r="S487" s="872"/>
      <c r="T487" s="872"/>
      <c r="U487" s="872"/>
      <c r="V487" s="872"/>
      <c r="W487" s="872"/>
      <c r="X487" s="872"/>
      <c r="Y487" s="872"/>
      <c r="Z487" s="872"/>
      <c r="AA487" s="872"/>
      <c r="AB487" s="872"/>
      <c r="AC487" s="872"/>
      <c r="AD487" s="872"/>
    </row>
    <row r="488" spans="18:30" x14ac:dyDescent="0.25">
      <c r="R488" s="872"/>
      <c r="S488" s="872"/>
      <c r="T488" s="872"/>
      <c r="U488" s="872"/>
      <c r="V488" s="872"/>
      <c r="W488" s="872"/>
      <c r="X488" s="872"/>
      <c r="Y488" s="872"/>
      <c r="Z488" s="872"/>
      <c r="AA488" s="872"/>
      <c r="AB488" s="872"/>
      <c r="AC488" s="872"/>
      <c r="AD488" s="872"/>
    </row>
    <row r="489" spans="18:30" x14ac:dyDescent="0.25">
      <c r="R489" s="872"/>
      <c r="S489" s="872"/>
      <c r="T489" s="872"/>
      <c r="U489" s="872"/>
      <c r="V489" s="872"/>
      <c r="W489" s="872"/>
      <c r="X489" s="872"/>
      <c r="Y489" s="872"/>
      <c r="Z489" s="872"/>
      <c r="AA489" s="872"/>
      <c r="AB489" s="872"/>
      <c r="AC489" s="872"/>
      <c r="AD489" s="872"/>
    </row>
    <row r="490" spans="18:30" x14ac:dyDescent="0.25">
      <c r="R490" s="872"/>
      <c r="S490" s="872"/>
      <c r="T490" s="872"/>
      <c r="U490" s="872"/>
      <c r="V490" s="872"/>
      <c r="W490" s="872"/>
      <c r="X490" s="872"/>
      <c r="Y490" s="872"/>
      <c r="Z490" s="872"/>
      <c r="AA490" s="872"/>
      <c r="AB490" s="872"/>
      <c r="AC490" s="872"/>
      <c r="AD490" s="872"/>
    </row>
    <row r="491" spans="18:30" x14ac:dyDescent="0.25">
      <c r="R491" s="872"/>
      <c r="S491" s="872"/>
      <c r="T491" s="872"/>
      <c r="U491" s="872"/>
      <c r="V491" s="872"/>
      <c r="W491" s="872"/>
      <c r="X491" s="872"/>
      <c r="Y491" s="872"/>
      <c r="Z491" s="872"/>
      <c r="AA491" s="872"/>
      <c r="AB491" s="872"/>
      <c r="AC491" s="872"/>
      <c r="AD491" s="872"/>
    </row>
    <row r="492" spans="18:30" x14ac:dyDescent="0.25">
      <c r="R492" s="872"/>
      <c r="S492" s="872"/>
      <c r="T492" s="872"/>
      <c r="U492" s="872"/>
      <c r="V492" s="872"/>
      <c r="W492" s="872"/>
      <c r="X492" s="872"/>
      <c r="Y492" s="872"/>
      <c r="Z492" s="872"/>
      <c r="AA492" s="872"/>
      <c r="AB492" s="872"/>
      <c r="AC492" s="872"/>
      <c r="AD492" s="872"/>
    </row>
    <row r="493" spans="18:30" x14ac:dyDescent="0.25">
      <c r="R493" s="872"/>
      <c r="S493" s="872"/>
      <c r="T493" s="872"/>
      <c r="U493" s="872"/>
      <c r="V493" s="872"/>
      <c r="W493" s="872"/>
      <c r="X493" s="872"/>
      <c r="Y493" s="872"/>
      <c r="Z493" s="872"/>
      <c r="AA493" s="872"/>
      <c r="AB493" s="872"/>
      <c r="AC493" s="872"/>
      <c r="AD493" s="872"/>
    </row>
    <row r="494" spans="18:30" x14ac:dyDescent="0.25">
      <c r="R494" s="872"/>
      <c r="S494" s="872"/>
      <c r="T494" s="872"/>
      <c r="U494" s="872"/>
      <c r="V494" s="872"/>
      <c r="W494" s="872"/>
      <c r="X494" s="872"/>
      <c r="Y494" s="872"/>
      <c r="Z494" s="872"/>
      <c r="AA494" s="872"/>
      <c r="AB494" s="872"/>
      <c r="AC494" s="872"/>
      <c r="AD494" s="872"/>
    </row>
    <row r="495" spans="18:30" x14ac:dyDescent="0.25">
      <c r="R495" s="872"/>
      <c r="S495" s="872"/>
      <c r="T495" s="872"/>
      <c r="U495" s="872"/>
      <c r="V495" s="872"/>
      <c r="W495" s="872"/>
      <c r="X495" s="872"/>
      <c r="Y495" s="872"/>
      <c r="Z495" s="872"/>
      <c r="AA495" s="872"/>
      <c r="AB495" s="872"/>
      <c r="AC495" s="872"/>
      <c r="AD495" s="872"/>
    </row>
    <row r="496" spans="18:30" x14ac:dyDescent="0.25">
      <c r="R496" s="872"/>
      <c r="S496" s="872"/>
      <c r="T496" s="872"/>
      <c r="U496" s="872"/>
      <c r="V496" s="872"/>
      <c r="W496" s="872"/>
      <c r="X496" s="872"/>
      <c r="Y496" s="872"/>
      <c r="Z496" s="872"/>
      <c r="AA496" s="872"/>
      <c r="AB496" s="872"/>
      <c r="AC496" s="872"/>
      <c r="AD496" s="872"/>
    </row>
    <row r="497" spans="18:30" x14ac:dyDescent="0.25">
      <c r="R497" s="872"/>
      <c r="S497" s="872"/>
      <c r="T497" s="872"/>
      <c r="U497" s="872"/>
      <c r="V497" s="872"/>
      <c r="W497" s="872"/>
      <c r="X497" s="872"/>
      <c r="Y497" s="872"/>
      <c r="Z497" s="872"/>
      <c r="AA497" s="872"/>
      <c r="AB497" s="872"/>
      <c r="AC497" s="872"/>
      <c r="AD497" s="872"/>
    </row>
    <row r="498" spans="18:30" x14ac:dyDescent="0.25">
      <c r="R498" s="872"/>
      <c r="S498" s="872"/>
      <c r="T498" s="872"/>
      <c r="U498" s="872"/>
      <c r="V498" s="872"/>
      <c r="W498" s="872"/>
      <c r="X498" s="872"/>
      <c r="Y498" s="872"/>
      <c r="Z498" s="872"/>
      <c r="AA498" s="872"/>
      <c r="AB498" s="872"/>
      <c r="AC498" s="872"/>
      <c r="AD498" s="872"/>
    </row>
    <row r="499" spans="18:30" x14ac:dyDescent="0.25">
      <c r="R499" s="872"/>
      <c r="S499" s="872"/>
      <c r="T499" s="872"/>
      <c r="U499" s="872"/>
      <c r="V499" s="872"/>
      <c r="W499" s="872"/>
      <c r="X499" s="872"/>
      <c r="Y499" s="872"/>
      <c r="Z499" s="872"/>
      <c r="AA499" s="872"/>
      <c r="AB499" s="872"/>
      <c r="AC499" s="872"/>
      <c r="AD499" s="872"/>
    </row>
    <row r="500" spans="18:30" x14ac:dyDescent="0.25">
      <c r="R500" s="872"/>
      <c r="S500" s="872"/>
      <c r="T500" s="872"/>
      <c r="U500" s="872"/>
      <c r="V500" s="872"/>
      <c r="W500" s="872"/>
      <c r="X500" s="872"/>
      <c r="Y500" s="872"/>
      <c r="Z500" s="872"/>
      <c r="AA500" s="872"/>
      <c r="AB500" s="872"/>
      <c r="AC500" s="872"/>
      <c r="AD500" s="872"/>
    </row>
    <row r="501" spans="18:30" x14ac:dyDescent="0.25">
      <c r="R501" s="872"/>
      <c r="S501" s="872"/>
      <c r="T501" s="872"/>
      <c r="U501" s="872"/>
      <c r="V501" s="872"/>
      <c r="W501" s="872"/>
      <c r="X501" s="872"/>
      <c r="Y501" s="872"/>
      <c r="Z501" s="872"/>
      <c r="AA501" s="872"/>
      <c r="AB501" s="872"/>
      <c r="AC501" s="872"/>
      <c r="AD501" s="872"/>
    </row>
    <row r="502" spans="18:30" x14ac:dyDescent="0.25">
      <c r="R502" s="872"/>
      <c r="S502" s="872"/>
      <c r="T502" s="872"/>
      <c r="U502" s="872"/>
      <c r="V502" s="872"/>
      <c r="W502" s="872"/>
      <c r="X502" s="872"/>
      <c r="Y502" s="872"/>
      <c r="Z502" s="872"/>
      <c r="AA502" s="872"/>
      <c r="AB502" s="872"/>
      <c r="AC502" s="872"/>
      <c r="AD502" s="872"/>
    </row>
    <row r="503" spans="18:30" x14ac:dyDescent="0.25">
      <c r="R503" s="872"/>
      <c r="S503" s="872"/>
      <c r="T503" s="872"/>
      <c r="U503" s="872"/>
      <c r="V503" s="872"/>
      <c r="W503" s="872"/>
      <c r="X503" s="872"/>
      <c r="Y503" s="872"/>
      <c r="Z503" s="872"/>
      <c r="AA503" s="872"/>
      <c r="AB503" s="872"/>
      <c r="AC503" s="872"/>
      <c r="AD503" s="872"/>
    </row>
    <row r="504" spans="18:30" x14ac:dyDescent="0.25">
      <c r="R504" s="872"/>
      <c r="S504" s="872"/>
      <c r="T504" s="872"/>
      <c r="U504" s="872"/>
      <c r="V504" s="872"/>
      <c r="W504" s="872"/>
      <c r="X504" s="872"/>
      <c r="Y504" s="872"/>
      <c r="Z504" s="872"/>
      <c r="AA504" s="872"/>
      <c r="AB504" s="872"/>
      <c r="AC504" s="872"/>
      <c r="AD504" s="872"/>
    </row>
    <row r="505" spans="18:30" x14ac:dyDescent="0.25">
      <c r="R505" s="872"/>
      <c r="S505" s="872"/>
      <c r="T505" s="872"/>
      <c r="U505" s="872"/>
      <c r="V505" s="872"/>
      <c r="W505" s="872"/>
      <c r="X505" s="872"/>
      <c r="Y505" s="872"/>
      <c r="Z505" s="872"/>
      <c r="AA505" s="872"/>
      <c r="AB505" s="872"/>
      <c r="AC505" s="872"/>
      <c r="AD505" s="872"/>
    </row>
    <row r="506" spans="18:30" x14ac:dyDescent="0.25">
      <c r="R506" s="872"/>
      <c r="S506" s="872"/>
      <c r="T506" s="872"/>
      <c r="U506" s="872"/>
      <c r="V506" s="872"/>
      <c r="W506" s="872"/>
      <c r="X506" s="872"/>
      <c r="Y506" s="872"/>
      <c r="Z506" s="872"/>
      <c r="AA506" s="872"/>
      <c r="AB506" s="872"/>
      <c r="AC506" s="872"/>
      <c r="AD506" s="872"/>
    </row>
    <row r="507" spans="18:30" x14ac:dyDescent="0.25">
      <c r="R507" s="872"/>
      <c r="S507" s="872"/>
      <c r="T507" s="872"/>
      <c r="U507" s="872"/>
      <c r="V507" s="872"/>
      <c r="W507" s="872"/>
      <c r="X507" s="872"/>
      <c r="Y507" s="872"/>
      <c r="Z507" s="872"/>
      <c r="AA507" s="872"/>
      <c r="AB507" s="872"/>
      <c r="AC507" s="872"/>
      <c r="AD507" s="872"/>
    </row>
    <row r="508" spans="18:30" x14ac:dyDescent="0.25">
      <c r="R508" s="872"/>
      <c r="S508" s="872"/>
      <c r="T508" s="872"/>
      <c r="U508" s="872"/>
      <c r="V508" s="872"/>
      <c r="W508" s="872"/>
      <c r="X508" s="872"/>
      <c r="Y508" s="872"/>
      <c r="Z508" s="872"/>
      <c r="AA508" s="872"/>
      <c r="AB508" s="872"/>
      <c r="AC508" s="872"/>
      <c r="AD508" s="872"/>
    </row>
    <row r="509" spans="18:30" x14ac:dyDescent="0.25">
      <c r="R509" s="872"/>
      <c r="S509" s="872"/>
      <c r="T509" s="872"/>
      <c r="U509" s="872"/>
      <c r="V509" s="872"/>
      <c r="W509" s="872"/>
      <c r="X509" s="872"/>
      <c r="Y509" s="872"/>
      <c r="Z509" s="872"/>
      <c r="AA509" s="872"/>
      <c r="AB509" s="872"/>
      <c r="AC509" s="872"/>
      <c r="AD509" s="872"/>
    </row>
    <row r="510" spans="18:30" x14ac:dyDescent="0.25">
      <c r="R510" s="872"/>
      <c r="S510" s="872"/>
      <c r="T510" s="872"/>
      <c r="U510" s="872"/>
      <c r="V510" s="872"/>
      <c r="W510" s="872"/>
      <c r="X510" s="872"/>
      <c r="Y510" s="872"/>
      <c r="Z510" s="872"/>
      <c r="AA510" s="872"/>
      <c r="AB510" s="872"/>
      <c r="AC510" s="872"/>
      <c r="AD510" s="872"/>
    </row>
    <row r="511" spans="18:30" x14ac:dyDescent="0.25">
      <c r="R511" s="872"/>
      <c r="S511" s="872"/>
      <c r="T511" s="872"/>
      <c r="U511" s="872"/>
      <c r="V511" s="872"/>
      <c r="W511" s="872"/>
      <c r="X511" s="872"/>
      <c r="Y511" s="872"/>
      <c r="Z511" s="872"/>
      <c r="AA511" s="872"/>
      <c r="AB511" s="872"/>
      <c r="AC511" s="872"/>
      <c r="AD511" s="872"/>
    </row>
    <row r="512" spans="18:30" x14ac:dyDescent="0.25">
      <c r="R512" s="872"/>
      <c r="S512" s="872"/>
      <c r="T512" s="872"/>
      <c r="U512" s="872"/>
      <c r="V512" s="872"/>
      <c r="W512" s="872"/>
      <c r="X512" s="872"/>
      <c r="Y512" s="872"/>
      <c r="Z512" s="872"/>
      <c r="AA512" s="872"/>
      <c r="AB512" s="872"/>
      <c r="AC512" s="872"/>
      <c r="AD512" s="872"/>
    </row>
    <row r="513" spans="18:30" x14ac:dyDescent="0.25">
      <c r="R513" s="872"/>
      <c r="S513" s="872"/>
      <c r="T513" s="872"/>
      <c r="U513" s="872"/>
      <c r="V513" s="872"/>
      <c r="W513" s="872"/>
      <c r="X513" s="872"/>
      <c r="Y513" s="872"/>
      <c r="Z513" s="872"/>
      <c r="AA513" s="872"/>
      <c r="AB513" s="872"/>
      <c r="AC513" s="872"/>
      <c r="AD513" s="872"/>
    </row>
    <row r="514" spans="18:30" x14ac:dyDescent="0.25">
      <c r="R514" s="872"/>
      <c r="S514" s="872"/>
      <c r="T514" s="872"/>
      <c r="U514" s="872"/>
      <c r="V514" s="872"/>
      <c r="W514" s="872"/>
      <c r="X514" s="872"/>
      <c r="Y514" s="872"/>
      <c r="Z514" s="872"/>
      <c r="AA514" s="872"/>
      <c r="AB514" s="872"/>
      <c r="AC514" s="872"/>
      <c r="AD514" s="872"/>
    </row>
    <row r="515" spans="18:30" x14ac:dyDescent="0.25">
      <c r="R515" s="872"/>
      <c r="S515" s="872"/>
      <c r="T515" s="872"/>
      <c r="U515" s="872"/>
      <c r="V515" s="872"/>
      <c r="W515" s="872"/>
      <c r="X515" s="872"/>
      <c r="Y515" s="872"/>
      <c r="Z515" s="872"/>
      <c r="AA515" s="872"/>
      <c r="AB515" s="872"/>
      <c r="AC515" s="872"/>
      <c r="AD515" s="872"/>
    </row>
    <row r="516" spans="18:30" x14ac:dyDescent="0.25">
      <c r="R516" s="872"/>
      <c r="S516" s="872"/>
      <c r="T516" s="872"/>
      <c r="U516" s="872"/>
      <c r="V516" s="872"/>
      <c r="W516" s="872"/>
      <c r="X516" s="872"/>
      <c r="Y516" s="872"/>
      <c r="Z516" s="872"/>
      <c r="AA516" s="872"/>
      <c r="AB516" s="872"/>
      <c r="AC516" s="872"/>
      <c r="AD516" s="872"/>
    </row>
    <row r="517" spans="18:30" x14ac:dyDescent="0.25">
      <c r="R517" s="872"/>
      <c r="S517" s="872"/>
      <c r="T517" s="872"/>
      <c r="U517" s="872"/>
      <c r="V517" s="872"/>
      <c r="W517" s="872"/>
      <c r="X517" s="872"/>
      <c r="Y517" s="872"/>
      <c r="Z517" s="872"/>
      <c r="AA517" s="872"/>
      <c r="AB517" s="872"/>
      <c r="AC517" s="872"/>
      <c r="AD517" s="872"/>
    </row>
    <row r="518" spans="18:30" x14ac:dyDescent="0.25">
      <c r="R518" s="872"/>
      <c r="S518" s="872"/>
      <c r="T518" s="872"/>
      <c r="U518" s="872"/>
      <c r="V518" s="872"/>
      <c r="W518" s="872"/>
      <c r="X518" s="872"/>
      <c r="Y518" s="872"/>
      <c r="Z518" s="872"/>
      <c r="AA518" s="872"/>
      <c r="AB518" s="872"/>
      <c r="AC518" s="872"/>
      <c r="AD518" s="872"/>
    </row>
    <row r="519" spans="18:30" x14ac:dyDescent="0.25">
      <c r="R519" s="872"/>
      <c r="S519" s="872"/>
      <c r="T519" s="872"/>
      <c r="U519" s="872"/>
      <c r="V519" s="872"/>
      <c r="W519" s="872"/>
      <c r="X519" s="872"/>
      <c r="Y519" s="872"/>
      <c r="Z519" s="872"/>
      <c r="AA519" s="872"/>
      <c r="AB519" s="872"/>
      <c r="AC519" s="872"/>
      <c r="AD519" s="872"/>
    </row>
    <row r="520" spans="18:30" x14ac:dyDescent="0.25">
      <c r="R520" s="872"/>
      <c r="S520" s="872"/>
      <c r="T520" s="872"/>
      <c r="U520" s="872"/>
      <c r="V520" s="872"/>
      <c r="W520" s="872"/>
      <c r="X520" s="872"/>
      <c r="Y520" s="872"/>
      <c r="Z520" s="872"/>
      <c r="AA520" s="872"/>
      <c r="AB520" s="872"/>
      <c r="AC520" s="872"/>
      <c r="AD520" s="872"/>
    </row>
    <row r="521" spans="18:30" x14ac:dyDescent="0.25">
      <c r="R521" s="872"/>
      <c r="S521" s="872"/>
      <c r="T521" s="872"/>
      <c r="U521" s="872"/>
      <c r="V521" s="872"/>
      <c r="W521" s="872"/>
      <c r="X521" s="872"/>
      <c r="Y521" s="872"/>
      <c r="Z521" s="872"/>
      <c r="AA521" s="872"/>
      <c r="AB521" s="872"/>
      <c r="AC521" s="872"/>
      <c r="AD521" s="872"/>
    </row>
    <row r="522" spans="18:30" x14ac:dyDescent="0.25">
      <c r="R522" s="872"/>
      <c r="S522" s="872"/>
      <c r="T522" s="872"/>
      <c r="U522" s="872"/>
      <c r="V522" s="872"/>
      <c r="W522" s="872"/>
      <c r="X522" s="872"/>
      <c r="Y522" s="872"/>
      <c r="Z522" s="872"/>
      <c r="AA522" s="872"/>
      <c r="AB522" s="872"/>
      <c r="AC522" s="872"/>
      <c r="AD522" s="872"/>
    </row>
    <row r="523" spans="18:30" x14ac:dyDescent="0.25">
      <c r="R523" s="872"/>
      <c r="S523" s="872"/>
      <c r="T523" s="872"/>
      <c r="U523" s="872"/>
      <c r="V523" s="872"/>
      <c r="W523" s="872"/>
      <c r="X523" s="872"/>
      <c r="Y523" s="872"/>
      <c r="Z523" s="872"/>
      <c r="AA523" s="872"/>
      <c r="AB523" s="872"/>
      <c r="AC523" s="872"/>
      <c r="AD523" s="872"/>
    </row>
    <row r="524" spans="18:30" x14ac:dyDescent="0.25">
      <c r="R524" s="872"/>
      <c r="S524" s="872"/>
      <c r="T524" s="872"/>
      <c r="U524" s="872"/>
      <c r="V524" s="872"/>
      <c r="W524" s="872"/>
      <c r="X524" s="872"/>
      <c r="Y524" s="872"/>
      <c r="Z524" s="872"/>
      <c r="AA524" s="872"/>
      <c r="AB524" s="872"/>
      <c r="AC524" s="872"/>
      <c r="AD524" s="872"/>
    </row>
    <row r="525" spans="18:30" x14ac:dyDescent="0.25">
      <c r="R525" s="872"/>
      <c r="S525" s="872"/>
      <c r="T525" s="872"/>
      <c r="U525" s="872"/>
      <c r="V525" s="872"/>
      <c r="W525" s="872"/>
      <c r="X525" s="872"/>
      <c r="Y525" s="872"/>
      <c r="Z525" s="872"/>
      <c r="AA525" s="872"/>
      <c r="AB525" s="872"/>
      <c r="AC525" s="872"/>
      <c r="AD525" s="872"/>
    </row>
    <row r="526" spans="18:30" x14ac:dyDescent="0.25">
      <c r="R526" s="872"/>
      <c r="S526" s="872"/>
      <c r="T526" s="872"/>
      <c r="U526" s="872"/>
      <c r="V526" s="872"/>
      <c r="W526" s="872"/>
      <c r="X526" s="872"/>
      <c r="Y526" s="872"/>
      <c r="Z526" s="872"/>
      <c r="AA526" s="872"/>
      <c r="AB526" s="872"/>
      <c r="AC526" s="872"/>
      <c r="AD526" s="872"/>
    </row>
    <row r="527" spans="18:30" x14ac:dyDescent="0.25">
      <c r="R527" s="872"/>
      <c r="S527" s="872"/>
      <c r="T527" s="872"/>
      <c r="U527" s="872"/>
      <c r="V527" s="872"/>
      <c r="W527" s="872"/>
      <c r="X527" s="872"/>
      <c r="Y527" s="872"/>
      <c r="Z527" s="872"/>
      <c r="AA527" s="872"/>
      <c r="AB527" s="872"/>
      <c r="AC527" s="872"/>
      <c r="AD527" s="872"/>
    </row>
    <row r="528" spans="18:30" x14ac:dyDescent="0.25">
      <c r="R528" s="872"/>
      <c r="S528" s="872"/>
      <c r="T528" s="872"/>
      <c r="U528" s="872"/>
      <c r="V528" s="872"/>
      <c r="W528" s="872"/>
      <c r="X528" s="872"/>
      <c r="Y528" s="872"/>
      <c r="Z528" s="872"/>
      <c r="AA528" s="872"/>
      <c r="AB528" s="872"/>
      <c r="AC528" s="872"/>
      <c r="AD528" s="872"/>
    </row>
    <row r="529" spans="18:30" x14ac:dyDescent="0.25">
      <c r="R529" s="872"/>
      <c r="S529" s="872"/>
      <c r="T529" s="872"/>
      <c r="U529" s="872"/>
      <c r="V529" s="872"/>
      <c r="W529" s="872"/>
      <c r="X529" s="872"/>
      <c r="Y529" s="872"/>
      <c r="Z529" s="872"/>
      <c r="AA529" s="872"/>
      <c r="AB529" s="872"/>
      <c r="AC529" s="872"/>
      <c r="AD529" s="872"/>
    </row>
    <row r="530" spans="18:30" x14ac:dyDescent="0.25">
      <c r="R530" s="872"/>
      <c r="S530" s="872"/>
      <c r="T530" s="872"/>
      <c r="U530" s="872"/>
      <c r="V530" s="872"/>
      <c r="W530" s="872"/>
      <c r="X530" s="872"/>
      <c r="Y530" s="872"/>
      <c r="Z530" s="872"/>
      <c r="AA530" s="872"/>
      <c r="AB530" s="872"/>
      <c r="AC530" s="872"/>
      <c r="AD530" s="872"/>
    </row>
    <row r="531" spans="18:30" x14ac:dyDescent="0.25">
      <c r="R531" s="872"/>
      <c r="S531" s="872"/>
      <c r="T531" s="872"/>
      <c r="U531" s="872"/>
      <c r="V531" s="872"/>
      <c r="W531" s="872"/>
      <c r="X531" s="872"/>
      <c r="Y531" s="872"/>
      <c r="Z531" s="872"/>
      <c r="AA531" s="872"/>
      <c r="AB531" s="872"/>
      <c r="AC531" s="872"/>
      <c r="AD531" s="872"/>
    </row>
    <row r="532" spans="18:30" x14ac:dyDescent="0.25">
      <c r="R532" s="872"/>
      <c r="S532" s="872"/>
      <c r="T532" s="872"/>
      <c r="U532" s="872"/>
      <c r="V532" s="872"/>
      <c r="W532" s="872"/>
      <c r="X532" s="872"/>
      <c r="Y532" s="872"/>
      <c r="Z532" s="872"/>
      <c r="AA532" s="872"/>
      <c r="AB532" s="872"/>
      <c r="AC532" s="872"/>
      <c r="AD532" s="872"/>
    </row>
    <row r="533" spans="18:30" x14ac:dyDescent="0.25">
      <c r="R533" s="872"/>
      <c r="S533" s="872"/>
      <c r="T533" s="872"/>
      <c r="U533" s="872"/>
      <c r="V533" s="872"/>
      <c r="W533" s="872"/>
      <c r="X533" s="872"/>
      <c r="Y533" s="872"/>
      <c r="Z533" s="872"/>
      <c r="AA533" s="872"/>
      <c r="AB533" s="872"/>
      <c r="AC533" s="872"/>
      <c r="AD533" s="872"/>
    </row>
    <row r="534" spans="18:30" x14ac:dyDescent="0.25">
      <c r="R534" s="872"/>
      <c r="S534" s="872"/>
      <c r="T534" s="872"/>
      <c r="U534" s="872"/>
      <c r="V534" s="872"/>
      <c r="W534" s="872"/>
      <c r="X534" s="872"/>
      <c r="Y534" s="872"/>
      <c r="Z534" s="872"/>
      <c r="AA534" s="872"/>
      <c r="AB534" s="872"/>
      <c r="AC534" s="872"/>
      <c r="AD534" s="872"/>
    </row>
    <row r="535" spans="18:30" x14ac:dyDescent="0.25">
      <c r="R535" s="872"/>
      <c r="S535" s="872"/>
      <c r="T535" s="872"/>
      <c r="U535" s="872"/>
      <c r="V535" s="872"/>
      <c r="W535" s="872"/>
      <c r="X535" s="872"/>
      <c r="Y535" s="872"/>
      <c r="Z535" s="872"/>
      <c r="AA535" s="872"/>
      <c r="AB535" s="872"/>
      <c r="AC535" s="872"/>
      <c r="AD535" s="872"/>
    </row>
    <row r="536" spans="18:30" x14ac:dyDescent="0.25">
      <c r="R536" s="872"/>
      <c r="S536" s="872"/>
      <c r="T536" s="872"/>
      <c r="U536" s="872"/>
      <c r="V536" s="872"/>
      <c r="W536" s="872"/>
      <c r="X536" s="872"/>
      <c r="Y536" s="872"/>
      <c r="Z536" s="872"/>
      <c r="AA536" s="872"/>
      <c r="AB536" s="872"/>
      <c r="AC536" s="872"/>
      <c r="AD536" s="872"/>
    </row>
    <row r="537" spans="18:30" x14ac:dyDescent="0.25">
      <c r="R537" s="872"/>
      <c r="S537" s="872"/>
      <c r="T537" s="872"/>
      <c r="U537" s="872"/>
      <c r="V537" s="872"/>
      <c r="W537" s="872"/>
      <c r="X537" s="872"/>
      <c r="Y537" s="872"/>
      <c r="Z537" s="872"/>
      <c r="AA537" s="872"/>
      <c r="AB537" s="872"/>
      <c r="AC537" s="872"/>
      <c r="AD537" s="872"/>
    </row>
    <row r="538" spans="18:30" x14ac:dyDescent="0.25">
      <c r="R538" s="872"/>
      <c r="S538" s="872"/>
      <c r="T538" s="872"/>
      <c r="U538" s="872"/>
      <c r="V538" s="872"/>
      <c r="W538" s="872"/>
      <c r="X538" s="872"/>
      <c r="Y538" s="872"/>
      <c r="Z538" s="872"/>
      <c r="AA538" s="872"/>
      <c r="AB538" s="872"/>
      <c r="AC538" s="872"/>
      <c r="AD538" s="872"/>
    </row>
    <row r="539" spans="18:30" x14ac:dyDescent="0.25">
      <c r="R539" s="872"/>
      <c r="S539" s="872"/>
      <c r="T539" s="872"/>
      <c r="U539" s="872"/>
      <c r="V539" s="872"/>
      <c r="W539" s="872"/>
      <c r="X539" s="872"/>
      <c r="Y539" s="872"/>
      <c r="Z539" s="872"/>
      <c r="AA539" s="872"/>
      <c r="AB539" s="872"/>
      <c r="AC539" s="872"/>
      <c r="AD539" s="872"/>
    </row>
    <row r="540" spans="18:30" x14ac:dyDescent="0.25">
      <c r="R540" s="872"/>
      <c r="S540" s="872"/>
      <c r="T540" s="872"/>
      <c r="U540" s="872"/>
      <c r="V540" s="872"/>
      <c r="W540" s="872"/>
      <c r="X540" s="872"/>
      <c r="Y540" s="872"/>
      <c r="Z540" s="872"/>
      <c r="AA540" s="872"/>
      <c r="AB540" s="872"/>
      <c r="AC540" s="872"/>
      <c r="AD540" s="872"/>
    </row>
    <row r="541" spans="18:30" x14ac:dyDescent="0.25">
      <c r="R541" s="872"/>
      <c r="S541" s="872"/>
      <c r="T541" s="872"/>
      <c r="U541" s="872"/>
      <c r="V541" s="872"/>
      <c r="W541" s="872"/>
      <c r="X541" s="872"/>
      <c r="Y541" s="872"/>
      <c r="Z541" s="872"/>
      <c r="AA541" s="872"/>
      <c r="AB541" s="872"/>
      <c r="AC541" s="872"/>
      <c r="AD541" s="872"/>
    </row>
    <row r="542" spans="18:30" x14ac:dyDescent="0.25">
      <c r="R542" s="872"/>
      <c r="S542" s="872"/>
      <c r="T542" s="872"/>
      <c r="U542" s="872"/>
      <c r="V542" s="872"/>
      <c r="W542" s="872"/>
      <c r="X542" s="872"/>
      <c r="Y542" s="872"/>
      <c r="Z542" s="872"/>
      <c r="AA542" s="872"/>
      <c r="AB542" s="872"/>
      <c r="AC542" s="872"/>
      <c r="AD542" s="872"/>
    </row>
    <row r="543" spans="18:30" x14ac:dyDescent="0.25">
      <c r="R543" s="872"/>
      <c r="S543" s="872"/>
      <c r="T543" s="872"/>
      <c r="U543" s="872"/>
      <c r="V543" s="872"/>
      <c r="W543" s="872"/>
      <c r="X543" s="872"/>
      <c r="Y543" s="872"/>
      <c r="Z543" s="872"/>
      <c r="AA543" s="872"/>
      <c r="AB543" s="872"/>
      <c r="AC543" s="872"/>
      <c r="AD543" s="872"/>
    </row>
    <row r="544" spans="18:30" x14ac:dyDescent="0.25">
      <c r="R544" s="872"/>
      <c r="S544" s="872"/>
      <c r="T544" s="872"/>
      <c r="U544" s="872"/>
      <c r="V544" s="872"/>
      <c r="W544" s="872"/>
      <c r="X544" s="872"/>
      <c r="Y544" s="872"/>
      <c r="Z544" s="872"/>
      <c r="AA544" s="872"/>
      <c r="AB544" s="872"/>
      <c r="AC544" s="872"/>
      <c r="AD544" s="872"/>
    </row>
    <row r="545" spans="18:30" x14ac:dyDescent="0.25">
      <c r="R545" s="872"/>
      <c r="S545" s="872"/>
      <c r="T545" s="872"/>
      <c r="U545" s="872"/>
      <c r="V545" s="872"/>
      <c r="W545" s="872"/>
      <c r="X545" s="872"/>
      <c r="Y545" s="872"/>
      <c r="Z545" s="872"/>
      <c r="AA545" s="872"/>
      <c r="AB545" s="872"/>
      <c r="AC545" s="872"/>
      <c r="AD545" s="872"/>
    </row>
    <row r="546" spans="18:30" x14ac:dyDescent="0.25">
      <c r="R546" s="872"/>
      <c r="S546" s="872"/>
      <c r="T546" s="872"/>
      <c r="U546" s="872"/>
      <c r="V546" s="872"/>
      <c r="W546" s="872"/>
      <c r="X546" s="872"/>
      <c r="Y546" s="872"/>
      <c r="Z546" s="872"/>
      <c r="AA546" s="872"/>
      <c r="AB546" s="872"/>
      <c r="AC546" s="872"/>
      <c r="AD546" s="872"/>
    </row>
    <row r="547" spans="18:30" x14ac:dyDescent="0.25">
      <c r="R547" s="872"/>
      <c r="S547" s="872"/>
      <c r="T547" s="872"/>
      <c r="U547" s="872"/>
      <c r="V547" s="872"/>
      <c r="W547" s="872"/>
      <c r="X547" s="872"/>
      <c r="Y547" s="872"/>
      <c r="Z547" s="872"/>
      <c r="AA547" s="872"/>
      <c r="AB547" s="872"/>
      <c r="AC547" s="872"/>
      <c r="AD547" s="872"/>
    </row>
    <row r="548" spans="18:30" x14ac:dyDescent="0.25">
      <c r="R548" s="872"/>
      <c r="S548" s="872"/>
      <c r="T548" s="872"/>
      <c r="U548" s="872"/>
      <c r="V548" s="872"/>
      <c r="W548" s="872"/>
      <c r="X548" s="872"/>
      <c r="Y548" s="872"/>
      <c r="Z548" s="872"/>
      <c r="AA548" s="872"/>
      <c r="AB548" s="872"/>
      <c r="AC548" s="872"/>
      <c r="AD548" s="872"/>
    </row>
    <row r="549" spans="18:30" x14ac:dyDescent="0.25">
      <c r="R549" s="872"/>
      <c r="S549" s="872"/>
      <c r="T549" s="872"/>
      <c r="U549" s="872"/>
      <c r="V549" s="872"/>
      <c r="W549" s="872"/>
      <c r="X549" s="872"/>
      <c r="Y549" s="872"/>
      <c r="Z549" s="872"/>
      <c r="AA549" s="872"/>
      <c r="AB549" s="872"/>
      <c r="AC549" s="872"/>
      <c r="AD549" s="872"/>
    </row>
    <row r="550" spans="18:30" x14ac:dyDescent="0.25">
      <c r="R550" s="872"/>
      <c r="S550" s="872"/>
      <c r="T550" s="872"/>
      <c r="U550" s="872"/>
      <c r="V550" s="872"/>
      <c r="W550" s="872"/>
      <c r="X550" s="872"/>
      <c r="Y550" s="872"/>
      <c r="Z550" s="872"/>
      <c r="AA550" s="872"/>
      <c r="AB550" s="872"/>
      <c r="AC550" s="872"/>
      <c r="AD550" s="872"/>
    </row>
    <row r="551" spans="18:30" x14ac:dyDescent="0.25">
      <c r="R551" s="872"/>
      <c r="S551" s="872"/>
      <c r="T551" s="872"/>
      <c r="U551" s="872"/>
      <c r="V551" s="872"/>
      <c r="W551" s="872"/>
      <c r="X551" s="872"/>
      <c r="Y551" s="872"/>
      <c r="Z551" s="872"/>
      <c r="AA551" s="872"/>
      <c r="AB551" s="872"/>
      <c r="AC551" s="872"/>
      <c r="AD551" s="872"/>
    </row>
    <row r="552" spans="18:30" x14ac:dyDescent="0.25">
      <c r="R552" s="872"/>
      <c r="S552" s="872"/>
      <c r="T552" s="872"/>
      <c r="U552" s="872"/>
      <c r="V552" s="872"/>
      <c r="W552" s="872"/>
      <c r="X552" s="872"/>
      <c r="Y552" s="872"/>
      <c r="Z552" s="872"/>
      <c r="AA552" s="872"/>
      <c r="AB552" s="872"/>
      <c r="AC552" s="872"/>
      <c r="AD552" s="872"/>
    </row>
    <row r="553" spans="18:30" x14ac:dyDescent="0.25">
      <c r="R553" s="872"/>
      <c r="S553" s="872"/>
      <c r="T553" s="872"/>
      <c r="U553" s="872"/>
      <c r="V553" s="872"/>
      <c r="W553" s="872"/>
      <c r="X553" s="872"/>
      <c r="Y553" s="872"/>
      <c r="Z553" s="872"/>
      <c r="AA553" s="872"/>
      <c r="AB553" s="872"/>
      <c r="AC553" s="872"/>
      <c r="AD553" s="872"/>
    </row>
    <row r="554" spans="18:30" x14ac:dyDescent="0.25">
      <c r="R554" s="872"/>
      <c r="S554" s="872"/>
      <c r="T554" s="872"/>
      <c r="U554" s="872"/>
      <c r="V554" s="872"/>
      <c r="W554" s="872"/>
      <c r="X554" s="872"/>
      <c r="Y554" s="872"/>
      <c r="Z554" s="872"/>
      <c r="AA554" s="872"/>
      <c r="AB554" s="872"/>
      <c r="AC554" s="872"/>
      <c r="AD554" s="872"/>
    </row>
    <row r="555" spans="18:30" x14ac:dyDescent="0.25">
      <c r="R555" s="872"/>
      <c r="S555" s="872"/>
      <c r="T555" s="872"/>
      <c r="U555" s="872"/>
      <c r="V555" s="872"/>
      <c r="W555" s="872"/>
      <c r="X555" s="872"/>
      <c r="Y555" s="872"/>
      <c r="Z555" s="872"/>
      <c r="AA555" s="872"/>
      <c r="AB555" s="872"/>
      <c r="AC555" s="872"/>
      <c r="AD555" s="872"/>
    </row>
    <row r="556" spans="18:30" x14ac:dyDescent="0.25">
      <c r="R556" s="872"/>
      <c r="S556" s="872"/>
      <c r="T556" s="872"/>
      <c r="U556" s="872"/>
      <c r="V556" s="872"/>
      <c r="W556" s="872"/>
      <c r="X556" s="872"/>
      <c r="Y556" s="872"/>
      <c r="Z556" s="872"/>
      <c r="AA556" s="872"/>
      <c r="AB556" s="872"/>
      <c r="AC556" s="872"/>
      <c r="AD556" s="872"/>
    </row>
    <row r="557" spans="18:30" x14ac:dyDescent="0.25">
      <c r="R557" s="872"/>
      <c r="S557" s="872"/>
      <c r="T557" s="872"/>
      <c r="U557" s="872"/>
      <c r="V557" s="872"/>
      <c r="W557" s="872"/>
      <c r="X557" s="872"/>
      <c r="Y557" s="872"/>
      <c r="Z557" s="872"/>
      <c r="AA557" s="872"/>
      <c r="AB557" s="872"/>
      <c r="AC557" s="872"/>
      <c r="AD557" s="872"/>
    </row>
    <row r="558" spans="18:30" x14ac:dyDescent="0.25">
      <c r="R558" s="872"/>
      <c r="S558" s="872"/>
      <c r="T558" s="872"/>
      <c r="U558" s="872"/>
      <c r="V558" s="872"/>
      <c r="W558" s="872"/>
      <c r="X558" s="872"/>
      <c r="Y558" s="872"/>
      <c r="Z558" s="872"/>
      <c r="AA558" s="872"/>
      <c r="AB558" s="872"/>
      <c r="AC558" s="872"/>
      <c r="AD558" s="872"/>
    </row>
    <row r="559" spans="18:30" x14ac:dyDescent="0.25">
      <c r="R559" s="872"/>
      <c r="S559" s="872"/>
      <c r="T559" s="872"/>
      <c r="U559" s="872"/>
      <c r="V559" s="872"/>
      <c r="W559" s="872"/>
      <c r="X559" s="872"/>
      <c r="Y559" s="872"/>
      <c r="Z559" s="872"/>
      <c r="AA559" s="872"/>
      <c r="AB559" s="872"/>
      <c r="AC559" s="872"/>
      <c r="AD559" s="872"/>
    </row>
    <row r="560" spans="18:30" x14ac:dyDescent="0.25">
      <c r="R560" s="872"/>
      <c r="S560" s="872"/>
      <c r="T560" s="872"/>
      <c r="U560" s="872"/>
      <c r="V560" s="872"/>
      <c r="W560" s="872"/>
      <c r="X560" s="872"/>
      <c r="Y560" s="872"/>
      <c r="Z560" s="872"/>
      <c r="AA560" s="872"/>
      <c r="AB560" s="872"/>
      <c r="AC560" s="872"/>
      <c r="AD560" s="872"/>
    </row>
    <row r="561" spans="18:30" x14ac:dyDescent="0.25">
      <c r="R561" s="872"/>
      <c r="S561" s="872"/>
      <c r="T561" s="872"/>
      <c r="U561" s="872"/>
      <c r="V561" s="872"/>
      <c r="W561" s="872"/>
      <c r="X561" s="872"/>
      <c r="Y561" s="872"/>
      <c r="Z561" s="872"/>
      <c r="AA561" s="872"/>
      <c r="AB561" s="872"/>
      <c r="AC561" s="872"/>
      <c r="AD561" s="872"/>
    </row>
    <row r="562" spans="18:30" x14ac:dyDescent="0.25">
      <c r="R562" s="872"/>
      <c r="S562" s="872"/>
      <c r="T562" s="872"/>
      <c r="U562" s="872"/>
      <c r="V562" s="872"/>
      <c r="W562" s="872"/>
      <c r="X562" s="872"/>
      <c r="Y562" s="872"/>
      <c r="Z562" s="872"/>
      <c r="AA562" s="872"/>
      <c r="AB562" s="872"/>
      <c r="AC562" s="872"/>
      <c r="AD562" s="872"/>
    </row>
    <row r="563" spans="18:30" x14ac:dyDescent="0.25">
      <c r="R563" s="872"/>
      <c r="S563" s="872"/>
      <c r="T563" s="872"/>
      <c r="U563" s="872"/>
      <c r="V563" s="872"/>
      <c r="W563" s="872"/>
      <c r="X563" s="872"/>
      <c r="Y563" s="872"/>
      <c r="Z563" s="872"/>
      <c r="AA563" s="872"/>
      <c r="AB563" s="872"/>
      <c r="AC563" s="872"/>
      <c r="AD563" s="872"/>
    </row>
    <row r="564" spans="18:30" x14ac:dyDescent="0.25">
      <c r="R564" s="872"/>
      <c r="S564" s="872"/>
      <c r="T564" s="872"/>
      <c r="U564" s="872"/>
      <c r="V564" s="872"/>
      <c r="W564" s="872"/>
      <c r="X564" s="872"/>
      <c r="Y564" s="872"/>
      <c r="Z564" s="872"/>
      <c r="AA564" s="872"/>
      <c r="AB564" s="872"/>
      <c r="AC564" s="872"/>
      <c r="AD564" s="872"/>
    </row>
    <row r="565" spans="18:30" x14ac:dyDescent="0.25">
      <c r="R565" s="872"/>
      <c r="S565" s="872"/>
      <c r="T565" s="872"/>
      <c r="U565" s="872"/>
      <c r="V565" s="872"/>
      <c r="W565" s="872"/>
      <c r="X565" s="872"/>
      <c r="Y565" s="872"/>
      <c r="Z565" s="872"/>
      <c r="AA565" s="872"/>
      <c r="AB565" s="872"/>
      <c r="AC565" s="872"/>
      <c r="AD565" s="872"/>
    </row>
    <row r="566" spans="18:30" x14ac:dyDescent="0.25">
      <c r="R566" s="872"/>
      <c r="S566" s="872"/>
      <c r="T566" s="872"/>
      <c r="U566" s="872"/>
      <c r="V566" s="872"/>
      <c r="W566" s="872"/>
      <c r="X566" s="872"/>
      <c r="Y566" s="872"/>
      <c r="Z566" s="872"/>
      <c r="AA566" s="872"/>
      <c r="AB566" s="872"/>
      <c r="AC566" s="872"/>
      <c r="AD566" s="872"/>
    </row>
    <row r="567" spans="18:30" x14ac:dyDescent="0.25">
      <c r="R567" s="872"/>
      <c r="S567" s="872"/>
      <c r="T567" s="872"/>
      <c r="U567" s="872"/>
      <c r="V567" s="872"/>
      <c r="W567" s="872"/>
      <c r="X567" s="872"/>
      <c r="Y567" s="872"/>
      <c r="Z567" s="872"/>
      <c r="AA567" s="872"/>
      <c r="AB567" s="872"/>
      <c r="AC567" s="872"/>
      <c r="AD567" s="872"/>
    </row>
    <row r="568" spans="18:30" x14ac:dyDescent="0.25">
      <c r="R568" s="872"/>
      <c r="S568" s="872"/>
      <c r="T568" s="872"/>
      <c r="U568" s="872"/>
      <c r="V568" s="872"/>
      <c r="W568" s="872"/>
      <c r="X568" s="872"/>
      <c r="Y568" s="872"/>
      <c r="Z568" s="872"/>
      <c r="AA568" s="872"/>
      <c r="AB568" s="872"/>
      <c r="AC568" s="872"/>
      <c r="AD568" s="872"/>
    </row>
    <row r="569" spans="18:30" x14ac:dyDescent="0.25">
      <c r="R569" s="872"/>
      <c r="S569" s="872"/>
      <c r="T569" s="872"/>
      <c r="U569" s="872"/>
      <c r="V569" s="872"/>
      <c r="W569" s="872"/>
      <c r="X569" s="872"/>
      <c r="Y569" s="872"/>
      <c r="Z569" s="872"/>
      <c r="AA569" s="872"/>
      <c r="AB569" s="872"/>
      <c r="AC569" s="872"/>
      <c r="AD569" s="872"/>
    </row>
    <row r="570" spans="18:30" x14ac:dyDescent="0.25">
      <c r="R570" s="872"/>
      <c r="S570" s="872"/>
      <c r="T570" s="872"/>
      <c r="U570" s="872"/>
      <c r="V570" s="872"/>
      <c r="W570" s="872"/>
      <c r="X570" s="872"/>
      <c r="Y570" s="872"/>
      <c r="Z570" s="872"/>
      <c r="AA570" s="872"/>
      <c r="AB570" s="872"/>
      <c r="AC570" s="872"/>
      <c r="AD570" s="872"/>
    </row>
    <row r="571" spans="18:30" x14ac:dyDescent="0.25">
      <c r="R571" s="872"/>
      <c r="S571" s="872"/>
      <c r="T571" s="872"/>
      <c r="U571" s="872"/>
      <c r="V571" s="872"/>
      <c r="W571" s="872"/>
      <c r="X571" s="872"/>
      <c r="Y571" s="872"/>
      <c r="Z571" s="872"/>
      <c r="AA571" s="872"/>
      <c r="AB571" s="872"/>
      <c r="AC571" s="872"/>
      <c r="AD571" s="872"/>
    </row>
    <row r="572" spans="18:30" x14ac:dyDescent="0.25">
      <c r="R572" s="872"/>
      <c r="S572" s="872"/>
      <c r="T572" s="872"/>
      <c r="U572" s="872"/>
      <c r="V572" s="872"/>
      <c r="W572" s="872"/>
      <c r="X572" s="872"/>
      <c r="Y572" s="872"/>
      <c r="Z572" s="872"/>
      <c r="AA572" s="872"/>
      <c r="AB572" s="872"/>
      <c r="AC572" s="872"/>
      <c r="AD572" s="872"/>
    </row>
    <row r="573" spans="18:30" x14ac:dyDescent="0.25">
      <c r="R573" s="872"/>
      <c r="S573" s="872"/>
      <c r="T573" s="872"/>
      <c r="U573" s="872"/>
      <c r="V573" s="872"/>
      <c r="W573" s="872"/>
      <c r="X573" s="872"/>
      <c r="Y573" s="872"/>
      <c r="Z573" s="872"/>
      <c r="AA573" s="872"/>
      <c r="AB573" s="872"/>
      <c r="AC573" s="872"/>
      <c r="AD573" s="872"/>
    </row>
    <row r="574" spans="18:30" x14ac:dyDescent="0.25">
      <c r="R574" s="872"/>
      <c r="S574" s="872"/>
      <c r="T574" s="872"/>
      <c r="U574" s="872"/>
      <c r="V574" s="872"/>
      <c r="W574" s="872"/>
      <c r="X574" s="872"/>
      <c r="Y574" s="872"/>
      <c r="Z574" s="872"/>
      <c r="AA574" s="872"/>
      <c r="AB574" s="872"/>
      <c r="AC574" s="872"/>
      <c r="AD574" s="872"/>
    </row>
    <row r="575" spans="18:30" x14ac:dyDescent="0.25">
      <c r="R575" s="872"/>
      <c r="S575" s="872"/>
      <c r="T575" s="872"/>
      <c r="U575" s="872"/>
      <c r="V575" s="872"/>
      <c r="W575" s="872"/>
      <c r="X575" s="872"/>
      <c r="Y575" s="872"/>
      <c r="Z575" s="872"/>
      <c r="AA575" s="872"/>
      <c r="AB575" s="872"/>
      <c r="AC575" s="872"/>
      <c r="AD575" s="872"/>
    </row>
    <row r="576" spans="18:30" x14ac:dyDescent="0.25">
      <c r="R576" s="872"/>
      <c r="S576" s="872"/>
      <c r="T576" s="872"/>
      <c r="U576" s="872"/>
      <c r="V576" s="872"/>
      <c r="W576" s="872"/>
      <c r="X576" s="872"/>
      <c r="Y576" s="872"/>
      <c r="Z576" s="872"/>
      <c r="AA576" s="872"/>
      <c r="AB576" s="872"/>
      <c r="AC576" s="872"/>
      <c r="AD576" s="872"/>
    </row>
    <row r="577" spans="18:30" x14ac:dyDescent="0.25">
      <c r="R577" s="872"/>
      <c r="S577" s="872"/>
      <c r="T577" s="872"/>
      <c r="U577" s="872"/>
      <c r="V577" s="872"/>
      <c r="W577" s="872"/>
      <c r="X577" s="872"/>
      <c r="Y577" s="872"/>
      <c r="Z577" s="872"/>
      <c r="AA577" s="872"/>
      <c r="AB577" s="872"/>
      <c r="AC577" s="872"/>
      <c r="AD577" s="872"/>
    </row>
    <row r="578" spans="18:30" x14ac:dyDescent="0.25">
      <c r="R578" s="872"/>
      <c r="S578" s="872"/>
      <c r="T578" s="872"/>
      <c r="U578" s="872"/>
      <c r="V578" s="872"/>
      <c r="W578" s="872"/>
      <c r="X578" s="872"/>
      <c r="Y578" s="872"/>
      <c r="Z578" s="872"/>
      <c r="AA578" s="872"/>
      <c r="AB578" s="872"/>
      <c r="AC578" s="872"/>
      <c r="AD578" s="872"/>
    </row>
    <row r="579" spans="18:30" x14ac:dyDescent="0.25">
      <c r="R579" s="872"/>
      <c r="S579" s="872"/>
      <c r="T579" s="872"/>
      <c r="U579" s="872"/>
      <c r="V579" s="872"/>
      <c r="W579" s="872"/>
      <c r="X579" s="872"/>
      <c r="Y579" s="872"/>
      <c r="Z579" s="872"/>
      <c r="AA579" s="872"/>
      <c r="AB579" s="872"/>
      <c r="AC579" s="872"/>
      <c r="AD579" s="872"/>
    </row>
    <row r="580" spans="18:30" x14ac:dyDescent="0.25">
      <c r="R580" s="872"/>
      <c r="S580" s="872"/>
      <c r="T580" s="872"/>
      <c r="U580" s="872"/>
      <c r="V580" s="872"/>
      <c r="W580" s="872"/>
      <c r="X580" s="872"/>
      <c r="Y580" s="872"/>
      <c r="Z580" s="872"/>
      <c r="AA580" s="872"/>
      <c r="AB580" s="872"/>
      <c r="AC580" s="872"/>
      <c r="AD580" s="872"/>
    </row>
    <row r="581" spans="18:30" x14ac:dyDescent="0.25">
      <c r="R581" s="872"/>
      <c r="S581" s="872"/>
      <c r="T581" s="872"/>
      <c r="U581" s="872"/>
      <c r="V581" s="872"/>
      <c r="W581" s="872"/>
      <c r="X581" s="872"/>
      <c r="Y581" s="872"/>
      <c r="Z581" s="872"/>
      <c r="AA581" s="872"/>
      <c r="AB581" s="872"/>
      <c r="AC581" s="872"/>
      <c r="AD581" s="872"/>
    </row>
    <row r="582" spans="18:30" x14ac:dyDescent="0.25">
      <c r="R582" s="872"/>
      <c r="S582" s="872"/>
      <c r="T582" s="872"/>
      <c r="U582" s="872"/>
      <c r="V582" s="872"/>
      <c r="W582" s="872"/>
      <c r="X582" s="872"/>
      <c r="Y582" s="872"/>
      <c r="Z582" s="872"/>
      <c r="AA582" s="872"/>
      <c r="AB582" s="872"/>
      <c r="AC582" s="872"/>
      <c r="AD582" s="872"/>
    </row>
    <row r="583" spans="18:30" x14ac:dyDescent="0.25">
      <c r="R583" s="872"/>
      <c r="S583" s="872"/>
      <c r="T583" s="872"/>
      <c r="U583" s="872"/>
      <c r="V583" s="872"/>
      <c r="W583" s="872"/>
      <c r="X583" s="872"/>
      <c r="Y583" s="872"/>
      <c r="Z583" s="872"/>
      <c r="AA583" s="872"/>
      <c r="AB583" s="872"/>
      <c r="AC583" s="872"/>
      <c r="AD583" s="872"/>
    </row>
    <row r="584" spans="18:30" x14ac:dyDescent="0.25">
      <c r="R584" s="872"/>
      <c r="S584" s="872"/>
      <c r="T584" s="872"/>
      <c r="U584" s="872"/>
      <c r="V584" s="872"/>
      <c r="W584" s="872"/>
      <c r="X584" s="872"/>
      <c r="Y584" s="872"/>
      <c r="Z584" s="872"/>
      <c r="AA584" s="872"/>
      <c r="AB584" s="872"/>
      <c r="AC584" s="872"/>
      <c r="AD584" s="872"/>
    </row>
    <row r="585" spans="18:30" x14ac:dyDescent="0.25">
      <c r="R585" s="872"/>
      <c r="S585" s="872"/>
      <c r="T585" s="872"/>
      <c r="U585" s="872"/>
      <c r="V585" s="872"/>
      <c r="W585" s="872"/>
      <c r="X585" s="872"/>
      <c r="Y585" s="872"/>
      <c r="Z585" s="872"/>
      <c r="AA585" s="872"/>
      <c r="AB585" s="872"/>
      <c r="AC585" s="872"/>
      <c r="AD585" s="872"/>
    </row>
    <row r="586" spans="18:30" x14ac:dyDescent="0.25">
      <c r="R586" s="872"/>
      <c r="S586" s="872"/>
      <c r="T586" s="872"/>
      <c r="U586" s="872"/>
      <c r="V586" s="872"/>
      <c r="W586" s="872"/>
      <c r="X586" s="872"/>
      <c r="Y586" s="872"/>
      <c r="Z586" s="872"/>
      <c r="AA586" s="872"/>
      <c r="AB586" s="872"/>
      <c r="AC586" s="872"/>
      <c r="AD586" s="872"/>
    </row>
    <row r="587" spans="18:30" x14ac:dyDescent="0.25">
      <c r="R587" s="872"/>
      <c r="S587" s="872"/>
      <c r="T587" s="872"/>
      <c r="U587" s="872"/>
      <c r="V587" s="872"/>
      <c r="W587" s="872"/>
      <c r="X587" s="872"/>
      <c r="Y587" s="872"/>
      <c r="Z587" s="872"/>
      <c r="AA587" s="872"/>
      <c r="AB587" s="872"/>
      <c r="AC587" s="872"/>
      <c r="AD587" s="872"/>
    </row>
    <row r="588" spans="18:30" x14ac:dyDescent="0.25">
      <c r="R588" s="872"/>
      <c r="S588" s="872"/>
      <c r="T588" s="872"/>
      <c r="U588" s="872"/>
      <c r="V588" s="872"/>
      <c r="W588" s="872"/>
      <c r="X588" s="872"/>
      <c r="Y588" s="872"/>
      <c r="Z588" s="872"/>
      <c r="AA588" s="872"/>
      <c r="AB588" s="872"/>
      <c r="AC588" s="872"/>
      <c r="AD588" s="872"/>
    </row>
    <row r="589" spans="18:30" x14ac:dyDescent="0.25">
      <c r="R589" s="872"/>
      <c r="S589" s="872"/>
      <c r="T589" s="872"/>
      <c r="U589" s="872"/>
      <c r="V589" s="872"/>
      <c r="W589" s="872"/>
      <c r="X589" s="872"/>
      <c r="Y589" s="872"/>
      <c r="Z589" s="872"/>
      <c r="AA589" s="872"/>
      <c r="AB589" s="872"/>
      <c r="AC589" s="872"/>
      <c r="AD589" s="872"/>
    </row>
    <row r="590" spans="18:30" x14ac:dyDescent="0.25">
      <c r="R590" s="872"/>
      <c r="S590" s="872"/>
      <c r="T590" s="872"/>
      <c r="U590" s="872"/>
      <c r="V590" s="872"/>
      <c r="W590" s="872"/>
      <c r="X590" s="872"/>
      <c r="Y590" s="872"/>
      <c r="Z590" s="872"/>
      <c r="AA590" s="872"/>
      <c r="AB590" s="872"/>
      <c r="AC590" s="872"/>
      <c r="AD590" s="872"/>
    </row>
    <row r="591" spans="18:30" x14ac:dyDescent="0.25">
      <c r="R591" s="872"/>
      <c r="S591" s="872"/>
      <c r="T591" s="872"/>
      <c r="U591" s="872"/>
      <c r="V591" s="872"/>
      <c r="W591" s="872"/>
      <c r="X591" s="872"/>
      <c r="Y591" s="872"/>
      <c r="Z591" s="872"/>
      <c r="AA591" s="872"/>
      <c r="AB591" s="872"/>
      <c r="AC591" s="872"/>
      <c r="AD591" s="872"/>
    </row>
    <row r="592" spans="18:30" x14ac:dyDescent="0.25">
      <c r="R592" s="872"/>
      <c r="S592" s="872"/>
      <c r="T592" s="872"/>
      <c r="U592" s="872"/>
      <c r="V592" s="872"/>
      <c r="W592" s="872"/>
      <c r="X592" s="872"/>
      <c r="Y592" s="872"/>
      <c r="Z592" s="872"/>
      <c r="AA592" s="872"/>
      <c r="AB592" s="872"/>
      <c r="AC592" s="872"/>
      <c r="AD592" s="872"/>
    </row>
    <row r="593" spans="18:30" x14ac:dyDescent="0.25">
      <c r="R593" s="872"/>
      <c r="S593" s="872"/>
      <c r="T593" s="872"/>
      <c r="U593" s="872"/>
      <c r="V593" s="872"/>
      <c r="W593" s="872"/>
      <c r="X593" s="872"/>
      <c r="Y593" s="872"/>
      <c r="Z593" s="872"/>
      <c r="AA593" s="872"/>
      <c r="AB593" s="872"/>
      <c r="AC593" s="872"/>
      <c r="AD593" s="872"/>
    </row>
    <row r="594" spans="18:30" x14ac:dyDescent="0.25">
      <c r="R594" s="872"/>
      <c r="S594" s="872"/>
      <c r="T594" s="872"/>
      <c r="U594" s="872"/>
      <c r="V594" s="872"/>
      <c r="W594" s="872"/>
      <c r="X594" s="872"/>
      <c r="Y594" s="872"/>
      <c r="Z594" s="872"/>
      <c r="AA594" s="872"/>
      <c r="AB594" s="872"/>
      <c r="AC594" s="872"/>
      <c r="AD594" s="872"/>
    </row>
    <row r="595" spans="18:30" x14ac:dyDescent="0.25">
      <c r="R595" s="872"/>
      <c r="S595" s="872"/>
      <c r="T595" s="872"/>
      <c r="U595" s="872"/>
      <c r="V595" s="872"/>
      <c r="W595" s="872"/>
      <c r="X595" s="872"/>
      <c r="Y595" s="872"/>
      <c r="Z595" s="872"/>
      <c r="AA595" s="872"/>
      <c r="AB595" s="872"/>
      <c r="AC595" s="872"/>
      <c r="AD595" s="872"/>
    </row>
    <row r="596" spans="18:30" x14ac:dyDescent="0.25">
      <c r="R596" s="872"/>
      <c r="S596" s="872"/>
      <c r="T596" s="872"/>
      <c r="U596" s="872"/>
      <c r="V596" s="872"/>
      <c r="W596" s="872"/>
      <c r="X596" s="872"/>
      <c r="Y596" s="872"/>
      <c r="Z596" s="872"/>
      <c r="AA596" s="872"/>
      <c r="AB596" s="872"/>
      <c r="AC596" s="872"/>
      <c r="AD596" s="872"/>
    </row>
    <row r="597" spans="18:30" x14ac:dyDescent="0.25">
      <c r="R597" s="872"/>
      <c r="S597" s="872"/>
      <c r="T597" s="872"/>
      <c r="U597" s="872"/>
      <c r="V597" s="872"/>
      <c r="W597" s="872"/>
      <c r="X597" s="872"/>
      <c r="Y597" s="872"/>
      <c r="Z597" s="872"/>
      <c r="AA597" s="872"/>
      <c r="AB597" s="872"/>
      <c r="AC597" s="872"/>
      <c r="AD597" s="872"/>
    </row>
    <row r="598" spans="18:30" x14ac:dyDescent="0.25">
      <c r="R598" s="872"/>
      <c r="S598" s="872"/>
      <c r="T598" s="872"/>
      <c r="U598" s="872"/>
      <c r="V598" s="872"/>
      <c r="W598" s="872"/>
      <c r="X598" s="872"/>
      <c r="Y598" s="872"/>
      <c r="Z598" s="872"/>
      <c r="AA598" s="872"/>
      <c r="AB598" s="872"/>
      <c r="AC598" s="872"/>
      <c r="AD598" s="872"/>
    </row>
    <row r="599" spans="18:30" x14ac:dyDescent="0.25">
      <c r="R599" s="872"/>
      <c r="S599" s="872"/>
      <c r="T599" s="872"/>
      <c r="U599" s="872"/>
      <c r="V599" s="872"/>
      <c r="W599" s="872"/>
      <c r="X599" s="872"/>
      <c r="Y599" s="872"/>
      <c r="Z599" s="872"/>
      <c r="AA599" s="872"/>
      <c r="AB599" s="872"/>
      <c r="AC599" s="872"/>
      <c r="AD599" s="872"/>
    </row>
    <row r="600" spans="18:30" x14ac:dyDescent="0.25">
      <c r="R600" s="872"/>
      <c r="S600" s="872"/>
      <c r="T600" s="872"/>
      <c r="U600" s="872"/>
      <c r="V600" s="872"/>
      <c r="W600" s="872"/>
      <c r="X600" s="872"/>
      <c r="Y600" s="872"/>
      <c r="Z600" s="872"/>
      <c r="AA600" s="872"/>
      <c r="AB600" s="872"/>
      <c r="AC600" s="872"/>
      <c r="AD600" s="872"/>
    </row>
    <row r="601" spans="18:30" x14ac:dyDescent="0.25">
      <c r="R601" s="872"/>
      <c r="S601" s="872"/>
      <c r="T601" s="872"/>
      <c r="U601" s="872"/>
      <c r="V601" s="872"/>
      <c r="W601" s="872"/>
      <c r="X601" s="872"/>
      <c r="Y601" s="872"/>
      <c r="Z601" s="872"/>
      <c r="AA601" s="872"/>
      <c r="AB601" s="872"/>
      <c r="AC601" s="872"/>
      <c r="AD601" s="872"/>
    </row>
    <row r="602" spans="18:30" x14ac:dyDescent="0.25">
      <c r="R602" s="872"/>
      <c r="S602" s="872"/>
      <c r="T602" s="872"/>
      <c r="U602" s="872"/>
      <c r="V602" s="872"/>
      <c r="W602" s="872"/>
      <c r="X602" s="872"/>
      <c r="Y602" s="872"/>
      <c r="Z602" s="872"/>
      <c r="AA602" s="872"/>
      <c r="AB602" s="872"/>
      <c r="AC602" s="872"/>
      <c r="AD602" s="872"/>
    </row>
    <row r="603" spans="18:30" x14ac:dyDescent="0.25">
      <c r="R603" s="872"/>
      <c r="S603" s="872"/>
      <c r="T603" s="872"/>
      <c r="U603" s="872"/>
      <c r="V603" s="872"/>
      <c r="W603" s="872"/>
      <c r="X603" s="872"/>
      <c r="Y603" s="872"/>
      <c r="Z603" s="872"/>
      <c r="AA603" s="872"/>
      <c r="AB603" s="872"/>
      <c r="AC603" s="872"/>
      <c r="AD603" s="872"/>
    </row>
    <row r="604" spans="18:30" x14ac:dyDescent="0.25">
      <c r="R604" s="872"/>
      <c r="S604" s="872"/>
      <c r="T604" s="872"/>
      <c r="U604" s="872"/>
      <c r="V604" s="872"/>
      <c r="W604" s="872"/>
      <c r="X604" s="872"/>
      <c r="Y604" s="872"/>
      <c r="Z604" s="872"/>
      <c r="AA604" s="872"/>
      <c r="AB604" s="872"/>
      <c r="AC604" s="872"/>
      <c r="AD604" s="872"/>
    </row>
    <row r="605" spans="18:30" x14ac:dyDescent="0.25">
      <c r="R605" s="872"/>
      <c r="S605" s="872"/>
      <c r="T605" s="872"/>
      <c r="U605" s="872"/>
      <c r="V605" s="872"/>
      <c r="W605" s="872"/>
      <c r="X605" s="872"/>
      <c r="Y605" s="872"/>
      <c r="Z605" s="872"/>
      <c r="AA605" s="872"/>
      <c r="AB605" s="872"/>
      <c r="AC605" s="872"/>
      <c r="AD605" s="872"/>
    </row>
    <row r="606" spans="18:30" x14ac:dyDescent="0.25">
      <c r="R606" s="872"/>
      <c r="S606" s="872"/>
      <c r="T606" s="872"/>
      <c r="U606" s="872"/>
      <c r="V606" s="872"/>
      <c r="W606" s="872"/>
      <c r="X606" s="872"/>
      <c r="Y606" s="872"/>
      <c r="Z606" s="872"/>
      <c r="AA606" s="872"/>
      <c r="AB606" s="872"/>
      <c r="AC606" s="872"/>
      <c r="AD606" s="872"/>
    </row>
    <row r="607" spans="18:30" x14ac:dyDescent="0.25">
      <c r="R607" s="872"/>
      <c r="S607" s="872"/>
      <c r="T607" s="872"/>
      <c r="U607" s="872"/>
      <c r="V607" s="872"/>
      <c r="W607" s="872"/>
      <c r="X607" s="872"/>
      <c r="Y607" s="872"/>
      <c r="Z607" s="872"/>
      <c r="AA607" s="872"/>
      <c r="AB607" s="872"/>
      <c r="AC607" s="872"/>
      <c r="AD607" s="872"/>
    </row>
    <row r="608" spans="18:30" x14ac:dyDescent="0.25">
      <c r="R608" s="872"/>
      <c r="S608" s="872"/>
      <c r="T608" s="872"/>
      <c r="U608" s="872"/>
      <c r="V608" s="872"/>
      <c r="W608" s="872"/>
      <c r="X608" s="872"/>
      <c r="Y608" s="872"/>
      <c r="Z608" s="872"/>
      <c r="AA608" s="872"/>
      <c r="AB608" s="872"/>
      <c r="AC608" s="872"/>
      <c r="AD608" s="872"/>
    </row>
    <row r="609" spans="18:30" x14ac:dyDescent="0.25">
      <c r="R609" s="872"/>
      <c r="S609" s="872"/>
      <c r="T609" s="872"/>
      <c r="U609" s="872"/>
      <c r="V609" s="872"/>
      <c r="W609" s="872"/>
      <c r="X609" s="872"/>
      <c r="Y609" s="872"/>
      <c r="Z609" s="872"/>
      <c r="AA609" s="872"/>
      <c r="AB609" s="872"/>
      <c r="AC609" s="872"/>
      <c r="AD609" s="872"/>
    </row>
    <row r="610" spans="18:30" x14ac:dyDescent="0.25">
      <c r="R610" s="872"/>
      <c r="S610" s="872"/>
      <c r="T610" s="872"/>
      <c r="U610" s="872"/>
      <c r="V610" s="872"/>
      <c r="W610" s="872"/>
      <c r="X610" s="872"/>
      <c r="Y610" s="872"/>
      <c r="Z610" s="872"/>
      <c r="AA610" s="872"/>
      <c r="AB610" s="872"/>
      <c r="AC610" s="872"/>
      <c r="AD610" s="872"/>
    </row>
    <row r="611" spans="18:30" x14ac:dyDescent="0.25">
      <c r="R611" s="872"/>
      <c r="S611" s="872"/>
      <c r="T611" s="872"/>
      <c r="U611" s="872"/>
      <c r="V611" s="872"/>
      <c r="W611" s="872"/>
      <c r="X611" s="872"/>
      <c r="Y611" s="872"/>
      <c r="Z611" s="872"/>
      <c r="AA611" s="872"/>
      <c r="AB611" s="872"/>
      <c r="AC611" s="872"/>
      <c r="AD611" s="872"/>
    </row>
    <row r="612" spans="18:30" x14ac:dyDescent="0.25">
      <c r="R612" s="872"/>
      <c r="S612" s="872"/>
      <c r="T612" s="872"/>
      <c r="U612" s="872"/>
      <c r="V612" s="872"/>
      <c r="W612" s="872"/>
      <c r="X612" s="872"/>
      <c r="Y612" s="872"/>
      <c r="Z612" s="872"/>
      <c r="AA612" s="872"/>
      <c r="AB612" s="872"/>
      <c r="AC612" s="872"/>
      <c r="AD612" s="872"/>
    </row>
    <row r="613" spans="18:30" x14ac:dyDescent="0.25">
      <c r="R613" s="872"/>
      <c r="S613" s="872"/>
      <c r="T613" s="872"/>
      <c r="U613" s="872"/>
      <c r="V613" s="872"/>
      <c r="W613" s="872"/>
      <c r="X613" s="872"/>
      <c r="Y613" s="872"/>
      <c r="Z613" s="872"/>
      <c r="AA613" s="872"/>
      <c r="AB613" s="872"/>
      <c r="AC613" s="872"/>
      <c r="AD613" s="872"/>
    </row>
    <row r="614" spans="18:30" x14ac:dyDescent="0.25">
      <c r="R614" s="872"/>
      <c r="S614" s="872"/>
      <c r="T614" s="872"/>
      <c r="U614" s="872"/>
      <c r="V614" s="872"/>
      <c r="W614" s="872"/>
      <c r="X614" s="872"/>
      <c r="Y614" s="872"/>
      <c r="Z614" s="872"/>
      <c r="AA614" s="872"/>
      <c r="AB614" s="872"/>
      <c r="AC614" s="872"/>
      <c r="AD614" s="872"/>
    </row>
    <row r="615" spans="18:30" x14ac:dyDescent="0.25">
      <c r="R615" s="872"/>
      <c r="S615" s="872"/>
      <c r="T615" s="872"/>
      <c r="U615" s="872"/>
      <c r="V615" s="872"/>
      <c r="W615" s="872"/>
      <c r="X615" s="872"/>
      <c r="Y615" s="872"/>
      <c r="Z615" s="872"/>
      <c r="AA615" s="872"/>
      <c r="AB615" s="872"/>
      <c r="AC615" s="872"/>
      <c r="AD615" s="872"/>
    </row>
    <row r="616" spans="18:30" x14ac:dyDescent="0.25">
      <c r="R616" s="872"/>
      <c r="S616" s="872"/>
      <c r="T616" s="872"/>
      <c r="U616" s="872"/>
      <c r="V616" s="872"/>
      <c r="W616" s="872"/>
      <c r="X616" s="872"/>
      <c r="Y616" s="872"/>
      <c r="Z616" s="872"/>
      <c r="AA616" s="872"/>
      <c r="AB616" s="872"/>
      <c r="AC616" s="872"/>
      <c r="AD616" s="872"/>
    </row>
    <row r="617" spans="18:30" x14ac:dyDescent="0.25">
      <c r="R617" s="872"/>
      <c r="S617" s="872"/>
      <c r="T617" s="872"/>
      <c r="U617" s="872"/>
      <c r="V617" s="872"/>
      <c r="W617" s="872"/>
      <c r="X617" s="872"/>
      <c r="Y617" s="872"/>
      <c r="Z617" s="872"/>
      <c r="AA617" s="872"/>
      <c r="AB617" s="872"/>
      <c r="AC617" s="872"/>
      <c r="AD617" s="872"/>
    </row>
    <row r="618" spans="18:30" x14ac:dyDescent="0.25">
      <c r="R618" s="872"/>
      <c r="S618" s="872"/>
      <c r="T618" s="872"/>
      <c r="U618" s="872"/>
      <c r="V618" s="872"/>
      <c r="W618" s="872"/>
      <c r="X618" s="872"/>
      <c r="Y618" s="872"/>
      <c r="Z618" s="872"/>
      <c r="AA618" s="872"/>
      <c r="AB618" s="872"/>
      <c r="AC618" s="872"/>
      <c r="AD618" s="872"/>
    </row>
    <row r="619" spans="18:30" x14ac:dyDescent="0.25">
      <c r="R619" s="872"/>
      <c r="S619" s="872"/>
      <c r="T619" s="872"/>
      <c r="U619" s="872"/>
      <c r="V619" s="872"/>
      <c r="W619" s="872"/>
      <c r="X619" s="872"/>
      <c r="Y619" s="872"/>
      <c r="Z619" s="872"/>
      <c r="AA619" s="872"/>
      <c r="AB619" s="872"/>
      <c r="AC619" s="872"/>
      <c r="AD619" s="872"/>
    </row>
    <row r="620" spans="18:30" x14ac:dyDescent="0.25">
      <c r="R620" s="872"/>
      <c r="S620" s="872"/>
      <c r="T620" s="872"/>
      <c r="U620" s="872"/>
      <c r="V620" s="872"/>
      <c r="W620" s="872"/>
      <c r="X620" s="872"/>
      <c r="Y620" s="872"/>
      <c r="Z620" s="872"/>
      <c r="AA620" s="872"/>
      <c r="AB620" s="872"/>
      <c r="AC620" s="872"/>
      <c r="AD620" s="872"/>
    </row>
    <row r="621" spans="18:30" x14ac:dyDescent="0.25">
      <c r="R621" s="872"/>
      <c r="S621" s="872"/>
      <c r="T621" s="872"/>
      <c r="U621" s="872"/>
      <c r="V621" s="872"/>
      <c r="W621" s="872"/>
      <c r="X621" s="872"/>
      <c r="Y621" s="872"/>
      <c r="Z621" s="872"/>
      <c r="AA621" s="872"/>
      <c r="AB621" s="872"/>
      <c r="AC621" s="872"/>
      <c r="AD621" s="872"/>
    </row>
    <row r="622" spans="18:30" x14ac:dyDescent="0.25">
      <c r="R622" s="872"/>
      <c r="S622" s="872"/>
      <c r="T622" s="872"/>
      <c r="U622" s="872"/>
      <c r="V622" s="872"/>
      <c r="W622" s="872"/>
      <c r="X622" s="872"/>
      <c r="Y622" s="872"/>
      <c r="Z622" s="872"/>
      <c r="AA622" s="872"/>
      <c r="AB622" s="872"/>
      <c r="AC622" s="872"/>
      <c r="AD622" s="872"/>
    </row>
    <row r="623" spans="18:30" x14ac:dyDescent="0.25">
      <c r="R623" s="872"/>
      <c r="S623" s="872"/>
      <c r="T623" s="872"/>
      <c r="U623" s="872"/>
      <c r="V623" s="872"/>
      <c r="W623" s="872"/>
      <c r="X623" s="872"/>
      <c r="Y623" s="872"/>
      <c r="Z623" s="872"/>
      <c r="AA623" s="872"/>
      <c r="AB623" s="872"/>
      <c r="AC623" s="872"/>
      <c r="AD623" s="872"/>
    </row>
    <row r="624" spans="18:30" x14ac:dyDescent="0.25">
      <c r="R624" s="872"/>
      <c r="S624" s="872"/>
      <c r="T624" s="872"/>
      <c r="U624" s="872"/>
      <c r="V624" s="872"/>
      <c r="W624" s="872"/>
      <c r="X624" s="872"/>
      <c r="Y624" s="872"/>
      <c r="Z624" s="872"/>
      <c r="AA624" s="872"/>
      <c r="AB624" s="872"/>
      <c r="AC624" s="872"/>
      <c r="AD624" s="872"/>
    </row>
    <row r="625" spans="18:30" x14ac:dyDescent="0.25">
      <c r="R625" s="872"/>
      <c r="S625" s="872"/>
      <c r="T625" s="872"/>
      <c r="U625" s="872"/>
      <c r="V625" s="872"/>
      <c r="W625" s="872"/>
      <c r="X625" s="872"/>
      <c r="Y625" s="872"/>
      <c r="Z625" s="872"/>
      <c r="AA625" s="872"/>
      <c r="AB625" s="872"/>
      <c r="AC625" s="872"/>
      <c r="AD625" s="872"/>
    </row>
    <row r="626" spans="18:30" x14ac:dyDescent="0.25">
      <c r="R626" s="872"/>
      <c r="S626" s="872"/>
      <c r="T626" s="872"/>
      <c r="U626" s="872"/>
      <c r="V626" s="872"/>
      <c r="W626" s="872"/>
      <c r="X626" s="872"/>
      <c r="Y626" s="872"/>
      <c r="Z626" s="872"/>
      <c r="AA626" s="872"/>
      <c r="AB626" s="872"/>
      <c r="AC626" s="872"/>
      <c r="AD626" s="872"/>
    </row>
    <row r="627" spans="18:30" x14ac:dyDescent="0.25">
      <c r="R627" s="872"/>
      <c r="S627" s="872"/>
      <c r="T627" s="872"/>
      <c r="U627" s="872"/>
      <c r="V627" s="872"/>
      <c r="W627" s="872"/>
      <c r="X627" s="872"/>
      <c r="Y627" s="872"/>
      <c r="Z627" s="872"/>
      <c r="AA627" s="872"/>
      <c r="AB627" s="872"/>
      <c r="AC627" s="872"/>
      <c r="AD627" s="872"/>
    </row>
    <row r="628" spans="18:30" x14ac:dyDescent="0.25">
      <c r="R628" s="872"/>
      <c r="S628" s="872"/>
      <c r="T628" s="872"/>
      <c r="U628" s="872"/>
      <c r="V628" s="872"/>
      <c r="W628" s="872"/>
      <c r="X628" s="872"/>
      <c r="Y628" s="872"/>
      <c r="Z628" s="872"/>
      <c r="AA628" s="872"/>
      <c r="AB628" s="872"/>
      <c r="AC628" s="872"/>
      <c r="AD628" s="872"/>
    </row>
    <row r="629" spans="18:30" x14ac:dyDescent="0.25">
      <c r="R629" s="872"/>
      <c r="S629" s="872"/>
      <c r="T629" s="872"/>
      <c r="U629" s="872"/>
      <c r="V629" s="872"/>
      <c r="W629" s="872"/>
      <c r="X629" s="872"/>
      <c r="Y629" s="872"/>
      <c r="Z629" s="872"/>
      <c r="AA629" s="872"/>
      <c r="AB629" s="872"/>
      <c r="AC629" s="872"/>
      <c r="AD629" s="872"/>
    </row>
    <row r="630" spans="18:30" x14ac:dyDescent="0.25">
      <c r="R630" s="872"/>
      <c r="S630" s="872"/>
      <c r="T630" s="872"/>
      <c r="U630" s="872"/>
      <c r="V630" s="872"/>
      <c r="W630" s="872"/>
      <c r="X630" s="872"/>
      <c r="Y630" s="872"/>
      <c r="Z630" s="872"/>
      <c r="AA630" s="872"/>
      <c r="AB630" s="872"/>
      <c r="AC630" s="872"/>
      <c r="AD630" s="872"/>
    </row>
    <row r="631" spans="18:30" x14ac:dyDescent="0.25">
      <c r="R631" s="872"/>
      <c r="S631" s="872"/>
      <c r="T631" s="872"/>
      <c r="U631" s="872"/>
      <c r="V631" s="872"/>
      <c r="W631" s="872"/>
      <c r="X631" s="872"/>
      <c r="Y631" s="872"/>
      <c r="Z631" s="872"/>
      <c r="AA631" s="872"/>
      <c r="AB631" s="872"/>
      <c r="AC631" s="872"/>
      <c r="AD631" s="872"/>
    </row>
    <row r="632" spans="18:30" x14ac:dyDescent="0.25">
      <c r="R632" s="872"/>
      <c r="S632" s="872"/>
      <c r="T632" s="872"/>
      <c r="U632" s="872"/>
      <c r="V632" s="872"/>
      <c r="W632" s="872"/>
      <c r="X632" s="872"/>
      <c r="Y632" s="872"/>
      <c r="Z632" s="872"/>
      <c r="AA632" s="872"/>
      <c r="AB632" s="872"/>
      <c r="AC632" s="872"/>
      <c r="AD632" s="872"/>
    </row>
    <row r="633" spans="18:30" x14ac:dyDescent="0.25">
      <c r="R633" s="872"/>
      <c r="S633" s="872"/>
      <c r="T633" s="872"/>
      <c r="U633" s="872"/>
      <c r="V633" s="872"/>
      <c r="W633" s="872"/>
      <c r="X633" s="872"/>
      <c r="Y633" s="872"/>
      <c r="Z633" s="872"/>
      <c r="AA633" s="872"/>
      <c r="AB633" s="872"/>
      <c r="AC633" s="872"/>
      <c r="AD633" s="872"/>
    </row>
    <row r="634" spans="18:30" x14ac:dyDescent="0.25">
      <c r="R634" s="872"/>
      <c r="S634" s="872"/>
      <c r="T634" s="872"/>
      <c r="U634" s="872"/>
      <c r="V634" s="872"/>
      <c r="W634" s="872"/>
      <c r="X634" s="872"/>
      <c r="Y634" s="872"/>
      <c r="Z634" s="872"/>
      <c r="AA634" s="872"/>
      <c r="AB634" s="872"/>
      <c r="AC634" s="872"/>
      <c r="AD634" s="872"/>
    </row>
    <row r="635" spans="18:30" x14ac:dyDescent="0.25">
      <c r="R635" s="872"/>
      <c r="S635" s="872"/>
      <c r="T635" s="872"/>
      <c r="U635" s="872"/>
      <c r="V635" s="872"/>
      <c r="W635" s="872"/>
      <c r="X635" s="872"/>
      <c r="Y635" s="872"/>
      <c r="Z635" s="872"/>
      <c r="AA635" s="872"/>
      <c r="AB635" s="872"/>
      <c r="AC635" s="872"/>
      <c r="AD635" s="872"/>
    </row>
    <row r="636" spans="18:30" x14ac:dyDescent="0.25">
      <c r="R636" s="872"/>
      <c r="S636" s="872"/>
      <c r="T636" s="872"/>
      <c r="U636" s="872"/>
      <c r="V636" s="872"/>
      <c r="W636" s="872"/>
      <c r="X636" s="872"/>
      <c r="Y636" s="872"/>
      <c r="Z636" s="872"/>
      <c r="AA636" s="872"/>
      <c r="AB636" s="872"/>
      <c r="AC636" s="872"/>
      <c r="AD636" s="872"/>
    </row>
    <row r="637" spans="18:30" x14ac:dyDescent="0.25">
      <c r="R637" s="872"/>
      <c r="S637" s="872"/>
      <c r="T637" s="872"/>
      <c r="U637" s="872"/>
      <c r="V637" s="872"/>
      <c r="W637" s="872"/>
      <c r="X637" s="872"/>
      <c r="Y637" s="872"/>
      <c r="Z637" s="872"/>
      <c r="AA637" s="872"/>
      <c r="AB637" s="872"/>
      <c r="AC637" s="872"/>
      <c r="AD637" s="872"/>
    </row>
    <row r="638" spans="18:30" x14ac:dyDescent="0.25">
      <c r="R638" s="872"/>
      <c r="S638" s="872"/>
      <c r="T638" s="872"/>
      <c r="U638" s="872"/>
      <c r="V638" s="872"/>
      <c r="W638" s="872"/>
      <c r="X638" s="872"/>
      <c r="Y638" s="872"/>
      <c r="Z638" s="872"/>
      <c r="AA638" s="872"/>
      <c r="AB638" s="872"/>
      <c r="AC638" s="872"/>
      <c r="AD638" s="872"/>
    </row>
    <row r="639" spans="18:30" x14ac:dyDescent="0.25">
      <c r="R639" s="872"/>
      <c r="S639" s="872"/>
      <c r="T639" s="872"/>
      <c r="U639" s="872"/>
      <c r="V639" s="872"/>
      <c r="W639" s="872"/>
      <c r="X639" s="872"/>
      <c r="Y639" s="872"/>
      <c r="Z639" s="872"/>
      <c r="AA639" s="872"/>
      <c r="AB639" s="872"/>
      <c r="AC639" s="872"/>
      <c r="AD639" s="872"/>
    </row>
    <row r="640" spans="18:30" x14ac:dyDescent="0.25">
      <c r="R640" s="872"/>
      <c r="S640" s="872"/>
      <c r="T640" s="872"/>
      <c r="U640" s="872"/>
      <c r="V640" s="872"/>
      <c r="W640" s="872"/>
      <c r="X640" s="872"/>
      <c r="Y640" s="872"/>
      <c r="Z640" s="872"/>
      <c r="AA640" s="872"/>
      <c r="AB640" s="872"/>
      <c r="AC640" s="872"/>
      <c r="AD640" s="872"/>
    </row>
    <row r="641" spans="18:30" x14ac:dyDescent="0.25">
      <c r="R641" s="872"/>
      <c r="S641" s="872"/>
      <c r="T641" s="872"/>
      <c r="U641" s="872"/>
      <c r="V641" s="872"/>
      <c r="W641" s="872"/>
      <c r="X641" s="872"/>
      <c r="Y641" s="872"/>
      <c r="Z641" s="872"/>
      <c r="AA641" s="872"/>
      <c r="AB641" s="872"/>
      <c r="AC641" s="872"/>
      <c r="AD641" s="872"/>
    </row>
    <row r="642" spans="18:30" x14ac:dyDescent="0.25">
      <c r="R642" s="872"/>
      <c r="S642" s="872"/>
      <c r="T642" s="872"/>
      <c r="U642" s="872"/>
      <c r="V642" s="872"/>
      <c r="W642" s="872"/>
      <c r="X642" s="872"/>
      <c r="Y642" s="872"/>
      <c r="Z642" s="872"/>
      <c r="AA642" s="872"/>
      <c r="AB642" s="872"/>
      <c r="AC642" s="872"/>
      <c r="AD642" s="872"/>
    </row>
    <row r="643" spans="18:30" x14ac:dyDescent="0.25">
      <c r="R643" s="872"/>
      <c r="S643" s="872"/>
      <c r="T643" s="872"/>
      <c r="U643" s="872"/>
      <c r="V643" s="872"/>
      <c r="W643" s="872"/>
      <c r="X643" s="872"/>
      <c r="Y643" s="872"/>
      <c r="Z643" s="872"/>
      <c r="AA643" s="872"/>
      <c r="AB643" s="872"/>
      <c r="AC643" s="872"/>
      <c r="AD643" s="872"/>
    </row>
    <row r="644" spans="18:30" x14ac:dyDescent="0.25">
      <c r="R644" s="872"/>
      <c r="S644" s="872"/>
      <c r="T644" s="872"/>
      <c r="U644" s="872"/>
      <c r="V644" s="872"/>
      <c r="W644" s="872"/>
      <c r="X644" s="872"/>
      <c r="Y644" s="872"/>
      <c r="Z644" s="872"/>
      <c r="AA644" s="872"/>
      <c r="AB644" s="872"/>
      <c r="AC644" s="872"/>
      <c r="AD644" s="872"/>
    </row>
    <row r="645" spans="18:30" x14ac:dyDescent="0.25">
      <c r="R645" s="872"/>
      <c r="S645" s="872"/>
      <c r="T645" s="872"/>
      <c r="U645" s="872"/>
      <c r="V645" s="872"/>
      <c r="W645" s="872"/>
      <c r="X645" s="872"/>
      <c r="Y645" s="872"/>
      <c r="Z645" s="872"/>
      <c r="AA645" s="872"/>
      <c r="AB645" s="872"/>
      <c r="AC645" s="872"/>
      <c r="AD645" s="872"/>
    </row>
    <row r="646" spans="18:30" x14ac:dyDescent="0.25">
      <c r="R646" s="872"/>
      <c r="S646" s="872"/>
      <c r="T646" s="872"/>
      <c r="U646" s="872"/>
      <c r="V646" s="872"/>
      <c r="W646" s="872"/>
      <c r="X646" s="872"/>
      <c r="Y646" s="872"/>
      <c r="Z646" s="872"/>
      <c r="AA646" s="872"/>
      <c r="AB646" s="872"/>
      <c r="AC646" s="872"/>
      <c r="AD646" s="872"/>
    </row>
    <row r="647" spans="18:30" x14ac:dyDescent="0.25">
      <c r="R647" s="872"/>
      <c r="S647" s="872"/>
      <c r="T647" s="872"/>
      <c r="U647" s="872"/>
      <c r="V647" s="872"/>
      <c r="W647" s="872"/>
      <c r="X647" s="872"/>
      <c r="Y647" s="872"/>
      <c r="Z647" s="872"/>
      <c r="AA647" s="872"/>
      <c r="AB647" s="872"/>
      <c r="AC647" s="872"/>
      <c r="AD647" s="872"/>
    </row>
    <row r="648" spans="18:30" x14ac:dyDescent="0.25">
      <c r="R648" s="872"/>
      <c r="S648" s="872"/>
      <c r="T648" s="872"/>
      <c r="U648" s="872"/>
      <c r="V648" s="872"/>
      <c r="W648" s="872"/>
      <c r="X648" s="872"/>
      <c r="Y648" s="872"/>
      <c r="Z648" s="872"/>
      <c r="AA648" s="872"/>
      <c r="AB648" s="872"/>
      <c r="AC648" s="872"/>
      <c r="AD648" s="872"/>
    </row>
    <row r="649" spans="18:30" x14ac:dyDescent="0.25">
      <c r="R649" s="872"/>
      <c r="S649" s="872"/>
      <c r="T649" s="872"/>
      <c r="U649" s="872"/>
      <c r="V649" s="872"/>
      <c r="W649" s="872"/>
      <c r="X649" s="872"/>
      <c r="Y649" s="872"/>
      <c r="Z649" s="872"/>
      <c r="AA649" s="872"/>
      <c r="AB649" s="872"/>
      <c r="AC649" s="872"/>
      <c r="AD649" s="872"/>
    </row>
    <row r="650" spans="18:30" x14ac:dyDescent="0.25">
      <c r="R650" s="872"/>
      <c r="S650" s="872"/>
      <c r="T650" s="872"/>
      <c r="U650" s="872"/>
      <c r="V650" s="872"/>
      <c r="W650" s="872"/>
      <c r="X650" s="872"/>
      <c r="Y650" s="872"/>
      <c r="Z650" s="872"/>
      <c r="AA650" s="872"/>
      <c r="AB650" s="872"/>
      <c r="AC650" s="872"/>
      <c r="AD650" s="872"/>
    </row>
    <row r="651" spans="18:30" x14ac:dyDescent="0.25">
      <c r="R651" s="872"/>
      <c r="S651" s="872"/>
      <c r="T651" s="872"/>
      <c r="U651" s="872"/>
      <c r="V651" s="872"/>
      <c r="W651" s="872"/>
      <c r="X651" s="872"/>
      <c r="Y651" s="872"/>
      <c r="Z651" s="872"/>
      <c r="AA651" s="872"/>
      <c r="AB651" s="872"/>
      <c r="AC651" s="872"/>
      <c r="AD651" s="872"/>
    </row>
    <row r="652" spans="18:30" x14ac:dyDescent="0.25">
      <c r="R652" s="872"/>
      <c r="S652" s="872"/>
      <c r="T652" s="872"/>
      <c r="U652" s="872"/>
      <c r="V652" s="872"/>
      <c r="W652" s="872"/>
      <c r="X652" s="872"/>
      <c r="Y652" s="872"/>
      <c r="Z652" s="872"/>
      <c r="AA652" s="872"/>
      <c r="AB652" s="872"/>
      <c r="AC652" s="872"/>
      <c r="AD652" s="872"/>
    </row>
    <row r="653" spans="18:30" x14ac:dyDescent="0.25">
      <c r="R653" s="872"/>
      <c r="S653" s="872"/>
      <c r="T653" s="872"/>
      <c r="U653" s="872"/>
      <c r="V653" s="872"/>
      <c r="W653" s="872"/>
      <c r="X653" s="872"/>
      <c r="Y653" s="872"/>
      <c r="Z653" s="872"/>
      <c r="AA653" s="872"/>
      <c r="AB653" s="872"/>
      <c r="AC653" s="872"/>
      <c r="AD653" s="872"/>
    </row>
    <row r="654" spans="18:30" x14ac:dyDescent="0.25">
      <c r="R654" s="872"/>
      <c r="S654" s="872"/>
      <c r="T654" s="872"/>
      <c r="U654" s="872"/>
      <c r="V654" s="872"/>
      <c r="W654" s="872"/>
      <c r="X654" s="872"/>
      <c r="Y654" s="872"/>
      <c r="Z654" s="872"/>
      <c r="AA654" s="872"/>
      <c r="AB654" s="872"/>
      <c r="AC654" s="872"/>
      <c r="AD654" s="872"/>
    </row>
    <row r="655" spans="18:30" x14ac:dyDescent="0.25">
      <c r="R655" s="872"/>
      <c r="S655" s="872"/>
      <c r="T655" s="872"/>
      <c r="U655" s="872"/>
      <c r="V655" s="872"/>
      <c r="W655" s="872"/>
      <c r="X655" s="872"/>
      <c r="Y655" s="872"/>
      <c r="Z655" s="872"/>
      <c r="AA655" s="872"/>
      <c r="AB655" s="872"/>
      <c r="AC655" s="872"/>
      <c r="AD655" s="872"/>
    </row>
    <row r="656" spans="18:30" x14ac:dyDescent="0.25">
      <c r="R656" s="872"/>
      <c r="S656" s="872"/>
      <c r="T656" s="872"/>
      <c r="U656" s="872"/>
      <c r="V656" s="872"/>
      <c r="W656" s="872"/>
      <c r="X656" s="872"/>
      <c r="Y656" s="872"/>
      <c r="Z656" s="872"/>
      <c r="AA656" s="872"/>
      <c r="AB656" s="872"/>
      <c r="AC656" s="872"/>
      <c r="AD656" s="872"/>
    </row>
    <row r="657" spans="18:30" x14ac:dyDescent="0.25">
      <c r="R657" s="872"/>
      <c r="S657" s="872"/>
      <c r="T657" s="872"/>
      <c r="U657" s="872"/>
      <c r="V657" s="872"/>
      <c r="W657" s="872"/>
      <c r="X657" s="872"/>
      <c r="Y657" s="872"/>
      <c r="Z657" s="872"/>
      <c r="AA657" s="872"/>
      <c r="AB657" s="872"/>
      <c r="AC657" s="872"/>
      <c r="AD657" s="872"/>
    </row>
    <row r="658" spans="18:30" x14ac:dyDescent="0.25">
      <c r="R658" s="872"/>
      <c r="S658" s="872"/>
      <c r="T658" s="872"/>
      <c r="U658" s="872"/>
      <c r="V658" s="872"/>
      <c r="W658" s="872"/>
      <c r="X658" s="872"/>
      <c r="Y658" s="872"/>
      <c r="Z658" s="872"/>
      <c r="AA658" s="872"/>
      <c r="AB658" s="872"/>
      <c r="AC658" s="872"/>
      <c r="AD658" s="872"/>
    </row>
    <row r="659" spans="18:30" x14ac:dyDescent="0.25">
      <c r="R659" s="872"/>
      <c r="S659" s="872"/>
      <c r="T659" s="872"/>
      <c r="U659" s="872"/>
      <c r="V659" s="872"/>
      <c r="W659" s="872"/>
      <c r="X659" s="872"/>
      <c r="Y659" s="872"/>
      <c r="Z659" s="872"/>
      <c r="AA659" s="872"/>
      <c r="AB659" s="872"/>
      <c r="AC659" s="872"/>
      <c r="AD659" s="872"/>
    </row>
    <row r="660" spans="18:30" x14ac:dyDescent="0.25">
      <c r="R660" s="872"/>
      <c r="S660" s="872"/>
      <c r="T660" s="872"/>
      <c r="U660" s="872"/>
      <c r="V660" s="872"/>
      <c r="W660" s="872"/>
      <c r="X660" s="872"/>
      <c r="Y660" s="872"/>
      <c r="Z660" s="872"/>
      <c r="AA660" s="872"/>
      <c r="AB660" s="872"/>
      <c r="AC660" s="872"/>
      <c r="AD660" s="872"/>
    </row>
    <row r="661" spans="18:30" x14ac:dyDescent="0.25">
      <c r="R661" s="872"/>
      <c r="S661" s="872"/>
      <c r="T661" s="872"/>
      <c r="U661" s="872"/>
      <c r="V661" s="872"/>
      <c r="W661" s="872"/>
      <c r="X661" s="872"/>
      <c r="Y661" s="872"/>
      <c r="Z661" s="872"/>
      <c r="AA661" s="872"/>
      <c r="AB661" s="872"/>
      <c r="AC661" s="872"/>
      <c r="AD661" s="872"/>
    </row>
    <row r="662" spans="18:30" x14ac:dyDescent="0.25">
      <c r="R662" s="872"/>
      <c r="S662" s="872"/>
      <c r="T662" s="872"/>
      <c r="U662" s="872"/>
      <c r="V662" s="872"/>
      <c r="W662" s="872"/>
      <c r="X662" s="872"/>
      <c r="Y662" s="872"/>
      <c r="Z662" s="872"/>
      <c r="AA662" s="872"/>
      <c r="AB662" s="872"/>
      <c r="AC662" s="872"/>
      <c r="AD662" s="872"/>
    </row>
    <row r="663" spans="18:30" x14ac:dyDescent="0.25">
      <c r="R663" s="872"/>
      <c r="S663" s="872"/>
      <c r="T663" s="872"/>
      <c r="U663" s="872"/>
      <c r="V663" s="872"/>
      <c r="W663" s="872"/>
      <c r="X663" s="872"/>
      <c r="Y663" s="872"/>
      <c r="Z663" s="872"/>
      <c r="AA663" s="872"/>
      <c r="AB663" s="872"/>
      <c r="AC663" s="872"/>
      <c r="AD663" s="872"/>
    </row>
    <row r="664" spans="18:30" x14ac:dyDescent="0.25">
      <c r="R664" s="872"/>
      <c r="S664" s="872"/>
      <c r="T664" s="872"/>
      <c r="U664" s="872"/>
      <c r="V664" s="872"/>
      <c r="W664" s="872"/>
      <c r="X664" s="872"/>
      <c r="Y664" s="872"/>
      <c r="Z664" s="872"/>
      <c r="AA664" s="872"/>
      <c r="AB664" s="872"/>
      <c r="AC664" s="872"/>
      <c r="AD664" s="872"/>
    </row>
    <row r="665" spans="18:30" x14ac:dyDescent="0.25">
      <c r="R665" s="872"/>
      <c r="S665" s="872"/>
      <c r="T665" s="872"/>
      <c r="U665" s="872"/>
      <c r="V665" s="872"/>
      <c r="W665" s="872"/>
      <c r="X665" s="872"/>
      <c r="Y665" s="872"/>
      <c r="Z665" s="872"/>
      <c r="AA665" s="872"/>
      <c r="AB665" s="872"/>
      <c r="AC665" s="872"/>
      <c r="AD665" s="872"/>
    </row>
    <row r="666" spans="18:30" x14ac:dyDescent="0.25">
      <c r="R666" s="872"/>
      <c r="S666" s="872"/>
      <c r="T666" s="872"/>
      <c r="U666" s="872"/>
      <c r="V666" s="872"/>
      <c r="W666" s="872"/>
      <c r="X666" s="872"/>
      <c r="Y666" s="872"/>
      <c r="Z666" s="872"/>
      <c r="AA666" s="872"/>
      <c r="AB666" s="872"/>
      <c r="AC666" s="872"/>
      <c r="AD666" s="872"/>
    </row>
    <row r="667" spans="18:30" x14ac:dyDescent="0.25">
      <c r="R667" s="872"/>
      <c r="S667" s="872"/>
      <c r="T667" s="872"/>
      <c r="U667" s="872"/>
      <c r="V667" s="872"/>
      <c r="W667" s="872"/>
      <c r="X667" s="872"/>
      <c r="Y667" s="872"/>
      <c r="Z667" s="872"/>
      <c r="AA667" s="872"/>
      <c r="AB667" s="872"/>
      <c r="AC667" s="872"/>
      <c r="AD667" s="872"/>
    </row>
    <row r="668" spans="18:30" x14ac:dyDescent="0.25">
      <c r="R668" s="872"/>
      <c r="S668" s="872"/>
      <c r="T668" s="872"/>
      <c r="U668" s="872"/>
      <c r="V668" s="872"/>
      <c r="W668" s="872"/>
      <c r="X668" s="872"/>
      <c r="Y668" s="872"/>
      <c r="Z668" s="872"/>
      <c r="AA668" s="872"/>
      <c r="AB668" s="872"/>
      <c r="AC668" s="872"/>
      <c r="AD668" s="872"/>
    </row>
    <row r="669" spans="18:30" x14ac:dyDescent="0.25">
      <c r="R669" s="872"/>
      <c r="S669" s="872"/>
      <c r="T669" s="872"/>
      <c r="U669" s="872"/>
      <c r="V669" s="872"/>
      <c r="W669" s="872"/>
      <c r="X669" s="872"/>
      <c r="Y669" s="872"/>
      <c r="Z669" s="872"/>
      <c r="AA669" s="872"/>
      <c r="AB669" s="872"/>
      <c r="AC669" s="872"/>
      <c r="AD669" s="872"/>
    </row>
    <row r="670" spans="18:30" x14ac:dyDescent="0.25">
      <c r="R670" s="872"/>
      <c r="S670" s="872"/>
      <c r="T670" s="872"/>
      <c r="U670" s="872"/>
      <c r="V670" s="872"/>
      <c r="W670" s="872"/>
      <c r="X670" s="872"/>
      <c r="Y670" s="872"/>
      <c r="Z670" s="872"/>
      <c r="AA670" s="872"/>
      <c r="AB670" s="872"/>
      <c r="AC670" s="872"/>
      <c r="AD670" s="872"/>
    </row>
    <row r="671" spans="18:30" x14ac:dyDescent="0.25">
      <c r="R671" s="872"/>
      <c r="S671" s="872"/>
      <c r="T671" s="872"/>
      <c r="U671" s="872"/>
      <c r="V671" s="872"/>
      <c r="W671" s="872"/>
      <c r="X671" s="872"/>
      <c r="Y671" s="872"/>
      <c r="Z671" s="872"/>
      <c r="AA671" s="872"/>
      <c r="AB671" s="872"/>
      <c r="AC671" s="872"/>
      <c r="AD671" s="872"/>
    </row>
    <row r="672" spans="18:30" x14ac:dyDescent="0.25">
      <c r="R672" s="872"/>
      <c r="S672" s="872"/>
      <c r="T672" s="872"/>
      <c r="U672" s="872"/>
      <c r="V672" s="872"/>
      <c r="W672" s="872"/>
      <c r="X672" s="872"/>
      <c r="Y672" s="872"/>
      <c r="Z672" s="872"/>
      <c r="AA672" s="872"/>
      <c r="AB672" s="872"/>
      <c r="AC672" s="872"/>
      <c r="AD672" s="872"/>
    </row>
    <row r="673" spans="18:30" x14ac:dyDescent="0.25">
      <c r="R673" s="872"/>
      <c r="S673" s="872"/>
      <c r="T673" s="872"/>
      <c r="U673" s="872"/>
      <c r="V673" s="872"/>
      <c r="W673" s="872"/>
      <c r="X673" s="872"/>
      <c r="Y673" s="872"/>
      <c r="Z673" s="872"/>
      <c r="AA673" s="872"/>
      <c r="AB673" s="872"/>
      <c r="AC673" s="872"/>
      <c r="AD673" s="872"/>
    </row>
    <row r="674" spans="18:30" x14ac:dyDescent="0.25">
      <c r="R674" s="872"/>
      <c r="S674" s="872"/>
      <c r="T674" s="872"/>
      <c r="U674" s="872"/>
      <c r="V674" s="872"/>
      <c r="W674" s="872"/>
      <c r="X674" s="872"/>
      <c r="Y674" s="872"/>
      <c r="Z674" s="872"/>
      <c r="AA674" s="872"/>
      <c r="AB674" s="872"/>
      <c r="AC674" s="872"/>
      <c r="AD674" s="872"/>
    </row>
    <row r="675" spans="18:30" x14ac:dyDescent="0.25">
      <c r="R675" s="872"/>
      <c r="S675" s="872"/>
      <c r="T675" s="872"/>
      <c r="U675" s="872"/>
      <c r="V675" s="872"/>
      <c r="W675" s="872"/>
      <c r="X675" s="872"/>
      <c r="Y675" s="872"/>
      <c r="Z675" s="872"/>
      <c r="AA675" s="872"/>
      <c r="AB675" s="872"/>
      <c r="AC675" s="872"/>
      <c r="AD675" s="872"/>
    </row>
    <row r="676" spans="18:30" x14ac:dyDescent="0.25">
      <c r="R676" s="872"/>
      <c r="S676" s="872"/>
      <c r="T676" s="872"/>
      <c r="U676" s="872"/>
      <c r="V676" s="872"/>
      <c r="W676" s="872"/>
      <c r="X676" s="872"/>
      <c r="Y676" s="872"/>
      <c r="Z676" s="872"/>
      <c r="AA676" s="872"/>
      <c r="AB676" s="872"/>
      <c r="AC676" s="872"/>
      <c r="AD676" s="872"/>
    </row>
    <row r="677" spans="18:30" x14ac:dyDescent="0.25">
      <c r="R677" s="872"/>
      <c r="S677" s="872"/>
      <c r="T677" s="872"/>
      <c r="U677" s="872"/>
      <c r="V677" s="872"/>
      <c r="W677" s="872"/>
      <c r="X677" s="872"/>
      <c r="Y677" s="872"/>
      <c r="Z677" s="872"/>
      <c r="AA677" s="872"/>
      <c r="AB677" s="872"/>
      <c r="AC677" s="872"/>
      <c r="AD677" s="872"/>
    </row>
    <row r="678" spans="18:30" x14ac:dyDescent="0.25">
      <c r="R678" s="872"/>
      <c r="S678" s="872"/>
      <c r="T678" s="872"/>
      <c r="U678" s="872"/>
      <c r="V678" s="872"/>
      <c r="W678" s="872"/>
      <c r="X678" s="872"/>
      <c r="Y678" s="872"/>
      <c r="Z678" s="872"/>
      <c r="AA678" s="872"/>
      <c r="AB678" s="872"/>
      <c r="AC678" s="872"/>
      <c r="AD678" s="872"/>
    </row>
    <row r="679" spans="18:30" x14ac:dyDescent="0.25">
      <c r="R679" s="872"/>
      <c r="S679" s="872"/>
      <c r="T679" s="872"/>
      <c r="U679" s="872"/>
      <c r="V679" s="872"/>
      <c r="W679" s="872"/>
      <c r="X679" s="872"/>
      <c r="Y679" s="872"/>
      <c r="Z679" s="872"/>
      <c r="AA679" s="872"/>
      <c r="AB679" s="872"/>
      <c r="AC679" s="872"/>
      <c r="AD679" s="872"/>
    </row>
    <row r="680" spans="18:30" x14ac:dyDescent="0.25">
      <c r="R680" s="872"/>
      <c r="S680" s="872"/>
      <c r="T680" s="872"/>
      <c r="U680" s="872"/>
      <c r="V680" s="872"/>
      <c r="W680" s="872"/>
      <c r="X680" s="872"/>
      <c r="Y680" s="872"/>
      <c r="Z680" s="872"/>
      <c r="AA680" s="872"/>
      <c r="AB680" s="872"/>
      <c r="AC680" s="872"/>
      <c r="AD680" s="872"/>
    </row>
    <row r="681" spans="18:30" x14ac:dyDescent="0.25">
      <c r="R681" s="872"/>
      <c r="S681" s="872"/>
      <c r="T681" s="872"/>
      <c r="U681" s="872"/>
      <c r="V681" s="872"/>
      <c r="W681" s="872"/>
      <c r="X681" s="872"/>
      <c r="Y681" s="872"/>
      <c r="Z681" s="872"/>
      <c r="AA681" s="872"/>
      <c r="AB681" s="872"/>
      <c r="AC681" s="872"/>
      <c r="AD681" s="872"/>
    </row>
    <row r="682" spans="18:30" x14ac:dyDescent="0.25">
      <c r="R682" s="872"/>
      <c r="S682" s="872"/>
      <c r="T682" s="872"/>
      <c r="U682" s="872"/>
      <c r="V682" s="872"/>
      <c r="W682" s="872"/>
      <c r="X682" s="872"/>
      <c r="Y682" s="872"/>
      <c r="Z682" s="872"/>
      <c r="AA682" s="872"/>
      <c r="AB682" s="872"/>
      <c r="AC682" s="872"/>
      <c r="AD682" s="872"/>
    </row>
    <row r="683" spans="18:30" x14ac:dyDescent="0.25">
      <c r="R683" s="872"/>
      <c r="S683" s="872"/>
      <c r="T683" s="872"/>
      <c r="U683" s="872"/>
      <c r="V683" s="872"/>
      <c r="W683" s="872"/>
      <c r="X683" s="872"/>
      <c r="Y683" s="872"/>
      <c r="Z683" s="872"/>
      <c r="AA683" s="872"/>
      <c r="AB683" s="872"/>
      <c r="AC683" s="872"/>
      <c r="AD683" s="872"/>
    </row>
    <row r="684" spans="18:30" x14ac:dyDescent="0.25">
      <c r="R684" s="872"/>
      <c r="S684" s="872"/>
      <c r="T684" s="872"/>
      <c r="U684" s="872"/>
      <c r="V684" s="872"/>
      <c r="W684" s="872"/>
      <c r="X684" s="872"/>
      <c r="Y684" s="872"/>
      <c r="Z684" s="872"/>
      <c r="AA684" s="872"/>
      <c r="AB684" s="872"/>
      <c r="AC684" s="872"/>
      <c r="AD684" s="872"/>
    </row>
    <row r="685" spans="18:30" x14ac:dyDescent="0.25">
      <c r="R685" s="872"/>
      <c r="S685" s="872"/>
      <c r="T685" s="872"/>
      <c r="U685" s="872"/>
      <c r="V685" s="872"/>
      <c r="W685" s="872"/>
      <c r="X685" s="872"/>
      <c r="Y685" s="872"/>
      <c r="Z685" s="872"/>
      <c r="AA685" s="872"/>
      <c r="AB685" s="872"/>
      <c r="AC685" s="872"/>
      <c r="AD685" s="872"/>
    </row>
    <row r="686" spans="18:30" x14ac:dyDescent="0.25">
      <c r="R686" s="872"/>
      <c r="S686" s="872"/>
      <c r="T686" s="872"/>
      <c r="U686" s="872"/>
      <c r="V686" s="872"/>
      <c r="W686" s="872"/>
      <c r="X686" s="872"/>
      <c r="Y686" s="872"/>
      <c r="Z686" s="872"/>
      <c r="AA686" s="872"/>
      <c r="AB686" s="872"/>
      <c r="AC686" s="872"/>
      <c r="AD686" s="872"/>
    </row>
    <row r="687" spans="18:30" x14ac:dyDescent="0.25">
      <c r="R687" s="872"/>
      <c r="S687" s="872"/>
      <c r="T687" s="872"/>
      <c r="U687" s="872"/>
      <c r="V687" s="872"/>
      <c r="W687" s="872"/>
      <c r="X687" s="872"/>
      <c r="Y687" s="872"/>
      <c r="Z687" s="872"/>
      <c r="AA687" s="872"/>
      <c r="AB687" s="872"/>
      <c r="AC687" s="872"/>
      <c r="AD687" s="872"/>
    </row>
    <row r="688" spans="18:30" x14ac:dyDescent="0.25">
      <c r="R688" s="872"/>
      <c r="S688" s="872"/>
      <c r="T688" s="872"/>
      <c r="U688" s="872"/>
      <c r="V688" s="872"/>
      <c r="W688" s="872"/>
      <c r="X688" s="872"/>
      <c r="Y688" s="872"/>
      <c r="Z688" s="872"/>
      <c r="AA688" s="872"/>
      <c r="AB688" s="872"/>
      <c r="AC688" s="872"/>
      <c r="AD688" s="872"/>
    </row>
    <row r="689" spans="18:30" x14ac:dyDescent="0.25">
      <c r="R689" s="872"/>
      <c r="S689" s="872"/>
      <c r="T689" s="872"/>
      <c r="U689" s="872"/>
      <c r="V689" s="872"/>
      <c r="W689" s="872"/>
      <c r="X689" s="872"/>
      <c r="Y689" s="872"/>
      <c r="Z689" s="872"/>
      <c r="AA689" s="872"/>
      <c r="AB689" s="872"/>
      <c r="AC689" s="872"/>
      <c r="AD689" s="872"/>
    </row>
    <row r="690" spans="18:30" x14ac:dyDescent="0.25">
      <c r="R690" s="872"/>
      <c r="S690" s="872"/>
      <c r="T690" s="872"/>
      <c r="U690" s="872"/>
      <c r="V690" s="872"/>
      <c r="W690" s="872"/>
      <c r="X690" s="872"/>
      <c r="Y690" s="872"/>
      <c r="Z690" s="872"/>
      <c r="AA690" s="872"/>
      <c r="AB690" s="872"/>
      <c r="AC690" s="872"/>
      <c r="AD690" s="872"/>
    </row>
    <row r="691" spans="18:30" x14ac:dyDescent="0.25">
      <c r="R691" s="872"/>
      <c r="S691" s="872"/>
      <c r="T691" s="872"/>
      <c r="U691" s="872"/>
      <c r="V691" s="872"/>
      <c r="W691" s="872"/>
      <c r="X691" s="872"/>
      <c r="Y691" s="872"/>
      <c r="Z691" s="872"/>
      <c r="AA691" s="872"/>
      <c r="AB691" s="872"/>
      <c r="AC691" s="872"/>
      <c r="AD691" s="872"/>
    </row>
    <row r="692" spans="18:30" x14ac:dyDescent="0.25">
      <c r="R692" s="872"/>
      <c r="S692" s="872"/>
      <c r="T692" s="872"/>
      <c r="U692" s="872"/>
      <c r="V692" s="872"/>
      <c r="W692" s="872"/>
      <c r="X692" s="872"/>
      <c r="Y692" s="872"/>
      <c r="Z692" s="872"/>
      <c r="AA692" s="872"/>
      <c r="AB692" s="872"/>
      <c r="AC692" s="872"/>
      <c r="AD692" s="872"/>
    </row>
    <row r="693" spans="18:30" x14ac:dyDescent="0.25">
      <c r="R693" s="872"/>
      <c r="S693" s="872"/>
      <c r="T693" s="872"/>
      <c r="U693" s="872"/>
      <c r="V693" s="872"/>
      <c r="W693" s="872"/>
      <c r="X693" s="872"/>
      <c r="Y693" s="872"/>
      <c r="Z693" s="872"/>
      <c r="AA693" s="872"/>
      <c r="AB693" s="872"/>
      <c r="AC693" s="872"/>
      <c r="AD693" s="872"/>
    </row>
    <row r="694" spans="18:30" x14ac:dyDescent="0.25">
      <c r="R694" s="872"/>
      <c r="S694" s="872"/>
      <c r="T694" s="872"/>
      <c r="U694" s="872"/>
      <c r="V694" s="872"/>
      <c r="W694" s="872"/>
      <c r="X694" s="872"/>
      <c r="Y694" s="872"/>
      <c r="Z694" s="872"/>
      <c r="AA694" s="872"/>
      <c r="AB694" s="872"/>
      <c r="AC694" s="872"/>
      <c r="AD694" s="872"/>
    </row>
    <row r="695" spans="18:30" x14ac:dyDescent="0.25">
      <c r="R695" s="872"/>
      <c r="S695" s="872"/>
      <c r="T695" s="872"/>
      <c r="U695" s="872"/>
      <c r="V695" s="872"/>
      <c r="W695" s="872"/>
      <c r="X695" s="872"/>
      <c r="Y695" s="872"/>
      <c r="Z695" s="872"/>
      <c r="AA695" s="872"/>
      <c r="AB695" s="872"/>
      <c r="AC695" s="872"/>
      <c r="AD695" s="872"/>
    </row>
    <row r="696" spans="18:30" x14ac:dyDescent="0.25">
      <c r="R696" s="872"/>
      <c r="S696" s="872"/>
      <c r="T696" s="872"/>
      <c r="U696" s="872"/>
      <c r="V696" s="872"/>
      <c r="W696" s="872"/>
      <c r="X696" s="872"/>
      <c r="Y696" s="872"/>
      <c r="Z696" s="872"/>
      <c r="AA696" s="872"/>
      <c r="AB696" s="872"/>
      <c r="AC696" s="872"/>
      <c r="AD696" s="872"/>
    </row>
    <row r="697" spans="18:30" x14ac:dyDescent="0.25">
      <c r="R697" s="872"/>
      <c r="S697" s="872"/>
      <c r="T697" s="872"/>
      <c r="U697" s="872"/>
      <c r="V697" s="872"/>
      <c r="W697" s="872"/>
      <c r="X697" s="872"/>
      <c r="Y697" s="872"/>
      <c r="Z697" s="872"/>
      <c r="AA697" s="872"/>
      <c r="AB697" s="872"/>
      <c r="AC697" s="872"/>
      <c r="AD697" s="872"/>
    </row>
    <row r="698" spans="18:30" x14ac:dyDescent="0.25">
      <c r="R698" s="872"/>
      <c r="S698" s="872"/>
      <c r="T698" s="872"/>
      <c r="U698" s="872"/>
      <c r="V698" s="872"/>
      <c r="W698" s="872"/>
      <c r="X698" s="872"/>
      <c r="Y698" s="872"/>
      <c r="Z698" s="872"/>
      <c r="AA698" s="872"/>
      <c r="AB698" s="872"/>
      <c r="AC698" s="872"/>
      <c r="AD698" s="872"/>
    </row>
    <row r="699" spans="18:30" x14ac:dyDescent="0.25">
      <c r="R699" s="872"/>
      <c r="S699" s="872"/>
      <c r="T699" s="872"/>
      <c r="U699" s="872"/>
      <c r="V699" s="872"/>
      <c r="W699" s="872"/>
      <c r="X699" s="872"/>
      <c r="Y699" s="872"/>
      <c r="Z699" s="872"/>
      <c r="AA699" s="872"/>
      <c r="AB699" s="872"/>
      <c r="AC699" s="872"/>
      <c r="AD699" s="872"/>
    </row>
    <row r="700" spans="18:30" x14ac:dyDescent="0.25">
      <c r="R700" s="872"/>
      <c r="S700" s="872"/>
      <c r="T700" s="872"/>
      <c r="U700" s="872"/>
      <c r="V700" s="872"/>
      <c r="W700" s="872"/>
      <c r="X700" s="872"/>
      <c r="Y700" s="872"/>
      <c r="Z700" s="872"/>
      <c r="AA700" s="872"/>
      <c r="AB700" s="872"/>
      <c r="AC700" s="872"/>
      <c r="AD700" s="872"/>
    </row>
    <row r="701" spans="18:30" x14ac:dyDescent="0.25">
      <c r="R701" s="872"/>
      <c r="S701" s="872"/>
      <c r="T701" s="872"/>
      <c r="U701" s="872"/>
      <c r="V701" s="872"/>
      <c r="W701" s="872"/>
      <c r="X701" s="872"/>
      <c r="Y701" s="872"/>
      <c r="Z701" s="872"/>
      <c r="AA701" s="872"/>
      <c r="AB701" s="872"/>
      <c r="AC701" s="872"/>
      <c r="AD701" s="872"/>
    </row>
    <row r="702" spans="18:30" x14ac:dyDescent="0.25">
      <c r="R702" s="872"/>
      <c r="S702" s="872"/>
      <c r="T702" s="872"/>
      <c r="U702" s="872"/>
      <c r="V702" s="872"/>
      <c r="W702" s="872"/>
      <c r="X702" s="872"/>
      <c r="Y702" s="872"/>
      <c r="Z702" s="872"/>
      <c r="AA702" s="872"/>
      <c r="AB702" s="872"/>
      <c r="AC702" s="872"/>
      <c r="AD702" s="872"/>
    </row>
    <row r="703" spans="18:30" x14ac:dyDescent="0.25">
      <c r="R703" s="872"/>
      <c r="S703" s="872"/>
      <c r="T703" s="872"/>
      <c r="U703" s="872"/>
      <c r="V703" s="872"/>
      <c r="W703" s="872"/>
      <c r="X703" s="872"/>
      <c r="Y703" s="872"/>
      <c r="Z703" s="872"/>
      <c r="AA703" s="872"/>
      <c r="AB703" s="872"/>
      <c r="AC703" s="872"/>
      <c r="AD703" s="872"/>
    </row>
    <row r="704" spans="18:30" x14ac:dyDescent="0.25">
      <c r="R704" s="872"/>
      <c r="S704" s="872"/>
      <c r="T704" s="872"/>
      <c r="U704" s="872"/>
      <c r="V704" s="872"/>
      <c r="W704" s="872"/>
      <c r="X704" s="872"/>
      <c r="Y704" s="872"/>
      <c r="Z704" s="872"/>
      <c r="AA704" s="872"/>
      <c r="AB704" s="872"/>
      <c r="AC704" s="872"/>
      <c r="AD704" s="872"/>
    </row>
    <row r="705" spans="18:30" x14ac:dyDescent="0.25">
      <c r="R705" s="872"/>
      <c r="S705" s="872"/>
      <c r="T705" s="872"/>
      <c r="U705" s="872"/>
      <c r="V705" s="872"/>
      <c r="W705" s="872"/>
      <c r="X705" s="872"/>
      <c r="Y705" s="872"/>
      <c r="Z705" s="872"/>
      <c r="AA705" s="872"/>
      <c r="AB705" s="872"/>
      <c r="AC705" s="872"/>
      <c r="AD705" s="872"/>
    </row>
    <row r="706" spans="18:30" x14ac:dyDescent="0.25">
      <c r="R706" s="872"/>
      <c r="S706" s="872"/>
      <c r="T706" s="872"/>
      <c r="U706" s="872"/>
      <c r="V706" s="872"/>
      <c r="W706" s="872"/>
      <c r="X706" s="872"/>
      <c r="Y706" s="872"/>
      <c r="Z706" s="872"/>
      <c r="AA706" s="872"/>
      <c r="AB706" s="872"/>
      <c r="AC706" s="872"/>
      <c r="AD706" s="872"/>
    </row>
    <row r="707" spans="18:30" x14ac:dyDescent="0.25">
      <c r="R707" s="872"/>
      <c r="S707" s="872"/>
      <c r="T707" s="872"/>
      <c r="U707" s="872"/>
      <c r="V707" s="872"/>
      <c r="W707" s="872"/>
      <c r="X707" s="872"/>
      <c r="Y707" s="872"/>
      <c r="Z707" s="872"/>
      <c r="AA707" s="872"/>
      <c r="AB707" s="872"/>
      <c r="AC707" s="872"/>
      <c r="AD707" s="872"/>
    </row>
    <row r="708" spans="18:30" x14ac:dyDescent="0.25">
      <c r="R708" s="872"/>
      <c r="S708" s="872"/>
      <c r="T708" s="872"/>
      <c r="U708" s="872"/>
      <c r="V708" s="872"/>
      <c r="W708" s="872"/>
      <c r="X708" s="872"/>
      <c r="Y708" s="872"/>
      <c r="Z708" s="872"/>
      <c r="AA708" s="872"/>
      <c r="AB708" s="872"/>
      <c r="AC708" s="872"/>
      <c r="AD708" s="872"/>
    </row>
    <row r="709" spans="18:30" x14ac:dyDescent="0.25">
      <c r="R709" s="872"/>
      <c r="S709" s="872"/>
      <c r="T709" s="872"/>
      <c r="U709" s="872"/>
      <c r="V709" s="872"/>
      <c r="W709" s="872"/>
      <c r="X709" s="872"/>
      <c r="Y709" s="872"/>
      <c r="Z709" s="872"/>
      <c r="AA709" s="872"/>
      <c r="AB709" s="872"/>
      <c r="AC709" s="872"/>
      <c r="AD709" s="872"/>
    </row>
    <row r="710" spans="18:30" x14ac:dyDescent="0.25">
      <c r="R710" s="872"/>
      <c r="S710" s="872"/>
      <c r="T710" s="872"/>
      <c r="U710" s="872"/>
      <c r="V710" s="872"/>
      <c r="W710" s="872"/>
      <c r="X710" s="872"/>
      <c r="Y710" s="872"/>
      <c r="Z710" s="872"/>
      <c r="AA710" s="872"/>
      <c r="AB710" s="872"/>
      <c r="AC710" s="872"/>
      <c r="AD710" s="872"/>
    </row>
    <row r="711" spans="18:30" x14ac:dyDescent="0.25">
      <c r="R711" s="872"/>
      <c r="S711" s="872"/>
      <c r="T711" s="872"/>
      <c r="U711" s="872"/>
      <c r="V711" s="872"/>
      <c r="W711" s="872"/>
      <c r="X711" s="872"/>
      <c r="Y711" s="872"/>
      <c r="Z711" s="872"/>
      <c r="AA711" s="872"/>
      <c r="AB711" s="872"/>
      <c r="AC711" s="872"/>
      <c r="AD711" s="872"/>
    </row>
    <row r="712" spans="18:30" x14ac:dyDescent="0.25">
      <c r="R712" s="872"/>
      <c r="S712" s="872"/>
      <c r="T712" s="872"/>
      <c r="U712" s="872"/>
      <c r="V712" s="872"/>
      <c r="W712" s="872"/>
      <c r="X712" s="872"/>
      <c r="Y712" s="872"/>
      <c r="Z712" s="872"/>
      <c r="AA712" s="872"/>
      <c r="AB712" s="872"/>
      <c r="AC712" s="872"/>
      <c r="AD712" s="872"/>
    </row>
    <row r="713" spans="18:30" x14ac:dyDescent="0.25">
      <c r="R713" s="872"/>
      <c r="S713" s="872"/>
      <c r="T713" s="872"/>
      <c r="U713" s="872"/>
      <c r="V713" s="872"/>
      <c r="W713" s="872"/>
      <c r="X713" s="872"/>
      <c r="Y713" s="872"/>
      <c r="Z713" s="872"/>
      <c r="AA713" s="872"/>
      <c r="AB713" s="872"/>
      <c r="AC713" s="872"/>
      <c r="AD713" s="872"/>
    </row>
    <row r="714" spans="18:30" x14ac:dyDescent="0.25">
      <c r="R714" s="872"/>
      <c r="S714" s="872"/>
      <c r="T714" s="872"/>
      <c r="U714" s="872"/>
      <c r="V714" s="872"/>
      <c r="W714" s="872"/>
      <c r="X714" s="872"/>
      <c r="Y714" s="872"/>
      <c r="Z714" s="872"/>
      <c r="AA714" s="872"/>
      <c r="AB714" s="872"/>
      <c r="AC714" s="872"/>
      <c r="AD714" s="872"/>
    </row>
    <row r="715" spans="18:30" x14ac:dyDescent="0.25">
      <c r="R715" s="872"/>
      <c r="S715" s="872"/>
      <c r="T715" s="872"/>
      <c r="U715" s="872"/>
      <c r="V715" s="872"/>
      <c r="W715" s="872"/>
      <c r="X715" s="872"/>
      <c r="Y715" s="872"/>
      <c r="Z715" s="872"/>
      <c r="AA715" s="872"/>
      <c r="AB715" s="872"/>
      <c r="AC715" s="872"/>
      <c r="AD715" s="872"/>
    </row>
    <row r="716" spans="18:30" x14ac:dyDescent="0.25">
      <c r="R716" s="872"/>
      <c r="S716" s="872"/>
      <c r="T716" s="872"/>
      <c r="U716" s="872"/>
      <c r="V716" s="872"/>
      <c r="W716" s="872"/>
      <c r="X716" s="872"/>
      <c r="Y716" s="872"/>
      <c r="Z716" s="872"/>
      <c r="AA716" s="872"/>
      <c r="AB716" s="872"/>
      <c r="AC716" s="872"/>
      <c r="AD716" s="872"/>
    </row>
    <row r="717" spans="18:30" x14ac:dyDescent="0.25">
      <c r="R717" s="872"/>
      <c r="S717" s="872"/>
      <c r="T717" s="872"/>
      <c r="U717" s="872"/>
      <c r="V717" s="872"/>
      <c r="W717" s="872"/>
      <c r="X717" s="872"/>
      <c r="Y717" s="872"/>
      <c r="Z717" s="872"/>
      <c r="AA717" s="872"/>
      <c r="AB717" s="872"/>
      <c r="AC717" s="872"/>
      <c r="AD717" s="872"/>
    </row>
    <row r="718" spans="18:30" x14ac:dyDescent="0.25">
      <c r="R718" s="872"/>
      <c r="S718" s="872"/>
      <c r="T718" s="872"/>
      <c r="U718" s="872"/>
      <c r="V718" s="872"/>
      <c r="W718" s="872"/>
      <c r="X718" s="872"/>
      <c r="Y718" s="872"/>
      <c r="Z718" s="872"/>
      <c r="AA718" s="872"/>
      <c r="AB718" s="872"/>
      <c r="AC718" s="872"/>
      <c r="AD718" s="872"/>
    </row>
    <row r="719" spans="18:30" x14ac:dyDescent="0.25">
      <c r="R719" s="872"/>
      <c r="S719" s="872"/>
      <c r="T719" s="872"/>
      <c r="U719" s="872"/>
      <c r="V719" s="872"/>
      <c r="W719" s="872"/>
      <c r="X719" s="872"/>
      <c r="Y719" s="872"/>
      <c r="Z719" s="872"/>
      <c r="AA719" s="872"/>
      <c r="AB719" s="872"/>
      <c r="AC719" s="872"/>
      <c r="AD719" s="872"/>
    </row>
    <row r="720" spans="18:30" x14ac:dyDescent="0.25">
      <c r="R720" s="872"/>
      <c r="S720" s="872"/>
      <c r="T720" s="872"/>
      <c r="U720" s="872"/>
      <c r="V720" s="872"/>
      <c r="W720" s="872"/>
      <c r="X720" s="872"/>
      <c r="Y720" s="872"/>
      <c r="Z720" s="872"/>
      <c r="AA720" s="872"/>
      <c r="AB720" s="872"/>
      <c r="AC720" s="872"/>
      <c r="AD720" s="872"/>
    </row>
    <row r="721" spans="18:30" x14ac:dyDescent="0.25">
      <c r="R721" s="872"/>
      <c r="S721" s="872"/>
      <c r="T721" s="872"/>
      <c r="U721" s="872"/>
      <c r="V721" s="872"/>
      <c r="W721" s="872"/>
      <c r="X721" s="872"/>
      <c r="Y721" s="872"/>
      <c r="Z721" s="872"/>
      <c r="AA721" s="872"/>
      <c r="AB721" s="872"/>
      <c r="AC721" s="872"/>
      <c r="AD721" s="872"/>
    </row>
    <row r="722" spans="18:30" x14ac:dyDescent="0.25">
      <c r="R722" s="872"/>
      <c r="S722" s="872"/>
      <c r="T722" s="872"/>
      <c r="U722" s="872"/>
      <c r="V722" s="872"/>
      <c r="W722" s="872"/>
      <c r="X722" s="872"/>
      <c r="Y722" s="872"/>
      <c r="Z722" s="872"/>
      <c r="AA722" s="872"/>
      <c r="AB722" s="872"/>
      <c r="AC722" s="872"/>
      <c r="AD722" s="872"/>
    </row>
    <row r="723" spans="18:30" x14ac:dyDescent="0.25">
      <c r="R723" s="872"/>
      <c r="S723" s="872"/>
      <c r="T723" s="872"/>
      <c r="U723" s="872"/>
      <c r="V723" s="872"/>
      <c r="W723" s="872"/>
      <c r="X723" s="872"/>
      <c r="Y723" s="872"/>
      <c r="Z723" s="872"/>
      <c r="AA723" s="872"/>
      <c r="AB723" s="872"/>
      <c r="AC723" s="872"/>
      <c r="AD723" s="872"/>
    </row>
    <row r="724" spans="18:30" x14ac:dyDescent="0.25">
      <c r="R724" s="872"/>
      <c r="S724" s="872"/>
      <c r="T724" s="872"/>
      <c r="U724" s="872"/>
      <c r="V724" s="872"/>
      <c r="W724" s="872"/>
      <c r="X724" s="872"/>
      <c r="Y724" s="872"/>
      <c r="Z724" s="872"/>
      <c r="AA724" s="872"/>
      <c r="AB724" s="872"/>
      <c r="AC724" s="872"/>
      <c r="AD724" s="872"/>
    </row>
    <row r="725" spans="18:30" x14ac:dyDescent="0.25">
      <c r="R725" s="872"/>
      <c r="S725" s="872"/>
      <c r="T725" s="872"/>
      <c r="U725" s="872"/>
      <c r="V725" s="872"/>
      <c r="W725" s="872"/>
      <c r="X725" s="872"/>
      <c r="Y725" s="872"/>
      <c r="Z725" s="872"/>
      <c r="AA725" s="872"/>
      <c r="AB725" s="872"/>
      <c r="AC725" s="872"/>
      <c r="AD725" s="872"/>
    </row>
    <row r="726" spans="18:30" x14ac:dyDescent="0.25">
      <c r="R726" s="872"/>
      <c r="S726" s="872"/>
      <c r="T726" s="872"/>
      <c r="U726" s="872"/>
      <c r="V726" s="872"/>
      <c r="W726" s="872"/>
      <c r="X726" s="872"/>
      <c r="Y726" s="872"/>
      <c r="Z726" s="872"/>
      <c r="AA726" s="872"/>
      <c r="AB726" s="872"/>
      <c r="AC726" s="872"/>
      <c r="AD726" s="872"/>
    </row>
    <row r="727" spans="18:30" x14ac:dyDescent="0.25">
      <c r="R727" s="872"/>
      <c r="S727" s="872"/>
      <c r="T727" s="872"/>
      <c r="U727" s="872"/>
      <c r="V727" s="872"/>
      <c r="W727" s="872"/>
      <c r="X727" s="872"/>
      <c r="Y727" s="872"/>
      <c r="Z727" s="872"/>
      <c r="AA727" s="872"/>
      <c r="AB727" s="872"/>
      <c r="AC727" s="872"/>
      <c r="AD727" s="872"/>
    </row>
    <row r="728" spans="18:30" x14ac:dyDescent="0.25">
      <c r="R728" s="872"/>
      <c r="S728" s="872"/>
      <c r="T728" s="872"/>
      <c r="U728" s="872"/>
      <c r="V728" s="872"/>
      <c r="W728" s="872"/>
      <c r="X728" s="872"/>
      <c r="Y728" s="872"/>
      <c r="Z728" s="872"/>
      <c r="AA728" s="872"/>
      <c r="AB728" s="872"/>
      <c r="AC728" s="872"/>
      <c r="AD728" s="872"/>
    </row>
    <row r="729" spans="18:30" x14ac:dyDescent="0.25">
      <c r="R729" s="872"/>
      <c r="S729" s="872"/>
      <c r="T729" s="872"/>
      <c r="U729" s="872"/>
      <c r="V729" s="872"/>
      <c r="W729" s="872"/>
      <c r="X729" s="872"/>
      <c r="Y729" s="872"/>
      <c r="Z729" s="872"/>
      <c r="AA729" s="872"/>
      <c r="AB729" s="872"/>
      <c r="AC729" s="872"/>
      <c r="AD729" s="872"/>
    </row>
    <row r="730" spans="18:30" x14ac:dyDescent="0.25">
      <c r="R730" s="872"/>
      <c r="S730" s="872"/>
      <c r="T730" s="872"/>
      <c r="U730" s="872"/>
      <c r="V730" s="872"/>
      <c r="W730" s="872"/>
      <c r="X730" s="872"/>
      <c r="Y730" s="872"/>
      <c r="Z730" s="872"/>
      <c r="AA730" s="872"/>
      <c r="AB730" s="872"/>
      <c r="AC730" s="872"/>
      <c r="AD730" s="872"/>
    </row>
    <row r="731" spans="18:30" x14ac:dyDescent="0.25">
      <c r="R731" s="872"/>
      <c r="S731" s="872"/>
      <c r="T731" s="872"/>
      <c r="U731" s="872"/>
      <c r="V731" s="872"/>
      <c r="W731" s="872"/>
      <c r="X731" s="872"/>
      <c r="Y731" s="872"/>
      <c r="Z731" s="872"/>
      <c r="AA731" s="872"/>
      <c r="AB731" s="872"/>
      <c r="AC731" s="872"/>
      <c r="AD731" s="872"/>
    </row>
    <row r="732" spans="18:30" x14ac:dyDescent="0.25">
      <c r="R732" s="872"/>
      <c r="S732" s="872"/>
      <c r="T732" s="872"/>
      <c r="U732" s="872"/>
      <c r="V732" s="872"/>
      <c r="W732" s="872"/>
      <c r="X732" s="872"/>
      <c r="Y732" s="872"/>
      <c r="Z732" s="872"/>
      <c r="AA732" s="872"/>
      <c r="AB732" s="872"/>
      <c r="AC732" s="872"/>
      <c r="AD732" s="872"/>
    </row>
    <row r="733" spans="18:30" x14ac:dyDescent="0.25">
      <c r="R733" s="872"/>
      <c r="S733" s="872"/>
      <c r="T733" s="872"/>
      <c r="U733" s="872"/>
      <c r="V733" s="872"/>
      <c r="W733" s="872"/>
      <c r="X733" s="872"/>
      <c r="Y733" s="872"/>
      <c r="Z733" s="872"/>
      <c r="AA733" s="872"/>
      <c r="AB733" s="872"/>
      <c r="AC733" s="872"/>
      <c r="AD733" s="872"/>
    </row>
    <row r="734" spans="18:30" x14ac:dyDescent="0.25">
      <c r="R734" s="872"/>
      <c r="S734" s="872"/>
      <c r="T734" s="872"/>
      <c r="U734" s="872"/>
      <c r="V734" s="872"/>
      <c r="W734" s="872"/>
      <c r="X734" s="872"/>
      <c r="Y734" s="872"/>
      <c r="Z734" s="872"/>
      <c r="AA734" s="872"/>
      <c r="AB734" s="872"/>
      <c r="AC734" s="872"/>
      <c r="AD734" s="872"/>
    </row>
    <row r="735" spans="18:30" x14ac:dyDescent="0.25">
      <c r="R735" s="872"/>
      <c r="S735" s="872"/>
      <c r="T735" s="872"/>
      <c r="U735" s="872"/>
      <c r="V735" s="872"/>
      <c r="W735" s="872"/>
      <c r="X735" s="872"/>
      <c r="Y735" s="872"/>
      <c r="Z735" s="872"/>
      <c r="AA735" s="872"/>
      <c r="AB735" s="872"/>
      <c r="AC735" s="872"/>
      <c r="AD735" s="872"/>
    </row>
    <row r="736" spans="18:30" x14ac:dyDescent="0.25">
      <c r="R736" s="872"/>
      <c r="S736" s="872"/>
      <c r="T736" s="872"/>
      <c r="U736" s="872"/>
      <c r="V736" s="872"/>
      <c r="W736" s="872"/>
      <c r="X736" s="872"/>
      <c r="Y736" s="872"/>
      <c r="Z736" s="872"/>
      <c r="AA736" s="872"/>
      <c r="AB736" s="872"/>
      <c r="AC736" s="872"/>
      <c r="AD736" s="872"/>
    </row>
    <row r="737" spans="18:30" x14ac:dyDescent="0.25">
      <c r="R737" s="872"/>
      <c r="S737" s="872"/>
      <c r="T737" s="872"/>
      <c r="U737" s="872"/>
      <c r="V737" s="872"/>
      <c r="W737" s="872"/>
      <c r="X737" s="872"/>
      <c r="Y737" s="872"/>
      <c r="Z737" s="872"/>
      <c r="AA737" s="872"/>
      <c r="AB737" s="872"/>
      <c r="AC737" s="872"/>
      <c r="AD737" s="872"/>
    </row>
    <row r="738" spans="18:30" x14ac:dyDescent="0.25">
      <c r="R738" s="872"/>
      <c r="S738" s="872"/>
      <c r="T738" s="872"/>
      <c r="U738" s="872"/>
      <c r="V738" s="872"/>
      <c r="W738" s="872"/>
      <c r="X738" s="872"/>
      <c r="Y738" s="872"/>
      <c r="Z738" s="872"/>
      <c r="AA738" s="872"/>
      <c r="AB738" s="872"/>
      <c r="AC738" s="872"/>
      <c r="AD738" s="872"/>
    </row>
    <row r="739" spans="18:30" x14ac:dyDescent="0.25">
      <c r="R739" s="872"/>
      <c r="S739" s="872"/>
      <c r="T739" s="872"/>
      <c r="U739" s="872"/>
      <c r="V739" s="872"/>
      <c r="W739" s="872"/>
      <c r="X739" s="872"/>
      <c r="Y739" s="872"/>
      <c r="Z739" s="872"/>
      <c r="AA739" s="872"/>
      <c r="AB739" s="872"/>
      <c r="AC739" s="872"/>
      <c r="AD739" s="872"/>
    </row>
    <row r="740" spans="18:30" x14ac:dyDescent="0.25">
      <c r="R740" s="872"/>
      <c r="S740" s="872"/>
      <c r="T740" s="872"/>
      <c r="U740" s="872"/>
      <c r="V740" s="872"/>
      <c r="W740" s="872"/>
      <c r="X740" s="872"/>
      <c r="Y740" s="872"/>
      <c r="Z740" s="872"/>
      <c r="AA740" s="872"/>
      <c r="AB740" s="872"/>
      <c r="AC740" s="872"/>
      <c r="AD740" s="872"/>
    </row>
    <row r="741" spans="18:30" x14ac:dyDescent="0.25">
      <c r="R741" s="872"/>
      <c r="S741" s="872"/>
      <c r="T741" s="872"/>
      <c r="U741" s="872"/>
      <c r="V741" s="872"/>
      <c r="W741" s="872"/>
      <c r="X741" s="872"/>
      <c r="Y741" s="872"/>
      <c r="Z741" s="872"/>
      <c r="AA741" s="872"/>
      <c r="AB741" s="872"/>
      <c r="AC741" s="872"/>
      <c r="AD741" s="872"/>
    </row>
    <row r="742" spans="18:30" x14ac:dyDescent="0.25">
      <c r="R742" s="872"/>
      <c r="S742" s="872"/>
      <c r="T742" s="872"/>
      <c r="U742" s="872"/>
      <c r="V742" s="872"/>
      <c r="W742" s="872"/>
      <c r="X742" s="872"/>
      <c r="Y742" s="872"/>
      <c r="Z742" s="872"/>
      <c r="AA742" s="872"/>
      <c r="AB742" s="872"/>
      <c r="AC742" s="872"/>
      <c r="AD742" s="872"/>
    </row>
    <row r="743" spans="18:30" x14ac:dyDescent="0.25">
      <c r="R743" s="872"/>
      <c r="S743" s="872"/>
      <c r="T743" s="872"/>
      <c r="U743" s="872"/>
      <c r="V743" s="872"/>
      <c r="W743" s="872"/>
      <c r="X743" s="872"/>
      <c r="Y743" s="872"/>
      <c r="Z743" s="872"/>
      <c r="AA743" s="872"/>
      <c r="AB743" s="872"/>
      <c r="AC743" s="872"/>
      <c r="AD743" s="872"/>
    </row>
    <row r="744" spans="18:30" x14ac:dyDescent="0.25">
      <c r="R744" s="872"/>
      <c r="S744" s="872"/>
      <c r="T744" s="872"/>
      <c r="U744" s="872"/>
      <c r="V744" s="872"/>
      <c r="W744" s="872"/>
      <c r="X744" s="872"/>
      <c r="Y744" s="872"/>
      <c r="Z744" s="872"/>
      <c r="AA744" s="872"/>
      <c r="AB744" s="872"/>
      <c r="AC744" s="872"/>
      <c r="AD744" s="872"/>
    </row>
    <row r="745" spans="18:30" x14ac:dyDescent="0.25">
      <c r="R745" s="872"/>
      <c r="S745" s="872"/>
      <c r="T745" s="872"/>
      <c r="U745" s="872"/>
      <c r="V745" s="872"/>
      <c r="W745" s="872"/>
      <c r="X745" s="872"/>
      <c r="Y745" s="872"/>
      <c r="Z745" s="872"/>
      <c r="AA745" s="872"/>
      <c r="AB745" s="872"/>
      <c r="AC745" s="872"/>
      <c r="AD745" s="872"/>
    </row>
    <row r="746" spans="18:30" x14ac:dyDescent="0.25">
      <c r="R746" s="872"/>
      <c r="S746" s="872"/>
      <c r="T746" s="872"/>
      <c r="U746" s="872"/>
      <c r="V746" s="872"/>
      <c r="W746" s="872"/>
      <c r="X746" s="872"/>
      <c r="Y746" s="872"/>
      <c r="Z746" s="872"/>
      <c r="AA746" s="872"/>
      <c r="AB746" s="872"/>
      <c r="AC746" s="872"/>
      <c r="AD746" s="872"/>
    </row>
    <row r="747" spans="18:30" x14ac:dyDescent="0.25">
      <c r="R747" s="872"/>
      <c r="S747" s="872"/>
      <c r="T747" s="872"/>
      <c r="U747" s="872"/>
      <c r="V747" s="872"/>
      <c r="W747" s="872"/>
      <c r="X747" s="872"/>
      <c r="Y747" s="872"/>
      <c r="Z747" s="872"/>
      <c r="AA747" s="872"/>
      <c r="AB747" s="872"/>
      <c r="AC747" s="872"/>
      <c r="AD747" s="872"/>
    </row>
    <row r="748" spans="18:30" x14ac:dyDescent="0.25">
      <c r="R748" s="872"/>
      <c r="S748" s="872"/>
      <c r="T748" s="872"/>
      <c r="U748" s="872"/>
      <c r="V748" s="872"/>
      <c r="W748" s="872"/>
      <c r="X748" s="872"/>
      <c r="Y748" s="872"/>
      <c r="Z748" s="872"/>
      <c r="AA748" s="872"/>
      <c r="AB748" s="872"/>
      <c r="AC748" s="872"/>
      <c r="AD748" s="872"/>
    </row>
    <row r="749" spans="18:30" x14ac:dyDescent="0.25">
      <c r="R749" s="872"/>
      <c r="S749" s="872"/>
      <c r="T749" s="872"/>
      <c r="U749" s="872"/>
      <c r="V749" s="872"/>
      <c r="W749" s="872"/>
      <c r="X749" s="872"/>
      <c r="Y749" s="872"/>
      <c r="Z749" s="872"/>
      <c r="AA749" s="872"/>
      <c r="AB749" s="872"/>
      <c r="AC749" s="872"/>
      <c r="AD749" s="872"/>
    </row>
    <row r="750" spans="18:30" x14ac:dyDescent="0.25">
      <c r="R750" s="872"/>
      <c r="S750" s="872"/>
      <c r="T750" s="872"/>
      <c r="U750" s="872"/>
      <c r="V750" s="872"/>
      <c r="W750" s="872"/>
      <c r="X750" s="872"/>
      <c r="Y750" s="872"/>
      <c r="Z750" s="872"/>
      <c r="AA750" s="872"/>
      <c r="AB750" s="872"/>
      <c r="AC750" s="872"/>
      <c r="AD750" s="872"/>
    </row>
    <row r="751" spans="18:30" x14ac:dyDescent="0.25">
      <c r="R751" s="872"/>
      <c r="S751" s="872"/>
      <c r="T751" s="872"/>
      <c r="U751" s="872"/>
      <c r="V751" s="872"/>
      <c r="W751" s="872"/>
      <c r="X751" s="872"/>
      <c r="Y751" s="872"/>
      <c r="Z751" s="872"/>
      <c r="AA751" s="872"/>
      <c r="AB751" s="872"/>
      <c r="AC751" s="872"/>
      <c r="AD751" s="872"/>
    </row>
    <row r="752" spans="18:30" x14ac:dyDescent="0.25">
      <c r="R752" s="872"/>
      <c r="S752" s="872"/>
      <c r="T752" s="872"/>
      <c r="U752" s="872"/>
      <c r="V752" s="872"/>
      <c r="W752" s="872"/>
      <c r="X752" s="872"/>
      <c r="Y752" s="872"/>
      <c r="Z752" s="872"/>
      <c r="AA752" s="872"/>
      <c r="AB752" s="872"/>
      <c r="AC752" s="872"/>
      <c r="AD752" s="872"/>
    </row>
    <row r="753" spans="18:30" x14ac:dyDescent="0.25">
      <c r="R753" s="872"/>
      <c r="S753" s="872"/>
      <c r="T753" s="872"/>
      <c r="U753" s="872"/>
      <c r="V753" s="872"/>
      <c r="W753" s="872"/>
      <c r="X753" s="872"/>
      <c r="Y753" s="872"/>
      <c r="Z753" s="872"/>
      <c r="AA753" s="872"/>
      <c r="AB753" s="872"/>
      <c r="AC753" s="872"/>
      <c r="AD753" s="872"/>
    </row>
    <row r="754" spans="18:30" x14ac:dyDescent="0.25">
      <c r="R754" s="872"/>
      <c r="S754" s="872"/>
      <c r="T754" s="872"/>
      <c r="U754" s="872"/>
      <c r="V754" s="872"/>
      <c r="W754" s="872"/>
      <c r="X754" s="872"/>
      <c r="Y754" s="872"/>
      <c r="Z754" s="872"/>
      <c r="AA754" s="872"/>
      <c r="AB754" s="872"/>
      <c r="AC754" s="872"/>
      <c r="AD754" s="872"/>
    </row>
    <row r="755" spans="18:30" x14ac:dyDescent="0.25">
      <c r="R755" s="872"/>
      <c r="S755" s="872"/>
      <c r="T755" s="872"/>
      <c r="U755" s="872"/>
      <c r="V755" s="872"/>
      <c r="W755" s="872"/>
      <c r="X755" s="872"/>
      <c r="Y755" s="872"/>
      <c r="Z755" s="872"/>
      <c r="AA755" s="872"/>
      <c r="AB755" s="872"/>
      <c r="AC755" s="872"/>
      <c r="AD755" s="872"/>
    </row>
    <row r="756" spans="18:30" x14ac:dyDescent="0.25">
      <c r="R756" s="872"/>
      <c r="S756" s="872"/>
      <c r="T756" s="872"/>
      <c r="U756" s="872"/>
      <c r="V756" s="872"/>
      <c r="W756" s="872"/>
      <c r="X756" s="872"/>
      <c r="Y756" s="872"/>
      <c r="Z756" s="872"/>
      <c r="AA756" s="872"/>
      <c r="AB756" s="872"/>
      <c r="AC756" s="872"/>
      <c r="AD756" s="872"/>
    </row>
    <row r="757" spans="18:30" x14ac:dyDescent="0.25">
      <c r="R757" s="872"/>
      <c r="S757" s="872"/>
      <c r="T757" s="872"/>
      <c r="U757" s="872"/>
      <c r="V757" s="872"/>
      <c r="W757" s="872"/>
      <c r="X757" s="872"/>
      <c r="Y757" s="872"/>
      <c r="Z757" s="872"/>
      <c r="AA757" s="872"/>
      <c r="AB757" s="872"/>
      <c r="AC757" s="872"/>
      <c r="AD757" s="872"/>
    </row>
    <row r="758" spans="18:30" x14ac:dyDescent="0.25">
      <c r="R758" s="872"/>
      <c r="S758" s="872"/>
      <c r="T758" s="872"/>
      <c r="U758" s="872"/>
      <c r="V758" s="872"/>
      <c r="W758" s="872"/>
      <c r="X758" s="872"/>
      <c r="Y758" s="872"/>
      <c r="Z758" s="872"/>
      <c r="AA758" s="872"/>
      <c r="AB758" s="872"/>
      <c r="AC758" s="872"/>
      <c r="AD758" s="872"/>
    </row>
    <row r="759" spans="18:30" x14ac:dyDescent="0.25">
      <c r="R759" s="872"/>
      <c r="S759" s="872"/>
      <c r="T759" s="872"/>
      <c r="U759" s="872"/>
      <c r="V759" s="872"/>
      <c r="W759" s="872"/>
      <c r="X759" s="872"/>
      <c r="Y759" s="872"/>
      <c r="Z759" s="872"/>
      <c r="AA759" s="872"/>
      <c r="AB759" s="872"/>
      <c r="AC759" s="872"/>
      <c r="AD759" s="872"/>
    </row>
    <row r="760" spans="18:30" x14ac:dyDescent="0.25">
      <c r="R760" s="872"/>
      <c r="S760" s="872"/>
      <c r="T760" s="872"/>
      <c r="U760" s="872"/>
      <c r="V760" s="872"/>
      <c r="W760" s="872"/>
      <c r="X760" s="872"/>
      <c r="Y760" s="872"/>
      <c r="Z760" s="872"/>
      <c r="AA760" s="872"/>
      <c r="AB760" s="872"/>
      <c r="AC760" s="872"/>
      <c r="AD760" s="872"/>
    </row>
    <row r="761" spans="18:30" x14ac:dyDescent="0.25">
      <c r="R761" s="872"/>
      <c r="S761" s="872"/>
      <c r="T761" s="872"/>
      <c r="U761" s="872"/>
      <c r="V761" s="872"/>
      <c r="W761" s="872"/>
      <c r="X761" s="872"/>
      <c r="Y761" s="872"/>
      <c r="Z761" s="872"/>
      <c r="AA761" s="872"/>
      <c r="AB761" s="872"/>
      <c r="AC761" s="872"/>
      <c r="AD761" s="872"/>
    </row>
    <row r="762" spans="18:30" x14ac:dyDescent="0.25">
      <c r="R762" s="872"/>
      <c r="S762" s="872"/>
      <c r="T762" s="872"/>
      <c r="U762" s="872"/>
      <c r="V762" s="872"/>
      <c r="W762" s="872"/>
      <c r="X762" s="872"/>
      <c r="Y762" s="872"/>
      <c r="Z762" s="872"/>
      <c r="AA762" s="872"/>
      <c r="AB762" s="872"/>
      <c r="AC762" s="872"/>
      <c r="AD762" s="872"/>
    </row>
    <row r="763" spans="18:30" x14ac:dyDescent="0.25">
      <c r="R763" s="872"/>
      <c r="S763" s="872"/>
      <c r="T763" s="872"/>
      <c r="U763" s="872"/>
      <c r="V763" s="872"/>
      <c r="W763" s="872"/>
      <c r="X763" s="872"/>
      <c r="Y763" s="872"/>
      <c r="Z763" s="872"/>
      <c r="AA763" s="872"/>
      <c r="AB763" s="872"/>
      <c r="AC763" s="872"/>
      <c r="AD763" s="872"/>
    </row>
    <row r="764" spans="18:30" x14ac:dyDescent="0.25">
      <c r="R764" s="872"/>
      <c r="S764" s="872"/>
      <c r="T764" s="872"/>
      <c r="U764" s="872"/>
      <c r="V764" s="872"/>
      <c r="W764" s="872"/>
      <c r="X764" s="872"/>
      <c r="Y764" s="872"/>
      <c r="Z764" s="872"/>
      <c r="AA764" s="872"/>
      <c r="AB764" s="872"/>
      <c r="AC764" s="872"/>
      <c r="AD764" s="872"/>
    </row>
    <row r="765" spans="18:30" x14ac:dyDescent="0.25">
      <c r="R765" s="872"/>
      <c r="S765" s="872"/>
      <c r="T765" s="872"/>
      <c r="U765" s="872"/>
      <c r="V765" s="872"/>
      <c r="W765" s="872"/>
      <c r="X765" s="872"/>
      <c r="Y765" s="872"/>
      <c r="Z765" s="872"/>
      <c r="AA765" s="872"/>
      <c r="AB765" s="872"/>
      <c r="AC765" s="872"/>
      <c r="AD765" s="872"/>
    </row>
    <row r="766" spans="18:30" x14ac:dyDescent="0.25">
      <c r="R766" s="872"/>
      <c r="S766" s="872"/>
      <c r="T766" s="872"/>
      <c r="U766" s="872"/>
      <c r="V766" s="872"/>
      <c r="W766" s="872"/>
      <c r="X766" s="872"/>
      <c r="Y766" s="872"/>
      <c r="Z766" s="872"/>
      <c r="AA766" s="872"/>
      <c r="AB766" s="872"/>
      <c r="AC766" s="872"/>
      <c r="AD766" s="872"/>
    </row>
    <row r="767" spans="18:30" x14ac:dyDescent="0.25">
      <c r="R767" s="872"/>
      <c r="S767" s="872"/>
      <c r="T767" s="872"/>
      <c r="U767" s="872"/>
      <c r="V767" s="872"/>
      <c r="W767" s="872"/>
      <c r="X767" s="872"/>
      <c r="Y767" s="872"/>
      <c r="Z767" s="872"/>
      <c r="AA767" s="872"/>
      <c r="AB767" s="872"/>
      <c r="AC767" s="872"/>
      <c r="AD767" s="872"/>
    </row>
    <row r="768" spans="18:30" x14ac:dyDescent="0.25">
      <c r="R768" s="872"/>
      <c r="S768" s="872"/>
      <c r="T768" s="872"/>
      <c r="U768" s="872"/>
      <c r="V768" s="872"/>
      <c r="W768" s="872"/>
      <c r="X768" s="872"/>
      <c r="Y768" s="872"/>
      <c r="Z768" s="872"/>
      <c r="AA768" s="872"/>
      <c r="AB768" s="872"/>
      <c r="AC768" s="872"/>
      <c r="AD768" s="872"/>
    </row>
    <row r="769" spans="18:30" x14ac:dyDescent="0.25">
      <c r="R769" s="872"/>
      <c r="S769" s="872"/>
      <c r="T769" s="872"/>
      <c r="U769" s="872"/>
      <c r="V769" s="872"/>
      <c r="W769" s="872"/>
      <c r="X769" s="872"/>
      <c r="Y769" s="872"/>
      <c r="Z769" s="872"/>
      <c r="AA769" s="872"/>
      <c r="AB769" s="872"/>
      <c r="AC769" s="872"/>
      <c r="AD769" s="872"/>
    </row>
    <row r="770" spans="18:30" x14ac:dyDescent="0.25">
      <c r="R770" s="872"/>
      <c r="S770" s="872"/>
      <c r="T770" s="872"/>
      <c r="U770" s="872"/>
      <c r="V770" s="872"/>
      <c r="W770" s="872"/>
      <c r="X770" s="872"/>
      <c r="Y770" s="872"/>
      <c r="Z770" s="872"/>
      <c r="AA770" s="872"/>
      <c r="AB770" s="872"/>
      <c r="AC770" s="872"/>
      <c r="AD770" s="872"/>
    </row>
    <row r="771" spans="18:30" x14ac:dyDescent="0.25">
      <c r="R771" s="872"/>
      <c r="S771" s="872"/>
      <c r="T771" s="872"/>
      <c r="U771" s="872"/>
      <c r="V771" s="872"/>
      <c r="W771" s="872"/>
      <c r="X771" s="872"/>
      <c r="Y771" s="872"/>
      <c r="Z771" s="872"/>
      <c r="AA771" s="872"/>
      <c r="AB771" s="872"/>
      <c r="AC771" s="872"/>
      <c r="AD771" s="872"/>
    </row>
    <row r="772" spans="18:30" x14ac:dyDescent="0.25">
      <c r="R772" s="872"/>
      <c r="S772" s="872"/>
      <c r="T772" s="872"/>
      <c r="U772" s="872"/>
      <c r="V772" s="872"/>
      <c r="W772" s="872"/>
      <c r="X772" s="872"/>
      <c r="Y772" s="872"/>
      <c r="Z772" s="872"/>
      <c r="AA772" s="872"/>
      <c r="AB772" s="872"/>
      <c r="AC772" s="872"/>
      <c r="AD772" s="872"/>
    </row>
    <row r="773" spans="18:30" x14ac:dyDescent="0.25">
      <c r="R773" s="872"/>
      <c r="S773" s="872"/>
      <c r="T773" s="872"/>
      <c r="U773" s="872"/>
      <c r="V773" s="872"/>
      <c r="W773" s="872"/>
      <c r="X773" s="872"/>
      <c r="Y773" s="872"/>
      <c r="Z773" s="872"/>
      <c r="AA773" s="872"/>
      <c r="AB773" s="872"/>
      <c r="AC773" s="872"/>
      <c r="AD773" s="872"/>
    </row>
    <row r="774" spans="18:30" x14ac:dyDescent="0.25">
      <c r="R774" s="872"/>
      <c r="S774" s="872"/>
      <c r="T774" s="872"/>
      <c r="U774" s="872"/>
      <c r="V774" s="872"/>
      <c r="W774" s="872"/>
      <c r="X774" s="872"/>
      <c r="Y774" s="872"/>
      <c r="Z774" s="872"/>
      <c r="AA774" s="872"/>
      <c r="AB774" s="872"/>
      <c r="AC774" s="872"/>
      <c r="AD774" s="872"/>
    </row>
    <row r="775" spans="18:30" x14ac:dyDescent="0.25">
      <c r="R775" s="872"/>
      <c r="S775" s="872"/>
      <c r="T775" s="872"/>
      <c r="U775" s="872"/>
      <c r="V775" s="872"/>
      <c r="W775" s="872"/>
      <c r="X775" s="872"/>
      <c r="Y775" s="872"/>
      <c r="Z775" s="872"/>
      <c r="AA775" s="872"/>
      <c r="AB775" s="872"/>
      <c r="AC775" s="872"/>
      <c r="AD775" s="872"/>
    </row>
    <row r="776" spans="18:30" x14ac:dyDescent="0.25">
      <c r="R776" s="872"/>
      <c r="S776" s="872"/>
      <c r="T776" s="872"/>
      <c r="U776" s="872"/>
      <c r="V776" s="872"/>
      <c r="W776" s="872"/>
      <c r="X776" s="872"/>
      <c r="Y776" s="872"/>
      <c r="Z776" s="872"/>
      <c r="AA776" s="872"/>
      <c r="AB776" s="872"/>
      <c r="AC776" s="872"/>
      <c r="AD776" s="872"/>
    </row>
    <row r="777" spans="18:30" x14ac:dyDescent="0.25">
      <c r="R777" s="872"/>
      <c r="S777" s="872"/>
      <c r="T777" s="872"/>
      <c r="U777" s="872"/>
      <c r="V777" s="872"/>
      <c r="W777" s="872"/>
      <c r="X777" s="872"/>
      <c r="Y777" s="872"/>
      <c r="Z777" s="872"/>
      <c r="AA777" s="872"/>
      <c r="AB777" s="872"/>
      <c r="AC777" s="872"/>
      <c r="AD777" s="872"/>
    </row>
    <row r="778" spans="18:30" x14ac:dyDescent="0.25">
      <c r="R778" s="872"/>
      <c r="S778" s="872"/>
      <c r="T778" s="872"/>
      <c r="U778" s="872"/>
      <c r="V778" s="872"/>
      <c r="W778" s="872"/>
      <c r="X778" s="872"/>
      <c r="Y778" s="872"/>
      <c r="Z778" s="872"/>
      <c r="AA778" s="872"/>
      <c r="AB778" s="872"/>
      <c r="AC778" s="872"/>
      <c r="AD778" s="872"/>
    </row>
    <row r="779" spans="18:30" x14ac:dyDescent="0.25">
      <c r="R779" s="872"/>
      <c r="S779" s="872"/>
      <c r="T779" s="872"/>
      <c r="U779" s="872"/>
      <c r="V779" s="872"/>
      <c r="W779" s="872"/>
      <c r="X779" s="872"/>
      <c r="Y779" s="872"/>
      <c r="Z779" s="872"/>
      <c r="AA779" s="872"/>
      <c r="AB779" s="872"/>
      <c r="AC779" s="872"/>
      <c r="AD779" s="872"/>
    </row>
    <row r="780" spans="18:30" x14ac:dyDescent="0.25">
      <c r="R780" s="872"/>
      <c r="S780" s="872"/>
      <c r="T780" s="872"/>
      <c r="U780" s="872"/>
      <c r="V780" s="872"/>
      <c r="W780" s="872"/>
      <c r="X780" s="872"/>
      <c r="Y780" s="872"/>
      <c r="Z780" s="872"/>
      <c r="AA780" s="872"/>
      <c r="AB780" s="872"/>
      <c r="AC780" s="872"/>
      <c r="AD780" s="872"/>
    </row>
    <row r="781" spans="18:30" x14ac:dyDescent="0.25">
      <c r="R781" s="872"/>
      <c r="S781" s="872"/>
      <c r="T781" s="872"/>
      <c r="U781" s="872"/>
      <c r="V781" s="872"/>
      <c r="W781" s="872"/>
      <c r="X781" s="872"/>
      <c r="Y781" s="872"/>
      <c r="Z781" s="872"/>
      <c r="AA781" s="872"/>
      <c r="AB781" s="872"/>
      <c r="AC781" s="872"/>
      <c r="AD781" s="872"/>
    </row>
    <row r="782" spans="18:30" x14ac:dyDescent="0.25">
      <c r="R782" s="872"/>
      <c r="S782" s="872"/>
      <c r="T782" s="872"/>
      <c r="U782" s="872"/>
      <c r="V782" s="872"/>
      <c r="W782" s="872"/>
      <c r="X782" s="872"/>
      <c r="Y782" s="872"/>
      <c r="Z782" s="872"/>
      <c r="AA782" s="872"/>
      <c r="AB782" s="872"/>
      <c r="AC782" s="872"/>
      <c r="AD782" s="872"/>
    </row>
    <row r="783" spans="18:30" x14ac:dyDescent="0.25">
      <c r="R783" s="872"/>
      <c r="S783" s="872"/>
      <c r="T783" s="872"/>
      <c r="U783" s="872"/>
      <c r="V783" s="872"/>
      <c r="W783" s="872"/>
      <c r="X783" s="872"/>
      <c r="Y783" s="872"/>
      <c r="Z783" s="872"/>
      <c r="AA783" s="872"/>
      <c r="AB783" s="872"/>
      <c r="AC783" s="872"/>
      <c r="AD783" s="872"/>
    </row>
    <row r="784" spans="18:30" x14ac:dyDescent="0.25">
      <c r="R784" s="872"/>
      <c r="S784" s="872"/>
      <c r="T784" s="872"/>
      <c r="U784" s="872"/>
      <c r="V784" s="872"/>
      <c r="W784" s="872"/>
      <c r="X784" s="872"/>
      <c r="Y784" s="872"/>
      <c r="Z784" s="872"/>
      <c r="AA784" s="872"/>
      <c r="AB784" s="872"/>
      <c r="AC784" s="872"/>
      <c r="AD784" s="872"/>
    </row>
    <row r="785" spans="18:30" x14ac:dyDescent="0.25">
      <c r="R785" s="872"/>
      <c r="S785" s="872"/>
      <c r="T785" s="872"/>
      <c r="U785" s="872"/>
      <c r="V785" s="872"/>
      <c r="W785" s="872"/>
      <c r="X785" s="872"/>
      <c r="Y785" s="872"/>
      <c r="Z785" s="872"/>
      <c r="AA785" s="872"/>
      <c r="AB785" s="872"/>
      <c r="AC785" s="872"/>
      <c r="AD785" s="872"/>
    </row>
    <row r="786" spans="18:30" x14ac:dyDescent="0.25">
      <c r="R786" s="872"/>
      <c r="S786" s="872"/>
      <c r="T786" s="872"/>
      <c r="U786" s="872"/>
      <c r="V786" s="872"/>
      <c r="W786" s="872"/>
      <c r="X786" s="872"/>
      <c r="Y786" s="872"/>
      <c r="Z786" s="872"/>
      <c r="AA786" s="872"/>
      <c r="AB786" s="872"/>
      <c r="AC786" s="872"/>
      <c r="AD786" s="872"/>
    </row>
    <row r="787" spans="18:30" x14ac:dyDescent="0.25">
      <c r="R787" s="872"/>
      <c r="S787" s="872"/>
      <c r="T787" s="872"/>
      <c r="U787" s="872"/>
      <c r="V787" s="872"/>
      <c r="W787" s="872"/>
      <c r="X787" s="872"/>
      <c r="Y787" s="872"/>
      <c r="Z787" s="872"/>
      <c r="AA787" s="872"/>
      <c r="AB787" s="872"/>
      <c r="AC787" s="872"/>
      <c r="AD787" s="872"/>
    </row>
    <row r="788" spans="18:30" x14ac:dyDescent="0.25">
      <c r="R788" s="872"/>
      <c r="S788" s="872"/>
      <c r="T788" s="872"/>
      <c r="U788" s="872"/>
      <c r="V788" s="872"/>
      <c r="W788" s="872"/>
      <c r="X788" s="872"/>
      <c r="Y788" s="872"/>
      <c r="Z788" s="872"/>
      <c r="AA788" s="872"/>
      <c r="AB788" s="872"/>
      <c r="AC788" s="872"/>
      <c r="AD788" s="872"/>
    </row>
    <row r="789" spans="18:30" x14ac:dyDescent="0.25">
      <c r="R789" s="872"/>
      <c r="S789" s="872"/>
      <c r="T789" s="872"/>
      <c r="U789" s="872"/>
      <c r="V789" s="872"/>
      <c r="W789" s="872"/>
      <c r="X789" s="872"/>
      <c r="Y789" s="872"/>
      <c r="Z789" s="872"/>
      <c r="AA789" s="872"/>
      <c r="AB789" s="872"/>
      <c r="AC789" s="872"/>
      <c r="AD789" s="872"/>
    </row>
    <row r="790" spans="18:30" x14ac:dyDescent="0.25">
      <c r="R790" s="872"/>
      <c r="S790" s="872"/>
      <c r="T790" s="872"/>
      <c r="U790" s="872"/>
      <c r="V790" s="872"/>
      <c r="W790" s="872"/>
      <c r="X790" s="872"/>
      <c r="Y790" s="872"/>
      <c r="Z790" s="872"/>
      <c r="AA790" s="872"/>
      <c r="AB790" s="872"/>
      <c r="AC790" s="872"/>
      <c r="AD790" s="872"/>
    </row>
    <row r="791" spans="18:30" x14ac:dyDescent="0.25">
      <c r="R791" s="872"/>
      <c r="S791" s="872"/>
      <c r="T791" s="872"/>
      <c r="U791" s="872"/>
      <c r="V791" s="872"/>
      <c r="W791" s="872"/>
      <c r="X791" s="872"/>
      <c r="Y791" s="872"/>
      <c r="Z791" s="872"/>
      <c r="AA791" s="872"/>
      <c r="AB791" s="872"/>
      <c r="AC791" s="872"/>
      <c r="AD791" s="872"/>
    </row>
    <row r="792" spans="18:30" x14ac:dyDescent="0.25">
      <c r="R792" s="872"/>
      <c r="S792" s="872"/>
      <c r="T792" s="872"/>
      <c r="U792" s="872"/>
      <c r="V792" s="872"/>
      <c r="W792" s="872"/>
      <c r="X792" s="872"/>
      <c r="Y792" s="872"/>
      <c r="Z792" s="872"/>
      <c r="AA792" s="872"/>
      <c r="AB792" s="872"/>
      <c r="AC792" s="872"/>
      <c r="AD792" s="872"/>
    </row>
    <row r="793" spans="18:30" x14ac:dyDescent="0.25">
      <c r="R793" s="872"/>
      <c r="S793" s="872"/>
      <c r="T793" s="872"/>
      <c r="U793" s="872"/>
      <c r="V793" s="872"/>
      <c r="W793" s="872"/>
      <c r="X793" s="872"/>
      <c r="Y793" s="872"/>
      <c r="Z793" s="872"/>
      <c r="AA793" s="872"/>
      <c r="AB793" s="872"/>
      <c r="AC793" s="872"/>
      <c r="AD793" s="872"/>
    </row>
    <row r="794" spans="18:30" x14ac:dyDescent="0.25">
      <c r="R794" s="872"/>
      <c r="S794" s="872"/>
      <c r="T794" s="872"/>
      <c r="U794" s="872"/>
      <c r="V794" s="872"/>
      <c r="W794" s="872"/>
      <c r="X794" s="872"/>
      <c r="Y794" s="872"/>
      <c r="Z794" s="872"/>
      <c r="AA794" s="872"/>
      <c r="AB794" s="872"/>
      <c r="AC794" s="872"/>
      <c r="AD794" s="872"/>
    </row>
    <row r="795" spans="18:30" x14ac:dyDescent="0.25">
      <c r="R795" s="872"/>
      <c r="S795" s="872"/>
      <c r="T795" s="872"/>
      <c r="U795" s="872"/>
      <c r="V795" s="872"/>
      <c r="W795" s="872"/>
      <c r="X795" s="872"/>
      <c r="Y795" s="872"/>
      <c r="Z795" s="872"/>
      <c r="AA795" s="872"/>
      <c r="AB795" s="872"/>
      <c r="AC795" s="872"/>
      <c r="AD795" s="872"/>
    </row>
    <row r="796" spans="18:30" x14ac:dyDescent="0.25">
      <c r="R796" s="872"/>
      <c r="S796" s="872"/>
      <c r="T796" s="872"/>
      <c r="U796" s="872"/>
      <c r="V796" s="872"/>
      <c r="W796" s="872"/>
      <c r="X796" s="872"/>
      <c r="Y796" s="872"/>
      <c r="Z796" s="872"/>
      <c r="AA796" s="872"/>
      <c r="AB796" s="872"/>
      <c r="AC796" s="872"/>
      <c r="AD796" s="872"/>
    </row>
    <row r="797" spans="18:30" x14ac:dyDescent="0.25">
      <c r="R797" s="872"/>
      <c r="S797" s="872"/>
      <c r="T797" s="872"/>
      <c r="U797" s="872"/>
      <c r="V797" s="872"/>
      <c r="W797" s="872"/>
      <c r="X797" s="872"/>
      <c r="Y797" s="872"/>
      <c r="Z797" s="872"/>
      <c r="AA797" s="872"/>
      <c r="AB797" s="872"/>
      <c r="AC797" s="872"/>
      <c r="AD797" s="872"/>
    </row>
    <row r="798" spans="18:30" x14ac:dyDescent="0.25">
      <c r="R798" s="872"/>
      <c r="S798" s="872"/>
      <c r="T798" s="872"/>
      <c r="U798" s="872"/>
      <c r="V798" s="872"/>
      <c r="W798" s="872"/>
      <c r="X798" s="872"/>
      <c r="Y798" s="872"/>
      <c r="Z798" s="872"/>
      <c r="AA798" s="872"/>
      <c r="AB798" s="872"/>
      <c r="AC798" s="872"/>
      <c r="AD798" s="872"/>
    </row>
    <row r="799" spans="18:30" x14ac:dyDescent="0.25">
      <c r="R799" s="872"/>
      <c r="S799" s="872"/>
      <c r="T799" s="872"/>
      <c r="U799" s="872"/>
      <c r="V799" s="872"/>
      <c r="W799" s="872"/>
      <c r="X799" s="872"/>
      <c r="Y799" s="872"/>
      <c r="Z799" s="872"/>
      <c r="AA799" s="872"/>
      <c r="AB799" s="872"/>
      <c r="AC799" s="872"/>
      <c r="AD799" s="872"/>
    </row>
    <row r="800" spans="18:30" x14ac:dyDescent="0.25">
      <c r="R800" s="872"/>
      <c r="S800" s="872"/>
      <c r="T800" s="872"/>
      <c r="U800" s="872"/>
      <c r="V800" s="872"/>
      <c r="W800" s="872"/>
      <c r="X800" s="872"/>
      <c r="Y800" s="872"/>
      <c r="Z800" s="872"/>
      <c r="AA800" s="872"/>
      <c r="AB800" s="872"/>
      <c r="AC800" s="872"/>
      <c r="AD800" s="872"/>
    </row>
    <row r="801" spans="18:30" x14ac:dyDescent="0.25">
      <c r="R801" s="872"/>
      <c r="S801" s="872"/>
      <c r="T801" s="872"/>
      <c r="U801" s="872"/>
      <c r="V801" s="872"/>
      <c r="W801" s="872"/>
      <c r="X801" s="872"/>
      <c r="Y801" s="872"/>
      <c r="Z801" s="872"/>
      <c r="AA801" s="872"/>
      <c r="AB801" s="872"/>
      <c r="AC801" s="872"/>
      <c r="AD801" s="872"/>
    </row>
    <row r="802" spans="18:30" x14ac:dyDescent="0.25">
      <c r="R802" s="872"/>
      <c r="S802" s="872"/>
      <c r="T802" s="872"/>
      <c r="U802" s="872"/>
      <c r="V802" s="872"/>
      <c r="W802" s="872"/>
      <c r="X802" s="872"/>
      <c r="Y802" s="872"/>
      <c r="Z802" s="872"/>
      <c r="AA802" s="872"/>
      <c r="AB802" s="872"/>
      <c r="AC802" s="872"/>
      <c r="AD802" s="872"/>
    </row>
    <row r="803" spans="18:30" x14ac:dyDescent="0.25">
      <c r="R803" s="872"/>
      <c r="S803" s="872"/>
      <c r="T803" s="872"/>
      <c r="U803" s="872"/>
      <c r="V803" s="872"/>
      <c r="W803" s="872"/>
      <c r="X803" s="872"/>
      <c r="Y803" s="872"/>
      <c r="Z803" s="872"/>
      <c r="AA803" s="872"/>
      <c r="AB803" s="872"/>
      <c r="AC803" s="872"/>
      <c r="AD803" s="872"/>
    </row>
    <row r="804" spans="18:30" x14ac:dyDescent="0.25">
      <c r="R804" s="872"/>
      <c r="S804" s="872"/>
      <c r="T804" s="872"/>
      <c r="U804" s="872"/>
      <c r="V804" s="872"/>
      <c r="W804" s="872"/>
      <c r="X804" s="872"/>
      <c r="Y804" s="872"/>
      <c r="Z804" s="872"/>
      <c r="AA804" s="872"/>
      <c r="AB804" s="872"/>
      <c r="AC804" s="872"/>
      <c r="AD804" s="872"/>
    </row>
    <row r="805" spans="18:30" x14ac:dyDescent="0.25">
      <c r="R805" s="872"/>
      <c r="S805" s="872"/>
      <c r="T805" s="872"/>
      <c r="U805" s="872"/>
      <c r="V805" s="872"/>
      <c r="W805" s="872"/>
      <c r="X805" s="872"/>
      <c r="Y805" s="872"/>
      <c r="Z805" s="872"/>
      <c r="AA805" s="872"/>
      <c r="AB805" s="872"/>
      <c r="AC805" s="872"/>
      <c r="AD805" s="872"/>
    </row>
    <row r="806" spans="18:30" x14ac:dyDescent="0.25">
      <c r="R806" s="872"/>
      <c r="S806" s="872"/>
      <c r="T806" s="872"/>
      <c r="U806" s="872"/>
      <c r="V806" s="872"/>
      <c r="W806" s="872"/>
      <c r="X806" s="872"/>
      <c r="Y806" s="872"/>
      <c r="Z806" s="872"/>
      <c r="AA806" s="872"/>
      <c r="AB806" s="872"/>
      <c r="AC806" s="872"/>
      <c r="AD806" s="872"/>
    </row>
    <row r="807" spans="18:30" x14ac:dyDescent="0.25">
      <c r="R807" s="872"/>
      <c r="S807" s="872"/>
      <c r="T807" s="872"/>
      <c r="U807" s="872"/>
      <c r="V807" s="872"/>
      <c r="W807" s="872"/>
      <c r="X807" s="872"/>
      <c r="Y807" s="872"/>
      <c r="Z807" s="872"/>
      <c r="AA807" s="872"/>
      <c r="AB807" s="872"/>
      <c r="AC807" s="872"/>
      <c r="AD807" s="872"/>
    </row>
    <row r="808" spans="18:30" x14ac:dyDescent="0.25">
      <c r="R808" s="872"/>
      <c r="S808" s="872"/>
      <c r="T808" s="872"/>
      <c r="U808" s="872"/>
      <c r="V808" s="872"/>
      <c r="W808" s="872"/>
      <c r="X808" s="872"/>
      <c r="Y808" s="872"/>
      <c r="Z808" s="872"/>
      <c r="AA808" s="872"/>
      <c r="AB808" s="872"/>
      <c r="AC808" s="872"/>
      <c r="AD808" s="872"/>
    </row>
    <row r="809" spans="18:30" x14ac:dyDescent="0.25">
      <c r="R809" s="872"/>
      <c r="S809" s="872"/>
      <c r="T809" s="872"/>
      <c r="U809" s="872"/>
      <c r="V809" s="872"/>
      <c r="W809" s="872"/>
      <c r="X809" s="872"/>
      <c r="Y809" s="872"/>
      <c r="Z809" s="872"/>
      <c r="AA809" s="872"/>
      <c r="AB809" s="872"/>
      <c r="AC809" s="872"/>
      <c r="AD809" s="872"/>
    </row>
    <row r="810" spans="18:30" x14ac:dyDescent="0.25">
      <c r="R810" s="872"/>
      <c r="S810" s="872"/>
      <c r="T810" s="872"/>
      <c r="U810" s="872"/>
      <c r="V810" s="872"/>
      <c r="W810" s="872"/>
      <c r="X810" s="872"/>
      <c r="Y810" s="872"/>
      <c r="Z810" s="872"/>
      <c r="AA810" s="872"/>
      <c r="AB810" s="872"/>
      <c r="AC810" s="872"/>
      <c r="AD810" s="872"/>
    </row>
    <row r="811" spans="18:30" x14ac:dyDescent="0.25">
      <c r="R811" s="872"/>
      <c r="S811" s="872"/>
      <c r="T811" s="872"/>
      <c r="U811" s="872"/>
      <c r="V811" s="872"/>
      <c r="W811" s="872"/>
      <c r="X811" s="872"/>
      <c r="Y811" s="872"/>
      <c r="Z811" s="872"/>
      <c r="AA811" s="872"/>
      <c r="AB811" s="872"/>
      <c r="AC811" s="872"/>
      <c r="AD811" s="872"/>
    </row>
    <row r="812" spans="18:30" x14ac:dyDescent="0.25">
      <c r="R812" s="872"/>
      <c r="S812" s="872"/>
      <c r="T812" s="872"/>
      <c r="U812" s="872"/>
      <c r="V812" s="872"/>
      <c r="W812" s="872"/>
      <c r="X812" s="872"/>
      <c r="Y812" s="872"/>
      <c r="Z812" s="872"/>
      <c r="AA812" s="872"/>
      <c r="AB812" s="872"/>
      <c r="AC812" s="872"/>
      <c r="AD812" s="872"/>
    </row>
    <row r="813" spans="18:30" x14ac:dyDescent="0.25">
      <c r="R813" s="872"/>
      <c r="S813" s="872"/>
      <c r="T813" s="872"/>
      <c r="U813" s="872"/>
      <c r="V813" s="872"/>
      <c r="W813" s="872"/>
      <c r="X813" s="872"/>
      <c r="Y813" s="872"/>
      <c r="Z813" s="872"/>
      <c r="AA813" s="872"/>
      <c r="AB813" s="872"/>
      <c r="AC813" s="872"/>
      <c r="AD813" s="872"/>
    </row>
    <row r="814" spans="18:30" x14ac:dyDescent="0.25">
      <c r="R814" s="872"/>
      <c r="S814" s="872"/>
      <c r="T814" s="872"/>
      <c r="U814" s="872"/>
      <c r="V814" s="872"/>
      <c r="W814" s="872"/>
      <c r="X814" s="872"/>
      <c r="Y814" s="872"/>
      <c r="Z814" s="872"/>
      <c r="AA814" s="872"/>
      <c r="AB814" s="872"/>
      <c r="AC814" s="872"/>
      <c r="AD814" s="872"/>
    </row>
    <row r="815" spans="18:30" x14ac:dyDescent="0.25">
      <c r="R815" s="872"/>
      <c r="S815" s="872"/>
      <c r="T815" s="872"/>
      <c r="U815" s="872"/>
      <c r="V815" s="872"/>
      <c r="W815" s="872"/>
      <c r="X815" s="872"/>
      <c r="Y815" s="872"/>
      <c r="Z815" s="872"/>
      <c r="AA815" s="872"/>
      <c r="AB815" s="872"/>
      <c r="AC815" s="872"/>
      <c r="AD815" s="872"/>
    </row>
    <row r="816" spans="18:30" x14ac:dyDescent="0.25">
      <c r="R816" s="872"/>
      <c r="S816" s="872"/>
      <c r="T816" s="872"/>
      <c r="U816" s="872"/>
      <c r="V816" s="872"/>
      <c r="W816" s="872"/>
      <c r="X816" s="872"/>
      <c r="Y816" s="872"/>
      <c r="Z816" s="872"/>
      <c r="AA816" s="872"/>
      <c r="AB816" s="872"/>
      <c r="AC816" s="872"/>
      <c r="AD816" s="872"/>
    </row>
    <row r="817" spans="18:30" x14ac:dyDescent="0.25">
      <c r="R817" s="872"/>
      <c r="S817" s="872"/>
      <c r="T817" s="872"/>
      <c r="U817" s="872"/>
      <c r="V817" s="872"/>
      <c r="W817" s="872"/>
      <c r="X817" s="872"/>
      <c r="Y817" s="872"/>
      <c r="Z817" s="872"/>
      <c r="AA817" s="872"/>
      <c r="AB817" s="872"/>
      <c r="AC817" s="872"/>
      <c r="AD817" s="872"/>
    </row>
    <row r="818" spans="18:30" x14ac:dyDescent="0.25">
      <c r="R818" s="872"/>
      <c r="S818" s="872"/>
      <c r="T818" s="872"/>
      <c r="U818" s="872"/>
      <c r="V818" s="872"/>
      <c r="W818" s="872"/>
      <c r="X818" s="872"/>
      <c r="Y818" s="872"/>
      <c r="Z818" s="872"/>
      <c r="AA818" s="872"/>
      <c r="AB818" s="872"/>
      <c r="AC818" s="872"/>
      <c r="AD818" s="872"/>
    </row>
    <row r="819" spans="18:30" x14ac:dyDescent="0.25">
      <c r="R819" s="872"/>
      <c r="S819" s="872"/>
      <c r="T819" s="872"/>
      <c r="U819" s="872"/>
      <c r="V819" s="872"/>
      <c r="W819" s="872"/>
      <c r="X819" s="872"/>
      <c r="Y819" s="872"/>
      <c r="Z819" s="872"/>
      <c r="AA819" s="872"/>
      <c r="AB819" s="872"/>
      <c r="AC819" s="872"/>
      <c r="AD819" s="872"/>
    </row>
    <row r="820" spans="18:30" x14ac:dyDescent="0.25">
      <c r="R820" s="872"/>
      <c r="S820" s="872"/>
      <c r="T820" s="872"/>
      <c r="U820" s="872"/>
      <c r="V820" s="872"/>
      <c r="W820" s="872"/>
      <c r="X820" s="872"/>
      <c r="Y820" s="872"/>
      <c r="Z820" s="872"/>
      <c r="AA820" s="872"/>
      <c r="AB820" s="872"/>
      <c r="AC820" s="872"/>
      <c r="AD820" s="872"/>
    </row>
    <row r="821" spans="18:30" x14ac:dyDescent="0.25">
      <c r="R821" s="872"/>
      <c r="S821" s="872"/>
      <c r="T821" s="872"/>
      <c r="U821" s="872"/>
      <c r="V821" s="872"/>
      <c r="W821" s="872"/>
      <c r="X821" s="872"/>
      <c r="Y821" s="872"/>
      <c r="Z821" s="872"/>
      <c r="AA821" s="872"/>
      <c r="AB821" s="872"/>
      <c r="AC821" s="872"/>
      <c r="AD821" s="872"/>
    </row>
    <row r="822" spans="18:30" x14ac:dyDescent="0.25">
      <c r="R822" s="872"/>
      <c r="S822" s="872"/>
      <c r="T822" s="872"/>
      <c r="U822" s="872"/>
      <c r="V822" s="872"/>
      <c r="W822" s="872"/>
      <c r="X822" s="872"/>
      <c r="Y822" s="872"/>
      <c r="Z822" s="872"/>
      <c r="AA822" s="872"/>
      <c r="AB822" s="872"/>
      <c r="AC822" s="872"/>
      <c r="AD822" s="872"/>
    </row>
    <row r="823" spans="18:30" x14ac:dyDescent="0.25">
      <c r="R823" s="872"/>
      <c r="S823" s="872"/>
      <c r="T823" s="872"/>
      <c r="U823" s="872"/>
      <c r="V823" s="872"/>
      <c r="W823" s="872"/>
      <c r="X823" s="872"/>
      <c r="Y823" s="872"/>
      <c r="Z823" s="872"/>
      <c r="AA823" s="872"/>
      <c r="AB823" s="872"/>
      <c r="AC823" s="872"/>
      <c r="AD823" s="872"/>
    </row>
    <row r="824" spans="18:30" x14ac:dyDescent="0.25">
      <c r="R824" s="872"/>
      <c r="S824" s="872"/>
      <c r="T824" s="872"/>
      <c r="U824" s="872"/>
      <c r="V824" s="872"/>
      <c r="W824" s="872"/>
      <c r="X824" s="872"/>
      <c r="Y824" s="872"/>
      <c r="Z824" s="872"/>
      <c r="AA824" s="872"/>
      <c r="AB824" s="872"/>
      <c r="AC824" s="872"/>
      <c r="AD824" s="872"/>
    </row>
    <row r="825" spans="18:30" x14ac:dyDescent="0.25">
      <c r="R825" s="872"/>
      <c r="S825" s="872"/>
      <c r="T825" s="872"/>
      <c r="U825" s="872"/>
      <c r="V825" s="872"/>
      <c r="W825" s="872"/>
      <c r="X825" s="872"/>
      <c r="Y825" s="872"/>
      <c r="Z825" s="872"/>
      <c r="AA825" s="872"/>
      <c r="AB825" s="872"/>
      <c r="AC825" s="872"/>
      <c r="AD825" s="872"/>
    </row>
    <row r="826" spans="18:30" x14ac:dyDescent="0.25">
      <c r="R826" s="872"/>
      <c r="S826" s="872"/>
      <c r="T826" s="872"/>
      <c r="U826" s="872"/>
      <c r="V826" s="872"/>
      <c r="W826" s="872"/>
      <c r="X826" s="872"/>
      <c r="Y826" s="872"/>
      <c r="Z826" s="872"/>
      <c r="AA826" s="872"/>
      <c r="AB826" s="872"/>
      <c r="AC826" s="872"/>
      <c r="AD826" s="872"/>
    </row>
    <row r="827" spans="18:30" x14ac:dyDescent="0.25">
      <c r="R827" s="872"/>
      <c r="S827" s="872"/>
      <c r="T827" s="872"/>
      <c r="U827" s="872"/>
      <c r="V827" s="872"/>
      <c r="W827" s="872"/>
      <c r="X827" s="872"/>
      <c r="Y827" s="872"/>
      <c r="Z827" s="872"/>
      <c r="AA827" s="872"/>
      <c r="AB827" s="872"/>
      <c r="AC827" s="872"/>
      <c r="AD827" s="872"/>
    </row>
    <row r="828" spans="18:30" x14ac:dyDescent="0.25">
      <c r="R828" s="872"/>
      <c r="S828" s="872"/>
      <c r="T828" s="872"/>
      <c r="U828" s="872"/>
      <c r="V828" s="872"/>
      <c r="W828" s="872"/>
      <c r="X828" s="872"/>
      <c r="Y828" s="872"/>
      <c r="Z828" s="872"/>
      <c r="AA828" s="872"/>
      <c r="AB828" s="872"/>
      <c r="AC828" s="872"/>
      <c r="AD828" s="872"/>
    </row>
    <row r="829" spans="18:30" x14ac:dyDescent="0.25">
      <c r="R829" s="872"/>
      <c r="S829" s="872"/>
      <c r="T829" s="872"/>
      <c r="U829" s="872"/>
      <c r="V829" s="872"/>
      <c r="W829" s="872"/>
      <c r="X829" s="872"/>
      <c r="Y829" s="872"/>
      <c r="Z829" s="872"/>
      <c r="AA829" s="872"/>
      <c r="AB829" s="872"/>
      <c r="AC829" s="872"/>
      <c r="AD829" s="872"/>
    </row>
    <row r="830" spans="18:30" x14ac:dyDescent="0.25">
      <c r="R830" s="872"/>
      <c r="S830" s="872"/>
      <c r="T830" s="872"/>
      <c r="U830" s="872"/>
      <c r="V830" s="872"/>
      <c r="W830" s="872"/>
      <c r="X830" s="872"/>
      <c r="Y830" s="872"/>
      <c r="Z830" s="872"/>
      <c r="AA830" s="872"/>
      <c r="AB830" s="872"/>
      <c r="AC830" s="872"/>
      <c r="AD830" s="872"/>
    </row>
    <row r="831" spans="18:30" x14ac:dyDescent="0.25">
      <c r="R831" s="872"/>
      <c r="S831" s="872"/>
      <c r="T831" s="872"/>
      <c r="U831" s="872"/>
      <c r="V831" s="872"/>
      <c r="W831" s="872"/>
      <c r="X831" s="872"/>
      <c r="Y831" s="872"/>
      <c r="Z831" s="872"/>
      <c r="AA831" s="872"/>
      <c r="AB831" s="872"/>
      <c r="AC831" s="872"/>
      <c r="AD831" s="872"/>
    </row>
    <row r="832" spans="18:30" x14ac:dyDescent="0.25">
      <c r="R832" s="872"/>
      <c r="S832" s="872"/>
      <c r="T832" s="872"/>
      <c r="U832" s="872"/>
      <c r="V832" s="872"/>
      <c r="W832" s="872"/>
      <c r="X832" s="872"/>
      <c r="Y832" s="872"/>
      <c r="Z832" s="872"/>
      <c r="AA832" s="872"/>
      <c r="AB832" s="872"/>
      <c r="AC832" s="872"/>
      <c r="AD832" s="872"/>
    </row>
    <row r="833" spans="18:30" x14ac:dyDescent="0.25">
      <c r="R833" s="872"/>
      <c r="S833" s="872"/>
      <c r="T833" s="872"/>
      <c r="U833" s="872"/>
      <c r="V833" s="872"/>
      <c r="W833" s="872"/>
      <c r="X833" s="872"/>
      <c r="Y833" s="872"/>
      <c r="Z833" s="872"/>
      <c r="AA833" s="872"/>
      <c r="AB833" s="872"/>
      <c r="AC833" s="872"/>
      <c r="AD833" s="872"/>
    </row>
    <row r="834" spans="18:30" x14ac:dyDescent="0.25">
      <c r="R834" s="872"/>
      <c r="S834" s="872"/>
      <c r="T834" s="872"/>
      <c r="U834" s="872"/>
      <c r="V834" s="872"/>
      <c r="W834" s="872"/>
      <c r="X834" s="872"/>
      <c r="Y834" s="872"/>
      <c r="Z834" s="872"/>
      <c r="AA834" s="872"/>
      <c r="AB834" s="872"/>
      <c r="AC834" s="872"/>
      <c r="AD834" s="872"/>
    </row>
    <row r="835" spans="18:30" x14ac:dyDescent="0.25">
      <c r="R835" s="872"/>
      <c r="S835" s="872"/>
      <c r="T835" s="872"/>
      <c r="U835" s="872"/>
      <c r="V835" s="872"/>
      <c r="W835" s="872"/>
      <c r="X835" s="872"/>
      <c r="Y835" s="872"/>
      <c r="Z835" s="872"/>
      <c r="AA835" s="872"/>
      <c r="AB835" s="872"/>
      <c r="AC835" s="872"/>
      <c r="AD835" s="872"/>
    </row>
    <row r="836" spans="18:30" x14ac:dyDescent="0.25">
      <c r="R836" s="872"/>
      <c r="S836" s="872"/>
      <c r="T836" s="872"/>
      <c r="U836" s="872"/>
      <c r="V836" s="872"/>
      <c r="W836" s="872"/>
      <c r="X836" s="872"/>
      <c r="Y836" s="872"/>
      <c r="Z836" s="872"/>
      <c r="AA836" s="872"/>
      <c r="AB836" s="872"/>
      <c r="AC836" s="872"/>
      <c r="AD836" s="872"/>
    </row>
    <row r="837" spans="18:30" x14ac:dyDescent="0.25">
      <c r="R837" s="872"/>
      <c r="S837" s="872"/>
      <c r="T837" s="872"/>
      <c r="U837" s="872"/>
      <c r="V837" s="872"/>
      <c r="W837" s="872"/>
      <c r="X837" s="872"/>
      <c r="Y837" s="872"/>
      <c r="Z837" s="872"/>
      <c r="AA837" s="872"/>
      <c r="AB837" s="872"/>
      <c r="AC837" s="872"/>
      <c r="AD837" s="872"/>
    </row>
    <row r="838" spans="18:30" x14ac:dyDescent="0.25">
      <c r="R838" s="872"/>
      <c r="S838" s="872"/>
      <c r="T838" s="872"/>
      <c r="U838" s="872"/>
      <c r="V838" s="872"/>
      <c r="W838" s="872"/>
      <c r="X838" s="872"/>
      <c r="Y838" s="872"/>
      <c r="Z838" s="872"/>
      <c r="AA838" s="872"/>
      <c r="AB838" s="872"/>
      <c r="AC838" s="872"/>
      <c r="AD838" s="872"/>
    </row>
    <row r="839" spans="18:30" x14ac:dyDescent="0.25">
      <c r="R839" s="872"/>
      <c r="S839" s="872"/>
      <c r="T839" s="872"/>
      <c r="U839" s="872"/>
      <c r="V839" s="872"/>
      <c r="W839" s="872"/>
      <c r="X839" s="872"/>
      <c r="Y839" s="872"/>
      <c r="Z839" s="872"/>
      <c r="AA839" s="872"/>
      <c r="AB839" s="872"/>
      <c r="AC839" s="872"/>
      <c r="AD839" s="872"/>
    </row>
    <row r="840" spans="18:30" x14ac:dyDescent="0.25">
      <c r="R840" s="872"/>
      <c r="S840" s="872"/>
      <c r="T840" s="872"/>
      <c r="U840" s="872"/>
      <c r="V840" s="872"/>
      <c r="W840" s="872"/>
      <c r="X840" s="872"/>
      <c r="Y840" s="872"/>
      <c r="Z840" s="872"/>
      <c r="AA840" s="872"/>
      <c r="AB840" s="872"/>
      <c r="AC840" s="872"/>
      <c r="AD840" s="872"/>
    </row>
    <row r="841" spans="18:30" x14ac:dyDescent="0.25">
      <c r="R841" s="872"/>
      <c r="S841" s="872"/>
      <c r="T841" s="872"/>
      <c r="U841" s="872"/>
      <c r="V841" s="872"/>
      <c r="W841" s="872"/>
      <c r="X841" s="872"/>
      <c r="Y841" s="872"/>
      <c r="Z841" s="872"/>
      <c r="AA841" s="872"/>
      <c r="AB841" s="872"/>
      <c r="AC841" s="872"/>
      <c r="AD841" s="872"/>
    </row>
    <row r="842" spans="18:30" x14ac:dyDescent="0.25">
      <c r="R842" s="872"/>
      <c r="S842" s="872"/>
      <c r="T842" s="872"/>
      <c r="U842" s="872"/>
      <c r="V842" s="872"/>
      <c r="W842" s="872"/>
      <c r="X842" s="872"/>
      <c r="Y842" s="872"/>
      <c r="Z842" s="872"/>
      <c r="AA842" s="872"/>
      <c r="AB842" s="872"/>
      <c r="AC842" s="872"/>
      <c r="AD842" s="872"/>
    </row>
    <row r="843" spans="18:30" x14ac:dyDescent="0.25">
      <c r="R843" s="872"/>
      <c r="S843" s="872"/>
      <c r="T843" s="872"/>
      <c r="U843" s="872"/>
      <c r="V843" s="872"/>
      <c r="W843" s="872"/>
      <c r="X843" s="872"/>
      <c r="Y843" s="872"/>
      <c r="Z843" s="872"/>
      <c r="AA843" s="872"/>
      <c r="AB843" s="872"/>
      <c r="AC843" s="872"/>
      <c r="AD843" s="872"/>
    </row>
    <row r="844" spans="18:30" x14ac:dyDescent="0.25">
      <c r="R844" s="872"/>
      <c r="S844" s="872"/>
      <c r="T844" s="872"/>
      <c r="U844" s="872"/>
      <c r="V844" s="872"/>
      <c r="W844" s="872"/>
      <c r="X844" s="872"/>
      <c r="Y844" s="872"/>
      <c r="Z844" s="872"/>
      <c r="AA844" s="872"/>
      <c r="AB844" s="872"/>
      <c r="AC844" s="872"/>
      <c r="AD844" s="872"/>
    </row>
    <row r="845" spans="18:30" x14ac:dyDescent="0.25">
      <c r="R845" s="872"/>
      <c r="S845" s="872"/>
      <c r="T845" s="872"/>
      <c r="U845" s="872"/>
      <c r="V845" s="872"/>
      <c r="W845" s="872"/>
      <c r="X845" s="872"/>
      <c r="Y845" s="872"/>
      <c r="Z845" s="872"/>
      <c r="AA845" s="872"/>
      <c r="AB845" s="872"/>
      <c r="AC845" s="872"/>
      <c r="AD845" s="872"/>
    </row>
    <row r="846" spans="18:30" x14ac:dyDescent="0.25">
      <c r="R846" s="872"/>
      <c r="S846" s="872"/>
      <c r="T846" s="872"/>
      <c r="U846" s="872"/>
      <c r="V846" s="872"/>
      <c r="W846" s="872"/>
      <c r="X846" s="872"/>
      <c r="Y846" s="872"/>
      <c r="Z846" s="872"/>
      <c r="AA846" s="872"/>
      <c r="AB846" s="872"/>
      <c r="AC846" s="872"/>
      <c r="AD846" s="872"/>
    </row>
    <row r="847" spans="18:30" x14ac:dyDescent="0.25">
      <c r="R847" s="872"/>
      <c r="S847" s="872"/>
      <c r="T847" s="872"/>
      <c r="U847" s="872"/>
      <c r="V847" s="872"/>
      <c r="W847" s="872"/>
      <c r="X847" s="872"/>
      <c r="Y847" s="872"/>
      <c r="Z847" s="872"/>
      <c r="AA847" s="872"/>
      <c r="AB847" s="872"/>
      <c r="AC847" s="872"/>
      <c r="AD847" s="872"/>
    </row>
    <row r="848" spans="18:30" x14ac:dyDescent="0.25">
      <c r="R848" s="872"/>
      <c r="S848" s="872"/>
      <c r="T848" s="872"/>
      <c r="U848" s="872"/>
      <c r="V848" s="872"/>
      <c r="W848" s="872"/>
      <c r="X848" s="872"/>
      <c r="Y848" s="872"/>
      <c r="Z848" s="872"/>
      <c r="AA848" s="872"/>
      <c r="AB848" s="872"/>
      <c r="AC848" s="872"/>
      <c r="AD848" s="872"/>
    </row>
    <row r="849" spans="18:30" x14ac:dyDescent="0.25">
      <c r="R849" s="872"/>
      <c r="S849" s="872"/>
      <c r="T849" s="872"/>
      <c r="U849" s="872"/>
      <c r="V849" s="872"/>
      <c r="W849" s="872"/>
      <c r="X849" s="872"/>
      <c r="Y849" s="872"/>
      <c r="Z849" s="872"/>
      <c r="AA849" s="872"/>
      <c r="AB849" s="872"/>
      <c r="AC849" s="872"/>
      <c r="AD849" s="872"/>
    </row>
    <row r="850" spans="18:30" x14ac:dyDescent="0.25">
      <c r="R850" s="872"/>
      <c r="S850" s="872"/>
      <c r="T850" s="872"/>
      <c r="U850" s="872"/>
      <c r="V850" s="872"/>
      <c r="W850" s="872"/>
      <c r="X850" s="872"/>
      <c r="Y850" s="872"/>
      <c r="Z850" s="872"/>
      <c r="AA850" s="872"/>
      <c r="AB850" s="872"/>
      <c r="AC850" s="872"/>
      <c r="AD850" s="872"/>
    </row>
    <row r="851" spans="18:30" x14ac:dyDescent="0.25">
      <c r="R851" s="872"/>
      <c r="S851" s="872"/>
      <c r="T851" s="872"/>
      <c r="U851" s="872"/>
      <c r="V851" s="872"/>
      <c r="W851" s="872"/>
      <c r="X851" s="872"/>
      <c r="Y851" s="872"/>
      <c r="Z851" s="872"/>
      <c r="AA851" s="872"/>
      <c r="AB851" s="872"/>
      <c r="AC851" s="872"/>
      <c r="AD851" s="872"/>
    </row>
    <row r="852" spans="18:30" x14ac:dyDescent="0.25">
      <c r="R852" s="872"/>
      <c r="S852" s="872"/>
      <c r="T852" s="872"/>
      <c r="U852" s="872"/>
      <c r="V852" s="872"/>
      <c r="W852" s="872"/>
      <c r="X852" s="872"/>
      <c r="Y852" s="872"/>
      <c r="Z852" s="872"/>
      <c r="AA852" s="872"/>
      <c r="AB852" s="872"/>
      <c r="AC852" s="872"/>
      <c r="AD852" s="872"/>
    </row>
    <row r="853" spans="18:30" x14ac:dyDescent="0.25">
      <c r="R853" s="872"/>
      <c r="S853" s="872"/>
      <c r="T853" s="872"/>
      <c r="U853" s="872"/>
      <c r="V853" s="872"/>
      <c r="W853" s="872"/>
      <c r="X853" s="872"/>
      <c r="Y853" s="872"/>
      <c r="Z853" s="872"/>
      <c r="AA853" s="872"/>
      <c r="AB853" s="872"/>
      <c r="AC853" s="872"/>
      <c r="AD853" s="872"/>
    </row>
    <row r="854" spans="18:30" x14ac:dyDescent="0.25">
      <c r="R854" s="872"/>
      <c r="S854" s="872"/>
      <c r="T854" s="872"/>
      <c r="U854" s="872"/>
      <c r="V854" s="872"/>
      <c r="W854" s="872"/>
      <c r="X854" s="872"/>
      <c r="Y854" s="872"/>
      <c r="Z854" s="872"/>
      <c r="AA854" s="872"/>
      <c r="AB854" s="872"/>
      <c r="AC854" s="872"/>
      <c r="AD854" s="872"/>
    </row>
    <row r="855" spans="18:30" x14ac:dyDescent="0.25">
      <c r="R855" s="872"/>
      <c r="S855" s="872"/>
      <c r="T855" s="872"/>
      <c r="U855" s="872"/>
      <c r="V855" s="872"/>
      <c r="W855" s="872"/>
      <c r="X855" s="872"/>
      <c r="Y855" s="872"/>
      <c r="Z855" s="872"/>
      <c r="AA855" s="872"/>
      <c r="AB855" s="872"/>
      <c r="AC855" s="872"/>
      <c r="AD855" s="872"/>
    </row>
    <row r="856" spans="18:30" x14ac:dyDescent="0.25">
      <c r="R856" s="872"/>
      <c r="S856" s="872"/>
      <c r="T856" s="872"/>
      <c r="U856" s="872"/>
      <c r="V856" s="872"/>
      <c r="W856" s="872"/>
      <c r="X856" s="872"/>
      <c r="Y856" s="872"/>
      <c r="Z856" s="872"/>
      <c r="AA856" s="872"/>
      <c r="AB856" s="872"/>
      <c r="AC856" s="872"/>
      <c r="AD856" s="872"/>
    </row>
    <row r="857" spans="18:30" x14ac:dyDescent="0.25">
      <c r="R857" s="872"/>
      <c r="S857" s="872"/>
      <c r="T857" s="872"/>
      <c r="U857" s="872"/>
      <c r="V857" s="872"/>
      <c r="W857" s="872"/>
      <c r="X857" s="872"/>
      <c r="Y857" s="872"/>
      <c r="Z857" s="872"/>
      <c r="AA857" s="872"/>
      <c r="AB857" s="872"/>
      <c r="AC857" s="872"/>
      <c r="AD857" s="872"/>
    </row>
    <row r="858" spans="18:30" x14ac:dyDescent="0.25">
      <c r="R858" s="872"/>
      <c r="S858" s="872"/>
      <c r="T858" s="872"/>
      <c r="U858" s="872"/>
      <c r="V858" s="872"/>
      <c r="W858" s="872"/>
      <c r="X858" s="872"/>
      <c r="Y858" s="872"/>
      <c r="Z858" s="872"/>
      <c r="AA858" s="872"/>
      <c r="AB858" s="872"/>
      <c r="AC858" s="872"/>
      <c r="AD858" s="872"/>
    </row>
    <row r="859" spans="18:30" x14ac:dyDescent="0.25">
      <c r="R859" s="872"/>
      <c r="S859" s="872"/>
      <c r="T859" s="872"/>
      <c r="U859" s="872"/>
      <c r="V859" s="872"/>
      <c r="W859" s="872"/>
      <c r="X859" s="872"/>
      <c r="Y859" s="872"/>
      <c r="Z859" s="872"/>
      <c r="AA859" s="872"/>
      <c r="AB859" s="872"/>
      <c r="AC859" s="872"/>
      <c r="AD859" s="872"/>
    </row>
    <row r="860" spans="18:30" x14ac:dyDescent="0.25">
      <c r="R860" s="872"/>
      <c r="S860" s="872"/>
      <c r="T860" s="872"/>
      <c r="U860" s="872"/>
      <c r="V860" s="872"/>
      <c r="W860" s="872"/>
      <c r="X860" s="872"/>
      <c r="Y860" s="872"/>
      <c r="Z860" s="872"/>
      <c r="AA860" s="872"/>
      <c r="AB860" s="872"/>
      <c r="AC860" s="872"/>
      <c r="AD860" s="872"/>
    </row>
    <row r="861" spans="18:30" x14ac:dyDescent="0.25">
      <c r="R861" s="872"/>
      <c r="S861" s="872"/>
      <c r="T861" s="872"/>
      <c r="U861" s="872"/>
      <c r="V861" s="872"/>
      <c r="W861" s="872"/>
      <c r="X861" s="872"/>
      <c r="Y861" s="872"/>
      <c r="Z861" s="872"/>
      <c r="AA861" s="872"/>
      <c r="AB861" s="872"/>
      <c r="AC861" s="872"/>
      <c r="AD861" s="872"/>
    </row>
    <row r="862" spans="18:30" x14ac:dyDescent="0.25">
      <c r="R862" s="872"/>
      <c r="S862" s="872"/>
      <c r="T862" s="872"/>
      <c r="U862" s="872"/>
      <c r="V862" s="872"/>
      <c r="W862" s="872"/>
      <c r="X862" s="872"/>
      <c r="Y862" s="872"/>
      <c r="Z862" s="872"/>
      <c r="AA862" s="872"/>
      <c r="AB862" s="872"/>
      <c r="AC862" s="872"/>
      <c r="AD862" s="872"/>
    </row>
    <row r="863" spans="18:30" x14ac:dyDescent="0.25">
      <c r="R863" s="872"/>
      <c r="S863" s="872"/>
      <c r="T863" s="872"/>
      <c r="U863" s="872"/>
      <c r="V863" s="872"/>
      <c r="W863" s="872"/>
      <c r="X863" s="872"/>
      <c r="Y863" s="872"/>
      <c r="Z863" s="872"/>
      <c r="AA863" s="872"/>
      <c r="AB863" s="872"/>
      <c r="AC863" s="872"/>
      <c r="AD863" s="872"/>
    </row>
    <row r="864" spans="18:30" x14ac:dyDescent="0.25">
      <c r="R864" s="872"/>
      <c r="S864" s="872"/>
      <c r="T864" s="872"/>
      <c r="U864" s="872"/>
      <c r="V864" s="872"/>
      <c r="W864" s="872"/>
      <c r="X864" s="872"/>
      <c r="Y864" s="872"/>
      <c r="Z864" s="872"/>
      <c r="AA864" s="872"/>
      <c r="AB864" s="872"/>
      <c r="AC864" s="872"/>
      <c r="AD864" s="872"/>
    </row>
    <row r="865" spans="18:30" x14ac:dyDescent="0.25">
      <c r="R865" s="872"/>
      <c r="S865" s="872"/>
      <c r="T865" s="872"/>
      <c r="U865" s="872"/>
      <c r="V865" s="872"/>
      <c r="W865" s="872"/>
      <c r="X865" s="872"/>
      <c r="Y865" s="872"/>
      <c r="Z865" s="872"/>
      <c r="AA865" s="872"/>
      <c r="AB865" s="872"/>
      <c r="AC865" s="872"/>
      <c r="AD865" s="872"/>
    </row>
    <row r="866" spans="18:30" x14ac:dyDescent="0.25">
      <c r="R866" s="872"/>
      <c r="S866" s="872"/>
      <c r="T866" s="872"/>
      <c r="U866" s="872"/>
      <c r="V866" s="872"/>
      <c r="W866" s="872"/>
      <c r="X866" s="872"/>
      <c r="Y866" s="872"/>
      <c r="Z866" s="872"/>
      <c r="AA866" s="872"/>
      <c r="AB866" s="872"/>
      <c r="AC866" s="872"/>
      <c r="AD866" s="872"/>
    </row>
    <row r="867" spans="18:30" x14ac:dyDescent="0.25">
      <c r="R867" s="872"/>
      <c r="S867" s="872"/>
      <c r="T867" s="872"/>
      <c r="U867" s="872"/>
      <c r="V867" s="872"/>
      <c r="W867" s="872"/>
      <c r="X867" s="872"/>
      <c r="Y867" s="872"/>
      <c r="Z867" s="872"/>
      <c r="AA867" s="872"/>
      <c r="AB867" s="872"/>
      <c r="AC867" s="872"/>
      <c r="AD867" s="872"/>
    </row>
    <row r="868" spans="18:30" x14ac:dyDescent="0.25">
      <c r="R868" s="872"/>
      <c r="S868" s="872"/>
      <c r="T868" s="872"/>
      <c r="U868" s="872"/>
      <c r="V868" s="872"/>
      <c r="W868" s="872"/>
      <c r="X868" s="872"/>
      <c r="Y868" s="872"/>
      <c r="Z868" s="872"/>
      <c r="AA868" s="872"/>
      <c r="AB868" s="872"/>
      <c r="AC868" s="872"/>
      <c r="AD868" s="872"/>
    </row>
    <row r="869" spans="18:30" x14ac:dyDescent="0.25">
      <c r="R869" s="872"/>
      <c r="S869" s="872"/>
      <c r="T869" s="872"/>
      <c r="U869" s="872"/>
      <c r="V869" s="872"/>
      <c r="W869" s="872"/>
      <c r="X869" s="872"/>
      <c r="Y869" s="872"/>
      <c r="Z869" s="872"/>
      <c r="AA869" s="872"/>
      <c r="AB869" s="872"/>
      <c r="AC869" s="872"/>
      <c r="AD869" s="872"/>
    </row>
    <row r="870" spans="18:30" x14ac:dyDescent="0.25">
      <c r="R870" s="872"/>
      <c r="S870" s="872"/>
      <c r="T870" s="872"/>
      <c r="U870" s="872"/>
      <c r="V870" s="872"/>
      <c r="W870" s="872"/>
      <c r="X870" s="872"/>
      <c r="Y870" s="872"/>
      <c r="Z870" s="872"/>
      <c r="AA870" s="872"/>
      <c r="AB870" s="872"/>
      <c r="AC870" s="872"/>
      <c r="AD870" s="872"/>
    </row>
    <row r="871" spans="18:30" x14ac:dyDescent="0.25">
      <c r="R871" s="872"/>
      <c r="S871" s="872"/>
      <c r="T871" s="872"/>
      <c r="U871" s="872"/>
      <c r="V871" s="872"/>
      <c r="W871" s="872"/>
      <c r="X871" s="872"/>
      <c r="Y871" s="872"/>
      <c r="Z871" s="872"/>
      <c r="AA871" s="872"/>
      <c r="AB871" s="872"/>
      <c r="AC871" s="872"/>
      <c r="AD871" s="872"/>
    </row>
    <row r="872" spans="18:30" x14ac:dyDescent="0.25">
      <c r="R872" s="872"/>
      <c r="S872" s="872"/>
      <c r="T872" s="872"/>
      <c r="U872" s="872"/>
      <c r="V872" s="872"/>
      <c r="W872" s="872"/>
      <c r="X872" s="872"/>
      <c r="Y872" s="872"/>
      <c r="Z872" s="872"/>
      <c r="AA872" s="872"/>
      <c r="AB872" s="872"/>
      <c r="AC872" s="872"/>
      <c r="AD872" s="872"/>
    </row>
    <row r="873" spans="18:30" x14ac:dyDescent="0.25">
      <c r="R873" s="872"/>
      <c r="S873" s="872"/>
      <c r="T873" s="872"/>
      <c r="U873" s="872"/>
      <c r="V873" s="872"/>
      <c r="W873" s="872"/>
      <c r="X873" s="872"/>
      <c r="Y873" s="872"/>
      <c r="Z873" s="872"/>
      <c r="AA873" s="872"/>
      <c r="AB873" s="872"/>
      <c r="AC873" s="872"/>
      <c r="AD873" s="872"/>
    </row>
    <row r="874" spans="18:30" x14ac:dyDescent="0.25">
      <c r="R874" s="872"/>
      <c r="S874" s="872"/>
      <c r="T874" s="872"/>
      <c r="U874" s="872"/>
      <c r="V874" s="872"/>
      <c r="W874" s="872"/>
      <c r="X874" s="872"/>
      <c r="Y874" s="872"/>
      <c r="Z874" s="872"/>
      <c r="AA874" s="872"/>
      <c r="AB874" s="872"/>
      <c r="AC874" s="872"/>
      <c r="AD874" s="872"/>
    </row>
    <row r="875" spans="18:30" x14ac:dyDescent="0.25">
      <c r="R875" s="872"/>
      <c r="S875" s="872"/>
      <c r="T875" s="872"/>
      <c r="U875" s="872"/>
      <c r="V875" s="872"/>
      <c r="W875" s="872"/>
      <c r="X875" s="872"/>
      <c r="Y875" s="872"/>
      <c r="Z875" s="872"/>
      <c r="AA875" s="872"/>
      <c r="AB875" s="872"/>
      <c r="AC875" s="872"/>
      <c r="AD875" s="872"/>
    </row>
    <row r="876" spans="18:30" x14ac:dyDescent="0.25">
      <c r="R876" s="872"/>
      <c r="S876" s="872"/>
      <c r="T876" s="872"/>
      <c r="U876" s="872"/>
      <c r="V876" s="872"/>
      <c r="W876" s="872"/>
      <c r="X876" s="872"/>
      <c r="Y876" s="872"/>
      <c r="Z876" s="872"/>
      <c r="AA876" s="872"/>
      <c r="AB876" s="872"/>
      <c r="AC876" s="872"/>
      <c r="AD876" s="872"/>
    </row>
    <row r="877" spans="18:30" x14ac:dyDescent="0.25">
      <c r="R877" s="872"/>
      <c r="S877" s="872"/>
      <c r="T877" s="872"/>
      <c r="U877" s="872"/>
      <c r="V877" s="872"/>
      <c r="W877" s="872"/>
      <c r="X877" s="872"/>
      <c r="Y877" s="872"/>
      <c r="Z877" s="872"/>
      <c r="AA877" s="872"/>
      <c r="AB877" s="872"/>
      <c r="AC877" s="872"/>
      <c r="AD877" s="872"/>
    </row>
    <row r="878" spans="18:30" x14ac:dyDescent="0.25">
      <c r="R878" s="872"/>
      <c r="S878" s="872"/>
      <c r="T878" s="872"/>
      <c r="U878" s="872"/>
      <c r="V878" s="872"/>
      <c r="W878" s="872"/>
      <c r="X878" s="872"/>
      <c r="Y878" s="872"/>
      <c r="Z878" s="872"/>
      <c r="AA878" s="872"/>
      <c r="AB878" s="872"/>
      <c r="AC878" s="872"/>
      <c r="AD878" s="872"/>
    </row>
    <row r="879" spans="18:30" x14ac:dyDescent="0.25">
      <c r="R879" s="872"/>
      <c r="S879" s="872"/>
      <c r="T879" s="872"/>
      <c r="U879" s="872"/>
      <c r="V879" s="872"/>
      <c r="W879" s="872"/>
      <c r="X879" s="872"/>
      <c r="Y879" s="872"/>
      <c r="Z879" s="872"/>
      <c r="AA879" s="872"/>
      <c r="AB879" s="872"/>
      <c r="AC879" s="872"/>
      <c r="AD879" s="872"/>
    </row>
    <row r="880" spans="18:30" x14ac:dyDescent="0.25">
      <c r="R880" s="872"/>
      <c r="S880" s="872"/>
      <c r="T880" s="872"/>
      <c r="U880" s="872"/>
      <c r="V880" s="872"/>
      <c r="W880" s="872"/>
      <c r="X880" s="872"/>
      <c r="Y880" s="872"/>
      <c r="Z880" s="872"/>
      <c r="AA880" s="872"/>
      <c r="AB880" s="872"/>
      <c r="AC880" s="872"/>
      <c r="AD880" s="872"/>
    </row>
    <row r="881" spans="18:30" x14ac:dyDescent="0.25">
      <c r="R881" s="872"/>
      <c r="S881" s="872"/>
      <c r="T881" s="872"/>
      <c r="U881" s="872"/>
      <c r="V881" s="872"/>
      <c r="W881" s="872"/>
      <c r="X881" s="872"/>
      <c r="Y881" s="872"/>
      <c r="Z881" s="872"/>
      <c r="AA881" s="872"/>
      <c r="AB881" s="872"/>
      <c r="AC881" s="872"/>
      <c r="AD881" s="872"/>
    </row>
    <row r="882" spans="18:30" x14ac:dyDescent="0.25">
      <c r="R882" s="872"/>
      <c r="S882" s="872"/>
      <c r="T882" s="872"/>
      <c r="U882" s="872"/>
      <c r="V882" s="872"/>
      <c r="W882" s="872"/>
      <c r="X882" s="872"/>
      <c r="Y882" s="872"/>
      <c r="Z882" s="872"/>
      <c r="AA882" s="872"/>
      <c r="AB882" s="872"/>
      <c r="AC882" s="872"/>
      <c r="AD882" s="872"/>
    </row>
    <row r="883" spans="18:30" x14ac:dyDescent="0.25">
      <c r="R883" s="872"/>
      <c r="S883" s="872"/>
      <c r="T883" s="872"/>
      <c r="U883" s="872"/>
      <c r="V883" s="872"/>
      <c r="W883" s="872"/>
      <c r="X883" s="872"/>
      <c r="Y883" s="872"/>
      <c r="Z883" s="872"/>
      <c r="AA883" s="872"/>
      <c r="AB883" s="872"/>
      <c r="AC883" s="872"/>
      <c r="AD883" s="872"/>
    </row>
    <row r="884" spans="18:30" x14ac:dyDescent="0.25">
      <c r="R884" s="872"/>
      <c r="S884" s="872"/>
      <c r="T884" s="872"/>
      <c r="U884" s="872"/>
      <c r="V884" s="872"/>
      <c r="W884" s="872"/>
      <c r="X884" s="872"/>
      <c r="Y884" s="872"/>
      <c r="Z884" s="872"/>
      <c r="AA884" s="872"/>
      <c r="AB884" s="872"/>
      <c r="AC884" s="872"/>
      <c r="AD884" s="872"/>
    </row>
    <row r="885" spans="18:30" x14ac:dyDescent="0.25">
      <c r="R885" s="872"/>
      <c r="S885" s="872"/>
      <c r="T885" s="872"/>
      <c r="U885" s="872"/>
      <c r="V885" s="872"/>
      <c r="W885" s="872"/>
      <c r="X885" s="872"/>
      <c r="Y885" s="872"/>
      <c r="Z885" s="872"/>
      <c r="AA885" s="872"/>
      <c r="AB885" s="872"/>
      <c r="AC885" s="872"/>
      <c r="AD885" s="872"/>
    </row>
    <row r="886" spans="18:30" x14ac:dyDescent="0.25">
      <c r="R886" s="872"/>
      <c r="S886" s="872"/>
      <c r="T886" s="872"/>
      <c r="U886" s="872"/>
      <c r="V886" s="872"/>
      <c r="W886" s="872"/>
      <c r="X886" s="872"/>
      <c r="Y886" s="872"/>
      <c r="Z886" s="872"/>
      <c r="AA886" s="872"/>
      <c r="AB886" s="872"/>
      <c r="AC886" s="872"/>
      <c r="AD886" s="872"/>
    </row>
    <row r="887" spans="18:30" x14ac:dyDescent="0.25">
      <c r="R887" s="872"/>
      <c r="S887" s="872"/>
      <c r="T887" s="872"/>
      <c r="U887" s="872"/>
      <c r="V887" s="872"/>
      <c r="W887" s="872"/>
      <c r="X887" s="872"/>
      <c r="Y887" s="872"/>
      <c r="Z887" s="872"/>
      <c r="AA887" s="872"/>
      <c r="AB887" s="872"/>
      <c r="AC887" s="872"/>
      <c r="AD887" s="872"/>
    </row>
    <row r="888" spans="18:30" x14ac:dyDescent="0.25">
      <c r="R888" s="872"/>
      <c r="S888" s="872"/>
      <c r="T888" s="872"/>
      <c r="U888" s="872"/>
      <c r="V888" s="872"/>
      <c r="W888" s="872"/>
      <c r="X888" s="872"/>
      <c r="Y888" s="872"/>
      <c r="Z888" s="872"/>
      <c r="AA888" s="872"/>
      <c r="AB888" s="872"/>
      <c r="AC888" s="872"/>
      <c r="AD888" s="872"/>
    </row>
    <row r="889" spans="18:30" x14ac:dyDescent="0.25">
      <c r="R889" s="872"/>
      <c r="S889" s="872"/>
      <c r="T889" s="872"/>
      <c r="U889" s="872"/>
      <c r="V889" s="872"/>
      <c r="W889" s="872"/>
      <c r="X889" s="872"/>
      <c r="Y889" s="872"/>
      <c r="Z889" s="872"/>
      <c r="AA889" s="872"/>
      <c r="AB889" s="872"/>
      <c r="AC889" s="872"/>
      <c r="AD889" s="872"/>
    </row>
    <row r="890" spans="18:30" x14ac:dyDescent="0.25">
      <c r="R890" s="872"/>
      <c r="S890" s="872"/>
      <c r="T890" s="872"/>
      <c r="U890" s="872"/>
      <c r="V890" s="872"/>
      <c r="W890" s="872"/>
      <c r="X890" s="872"/>
      <c r="Y890" s="872"/>
      <c r="Z890" s="872"/>
      <c r="AA890" s="872"/>
      <c r="AB890" s="872"/>
      <c r="AC890" s="872"/>
      <c r="AD890" s="872"/>
    </row>
    <row r="891" spans="18:30" x14ac:dyDescent="0.25">
      <c r="R891" s="872"/>
      <c r="S891" s="872"/>
      <c r="T891" s="872"/>
      <c r="U891" s="872"/>
      <c r="V891" s="872"/>
      <c r="W891" s="872"/>
      <c r="X891" s="872"/>
      <c r="Y891" s="872"/>
      <c r="Z891" s="872"/>
      <c r="AA891" s="872"/>
      <c r="AB891" s="872"/>
      <c r="AC891" s="872"/>
      <c r="AD891" s="872"/>
    </row>
    <row r="892" spans="18:30" x14ac:dyDescent="0.25">
      <c r="R892" s="872"/>
      <c r="S892" s="872"/>
      <c r="T892" s="872"/>
      <c r="U892" s="872"/>
      <c r="V892" s="872"/>
      <c r="W892" s="872"/>
      <c r="X892" s="872"/>
      <c r="Y892" s="872"/>
      <c r="Z892" s="872"/>
      <c r="AA892" s="872"/>
      <c r="AB892" s="872"/>
      <c r="AC892" s="872"/>
      <c r="AD892" s="872"/>
    </row>
    <row r="893" spans="18:30" x14ac:dyDescent="0.25">
      <c r="R893" s="872"/>
      <c r="S893" s="872"/>
      <c r="T893" s="872"/>
      <c r="U893" s="872"/>
      <c r="V893" s="872"/>
      <c r="W893" s="872"/>
      <c r="X893" s="872"/>
      <c r="Y893" s="872"/>
      <c r="Z893" s="872"/>
      <c r="AA893" s="872"/>
      <c r="AB893" s="872"/>
      <c r="AC893" s="872"/>
      <c r="AD893" s="872"/>
    </row>
    <row r="894" spans="18:30" x14ac:dyDescent="0.25">
      <c r="R894" s="872"/>
      <c r="S894" s="872"/>
      <c r="T894" s="872"/>
      <c r="U894" s="872"/>
      <c r="V894" s="872"/>
      <c r="W894" s="872"/>
      <c r="X894" s="872"/>
      <c r="Y894" s="872"/>
      <c r="Z894" s="872"/>
      <c r="AA894" s="872"/>
      <c r="AB894" s="872"/>
      <c r="AC894" s="872"/>
      <c r="AD894" s="872"/>
    </row>
    <row r="895" spans="18:30" x14ac:dyDescent="0.25">
      <c r="R895" s="872"/>
      <c r="S895" s="872"/>
      <c r="T895" s="872"/>
      <c r="U895" s="872"/>
      <c r="V895" s="872"/>
      <c r="W895" s="872"/>
      <c r="X895" s="872"/>
      <c r="Y895" s="872"/>
      <c r="Z895" s="872"/>
      <c r="AA895" s="872"/>
      <c r="AB895" s="872"/>
      <c r="AC895" s="872"/>
      <c r="AD895" s="872"/>
    </row>
    <row r="896" spans="18:30" x14ac:dyDescent="0.25">
      <c r="R896" s="872"/>
      <c r="S896" s="872"/>
      <c r="T896" s="872"/>
      <c r="U896" s="872"/>
      <c r="V896" s="872"/>
      <c r="W896" s="872"/>
      <c r="X896" s="872"/>
      <c r="Y896" s="872"/>
      <c r="Z896" s="872"/>
      <c r="AA896" s="872"/>
      <c r="AB896" s="872"/>
      <c r="AC896" s="872"/>
      <c r="AD896" s="872"/>
    </row>
    <row r="897" spans="18:30" x14ac:dyDescent="0.25">
      <c r="R897" s="872"/>
      <c r="S897" s="872"/>
      <c r="T897" s="872"/>
      <c r="U897" s="872"/>
      <c r="V897" s="872"/>
      <c r="W897" s="872"/>
      <c r="X897" s="872"/>
      <c r="Y897" s="872"/>
      <c r="Z897" s="872"/>
      <c r="AA897" s="872"/>
      <c r="AB897" s="872"/>
      <c r="AC897" s="872"/>
      <c r="AD897" s="872"/>
    </row>
    <row r="898" spans="18:30" x14ac:dyDescent="0.25">
      <c r="R898" s="872"/>
      <c r="S898" s="872"/>
      <c r="T898" s="872"/>
      <c r="U898" s="872"/>
      <c r="V898" s="872"/>
      <c r="W898" s="872"/>
      <c r="X898" s="872"/>
      <c r="Y898" s="872"/>
      <c r="Z898" s="872"/>
      <c r="AA898" s="872"/>
      <c r="AB898" s="872"/>
      <c r="AC898" s="872"/>
      <c r="AD898" s="872"/>
    </row>
    <row r="899" spans="18:30" x14ac:dyDescent="0.25">
      <c r="R899" s="872"/>
      <c r="S899" s="872"/>
      <c r="T899" s="872"/>
      <c r="U899" s="872"/>
      <c r="V899" s="872"/>
      <c r="W899" s="872"/>
      <c r="X899" s="872"/>
      <c r="Y899" s="872"/>
      <c r="Z899" s="872"/>
      <c r="AA899" s="872"/>
      <c r="AB899" s="872"/>
      <c r="AC899" s="872"/>
      <c r="AD899" s="872"/>
    </row>
    <row r="900" spans="18:30" x14ac:dyDescent="0.25">
      <c r="R900" s="872"/>
      <c r="S900" s="872"/>
      <c r="T900" s="872"/>
      <c r="U900" s="872"/>
      <c r="V900" s="872"/>
      <c r="W900" s="872"/>
      <c r="X900" s="872"/>
      <c r="Y900" s="872"/>
      <c r="Z900" s="872"/>
      <c r="AA900" s="872"/>
      <c r="AB900" s="872"/>
      <c r="AC900" s="872"/>
      <c r="AD900" s="872"/>
    </row>
    <row r="901" spans="18:30" x14ac:dyDescent="0.25">
      <c r="R901" s="872"/>
      <c r="S901" s="872"/>
      <c r="T901" s="872"/>
      <c r="U901" s="872"/>
      <c r="V901" s="872"/>
      <c r="W901" s="872"/>
      <c r="X901" s="872"/>
      <c r="Y901" s="872"/>
      <c r="Z901" s="872"/>
      <c r="AA901" s="872"/>
      <c r="AB901" s="872"/>
      <c r="AC901" s="872"/>
      <c r="AD901" s="872"/>
    </row>
    <row r="902" spans="18:30" x14ac:dyDescent="0.25">
      <c r="R902" s="872"/>
      <c r="S902" s="872"/>
      <c r="T902" s="872"/>
      <c r="U902" s="872"/>
      <c r="V902" s="872"/>
      <c r="W902" s="872"/>
      <c r="X902" s="872"/>
      <c r="Y902" s="872"/>
      <c r="Z902" s="872"/>
      <c r="AA902" s="872"/>
      <c r="AB902" s="872"/>
      <c r="AC902" s="872"/>
      <c r="AD902" s="872"/>
    </row>
    <row r="903" spans="18:30" x14ac:dyDescent="0.25">
      <c r="R903" s="872"/>
      <c r="S903" s="872"/>
      <c r="T903" s="872"/>
      <c r="U903" s="872"/>
      <c r="V903" s="872"/>
      <c r="W903" s="872"/>
      <c r="X903" s="872"/>
      <c r="Y903" s="872"/>
      <c r="Z903" s="872"/>
      <c r="AA903" s="872"/>
      <c r="AB903" s="872"/>
      <c r="AC903" s="872"/>
      <c r="AD903" s="872"/>
    </row>
    <row r="904" spans="18:30" x14ac:dyDescent="0.25">
      <c r="R904" s="872"/>
      <c r="S904" s="872"/>
      <c r="T904" s="872"/>
      <c r="U904" s="872"/>
      <c r="V904" s="872"/>
      <c r="W904" s="872"/>
      <c r="X904" s="872"/>
      <c r="Y904" s="872"/>
      <c r="Z904" s="872"/>
      <c r="AA904" s="872"/>
      <c r="AB904" s="872"/>
      <c r="AC904" s="872"/>
      <c r="AD904" s="872"/>
    </row>
    <row r="905" spans="18:30" x14ac:dyDescent="0.25">
      <c r="R905" s="872"/>
      <c r="S905" s="872"/>
      <c r="T905" s="872"/>
      <c r="U905" s="872"/>
      <c r="V905" s="872"/>
      <c r="W905" s="872"/>
      <c r="X905" s="872"/>
      <c r="Y905" s="872"/>
      <c r="Z905" s="872"/>
      <c r="AA905" s="872"/>
      <c r="AB905" s="872"/>
      <c r="AC905" s="872"/>
      <c r="AD905" s="872"/>
    </row>
    <row r="906" spans="18:30" x14ac:dyDescent="0.25">
      <c r="R906" s="872"/>
      <c r="S906" s="872"/>
      <c r="T906" s="872"/>
      <c r="U906" s="872"/>
      <c r="V906" s="872"/>
      <c r="W906" s="872"/>
      <c r="X906" s="872"/>
      <c r="Y906" s="872"/>
      <c r="Z906" s="872"/>
      <c r="AA906" s="872"/>
      <c r="AB906" s="872"/>
      <c r="AC906" s="872"/>
      <c r="AD906" s="872"/>
    </row>
    <row r="907" spans="18:30" x14ac:dyDescent="0.25">
      <c r="R907" s="872"/>
      <c r="S907" s="872"/>
      <c r="T907" s="872"/>
      <c r="U907" s="872"/>
      <c r="V907" s="872"/>
      <c r="W907" s="872"/>
      <c r="X907" s="872"/>
      <c r="Y907" s="872"/>
      <c r="Z907" s="872"/>
      <c r="AA907" s="872"/>
      <c r="AB907" s="872"/>
      <c r="AC907" s="872"/>
      <c r="AD907" s="872"/>
    </row>
    <row r="908" spans="18:30" x14ac:dyDescent="0.25">
      <c r="R908" s="872"/>
      <c r="S908" s="872"/>
      <c r="T908" s="872"/>
      <c r="U908" s="872"/>
      <c r="V908" s="872"/>
      <c r="W908" s="872"/>
      <c r="X908" s="872"/>
      <c r="Y908" s="872"/>
      <c r="Z908" s="872"/>
      <c r="AA908" s="872"/>
      <c r="AB908" s="872"/>
      <c r="AC908" s="872"/>
      <c r="AD908" s="872"/>
    </row>
    <row r="909" spans="18:30" x14ac:dyDescent="0.25">
      <c r="R909" s="872"/>
      <c r="S909" s="872"/>
      <c r="T909" s="872"/>
      <c r="U909" s="872"/>
      <c r="V909" s="872"/>
      <c r="W909" s="872"/>
      <c r="X909" s="872"/>
      <c r="Y909" s="872"/>
      <c r="Z909" s="872"/>
      <c r="AA909" s="872"/>
      <c r="AB909" s="872"/>
      <c r="AC909" s="872"/>
      <c r="AD909" s="872"/>
    </row>
    <row r="910" spans="18:30" x14ac:dyDescent="0.25">
      <c r="R910" s="872"/>
      <c r="S910" s="872"/>
      <c r="T910" s="872"/>
      <c r="U910" s="872"/>
      <c r="V910" s="872"/>
      <c r="W910" s="872"/>
      <c r="X910" s="872"/>
      <c r="Y910" s="872"/>
      <c r="Z910" s="872"/>
      <c r="AA910" s="872"/>
      <c r="AB910" s="872"/>
      <c r="AC910" s="872"/>
      <c r="AD910" s="872"/>
    </row>
    <row r="911" spans="18:30" x14ac:dyDescent="0.25">
      <c r="R911" s="872"/>
      <c r="S911" s="872"/>
      <c r="T911" s="872"/>
      <c r="U911" s="872"/>
      <c r="V911" s="872"/>
      <c r="W911" s="872"/>
      <c r="X911" s="872"/>
      <c r="Y911" s="872"/>
      <c r="Z911" s="872"/>
      <c r="AA911" s="872"/>
      <c r="AB911" s="872"/>
      <c r="AC911" s="872"/>
      <c r="AD911" s="872"/>
    </row>
    <row r="912" spans="18:30" x14ac:dyDescent="0.25">
      <c r="R912" s="872"/>
      <c r="S912" s="872"/>
      <c r="T912" s="872"/>
      <c r="U912" s="872"/>
      <c r="V912" s="872"/>
      <c r="W912" s="872"/>
      <c r="X912" s="872"/>
      <c r="Y912" s="872"/>
      <c r="Z912" s="872"/>
      <c r="AA912" s="872"/>
      <c r="AB912" s="872"/>
      <c r="AC912" s="872"/>
      <c r="AD912" s="872"/>
    </row>
    <row r="913" spans="18:30" x14ac:dyDescent="0.25">
      <c r="R913" s="872"/>
      <c r="S913" s="872"/>
      <c r="T913" s="872"/>
      <c r="U913" s="872"/>
      <c r="V913" s="872"/>
      <c r="W913" s="872"/>
      <c r="X913" s="872"/>
      <c r="Y913" s="872"/>
      <c r="Z913" s="872"/>
      <c r="AA913" s="872"/>
      <c r="AB913" s="872"/>
      <c r="AC913" s="872"/>
      <c r="AD913" s="872"/>
    </row>
    <row r="914" spans="18:30" x14ac:dyDescent="0.25">
      <c r="R914" s="872"/>
      <c r="S914" s="872"/>
      <c r="T914" s="872"/>
      <c r="U914" s="872"/>
      <c r="V914" s="872"/>
      <c r="W914" s="872"/>
      <c r="X914" s="872"/>
      <c r="Y914" s="872"/>
      <c r="Z914" s="872"/>
      <c r="AA914" s="872"/>
      <c r="AB914" s="872"/>
      <c r="AC914" s="872"/>
      <c r="AD914" s="872"/>
    </row>
    <row r="915" spans="18:30" x14ac:dyDescent="0.25">
      <c r="R915" s="872"/>
      <c r="S915" s="872"/>
      <c r="T915" s="872"/>
      <c r="U915" s="872"/>
      <c r="V915" s="872"/>
      <c r="W915" s="872"/>
      <c r="X915" s="872"/>
      <c r="Y915" s="872"/>
      <c r="Z915" s="872"/>
      <c r="AA915" s="872"/>
      <c r="AB915" s="872"/>
      <c r="AC915" s="872"/>
      <c r="AD915" s="872"/>
    </row>
    <row r="916" spans="18:30" x14ac:dyDescent="0.25">
      <c r="R916" s="872"/>
      <c r="S916" s="872"/>
      <c r="T916" s="872"/>
      <c r="U916" s="872"/>
      <c r="V916" s="872"/>
      <c r="W916" s="872"/>
      <c r="X916" s="872"/>
      <c r="Y916" s="872"/>
      <c r="Z916" s="872"/>
      <c r="AA916" s="872"/>
      <c r="AB916" s="872"/>
      <c r="AC916" s="872"/>
      <c r="AD916" s="872"/>
    </row>
    <row r="917" spans="18:30" x14ac:dyDescent="0.25">
      <c r="R917" s="872"/>
      <c r="S917" s="872"/>
      <c r="T917" s="872"/>
      <c r="U917" s="872"/>
      <c r="V917" s="872"/>
      <c r="W917" s="872"/>
      <c r="X917" s="872"/>
      <c r="Y917" s="872"/>
      <c r="Z917" s="872"/>
      <c r="AA917" s="872"/>
      <c r="AB917" s="872"/>
      <c r="AC917" s="872"/>
      <c r="AD917" s="872"/>
    </row>
    <row r="918" spans="18:30" x14ac:dyDescent="0.25">
      <c r="R918" s="872"/>
      <c r="S918" s="872"/>
      <c r="T918" s="872"/>
      <c r="U918" s="872"/>
      <c r="V918" s="872"/>
      <c r="W918" s="872"/>
      <c r="X918" s="872"/>
      <c r="Y918" s="872"/>
      <c r="Z918" s="872"/>
      <c r="AA918" s="872"/>
      <c r="AB918" s="872"/>
      <c r="AC918" s="872"/>
      <c r="AD918" s="872"/>
    </row>
    <row r="919" spans="18:30" x14ac:dyDescent="0.25">
      <c r="R919" s="872"/>
      <c r="S919" s="872"/>
      <c r="T919" s="872"/>
      <c r="U919" s="872"/>
      <c r="V919" s="872"/>
      <c r="W919" s="872"/>
      <c r="X919" s="872"/>
      <c r="Y919" s="872"/>
      <c r="Z919" s="872"/>
      <c r="AA919" s="872"/>
      <c r="AB919" s="872"/>
      <c r="AC919" s="872"/>
      <c r="AD919" s="872"/>
    </row>
    <row r="920" spans="18:30" x14ac:dyDescent="0.25">
      <c r="R920" s="872"/>
      <c r="S920" s="872"/>
      <c r="T920" s="872"/>
      <c r="U920" s="872"/>
      <c r="V920" s="872"/>
      <c r="W920" s="872"/>
      <c r="X920" s="872"/>
      <c r="Y920" s="872"/>
      <c r="Z920" s="872"/>
      <c r="AA920" s="872"/>
      <c r="AB920" s="872"/>
      <c r="AC920" s="872"/>
      <c r="AD920" s="872"/>
    </row>
    <row r="921" spans="18:30" x14ac:dyDescent="0.25">
      <c r="R921" s="872"/>
      <c r="S921" s="872"/>
      <c r="T921" s="872"/>
      <c r="U921" s="872"/>
      <c r="V921" s="872"/>
      <c r="W921" s="872"/>
      <c r="X921" s="872"/>
      <c r="Y921" s="872"/>
      <c r="Z921" s="872"/>
      <c r="AA921" s="872"/>
      <c r="AB921" s="872"/>
      <c r="AC921" s="872"/>
      <c r="AD921" s="872"/>
    </row>
    <row r="922" spans="18:30" x14ac:dyDescent="0.25">
      <c r="R922" s="872"/>
      <c r="S922" s="872"/>
      <c r="T922" s="872"/>
      <c r="U922" s="872"/>
      <c r="V922" s="872"/>
      <c r="W922" s="872"/>
      <c r="X922" s="872"/>
      <c r="Y922" s="872"/>
      <c r="Z922" s="872"/>
      <c r="AA922" s="872"/>
      <c r="AB922" s="872"/>
      <c r="AC922" s="872"/>
      <c r="AD922" s="872"/>
    </row>
    <row r="923" spans="18:30" x14ac:dyDescent="0.25">
      <c r="R923" s="872"/>
      <c r="S923" s="872"/>
      <c r="T923" s="872"/>
      <c r="U923" s="872"/>
      <c r="V923" s="872"/>
      <c r="W923" s="872"/>
      <c r="X923" s="872"/>
      <c r="Y923" s="872"/>
      <c r="Z923" s="872"/>
      <c r="AA923" s="872"/>
      <c r="AB923" s="872"/>
      <c r="AC923" s="872"/>
      <c r="AD923" s="872"/>
    </row>
    <row r="924" spans="18:30" x14ac:dyDescent="0.25">
      <c r="R924" s="872"/>
      <c r="S924" s="872"/>
      <c r="T924" s="872"/>
      <c r="U924" s="872"/>
      <c r="V924" s="872"/>
      <c r="W924" s="872"/>
      <c r="X924" s="872"/>
      <c r="Y924" s="872"/>
      <c r="Z924" s="872"/>
      <c r="AA924" s="872"/>
      <c r="AB924" s="872"/>
      <c r="AC924" s="872"/>
      <c r="AD924" s="872"/>
    </row>
    <row r="925" spans="18:30" x14ac:dyDescent="0.25">
      <c r="R925" s="872"/>
      <c r="S925" s="872"/>
      <c r="T925" s="872"/>
      <c r="U925" s="872"/>
      <c r="V925" s="872"/>
      <c r="W925" s="872"/>
      <c r="X925" s="872"/>
      <c r="Y925" s="872"/>
      <c r="Z925" s="872"/>
      <c r="AA925" s="872"/>
      <c r="AB925" s="872"/>
      <c r="AC925" s="872"/>
      <c r="AD925" s="872"/>
    </row>
    <row r="926" spans="18:30" x14ac:dyDescent="0.25">
      <c r="R926" s="872"/>
      <c r="S926" s="872"/>
      <c r="T926" s="872"/>
      <c r="U926" s="872"/>
      <c r="V926" s="872"/>
      <c r="W926" s="872"/>
      <c r="X926" s="872"/>
      <c r="Y926" s="872"/>
      <c r="Z926" s="872"/>
      <c r="AA926" s="872"/>
      <c r="AB926" s="872"/>
      <c r="AC926" s="872"/>
      <c r="AD926" s="872"/>
    </row>
    <row r="927" spans="18:30" x14ac:dyDescent="0.25">
      <c r="R927" s="872"/>
      <c r="S927" s="872"/>
      <c r="T927" s="872"/>
      <c r="U927" s="872"/>
      <c r="V927" s="872"/>
      <c r="W927" s="872"/>
      <c r="X927" s="872"/>
      <c r="Y927" s="872"/>
      <c r="Z927" s="872"/>
      <c r="AA927" s="872"/>
      <c r="AB927" s="872"/>
      <c r="AC927" s="872"/>
      <c r="AD927" s="872"/>
    </row>
    <row r="928" spans="18:30" x14ac:dyDescent="0.25">
      <c r="R928" s="872"/>
      <c r="S928" s="872"/>
      <c r="T928" s="872"/>
      <c r="U928" s="872"/>
      <c r="V928" s="872"/>
      <c r="W928" s="872"/>
      <c r="X928" s="872"/>
      <c r="Y928" s="872"/>
      <c r="Z928" s="872"/>
      <c r="AA928" s="872"/>
      <c r="AB928" s="872"/>
      <c r="AC928" s="872"/>
      <c r="AD928" s="872"/>
    </row>
    <row r="929" spans="18:30" x14ac:dyDescent="0.25">
      <c r="R929" s="872"/>
      <c r="S929" s="872"/>
      <c r="T929" s="872"/>
      <c r="U929" s="872"/>
      <c r="V929" s="872"/>
      <c r="W929" s="872"/>
      <c r="X929" s="872"/>
      <c r="Y929" s="872"/>
      <c r="Z929" s="872"/>
      <c r="AA929" s="872"/>
      <c r="AB929" s="872"/>
      <c r="AC929" s="872"/>
      <c r="AD929" s="872"/>
    </row>
    <row r="930" spans="18:30" x14ac:dyDescent="0.25">
      <c r="R930" s="872"/>
      <c r="S930" s="872"/>
      <c r="T930" s="872"/>
      <c r="U930" s="872"/>
      <c r="V930" s="872"/>
      <c r="W930" s="872"/>
      <c r="X930" s="872"/>
      <c r="Y930" s="872"/>
      <c r="Z930" s="872"/>
      <c r="AA930" s="872"/>
      <c r="AB930" s="872"/>
      <c r="AC930" s="872"/>
      <c r="AD930" s="872"/>
    </row>
    <row r="931" spans="18:30" x14ac:dyDescent="0.25">
      <c r="R931" s="872"/>
      <c r="S931" s="872"/>
      <c r="T931" s="872"/>
      <c r="U931" s="872"/>
      <c r="V931" s="872"/>
      <c r="W931" s="872"/>
      <c r="X931" s="872"/>
      <c r="Y931" s="872"/>
      <c r="Z931" s="872"/>
      <c r="AA931" s="872"/>
      <c r="AB931" s="872"/>
      <c r="AC931" s="872"/>
      <c r="AD931" s="872"/>
    </row>
    <row r="932" spans="18:30" x14ac:dyDescent="0.25">
      <c r="R932" s="872"/>
      <c r="S932" s="872"/>
      <c r="T932" s="872"/>
      <c r="U932" s="872"/>
      <c r="V932" s="872"/>
      <c r="W932" s="872"/>
      <c r="X932" s="872"/>
      <c r="Y932" s="872"/>
      <c r="Z932" s="872"/>
      <c r="AA932" s="872"/>
      <c r="AB932" s="872"/>
      <c r="AC932" s="872"/>
      <c r="AD932" s="872"/>
    </row>
    <row r="933" spans="18:30" x14ac:dyDescent="0.25">
      <c r="R933" s="872"/>
      <c r="S933" s="872"/>
      <c r="T933" s="872"/>
      <c r="U933" s="872"/>
      <c r="V933" s="872"/>
      <c r="W933" s="872"/>
      <c r="X933" s="872"/>
      <c r="Y933" s="872"/>
      <c r="Z933" s="872"/>
      <c r="AA933" s="872"/>
      <c r="AB933" s="872"/>
      <c r="AC933" s="872"/>
      <c r="AD933" s="872"/>
    </row>
    <row r="934" spans="18:30" x14ac:dyDescent="0.25">
      <c r="R934" s="872"/>
      <c r="S934" s="872"/>
      <c r="T934" s="872"/>
      <c r="U934" s="872"/>
      <c r="V934" s="872"/>
      <c r="W934" s="872"/>
      <c r="X934" s="872"/>
      <c r="Y934" s="872"/>
      <c r="Z934" s="872"/>
      <c r="AA934" s="872"/>
      <c r="AB934" s="872"/>
      <c r="AC934" s="872"/>
      <c r="AD934" s="872"/>
    </row>
    <row r="935" spans="18:30" x14ac:dyDescent="0.25">
      <c r="R935" s="872"/>
      <c r="S935" s="872"/>
      <c r="T935" s="872"/>
      <c r="U935" s="872"/>
      <c r="V935" s="872"/>
      <c r="W935" s="872"/>
      <c r="X935" s="872"/>
      <c r="Y935" s="872"/>
      <c r="Z935" s="872"/>
      <c r="AA935" s="872"/>
      <c r="AB935" s="872"/>
      <c r="AC935" s="872"/>
      <c r="AD935" s="872"/>
    </row>
    <row r="936" spans="18:30" x14ac:dyDescent="0.25">
      <c r="R936" s="872"/>
      <c r="S936" s="872"/>
      <c r="T936" s="872"/>
      <c r="U936" s="872"/>
      <c r="V936" s="872"/>
      <c r="W936" s="872"/>
      <c r="X936" s="872"/>
      <c r="Y936" s="872"/>
      <c r="Z936" s="872"/>
      <c r="AA936" s="872"/>
      <c r="AB936" s="872"/>
      <c r="AC936" s="872"/>
      <c r="AD936" s="872"/>
    </row>
    <row r="937" spans="18:30" x14ac:dyDescent="0.25">
      <c r="R937" s="872"/>
      <c r="S937" s="872"/>
      <c r="T937" s="872"/>
      <c r="U937" s="872"/>
      <c r="V937" s="872"/>
      <c r="W937" s="872"/>
      <c r="X937" s="872"/>
      <c r="Y937" s="872"/>
      <c r="Z937" s="872"/>
      <c r="AA937" s="872"/>
      <c r="AB937" s="872"/>
      <c r="AC937" s="872"/>
      <c r="AD937" s="872"/>
    </row>
    <row r="938" spans="18:30" x14ac:dyDescent="0.25">
      <c r="R938" s="872"/>
      <c r="S938" s="872"/>
      <c r="T938" s="872"/>
      <c r="U938" s="872"/>
      <c r="V938" s="872"/>
      <c r="W938" s="872"/>
      <c r="X938" s="872"/>
      <c r="Y938" s="872"/>
      <c r="Z938" s="872"/>
      <c r="AA938" s="872"/>
      <c r="AB938" s="872"/>
      <c r="AC938" s="872"/>
      <c r="AD938" s="872"/>
    </row>
    <row r="939" spans="18:30" x14ac:dyDescent="0.25">
      <c r="R939" s="872"/>
      <c r="S939" s="872"/>
      <c r="T939" s="872"/>
      <c r="U939" s="872"/>
      <c r="V939" s="872"/>
      <c r="W939" s="872"/>
      <c r="X939" s="872"/>
      <c r="Y939" s="872"/>
      <c r="Z939" s="872"/>
      <c r="AA939" s="872"/>
      <c r="AB939" s="872"/>
      <c r="AC939" s="872"/>
      <c r="AD939" s="872"/>
    </row>
    <row r="940" spans="18:30" x14ac:dyDescent="0.25">
      <c r="R940" s="872"/>
      <c r="S940" s="872"/>
      <c r="T940" s="872"/>
      <c r="U940" s="872"/>
      <c r="V940" s="872"/>
      <c r="W940" s="872"/>
      <c r="X940" s="872"/>
      <c r="Y940" s="872"/>
      <c r="Z940" s="872"/>
      <c r="AA940" s="872"/>
      <c r="AB940" s="872"/>
      <c r="AC940" s="872"/>
      <c r="AD940" s="872"/>
    </row>
    <row r="941" spans="18:30" x14ac:dyDescent="0.25">
      <c r="R941" s="872"/>
      <c r="S941" s="872"/>
      <c r="T941" s="872"/>
      <c r="U941" s="872"/>
      <c r="V941" s="872"/>
      <c r="W941" s="872"/>
      <c r="X941" s="872"/>
      <c r="Y941" s="872"/>
      <c r="Z941" s="872"/>
      <c r="AA941" s="872"/>
      <c r="AB941" s="872"/>
      <c r="AC941" s="872"/>
      <c r="AD941" s="872"/>
    </row>
    <row r="942" spans="18:30" x14ac:dyDescent="0.25">
      <c r="R942" s="872"/>
      <c r="S942" s="872"/>
      <c r="T942" s="872"/>
      <c r="U942" s="872"/>
      <c r="V942" s="872"/>
      <c r="W942" s="872"/>
      <c r="X942" s="872"/>
      <c r="Y942" s="872"/>
      <c r="Z942" s="872"/>
      <c r="AA942" s="872"/>
      <c r="AB942" s="872"/>
      <c r="AC942" s="872"/>
      <c r="AD942" s="872"/>
    </row>
    <row r="943" spans="18:30" x14ac:dyDescent="0.25">
      <c r="R943" s="872"/>
      <c r="S943" s="872"/>
      <c r="T943" s="872"/>
      <c r="U943" s="872"/>
      <c r="V943" s="872"/>
      <c r="W943" s="872"/>
      <c r="X943" s="872"/>
      <c r="Y943" s="872"/>
      <c r="Z943" s="872"/>
      <c r="AA943" s="872"/>
      <c r="AB943" s="872"/>
      <c r="AC943" s="872"/>
      <c r="AD943" s="872"/>
    </row>
    <row r="944" spans="18:30" x14ac:dyDescent="0.25">
      <c r="R944" s="872"/>
      <c r="S944" s="872"/>
      <c r="T944" s="872"/>
      <c r="U944" s="872"/>
      <c r="V944" s="872"/>
      <c r="W944" s="872"/>
      <c r="X944" s="872"/>
      <c r="Y944" s="872"/>
      <c r="Z944" s="872"/>
      <c r="AA944" s="872"/>
      <c r="AB944" s="872"/>
      <c r="AC944" s="872"/>
      <c r="AD944" s="872"/>
    </row>
    <row r="945" spans="18:30" x14ac:dyDescent="0.25">
      <c r="R945" s="872"/>
      <c r="S945" s="872"/>
      <c r="T945" s="872"/>
      <c r="U945" s="872"/>
      <c r="V945" s="872"/>
      <c r="W945" s="872"/>
      <c r="X945" s="872"/>
      <c r="Y945" s="872"/>
      <c r="Z945" s="872"/>
      <c r="AA945" s="872"/>
      <c r="AB945" s="872"/>
      <c r="AC945" s="872"/>
      <c r="AD945" s="872"/>
    </row>
    <row r="946" spans="18:30" x14ac:dyDescent="0.25">
      <c r="R946" s="872"/>
      <c r="S946" s="872"/>
      <c r="T946" s="872"/>
      <c r="U946" s="872"/>
      <c r="V946" s="872"/>
      <c r="W946" s="872"/>
      <c r="X946" s="872"/>
      <c r="Y946" s="872"/>
      <c r="Z946" s="872"/>
      <c r="AA946" s="872"/>
      <c r="AB946" s="872"/>
      <c r="AC946" s="872"/>
      <c r="AD946" s="872"/>
    </row>
    <row r="947" spans="18:30" x14ac:dyDescent="0.25">
      <c r="R947" s="872"/>
      <c r="S947" s="872"/>
      <c r="T947" s="872"/>
      <c r="U947" s="872"/>
      <c r="V947" s="872"/>
      <c r="W947" s="872"/>
      <c r="X947" s="872"/>
      <c r="Y947" s="872"/>
      <c r="Z947" s="872"/>
      <c r="AA947" s="872"/>
      <c r="AB947" s="872"/>
      <c r="AC947" s="872"/>
      <c r="AD947" s="872"/>
    </row>
    <row r="948" spans="18:30" x14ac:dyDescent="0.25">
      <c r="R948" s="872"/>
      <c r="S948" s="872"/>
      <c r="T948" s="872"/>
      <c r="U948" s="872"/>
      <c r="V948" s="872"/>
      <c r="W948" s="872"/>
      <c r="X948" s="872"/>
      <c r="Y948" s="872"/>
      <c r="Z948" s="872"/>
      <c r="AA948" s="872"/>
      <c r="AB948" s="872"/>
      <c r="AC948" s="872"/>
      <c r="AD948" s="872"/>
    </row>
    <row r="949" spans="18:30" x14ac:dyDescent="0.25">
      <c r="R949" s="872"/>
      <c r="S949" s="872"/>
      <c r="T949" s="872"/>
      <c r="U949" s="872"/>
      <c r="V949" s="872"/>
      <c r="W949" s="872"/>
      <c r="X949" s="872"/>
      <c r="Y949" s="872"/>
      <c r="Z949" s="872"/>
      <c r="AA949" s="872"/>
      <c r="AB949" s="872"/>
      <c r="AC949" s="872"/>
      <c r="AD949" s="872"/>
    </row>
    <row r="950" spans="18:30" x14ac:dyDescent="0.25">
      <c r="R950" s="872"/>
      <c r="S950" s="872"/>
      <c r="T950" s="872"/>
      <c r="U950" s="872"/>
      <c r="V950" s="872"/>
      <c r="W950" s="872"/>
      <c r="X950" s="872"/>
      <c r="Y950" s="872"/>
      <c r="Z950" s="872"/>
      <c r="AA950" s="872"/>
      <c r="AB950" s="872"/>
      <c r="AC950" s="872"/>
      <c r="AD950" s="872"/>
    </row>
    <row r="951" spans="18:30" x14ac:dyDescent="0.25">
      <c r="R951" s="872"/>
      <c r="S951" s="872"/>
      <c r="T951" s="872"/>
      <c r="U951" s="872"/>
      <c r="V951" s="872"/>
      <c r="W951" s="872"/>
      <c r="X951" s="872"/>
      <c r="Y951" s="872"/>
      <c r="Z951" s="872"/>
      <c r="AA951" s="872"/>
      <c r="AB951" s="872"/>
      <c r="AC951" s="872"/>
      <c r="AD951" s="872"/>
    </row>
    <row r="952" spans="18:30" x14ac:dyDescent="0.25">
      <c r="R952" s="872"/>
      <c r="S952" s="872"/>
      <c r="T952" s="872"/>
      <c r="U952" s="872"/>
      <c r="V952" s="872"/>
      <c r="W952" s="872"/>
      <c r="X952" s="872"/>
      <c r="Y952" s="872"/>
      <c r="Z952" s="872"/>
      <c r="AA952" s="872"/>
      <c r="AB952" s="872"/>
      <c r="AC952" s="872"/>
      <c r="AD952" s="872"/>
    </row>
    <row r="953" spans="18:30" x14ac:dyDescent="0.25">
      <c r="R953" s="872"/>
      <c r="S953" s="872"/>
      <c r="T953" s="872"/>
      <c r="U953" s="872"/>
      <c r="V953" s="872"/>
      <c r="W953" s="872"/>
      <c r="X953" s="872"/>
      <c r="Y953" s="872"/>
      <c r="Z953" s="872"/>
      <c r="AA953" s="872"/>
      <c r="AB953" s="872"/>
      <c r="AC953" s="872"/>
      <c r="AD953" s="872"/>
    </row>
    <row r="954" spans="18:30" x14ac:dyDescent="0.25">
      <c r="R954" s="872"/>
      <c r="S954" s="872"/>
      <c r="T954" s="872"/>
      <c r="U954" s="872"/>
      <c r="V954" s="872"/>
      <c r="W954" s="872"/>
      <c r="X954" s="872"/>
      <c r="Y954" s="872"/>
      <c r="Z954" s="872"/>
      <c r="AA954" s="872"/>
      <c r="AB954" s="872"/>
      <c r="AC954" s="872"/>
      <c r="AD954" s="872"/>
    </row>
    <row r="955" spans="18:30" x14ac:dyDescent="0.25">
      <c r="R955" s="872"/>
      <c r="S955" s="872"/>
      <c r="T955" s="872"/>
      <c r="U955" s="872"/>
      <c r="V955" s="872"/>
      <c r="W955" s="872"/>
      <c r="X955" s="872"/>
      <c r="Y955" s="872"/>
      <c r="Z955" s="872"/>
      <c r="AA955" s="872"/>
      <c r="AB955" s="872"/>
      <c r="AC955" s="872"/>
      <c r="AD955" s="872"/>
    </row>
    <row r="956" spans="18:30" x14ac:dyDescent="0.25">
      <c r="R956" s="872"/>
      <c r="S956" s="872"/>
      <c r="T956" s="872"/>
      <c r="U956" s="872"/>
      <c r="V956" s="872"/>
      <c r="W956" s="872"/>
      <c r="X956" s="872"/>
      <c r="Y956" s="872"/>
      <c r="Z956" s="872"/>
      <c r="AA956" s="872"/>
      <c r="AB956" s="872"/>
      <c r="AC956" s="872"/>
      <c r="AD956" s="872"/>
    </row>
    <row r="957" spans="18:30" x14ac:dyDescent="0.25">
      <c r="R957" s="872"/>
      <c r="S957" s="872"/>
      <c r="T957" s="872"/>
      <c r="U957" s="872"/>
      <c r="V957" s="872"/>
      <c r="W957" s="872"/>
      <c r="X957" s="872"/>
      <c r="Y957" s="872"/>
      <c r="Z957" s="872"/>
      <c r="AA957" s="872"/>
      <c r="AB957" s="872"/>
      <c r="AC957" s="872"/>
      <c r="AD957" s="872"/>
    </row>
    <row r="958" spans="18:30" x14ac:dyDescent="0.25">
      <c r="R958" s="872"/>
      <c r="S958" s="872"/>
      <c r="T958" s="872"/>
      <c r="U958" s="872"/>
      <c r="V958" s="872"/>
      <c r="W958" s="872"/>
      <c r="X958" s="872"/>
      <c r="Y958" s="872"/>
      <c r="Z958" s="872"/>
      <c r="AA958" s="872"/>
      <c r="AB958" s="872"/>
      <c r="AC958" s="872"/>
      <c r="AD958" s="872"/>
    </row>
    <row r="959" spans="18:30" x14ac:dyDescent="0.25">
      <c r="R959" s="872"/>
      <c r="S959" s="872"/>
      <c r="T959" s="872"/>
      <c r="U959" s="872"/>
      <c r="V959" s="872"/>
      <c r="W959" s="872"/>
      <c r="X959" s="872"/>
      <c r="Y959" s="872"/>
      <c r="Z959" s="872"/>
      <c r="AA959" s="872"/>
      <c r="AB959" s="872"/>
      <c r="AC959" s="872"/>
      <c r="AD959" s="872"/>
    </row>
    <row r="960" spans="18:30" x14ac:dyDescent="0.25">
      <c r="R960" s="872"/>
      <c r="S960" s="872"/>
      <c r="T960" s="872"/>
      <c r="U960" s="872"/>
      <c r="V960" s="872"/>
      <c r="W960" s="872"/>
      <c r="X960" s="872"/>
      <c r="Y960" s="872"/>
      <c r="Z960" s="872"/>
      <c r="AA960" s="872"/>
      <c r="AB960" s="872"/>
      <c r="AC960" s="872"/>
      <c r="AD960" s="872"/>
    </row>
    <row r="961" spans="18:30" x14ac:dyDescent="0.25">
      <c r="R961" s="872"/>
      <c r="S961" s="872"/>
      <c r="T961" s="872"/>
      <c r="U961" s="872"/>
      <c r="V961" s="872"/>
      <c r="W961" s="872"/>
      <c r="X961" s="872"/>
      <c r="Y961" s="872"/>
      <c r="Z961" s="872"/>
      <c r="AA961" s="872"/>
      <c r="AB961" s="872"/>
      <c r="AC961" s="872"/>
      <c r="AD961" s="872"/>
    </row>
    <row r="962" spans="18:30" x14ac:dyDescent="0.25">
      <c r="R962" s="872"/>
      <c r="S962" s="872"/>
      <c r="T962" s="872"/>
      <c r="U962" s="872"/>
      <c r="V962" s="872"/>
      <c r="W962" s="872"/>
      <c r="X962" s="872"/>
      <c r="Y962" s="872"/>
      <c r="Z962" s="872"/>
      <c r="AA962" s="872"/>
      <c r="AB962" s="872"/>
      <c r="AC962" s="872"/>
      <c r="AD962" s="872"/>
    </row>
    <row r="963" spans="18:30" x14ac:dyDescent="0.25">
      <c r="R963" s="872"/>
      <c r="S963" s="872"/>
      <c r="T963" s="872"/>
      <c r="U963" s="872"/>
      <c r="V963" s="872"/>
      <c r="W963" s="872"/>
      <c r="X963" s="872"/>
      <c r="Y963" s="872"/>
      <c r="Z963" s="872"/>
      <c r="AA963" s="872"/>
      <c r="AB963" s="872"/>
      <c r="AC963" s="872"/>
      <c r="AD963" s="872"/>
    </row>
    <row r="964" spans="18:30" x14ac:dyDescent="0.25">
      <c r="R964" s="872"/>
      <c r="S964" s="872"/>
      <c r="T964" s="872"/>
      <c r="U964" s="872"/>
      <c r="V964" s="872"/>
      <c r="W964" s="872"/>
      <c r="X964" s="872"/>
      <c r="Y964" s="872"/>
      <c r="Z964" s="872"/>
      <c r="AA964" s="872"/>
      <c r="AB964" s="872"/>
      <c r="AC964" s="872"/>
      <c r="AD964" s="872"/>
    </row>
    <row r="965" spans="18:30" x14ac:dyDescent="0.25">
      <c r="R965" s="872"/>
      <c r="S965" s="872"/>
      <c r="T965" s="872"/>
      <c r="U965" s="872"/>
      <c r="V965" s="872"/>
      <c r="W965" s="872"/>
      <c r="X965" s="872"/>
      <c r="Y965" s="872"/>
      <c r="Z965" s="872"/>
      <c r="AA965" s="872"/>
      <c r="AB965" s="872"/>
      <c r="AC965" s="872"/>
      <c r="AD965" s="872"/>
    </row>
    <row r="966" spans="18:30" x14ac:dyDescent="0.25">
      <c r="R966" s="872"/>
      <c r="S966" s="872"/>
      <c r="T966" s="872"/>
      <c r="U966" s="872"/>
      <c r="V966" s="872"/>
      <c r="W966" s="872"/>
      <c r="X966" s="872"/>
      <c r="Y966" s="872"/>
      <c r="Z966" s="872"/>
      <c r="AA966" s="872"/>
      <c r="AB966" s="872"/>
      <c r="AC966" s="872"/>
      <c r="AD966" s="872"/>
    </row>
    <row r="967" spans="18:30" x14ac:dyDescent="0.25">
      <c r="R967" s="872"/>
      <c r="S967" s="872"/>
      <c r="T967" s="872"/>
      <c r="U967" s="872"/>
      <c r="V967" s="872"/>
      <c r="W967" s="872"/>
      <c r="X967" s="872"/>
      <c r="Y967" s="872"/>
      <c r="Z967" s="872"/>
      <c r="AA967" s="872"/>
      <c r="AB967" s="872"/>
      <c r="AC967" s="872"/>
      <c r="AD967" s="872"/>
    </row>
    <row r="968" spans="18:30" x14ac:dyDescent="0.25">
      <c r="R968" s="872"/>
      <c r="S968" s="872"/>
      <c r="T968" s="872"/>
      <c r="U968" s="872"/>
      <c r="V968" s="872"/>
      <c r="W968" s="872"/>
      <c r="X968" s="872"/>
      <c r="Y968" s="872"/>
      <c r="Z968" s="872"/>
      <c r="AA968" s="872"/>
      <c r="AB968" s="872"/>
      <c r="AC968" s="872"/>
      <c r="AD968" s="872"/>
    </row>
    <row r="969" spans="18:30" x14ac:dyDescent="0.25">
      <c r="R969" s="872"/>
      <c r="S969" s="872"/>
      <c r="T969" s="872"/>
      <c r="U969" s="872"/>
      <c r="V969" s="872"/>
      <c r="W969" s="872"/>
      <c r="X969" s="872"/>
      <c r="Y969" s="872"/>
      <c r="Z969" s="872"/>
      <c r="AA969" s="872"/>
      <c r="AB969" s="872"/>
      <c r="AC969" s="872"/>
      <c r="AD969" s="872"/>
    </row>
    <row r="970" spans="18:30" x14ac:dyDescent="0.25">
      <c r="R970" s="872"/>
      <c r="S970" s="872"/>
      <c r="T970" s="872"/>
      <c r="U970" s="872"/>
      <c r="V970" s="872"/>
      <c r="W970" s="872"/>
      <c r="X970" s="872"/>
      <c r="Y970" s="872"/>
      <c r="Z970" s="872"/>
      <c r="AA970" s="872"/>
      <c r="AB970" s="872"/>
      <c r="AC970" s="872"/>
      <c r="AD970" s="872"/>
    </row>
    <row r="971" spans="18:30" x14ac:dyDescent="0.25">
      <c r="R971" s="872"/>
      <c r="S971" s="872"/>
      <c r="T971" s="872"/>
      <c r="U971" s="872"/>
      <c r="V971" s="872"/>
      <c r="W971" s="872"/>
      <c r="X971" s="872"/>
      <c r="Y971" s="872"/>
      <c r="Z971" s="872"/>
      <c r="AA971" s="872"/>
      <c r="AB971" s="872"/>
      <c r="AC971" s="872"/>
      <c r="AD971" s="872"/>
    </row>
    <row r="972" spans="18:30" x14ac:dyDescent="0.25">
      <c r="R972" s="872"/>
      <c r="S972" s="872"/>
      <c r="T972" s="872"/>
      <c r="U972" s="872"/>
      <c r="V972" s="872"/>
      <c r="W972" s="872"/>
      <c r="X972" s="872"/>
      <c r="Y972" s="872"/>
      <c r="Z972" s="872"/>
      <c r="AA972" s="872"/>
      <c r="AB972" s="872"/>
      <c r="AC972" s="872"/>
      <c r="AD972" s="872"/>
    </row>
    <row r="973" spans="18:30" x14ac:dyDescent="0.25">
      <c r="R973" s="872"/>
      <c r="S973" s="872"/>
      <c r="T973" s="872"/>
      <c r="U973" s="872"/>
      <c r="V973" s="872"/>
      <c r="W973" s="872"/>
      <c r="X973" s="872"/>
      <c r="Y973" s="872"/>
      <c r="Z973" s="872"/>
      <c r="AA973" s="872"/>
      <c r="AB973" s="872"/>
      <c r="AC973" s="872"/>
      <c r="AD973" s="872"/>
    </row>
    <row r="974" spans="18:30" x14ac:dyDescent="0.25">
      <c r="R974" s="872"/>
      <c r="S974" s="872"/>
      <c r="T974" s="872"/>
      <c r="U974" s="872"/>
      <c r="V974" s="872"/>
      <c r="W974" s="872"/>
      <c r="X974" s="872"/>
      <c r="Y974" s="872"/>
      <c r="Z974" s="872"/>
      <c r="AA974" s="872"/>
      <c r="AB974" s="872"/>
      <c r="AC974" s="872"/>
      <c r="AD974" s="872"/>
    </row>
    <row r="975" spans="18:30" x14ac:dyDescent="0.25">
      <c r="R975" s="872"/>
      <c r="S975" s="872"/>
      <c r="T975" s="872"/>
      <c r="U975" s="872"/>
      <c r="V975" s="872"/>
      <c r="W975" s="872"/>
      <c r="X975" s="872"/>
      <c r="Y975" s="872"/>
      <c r="Z975" s="872"/>
      <c r="AA975" s="872"/>
      <c r="AB975" s="872"/>
      <c r="AC975" s="872"/>
      <c r="AD975" s="872"/>
    </row>
    <row r="976" spans="18:30" x14ac:dyDescent="0.25">
      <c r="R976" s="872"/>
      <c r="S976" s="872"/>
      <c r="T976" s="872"/>
      <c r="U976" s="872"/>
      <c r="V976" s="872"/>
      <c r="W976" s="872"/>
      <c r="X976" s="872"/>
      <c r="Y976" s="872"/>
      <c r="Z976" s="872"/>
      <c r="AA976" s="872"/>
      <c r="AB976" s="872"/>
      <c r="AC976" s="872"/>
      <c r="AD976" s="872"/>
    </row>
    <row r="977" spans="18:30" x14ac:dyDescent="0.25">
      <c r="R977" s="872"/>
      <c r="S977" s="872"/>
      <c r="T977" s="872"/>
      <c r="U977" s="872"/>
      <c r="V977" s="872"/>
      <c r="W977" s="872"/>
      <c r="X977" s="872"/>
      <c r="Y977" s="872"/>
      <c r="Z977" s="872"/>
      <c r="AA977" s="872"/>
      <c r="AB977" s="872"/>
      <c r="AC977" s="872"/>
      <c r="AD977" s="872"/>
    </row>
    <row r="978" spans="18:30" x14ac:dyDescent="0.25">
      <c r="R978" s="872"/>
      <c r="S978" s="872"/>
      <c r="T978" s="872"/>
      <c r="U978" s="872"/>
      <c r="V978" s="872"/>
      <c r="W978" s="872"/>
      <c r="X978" s="872"/>
      <c r="Y978" s="872"/>
      <c r="Z978" s="872"/>
      <c r="AA978" s="872"/>
      <c r="AB978" s="872"/>
      <c r="AC978" s="872"/>
      <c r="AD978" s="872"/>
    </row>
    <row r="979" spans="18:30" x14ac:dyDescent="0.25">
      <c r="R979" s="872"/>
      <c r="S979" s="872"/>
      <c r="T979" s="872"/>
      <c r="U979" s="872"/>
      <c r="V979" s="872"/>
      <c r="W979" s="872"/>
      <c r="X979" s="872"/>
      <c r="Y979" s="872"/>
      <c r="Z979" s="872"/>
      <c r="AA979" s="872"/>
      <c r="AB979" s="872"/>
      <c r="AC979" s="872"/>
      <c r="AD979" s="872"/>
    </row>
    <row r="980" spans="18:30" x14ac:dyDescent="0.25">
      <c r="R980" s="872"/>
      <c r="S980" s="872"/>
      <c r="T980" s="872"/>
      <c r="U980" s="872"/>
      <c r="V980" s="872"/>
      <c r="W980" s="872"/>
      <c r="X980" s="872"/>
      <c r="Y980" s="872"/>
      <c r="Z980" s="872"/>
      <c r="AA980" s="872"/>
      <c r="AB980" s="872"/>
      <c r="AC980" s="872"/>
      <c r="AD980" s="872"/>
    </row>
    <row r="981" spans="18:30" x14ac:dyDescent="0.25">
      <c r="R981" s="872"/>
      <c r="S981" s="872"/>
      <c r="T981" s="872"/>
      <c r="U981" s="872"/>
      <c r="V981" s="872"/>
      <c r="W981" s="872"/>
      <c r="X981" s="872"/>
      <c r="Y981" s="872"/>
      <c r="Z981" s="872"/>
      <c r="AA981" s="872"/>
      <c r="AB981" s="872"/>
      <c r="AC981" s="872"/>
      <c r="AD981" s="872"/>
    </row>
    <row r="982" spans="18:30" x14ac:dyDescent="0.25">
      <c r="R982" s="872"/>
      <c r="S982" s="872"/>
      <c r="T982" s="872"/>
      <c r="U982" s="872"/>
      <c r="V982" s="872"/>
      <c r="W982" s="872"/>
      <c r="X982" s="872"/>
      <c r="Y982" s="872"/>
      <c r="Z982" s="872"/>
      <c r="AA982" s="872"/>
      <c r="AB982" s="872"/>
      <c r="AC982" s="872"/>
      <c r="AD982" s="872"/>
    </row>
    <row r="983" spans="18:30" x14ac:dyDescent="0.25">
      <c r="R983" s="872"/>
      <c r="S983" s="872"/>
      <c r="T983" s="872"/>
      <c r="U983" s="872"/>
      <c r="V983" s="872"/>
      <c r="W983" s="872"/>
      <c r="X983" s="872"/>
      <c r="Y983" s="872"/>
      <c r="Z983" s="872"/>
      <c r="AA983" s="872"/>
      <c r="AB983" s="872"/>
      <c r="AC983" s="872"/>
      <c r="AD983" s="872"/>
    </row>
    <row r="984" spans="18:30" x14ac:dyDescent="0.25">
      <c r="R984" s="872"/>
      <c r="S984" s="872"/>
      <c r="T984" s="872"/>
      <c r="U984" s="872"/>
      <c r="V984" s="872"/>
      <c r="W984" s="872"/>
      <c r="X984" s="872"/>
      <c r="Y984" s="872"/>
      <c r="Z984" s="872"/>
      <c r="AA984" s="872"/>
      <c r="AB984" s="872"/>
      <c r="AC984" s="872"/>
      <c r="AD984" s="872"/>
    </row>
    <row r="985" spans="18:30" x14ac:dyDescent="0.25">
      <c r="R985" s="872"/>
      <c r="S985" s="872"/>
      <c r="T985" s="872"/>
      <c r="U985" s="872"/>
      <c r="V985" s="872"/>
      <c r="W985" s="872"/>
      <c r="X985" s="872"/>
      <c r="Y985" s="872"/>
      <c r="Z985" s="872"/>
      <c r="AA985" s="872"/>
      <c r="AB985" s="872"/>
      <c r="AC985" s="872"/>
      <c r="AD985" s="872"/>
    </row>
    <row r="986" spans="18:30" x14ac:dyDescent="0.25">
      <c r="R986" s="872"/>
      <c r="S986" s="872"/>
      <c r="T986" s="872"/>
      <c r="U986" s="872"/>
      <c r="V986" s="872"/>
      <c r="W986" s="872"/>
      <c r="X986" s="872"/>
      <c r="Y986" s="872"/>
      <c r="Z986" s="872"/>
      <c r="AA986" s="872"/>
      <c r="AB986" s="872"/>
      <c r="AC986" s="872"/>
      <c r="AD986" s="872"/>
    </row>
    <row r="987" spans="18:30" x14ac:dyDescent="0.25">
      <c r="R987" s="872"/>
      <c r="S987" s="872"/>
      <c r="T987" s="872"/>
      <c r="U987" s="872"/>
      <c r="V987" s="872"/>
      <c r="W987" s="872"/>
      <c r="X987" s="872"/>
      <c r="Y987" s="872"/>
      <c r="Z987" s="872"/>
      <c r="AA987" s="872"/>
      <c r="AB987" s="872"/>
      <c r="AC987" s="872"/>
      <c r="AD987" s="872"/>
    </row>
    <row r="988" spans="18:30" x14ac:dyDescent="0.25">
      <c r="R988" s="872"/>
      <c r="S988" s="872"/>
      <c r="T988" s="872"/>
      <c r="U988" s="872"/>
      <c r="V988" s="872"/>
      <c r="W988" s="872"/>
      <c r="X988" s="872"/>
      <c r="Y988" s="872"/>
      <c r="Z988" s="872"/>
      <c r="AA988" s="872"/>
      <c r="AB988" s="872"/>
      <c r="AC988" s="872"/>
      <c r="AD988" s="872"/>
    </row>
    <row r="989" spans="18:30" x14ac:dyDescent="0.25">
      <c r="R989" s="872"/>
      <c r="S989" s="872"/>
      <c r="T989" s="872"/>
      <c r="U989" s="872"/>
      <c r="V989" s="872"/>
      <c r="W989" s="872"/>
      <c r="X989" s="872"/>
      <c r="Y989" s="872"/>
      <c r="Z989" s="872"/>
      <c r="AA989" s="872"/>
      <c r="AB989" s="872"/>
      <c r="AC989" s="872"/>
      <c r="AD989" s="872"/>
    </row>
    <row r="990" spans="18:30" x14ac:dyDescent="0.25">
      <c r="R990" s="872"/>
      <c r="S990" s="872"/>
      <c r="T990" s="872"/>
      <c r="U990" s="872"/>
      <c r="V990" s="872"/>
      <c r="W990" s="872"/>
      <c r="X990" s="872"/>
      <c r="Y990" s="872"/>
      <c r="Z990" s="872"/>
      <c r="AA990" s="872"/>
      <c r="AB990" s="872"/>
      <c r="AC990" s="872"/>
      <c r="AD990" s="872"/>
    </row>
    <row r="991" spans="18:30" x14ac:dyDescent="0.25">
      <c r="R991" s="872"/>
      <c r="S991" s="872"/>
      <c r="T991" s="872"/>
      <c r="U991" s="872"/>
      <c r="V991" s="872"/>
      <c r="W991" s="872"/>
      <c r="X991" s="872"/>
      <c r="Y991" s="872"/>
      <c r="Z991" s="872"/>
      <c r="AA991" s="872"/>
      <c r="AB991" s="872"/>
      <c r="AC991" s="872"/>
      <c r="AD991" s="872"/>
    </row>
    <row r="992" spans="18:30" x14ac:dyDescent="0.25">
      <c r="R992" s="872"/>
      <c r="S992" s="872"/>
      <c r="T992" s="872"/>
      <c r="U992" s="872"/>
      <c r="V992" s="872"/>
      <c r="W992" s="872"/>
      <c r="X992" s="872"/>
      <c r="Y992" s="872"/>
      <c r="Z992" s="872"/>
      <c r="AA992" s="872"/>
      <c r="AB992" s="872"/>
      <c r="AC992" s="872"/>
      <c r="AD992" s="872"/>
    </row>
    <row r="993" spans="18:30" x14ac:dyDescent="0.25">
      <c r="R993" s="872"/>
      <c r="S993" s="872"/>
      <c r="T993" s="872"/>
      <c r="U993" s="872"/>
      <c r="V993" s="872"/>
      <c r="W993" s="872"/>
      <c r="X993" s="872"/>
      <c r="Y993" s="872"/>
      <c r="Z993" s="872"/>
      <c r="AA993" s="872"/>
      <c r="AB993" s="872"/>
      <c r="AC993" s="872"/>
      <c r="AD993" s="872"/>
    </row>
    <row r="994" spans="18:30" x14ac:dyDescent="0.25">
      <c r="R994" s="872"/>
      <c r="S994" s="872"/>
      <c r="T994" s="872"/>
      <c r="U994" s="872"/>
      <c r="V994" s="872"/>
      <c r="W994" s="872"/>
      <c r="X994" s="872"/>
      <c r="Y994" s="872"/>
      <c r="Z994" s="872"/>
      <c r="AA994" s="872"/>
      <c r="AB994" s="872"/>
      <c r="AC994" s="872"/>
      <c r="AD994" s="872"/>
    </row>
    <row r="995" spans="18:30" x14ac:dyDescent="0.25">
      <c r="R995" s="872"/>
      <c r="S995" s="872"/>
      <c r="T995" s="872"/>
      <c r="U995" s="872"/>
      <c r="V995" s="872"/>
      <c r="W995" s="872"/>
      <c r="X995" s="872"/>
      <c r="Y995" s="872"/>
      <c r="Z995" s="872"/>
      <c r="AA995" s="872"/>
      <c r="AB995" s="872"/>
      <c r="AC995" s="872"/>
      <c r="AD995" s="872"/>
    </row>
    <row r="996" spans="18:30" x14ac:dyDescent="0.25">
      <c r="R996" s="872"/>
      <c r="S996" s="872"/>
      <c r="T996" s="872"/>
      <c r="U996" s="872"/>
      <c r="V996" s="872"/>
      <c r="W996" s="872"/>
      <c r="X996" s="872"/>
      <c r="Y996" s="872"/>
      <c r="Z996" s="872"/>
      <c r="AA996" s="872"/>
      <c r="AB996" s="872"/>
      <c r="AC996" s="872"/>
      <c r="AD996" s="872"/>
    </row>
    <row r="997" spans="18:30" x14ac:dyDescent="0.25">
      <c r="R997" s="872"/>
      <c r="S997" s="872"/>
      <c r="T997" s="872"/>
      <c r="U997" s="872"/>
      <c r="V997" s="872"/>
      <c r="W997" s="872"/>
      <c r="X997" s="872"/>
      <c r="Y997" s="872"/>
      <c r="Z997" s="872"/>
      <c r="AA997" s="872"/>
      <c r="AB997" s="872"/>
      <c r="AC997" s="872"/>
      <c r="AD997" s="872"/>
    </row>
    <row r="998" spans="18:30" x14ac:dyDescent="0.25">
      <c r="R998" s="872"/>
      <c r="S998" s="872"/>
      <c r="T998" s="872"/>
      <c r="U998" s="872"/>
      <c r="V998" s="872"/>
      <c r="W998" s="872"/>
      <c r="X998" s="872"/>
      <c r="Y998" s="872"/>
      <c r="Z998" s="872"/>
      <c r="AA998" s="872"/>
      <c r="AB998" s="872"/>
      <c r="AC998" s="872"/>
      <c r="AD998" s="872"/>
    </row>
    <row r="999" spans="18:30" x14ac:dyDescent="0.25">
      <c r="R999" s="872"/>
      <c r="S999" s="872"/>
      <c r="T999" s="872"/>
      <c r="U999" s="872"/>
      <c r="V999" s="872"/>
      <c r="W999" s="872"/>
      <c r="X999" s="872"/>
      <c r="Y999" s="872"/>
      <c r="Z999" s="872"/>
      <c r="AA999" s="872"/>
      <c r="AB999" s="872"/>
      <c r="AC999" s="872"/>
      <c r="AD999" s="872"/>
    </row>
    <row r="1000" spans="18:30" x14ac:dyDescent="0.25">
      <c r="R1000" s="872"/>
      <c r="S1000" s="872"/>
      <c r="T1000" s="872"/>
      <c r="U1000" s="872"/>
      <c r="V1000" s="872"/>
      <c r="W1000" s="872"/>
      <c r="X1000" s="872"/>
      <c r="Y1000" s="872"/>
      <c r="Z1000" s="872"/>
      <c r="AA1000" s="872"/>
      <c r="AB1000" s="872"/>
      <c r="AC1000" s="872"/>
      <c r="AD1000" s="872"/>
    </row>
    <row r="1001" spans="18:30" x14ac:dyDescent="0.25">
      <c r="R1001" s="872"/>
      <c r="S1001" s="872"/>
      <c r="T1001" s="872"/>
      <c r="U1001" s="872"/>
      <c r="V1001" s="872"/>
      <c r="W1001" s="872"/>
      <c r="X1001" s="872"/>
      <c r="Y1001" s="872"/>
      <c r="Z1001" s="872"/>
      <c r="AA1001" s="872"/>
      <c r="AB1001" s="872"/>
      <c r="AC1001" s="872"/>
      <c r="AD1001" s="872"/>
    </row>
    <row r="1002" spans="18:30" x14ac:dyDescent="0.25">
      <c r="R1002" s="872"/>
      <c r="S1002" s="872"/>
      <c r="T1002" s="872"/>
      <c r="U1002" s="872"/>
      <c r="V1002" s="872"/>
      <c r="W1002" s="872"/>
      <c r="X1002" s="872"/>
      <c r="Y1002" s="872"/>
      <c r="Z1002" s="872"/>
      <c r="AA1002" s="872"/>
      <c r="AB1002" s="872"/>
      <c r="AC1002" s="872"/>
      <c r="AD1002" s="872"/>
    </row>
    <row r="1003" spans="18:30" x14ac:dyDescent="0.25">
      <c r="R1003" s="872"/>
      <c r="S1003" s="872"/>
      <c r="T1003" s="872"/>
      <c r="U1003" s="872"/>
      <c r="V1003" s="872"/>
      <c r="W1003" s="872"/>
      <c r="X1003" s="872"/>
      <c r="Y1003" s="872"/>
      <c r="Z1003" s="872"/>
      <c r="AA1003" s="872"/>
      <c r="AB1003" s="872"/>
      <c r="AC1003" s="872"/>
      <c r="AD1003" s="872"/>
    </row>
    <row r="1004" spans="18:30" x14ac:dyDescent="0.25">
      <c r="R1004" s="872"/>
      <c r="S1004" s="872"/>
      <c r="T1004" s="872"/>
      <c r="U1004" s="872"/>
      <c r="V1004" s="872"/>
      <c r="W1004" s="872"/>
      <c r="X1004" s="872"/>
      <c r="Y1004" s="872"/>
      <c r="Z1004" s="872"/>
      <c r="AA1004" s="872"/>
      <c r="AB1004" s="872"/>
      <c r="AC1004" s="872"/>
      <c r="AD1004" s="872"/>
    </row>
    <row r="1005" spans="18:30" x14ac:dyDescent="0.25">
      <c r="R1005" s="872"/>
      <c r="S1005" s="872"/>
      <c r="T1005" s="872"/>
      <c r="U1005" s="872"/>
      <c r="V1005" s="872"/>
      <c r="W1005" s="872"/>
      <c r="X1005" s="872"/>
      <c r="Y1005" s="872"/>
      <c r="Z1005" s="872"/>
      <c r="AA1005" s="872"/>
      <c r="AB1005" s="872"/>
      <c r="AC1005" s="872"/>
      <c r="AD1005" s="872"/>
    </row>
    <row r="1006" spans="18:30" x14ac:dyDescent="0.25">
      <c r="R1006" s="872"/>
      <c r="S1006" s="872"/>
      <c r="T1006" s="872"/>
      <c r="U1006" s="872"/>
      <c r="V1006" s="872"/>
      <c r="W1006" s="872"/>
      <c r="X1006" s="872"/>
      <c r="Y1006" s="872"/>
      <c r="Z1006" s="872"/>
      <c r="AA1006" s="872"/>
      <c r="AB1006" s="872"/>
      <c r="AC1006" s="872"/>
      <c r="AD1006" s="872"/>
    </row>
    <row r="1007" spans="18:30" x14ac:dyDescent="0.25">
      <c r="R1007" s="872"/>
      <c r="S1007" s="872"/>
      <c r="T1007" s="872"/>
      <c r="U1007" s="872"/>
      <c r="V1007" s="872"/>
      <c r="W1007" s="872"/>
      <c r="X1007" s="872"/>
      <c r="Y1007" s="872"/>
      <c r="Z1007" s="872"/>
      <c r="AA1007" s="872"/>
      <c r="AB1007" s="872"/>
      <c r="AC1007" s="872"/>
      <c r="AD1007" s="872"/>
    </row>
    <row r="1008" spans="18:30" x14ac:dyDescent="0.25">
      <c r="R1008" s="872"/>
      <c r="S1008" s="872"/>
      <c r="T1008" s="872"/>
      <c r="U1008" s="872"/>
      <c r="V1008" s="872"/>
      <c r="W1008" s="872"/>
      <c r="X1008" s="872"/>
      <c r="Y1008" s="872"/>
      <c r="Z1008" s="872"/>
      <c r="AA1008" s="872"/>
      <c r="AB1008" s="872"/>
      <c r="AC1008" s="872"/>
      <c r="AD1008" s="872"/>
    </row>
    <row r="1009" spans="18:30" x14ac:dyDescent="0.25">
      <c r="R1009" s="872"/>
      <c r="S1009" s="872"/>
      <c r="T1009" s="872"/>
      <c r="U1009" s="872"/>
      <c r="V1009" s="872"/>
      <c r="W1009" s="872"/>
      <c r="X1009" s="872"/>
      <c r="Y1009" s="872"/>
      <c r="Z1009" s="872"/>
      <c r="AA1009" s="872"/>
      <c r="AB1009" s="872"/>
      <c r="AC1009" s="872"/>
      <c r="AD1009" s="872"/>
    </row>
    <row r="1010" spans="18:30" x14ac:dyDescent="0.25">
      <c r="R1010" s="872"/>
      <c r="S1010" s="872"/>
      <c r="T1010" s="872"/>
      <c r="U1010" s="872"/>
      <c r="V1010" s="872"/>
      <c r="W1010" s="872"/>
      <c r="X1010" s="872"/>
      <c r="Y1010" s="872"/>
      <c r="Z1010" s="872"/>
      <c r="AA1010" s="872"/>
      <c r="AB1010" s="872"/>
      <c r="AC1010" s="872"/>
      <c r="AD1010" s="872"/>
    </row>
    <row r="1011" spans="18:30" x14ac:dyDescent="0.25">
      <c r="R1011" s="872"/>
      <c r="S1011" s="872"/>
      <c r="T1011" s="872"/>
      <c r="U1011" s="872"/>
      <c r="V1011" s="872"/>
      <c r="W1011" s="872"/>
      <c r="X1011" s="872"/>
      <c r="Y1011" s="872"/>
      <c r="Z1011" s="872"/>
      <c r="AA1011" s="872"/>
      <c r="AB1011" s="872"/>
      <c r="AC1011" s="872"/>
      <c r="AD1011" s="872"/>
    </row>
    <row r="1012" spans="18:30" x14ac:dyDescent="0.25">
      <c r="R1012" s="872"/>
      <c r="S1012" s="872"/>
      <c r="T1012" s="872"/>
      <c r="U1012" s="872"/>
      <c r="V1012" s="872"/>
      <c r="W1012" s="872"/>
      <c r="X1012" s="872"/>
      <c r="Y1012" s="872"/>
      <c r="Z1012" s="872"/>
      <c r="AA1012" s="872"/>
      <c r="AB1012" s="872"/>
      <c r="AC1012" s="872"/>
      <c r="AD1012" s="872"/>
    </row>
    <row r="1013" spans="18:30" x14ac:dyDescent="0.25">
      <c r="R1013" s="872"/>
      <c r="S1013" s="872"/>
      <c r="T1013" s="872"/>
      <c r="U1013" s="872"/>
      <c r="V1013" s="872"/>
      <c r="W1013" s="872"/>
      <c r="X1013" s="872"/>
      <c r="Y1013" s="872"/>
      <c r="Z1013" s="872"/>
      <c r="AA1013" s="872"/>
      <c r="AB1013" s="872"/>
      <c r="AC1013" s="872"/>
      <c r="AD1013" s="872"/>
    </row>
    <row r="1014" spans="18:30" x14ac:dyDescent="0.25">
      <c r="R1014" s="872"/>
      <c r="S1014" s="872"/>
      <c r="T1014" s="872"/>
      <c r="U1014" s="872"/>
      <c r="V1014" s="872"/>
      <c r="W1014" s="872"/>
      <c r="X1014" s="872"/>
      <c r="Y1014" s="872"/>
      <c r="Z1014" s="872"/>
      <c r="AA1014" s="872"/>
      <c r="AB1014" s="872"/>
      <c r="AC1014" s="872"/>
      <c r="AD1014" s="872"/>
    </row>
    <row r="1015" spans="18:30" x14ac:dyDescent="0.25">
      <c r="R1015" s="872"/>
      <c r="S1015" s="872"/>
      <c r="T1015" s="872"/>
      <c r="U1015" s="872"/>
      <c r="V1015" s="872"/>
      <c r="W1015" s="872"/>
      <c r="X1015" s="872"/>
      <c r="Y1015" s="872"/>
      <c r="Z1015" s="872"/>
      <c r="AA1015" s="872"/>
      <c r="AB1015" s="872"/>
      <c r="AC1015" s="872"/>
      <c r="AD1015" s="872"/>
    </row>
    <row r="1016" spans="18:30" x14ac:dyDescent="0.25">
      <c r="R1016" s="872"/>
      <c r="S1016" s="872"/>
      <c r="T1016" s="872"/>
      <c r="U1016" s="872"/>
      <c r="V1016" s="872"/>
      <c r="W1016" s="872"/>
      <c r="X1016" s="872"/>
      <c r="Y1016" s="872"/>
      <c r="Z1016" s="872"/>
      <c r="AA1016" s="872"/>
      <c r="AB1016" s="872"/>
      <c r="AC1016" s="872"/>
      <c r="AD1016" s="872"/>
    </row>
    <row r="1017" spans="18:30" x14ac:dyDescent="0.25">
      <c r="R1017" s="872"/>
      <c r="S1017" s="872"/>
      <c r="T1017" s="872"/>
      <c r="U1017" s="872"/>
      <c r="V1017" s="872"/>
      <c r="W1017" s="872"/>
      <c r="X1017" s="872"/>
      <c r="Y1017" s="872"/>
      <c r="Z1017" s="872"/>
      <c r="AA1017" s="872"/>
      <c r="AB1017" s="872"/>
      <c r="AC1017" s="872"/>
      <c r="AD1017" s="872"/>
    </row>
    <row r="1018" spans="18:30" x14ac:dyDescent="0.25">
      <c r="R1018" s="872"/>
      <c r="S1018" s="872"/>
      <c r="T1018" s="872"/>
      <c r="U1018" s="872"/>
      <c r="V1018" s="872"/>
      <c r="W1018" s="872"/>
      <c r="X1018" s="872"/>
      <c r="Y1018" s="872"/>
      <c r="Z1018" s="872"/>
      <c r="AA1018" s="872"/>
      <c r="AB1018" s="872"/>
      <c r="AC1018" s="872"/>
      <c r="AD1018" s="872"/>
    </row>
    <row r="1019" spans="18:30" x14ac:dyDescent="0.25">
      <c r="R1019" s="872"/>
      <c r="S1019" s="872"/>
      <c r="T1019" s="872"/>
      <c r="U1019" s="872"/>
      <c r="V1019" s="872"/>
      <c r="W1019" s="872"/>
      <c r="X1019" s="872"/>
      <c r="Y1019" s="872"/>
      <c r="Z1019" s="872"/>
      <c r="AA1019" s="872"/>
      <c r="AB1019" s="872"/>
      <c r="AC1019" s="872"/>
      <c r="AD1019" s="872"/>
    </row>
    <row r="1020" spans="18:30" x14ac:dyDescent="0.25">
      <c r="R1020" s="872"/>
      <c r="S1020" s="872"/>
      <c r="T1020" s="872"/>
      <c r="U1020" s="872"/>
      <c r="V1020" s="872"/>
      <c r="W1020" s="872"/>
      <c r="X1020" s="872"/>
      <c r="Y1020" s="872"/>
      <c r="Z1020" s="872"/>
      <c r="AA1020" s="872"/>
      <c r="AB1020" s="872"/>
      <c r="AC1020" s="872"/>
      <c r="AD1020" s="872"/>
    </row>
    <row r="1021" spans="18:30" x14ac:dyDescent="0.25">
      <c r="R1021" s="872"/>
      <c r="S1021" s="872"/>
      <c r="T1021" s="872"/>
      <c r="U1021" s="872"/>
      <c r="V1021" s="872"/>
      <c r="W1021" s="872"/>
      <c r="X1021" s="872"/>
      <c r="Y1021" s="872"/>
      <c r="Z1021" s="872"/>
      <c r="AA1021" s="872"/>
      <c r="AB1021" s="872"/>
      <c r="AC1021" s="872"/>
      <c r="AD1021" s="872"/>
    </row>
    <row r="1022" spans="18:30" x14ac:dyDescent="0.25">
      <c r="R1022" s="872"/>
      <c r="S1022" s="872"/>
      <c r="T1022" s="872"/>
      <c r="U1022" s="872"/>
      <c r="V1022" s="872"/>
      <c r="W1022" s="872"/>
      <c r="X1022" s="872"/>
      <c r="Y1022" s="872"/>
      <c r="Z1022" s="872"/>
      <c r="AA1022" s="872"/>
      <c r="AB1022" s="872"/>
      <c r="AC1022" s="872"/>
      <c r="AD1022" s="872"/>
    </row>
    <row r="1023" spans="18:30" x14ac:dyDescent="0.25">
      <c r="R1023" s="872"/>
      <c r="S1023" s="872"/>
      <c r="T1023" s="872"/>
      <c r="U1023" s="872"/>
      <c r="V1023" s="872"/>
      <c r="W1023" s="872"/>
      <c r="X1023" s="872"/>
      <c r="Y1023" s="872"/>
      <c r="Z1023" s="872"/>
      <c r="AA1023" s="872"/>
      <c r="AB1023" s="872"/>
      <c r="AC1023" s="872"/>
      <c r="AD1023" s="872"/>
    </row>
    <row r="1024" spans="18:30" x14ac:dyDescent="0.25">
      <c r="R1024" s="872"/>
      <c r="S1024" s="872"/>
      <c r="T1024" s="872"/>
      <c r="U1024" s="872"/>
      <c r="V1024" s="872"/>
      <c r="W1024" s="872"/>
      <c r="X1024" s="872"/>
      <c r="Y1024" s="872"/>
      <c r="Z1024" s="872"/>
      <c r="AA1024" s="872"/>
      <c r="AB1024" s="872"/>
      <c r="AC1024" s="872"/>
      <c r="AD1024" s="872"/>
    </row>
    <row r="1025" spans="18:30" x14ac:dyDescent="0.25">
      <c r="R1025" s="872"/>
      <c r="S1025" s="872"/>
      <c r="T1025" s="872"/>
      <c r="U1025" s="872"/>
      <c r="V1025" s="872"/>
      <c r="W1025" s="872"/>
      <c r="X1025" s="872"/>
      <c r="Y1025" s="872"/>
      <c r="Z1025" s="872"/>
      <c r="AA1025" s="872"/>
      <c r="AB1025" s="872"/>
      <c r="AC1025" s="872"/>
      <c r="AD1025" s="872"/>
    </row>
    <row r="1026" spans="18:30" x14ac:dyDescent="0.25">
      <c r="R1026" s="872"/>
      <c r="S1026" s="872"/>
      <c r="T1026" s="872"/>
      <c r="U1026" s="872"/>
      <c r="V1026" s="872"/>
      <c r="W1026" s="872"/>
      <c r="X1026" s="872"/>
      <c r="Y1026" s="872"/>
      <c r="Z1026" s="872"/>
      <c r="AA1026" s="872"/>
      <c r="AB1026" s="872"/>
      <c r="AC1026" s="872"/>
      <c r="AD1026" s="872"/>
    </row>
    <row r="1027" spans="18:30" x14ac:dyDescent="0.25">
      <c r="R1027" s="872"/>
      <c r="S1027" s="872"/>
      <c r="T1027" s="872"/>
      <c r="U1027" s="872"/>
      <c r="V1027" s="872"/>
      <c r="W1027" s="872"/>
      <c r="X1027" s="872"/>
      <c r="Y1027" s="872"/>
      <c r="Z1027" s="872"/>
      <c r="AA1027" s="872"/>
      <c r="AB1027" s="872"/>
      <c r="AC1027" s="872"/>
      <c r="AD1027" s="872"/>
    </row>
    <row r="1028" spans="18:30" x14ac:dyDescent="0.25">
      <c r="R1028" s="872"/>
      <c r="S1028" s="872"/>
      <c r="T1028" s="872"/>
      <c r="U1028" s="872"/>
      <c r="V1028" s="872"/>
      <c r="W1028" s="872"/>
      <c r="X1028" s="872"/>
      <c r="Y1028" s="872"/>
      <c r="Z1028" s="872"/>
      <c r="AA1028" s="872"/>
      <c r="AB1028" s="872"/>
      <c r="AC1028" s="872"/>
      <c r="AD1028" s="872"/>
    </row>
    <row r="1029" spans="18:30" x14ac:dyDescent="0.25">
      <c r="R1029" s="872"/>
      <c r="S1029" s="872"/>
      <c r="T1029" s="872"/>
      <c r="U1029" s="872"/>
      <c r="V1029" s="872"/>
      <c r="W1029" s="872"/>
      <c r="X1029" s="872"/>
      <c r="Y1029" s="872"/>
      <c r="Z1029" s="872"/>
      <c r="AA1029" s="872"/>
      <c r="AB1029" s="872"/>
      <c r="AC1029" s="872"/>
      <c r="AD1029" s="872"/>
    </row>
    <row r="1030" spans="18:30" x14ac:dyDescent="0.25">
      <c r="R1030" s="872"/>
      <c r="S1030" s="872"/>
      <c r="T1030" s="872"/>
      <c r="U1030" s="872"/>
      <c r="V1030" s="872"/>
      <c r="W1030" s="872"/>
      <c r="X1030" s="872"/>
      <c r="Y1030" s="872"/>
      <c r="Z1030" s="872"/>
      <c r="AA1030" s="872"/>
      <c r="AB1030" s="872"/>
      <c r="AC1030" s="872"/>
      <c r="AD1030" s="872"/>
    </row>
    <row r="1031" spans="18:30" x14ac:dyDescent="0.25">
      <c r="R1031" s="872"/>
      <c r="S1031" s="872"/>
      <c r="T1031" s="872"/>
      <c r="U1031" s="872"/>
      <c r="V1031" s="872"/>
      <c r="W1031" s="872"/>
      <c r="X1031" s="872"/>
      <c r="Y1031" s="872"/>
      <c r="Z1031" s="872"/>
      <c r="AA1031" s="872"/>
      <c r="AB1031" s="872"/>
      <c r="AC1031" s="872"/>
      <c r="AD1031" s="872"/>
    </row>
    <row r="1032" spans="18:30" x14ac:dyDescent="0.25">
      <c r="R1032" s="872"/>
      <c r="S1032" s="872"/>
      <c r="T1032" s="872"/>
      <c r="U1032" s="872"/>
      <c r="V1032" s="872"/>
      <c r="W1032" s="872"/>
      <c r="X1032" s="872"/>
      <c r="Y1032" s="872"/>
      <c r="Z1032" s="872"/>
      <c r="AA1032" s="872"/>
      <c r="AB1032" s="872"/>
      <c r="AC1032" s="872"/>
      <c r="AD1032" s="872"/>
    </row>
    <row r="1033" spans="18:30" x14ac:dyDescent="0.25">
      <c r="R1033" s="872"/>
      <c r="S1033" s="872"/>
      <c r="T1033" s="872"/>
      <c r="U1033" s="872"/>
      <c r="V1033" s="872"/>
      <c r="W1033" s="872"/>
      <c r="X1033" s="872"/>
      <c r="Y1033" s="872"/>
      <c r="Z1033" s="872"/>
      <c r="AA1033" s="872"/>
      <c r="AB1033" s="872"/>
      <c r="AC1033" s="872"/>
      <c r="AD1033" s="872"/>
    </row>
    <row r="1034" spans="18:30" x14ac:dyDescent="0.25">
      <c r="R1034" s="872"/>
      <c r="S1034" s="872"/>
      <c r="T1034" s="872"/>
      <c r="U1034" s="872"/>
      <c r="V1034" s="872"/>
      <c r="W1034" s="872"/>
      <c r="X1034" s="872"/>
      <c r="Y1034" s="872"/>
      <c r="Z1034" s="872"/>
      <c r="AA1034" s="872"/>
      <c r="AB1034" s="872"/>
      <c r="AC1034" s="872"/>
      <c r="AD1034" s="872"/>
    </row>
    <row r="1035" spans="18:30" x14ac:dyDescent="0.25">
      <c r="R1035" s="872"/>
      <c r="S1035" s="872"/>
      <c r="T1035" s="872"/>
      <c r="U1035" s="872"/>
      <c r="V1035" s="872"/>
      <c r="W1035" s="872"/>
      <c r="X1035" s="872"/>
      <c r="Y1035" s="872"/>
      <c r="Z1035" s="872"/>
      <c r="AA1035" s="872"/>
      <c r="AB1035" s="872"/>
      <c r="AC1035" s="872"/>
      <c r="AD1035" s="872"/>
    </row>
    <row r="1036" spans="18:30" x14ac:dyDescent="0.25">
      <c r="R1036" s="872"/>
      <c r="S1036" s="872"/>
      <c r="T1036" s="872"/>
      <c r="U1036" s="872"/>
      <c r="V1036" s="872"/>
      <c r="W1036" s="872"/>
      <c r="X1036" s="872"/>
      <c r="Y1036" s="872"/>
      <c r="Z1036" s="872"/>
      <c r="AA1036" s="872"/>
      <c r="AB1036" s="872"/>
      <c r="AC1036" s="872"/>
      <c r="AD1036" s="872"/>
    </row>
    <row r="1037" spans="18:30" x14ac:dyDescent="0.25">
      <c r="R1037" s="872"/>
      <c r="S1037" s="872"/>
      <c r="T1037" s="872"/>
      <c r="U1037" s="872"/>
      <c r="V1037" s="872"/>
      <c r="W1037" s="872"/>
      <c r="X1037" s="872"/>
      <c r="Y1037" s="872"/>
      <c r="Z1037" s="872"/>
      <c r="AA1037" s="872"/>
      <c r="AB1037" s="872"/>
      <c r="AC1037" s="872"/>
      <c r="AD1037" s="872"/>
    </row>
    <row r="1038" spans="18:30" x14ac:dyDescent="0.25">
      <c r="R1038" s="872"/>
      <c r="S1038" s="872"/>
      <c r="T1038" s="872"/>
      <c r="U1038" s="872"/>
      <c r="V1038" s="872"/>
      <c r="W1038" s="872"/>
      <c r="X1038" s="872"/>
      <c r="Y1038" s="872"/>
      <c r="Z1038" s="872"/>
      <c r="AA1038" s="872"/>
      <c r="AB1038" s="872"/>
      <c r="AC1038" s="872"/>
      <c r="AD1038" s="872"/>
    </row>
    <row r="1039" spans="18:30" x14ac:dyDescent="0.25">
      <c r="R1039" s="872"/>
      <c r="S1039" s="872"/>
      <c r="T1039" s="872"/>
      <c r="U1039" s="872"/>
      <c r="V1039" s="872"/>
      <c r="W1039" s="872"/>
      <c r="X1039" s="872"/>
      <c r="Y1039" s="872"/>
      <c r="Z1039" s="872"/>
      <c r="AA1039" s="872"/>
      <c r="AB1039" s="872"/>
      <c r="AC1039" s="872"/>
      <c r="AD1039" s="872"/>
    </row>
    <row r="1040" spans="18:30" x14ac:dyDescent="0.25">
      <c r="R1040" s="872"/>
      <c r="S1040" s="872"/>
      <c r="T1040" s="872"/>
      <c r="U1040" s="872"/>
      <c r="V1040" s="872"/>
      <c r="W1040" s="872"/>
      <c r="X1040" s="872"/>
      <c r="Y1040" s="872"/>
      <c r="Z1040" s="872"/>
      <c r="AA1040" s="872"/>
      <c r="AB1040" s="872"/>
      <c r="AC1040" s="872"/>
      <c r="AD1040" s="872"/>
    </row>
    <row r="1041" spans="18:30" x14ac:dyDescent="0.25">
      <c r="R1041" s="872"/>
      <c r="S1041" s="872"/>
      <c r="T1041" s="872"/>
      <c r="U1041" s="872"/>
      <c r="V1041" s="872"/>
      <c r="W1041" s="872"/>
      <c r="X1041" s="872"/>
      <c r="Y1041" s="872"/>
      <c r="Z1041" s="872"/>
      <c r="AA1041" s="872"/>
      <c r="AB1041" s="872"/>
      <c r="AC1041" s="872"/>
      <c r="AD1041" s="872"/>
    </row>
    <row r="1042" spans="18:30" x14ac:dyDescent="0.25">
      <c r="R1042" s="872"/>
      <c r="S1042" s="872"/>
      <c r="T1042" s="872"/>
      <c r="U1042" s="872"/>
      <c r="V1042" s="872"/>
      <c r="W1042" s="872"/>
      <c r="X1042" s="872"/>
      <c r="Y1042" s="872"/>
      <c r="Z1042" s="872"/>
      <c r="AA1042" s="872"/>
      <c r="AB1042" s="872"/>
      <c r="AC1042" s="872"/>
      <c r="AD1042" s="872"/>
    </row>
    <row r="1043" spans="18:30" x14ac:dyDescent="0.25">
      <c r="R1043" s="872"/>
      <c r="S1043" s="872"/>
      <c r="T1043" s="872"/>
      <c r="U1043" s="872"/>
      <c r="V1043" s="872"/>
      <c r="W1043" s="872"/>
      <c r="X1043" s="872"/>
      <c r="Y1043" s="872"/>
      <c r="Z1043" s="872"/>
      <c r="AA1043" s="872"/>
      <c r="AB1043" s="872"/>
      <c r="AC1043" s="872"/>
      <c r="AD1043" s="872"/>
    </row>
    <row r="1044" spans="18:30" x14ac:dyDescent="0.25">
      <c r="R1044" s="872"/>
      <c r="S1044" s="872"/>
      <c r="T1044" s="872"/>
      <c r="U1044" s="872"/>
      <c r="V1044" s="872"/>
      <c r="W1044" s="872"/>
      <c r="X1044" s="872"/>
      <c r="Y1044" s="872"/>
      <c r="Z1044" s="872"/>
      <c r="AA1044" s="872"/>
      <c r="AB1044" s="872"/>
      <c r="AC1044" s="872"/>
      <c r="AD1044" s="872"/>
    </row>
    <row r="1045" spans="18:30" x14ac:dyDescent="0.25">
      <c r="R1045" s="872"/>
      <c r="S1045" s="872"/>
      <c r="T1045" s="872"/>
      <c r="U1045" s="872"/>
      <c r="V1045" s="872"/>
      <c r="W1045" s="872"/>
      <c r="X1045" s="872"/>
      <c r="Y1045" s="872"/>
      <c r="Z1045" s="872"/>
      <c r="AA1045" s="872"/>
      <c r="AB1045" s="872"/>
      <c r="AC1045" s="872"/>
      <c r="AD1045" s="872"/>
    </row>
    <row r="1046" spans="18:30" x14ac:dyDescent="0.25">
      <c r="R1046" s="872"/>
      <c r="S1046" s="872"/>
      <c r="T1046" s="872"/>
      <c r="U1046" s="872"/>
      <c r="V1046" s="872"/>
      <c r="W1046" s="872"/>
      <c r="X1046" s="872"/>
      <c r="Y1046" s="872"/>
      <c r="Z1046" s="872"/>
      <c r="AA1046" s="872"/>
      <c r="AB1046" s="872"/>
      <c r="AC1046" s="872"/>
      <c r="AD1046" s="872"/>
    </row>
    <row r="1047" spans="18:30" x14ac:dyDescent="0.25">
      <c r="R1047" s="872"/>
      <c r="S1047" s="872"/>
      <c r="T1047" s="872"/>
      <c r="U1047" s="872"/>
      <c r="V1047" s="872"/>
      <c r="W1047" s="872"/>
      <c r="X1047" s="872"/>
      <c r="Y1047" s="872"/>
      <c r="Z1047" s="872"/>
      <c r="AA1047" s="872"/>
      <c r="AB1047" s="872"/>
      <c r="AC1047" s="872"/>
      <c r="AD1047" s="872"/>
    </row>
    <row r="1048" spans="18:30" x14ac:dyDescent="0.25">
      <c r="R1048" s="872"/>
      <c r="S1048" s="872"/>
      <c r="T1048" s="872"/>
      <c r="U1048" s="872"/>
      <c r="V1048" s="872"/>
      <c r="W1048" s="872"/>
      <c r="X1048" s="872"/>
      <c r="Y1048" s="872"/>
      <c r="Z1048" s="872"/>
      <c r="AA1048" s="872"/>
      <c r="AB1048" s="872"/>
      <c r="AC1048" s="872"/>
      <c r="AD1048" s="872"/>
    </row>
    <row r="1049" spans="18:30" x14ac:dyDescent="0.25">
      <c r="R1049" s="872"/>
      <c r="S1049" s="872"/>
      <c r="T1049" s="872"/>
      <c r="U1049" s="872"/>
      <c r="V1049" s="872"/>
      <c r="W1049" s="872"/>
      <c r="X1049" s="872"/>
      <c r="Y1049" s="872"/>
      <c r="Z1049" s="872"/>
      <c r="AA1049" s="872"/>
      <c r="AB1049" s="872"/>
      <c r="AC1049" s="872"/>
      <c r="AD1049" s="872"/>
    </row>
    <row r="1050" spans="18:30" x14ac:dyDescent="0.25">
      <c r="R1050" s="872"/>
      <c r="S1050" s="872"/>
      <c r="T1050" s="872"/>
      <c r="U1050" s="872"/>
      <c r="V1050" s="872"/>
      <c r="W1050" s="872"/>
      <c r="X1050" s="872"/>
      <c r="Y1050" s="872"/>
      <c r="Z1050" s="872"/>
      <c r="AA1050" s="872"/>
      <c r="AB1050" s="872"/>
      <c r="AC1050" s="872"/>
      <c r="AD1050" s="872"/>
    </row>
    <row r="1051" spans="18:30" x14ac:dyDescent="0.25">
      <c r="R1051" s="872"/>
      <c r="S1051" s="872"/>
      <c r="T1051" s="872"/>
      <c r="U1051" s="872"/>
      <c r="V1051" s="872"/>
      <c r="W1051" s="872"/>
      <c r="X1051" s="872"/>
      <c r="Y1051" s="872"/>
      <c r="Z1051" s="872"/>
      <c r="AA1051" s="872"/>
      <c r="AB1051" s="872"/>
      <c r="AC1051" s="872"/>
      <c r="AD1051" s="872"/>
    </row>
    <row r="1052" spans="18:30" x14ac:dyDescent="0.25">
      <c r="R1052" s="872"/>
      <c r="S1052" s="872"/>
      <c r="T1052" s="872"/>
      <c r="U1052" s="872"/>
      <c r="V1052" s="872"/>
      <c r="W1052" s="872"/>
      <c r="X1052" s="872"/>
      <c r="Y1052" s="872"/>
      <c r="Z1052" s="872"/>
      <c r="AA1052" s="872"/>
      <c r="AB1052" s="872"/>
      <c r="AC1052" s="872"/>
      <c r="AD1052" s="872"/>
    </row>
    <row r="1053" spans="18:30" x14ac:dyDescent="0.25">
      <c r="R1053" s="872"/>
      <c r="S1053" s="872"/>
      <c r="T1053" s="872"/>
      <c r="U1053" s="872"/>
      <c r="V1053" s="872"/>
      <c r="W1053" s="872"/>
      <c r="X1053" s="872"/>
      <c r="Y1053" s="872"/>
      <c r="Z1053" s="872"/>
      <c r="AA1053" s="872"/>
      <c r="AB1053" s="872"/>
      <c r="AC1053" s="872"/>
      <c r="AD1053" s="872"/>
    </row>
    <row r="1054" spans="18:30" x14ac:dyDescent="0.25">
      <c r="R1054" s="872"/>
      <c r="S1054" s="872"/>
      <c r="T1054" s="872"/>
      <c r="U1054" s="872"/>
      <c r="V1054" s="872"/>
      <c r="W1054" s="872"/>
      <c r="X1054" s="872"/>
      <c r="Y1054" s="872"/>
      <c r="Z1054" s="872"/>
      <c r="AA1054" s="872"/>
      <c r="AB1054" s="872"/>
      <c r="AC1054" s="872"/>
      <c r="AD1054" s="872"/>
    </row>
    <row r="1055" spans="18:30" x14ac:dyDescent="0.25">
      <c r="R1055" s="872"/>
      <c r="S1055" s="872"/>
      <c r="T1055" s="872"/>
      <c r="U1055" s="872"/>
      <c r="V1055" s="872"/>
      <c r="W1055" s="872"/>
      <c r="X1055" s="872"/>
      <c r="Y1055" s="872"/>
      <c r="Z1055" s="872"/>
      <c r="AA1055" s="872"/>
      <c r="AB1055" s="872"/>
      <c r="AC1055" s="872"/>
      <c r="AD1055" s="872"/>
    </row>
    <row r="1056" spans="18:30" x14ac:dyDescent="0.25">
      <c r="R1056" s="872"/>
      <c r="S1056" s="872"/>
      <c r="T1056" s="872"/>
      <c r="U1056" s="872"/>
      <c r="V1056" s="872"/>
      <c r="W1056" s="872"/>
      <c r="X1056" s="872"/>
      <c r="Y1056" s="872"/>
      <c r="Z1056" s="872"/>
      <c r="AA1056" s="872"/>
      <c r="AB1056" s="872"/>
      <c r="AC1056" s="872"/>
      <c r="AD1056" s="872"/>
    </row>
    <row r="1057" spans="18:30" x14ac:dyDescent="0.25">
      <c r="R1057" s="872"/>
      <c r="S1057" s="872"/>
      <c r="T1057" s="872"/>
      <c r="U1057" s="872"/>
      <c r="V1057" s="872"/>
      <c r="W1057" s="872"/>
      <c r="X1057" s="872"/>
      <c r="Y1057" s="872"/>
      <c r="Z1057" s="872"/>
      <c r="AA1057" s="872"/>
      <c r="AB1057" s="872"/>
      <c r="AC1057" s="872"/>
      <c r="AD1057" s="872"/>
    </row>
    <row r="1058" spans="18:30" x14ac:dyDescent="0.25">
      <c r="R1058" s="872"/>
      <c r="S1058" s="872"/>
      <c r="T1058" s="872"/>
      <c r="U1058" s="872"/>
      <c r="V1058" s="872"/>
      <c r="W1058" s="872"/>
      <c r="X1058" s="872"/>
      <c r="Y1058" s="872"/>
      <c r="Z1058" s="872"/>
      <c r="AA1058" s="872"/>
      <c r="AB1058" s="872"/>
      <c r="AC1058" s="872"/>
      <c r="AD1058" s="872"/>
    </row>
    <row r="1059" spans="18:30" x14ac:dyDescent="0.25">
      <c r="R1059" s="872"/>
      <c r="S1059" s="872"/>
      <c r="T1059" s="872"/>
      <c r="U1059" s="872"/>
      <c r="V1059" s="872"/>
      <c r="W1059" s="872"/>
      <c r="X1059" s="872"/>
      <c r="Y1059" s="872"/>
      <c r="Z1059" s="872"/>
      <c r="AA1059" s="872"/>
      <c r="AB1059" s="872"/>
      <c r="AC1059" s="872"/>
      <c r="AD1059" s="872"/>
    </row>
    <row r="1060" spans="18:30" x14ac:dyDescent="0.25">
      <c r="R1060" s="872"/>
      <c r="S1060" s="872"/>
      <c r="T1060" s="872"/>
      <c r="U1060" s="872"/>
      <c r="V1060" s="872"/>
      <c r="W1060" s="872"/>
      <c r="X1060" s="872"/>
      <c r="Y1060" s="872"/>
      <c r="Z1060" s="872"/>
      <c r="AA1060" s="872"/>
      <c r="AB1060" s="872"/>
      <c r="AC1060" s="872"/>
      <c r="AD1060" s="872"/>
    </row>
    <row r="1061" spans="18:30" x14ac:dyDescent="0.25">
      <c r="R1061" s="872"/>
      <c r="S1061" s="872"/>
      <c r="T1061" s="872"/>
      <c r="U1061" s="872"/>
      <c r="V1061" s="872"/>
      <c r="W1061" s="872"/>
      <c r="X1061" s="872"/>
      <c r="Y1061" s="872"/>
      <c r="Z1061" s="872"/>
      <c r="AA1061" s="872"/>
      <c r="AB1061" s="872"/>
      <c r="AC1061" s="872"/>
      <c r="AD1061" s="872"/>
    </row>
    <row r="1062" spans="18:30" x14ac:dyDescent="0.25">
      <c r="R1062" s="872"/>
      <c r="S1062" s="872"/>
      <c r="T1062" s="872"/>
      <c r="U1062" s="872"/>
      <c r="V1062" s="872"/>
      <c r="W1062" s="872"/>
      <c r="X1062" s="872"/>
      <c r="Y1062" s="872"/>
      <c r="Z1062" s="872"/>
      <c r="AA1062" s="872"/>
      <c r="AB1062" s="872"/>
      <c r="AC1062" s="872"/>
      <c r="AD1062" s="872"/>
    </row>
    <row r="1063" spans="18:30" x14ac:dyDescent="0.25">
      <c r="R1063" s="872"/>
      <c r="S1063" s="872"/>
      <c r="T1063" s="872"/>
      <c r="U1063" s="872"/>
      <c r="V1063" s="872"/>
      <c r="W1063" s="872"/>
      <c r="X1063" s="872"/>
      <c r="Y1063" s="872"/>
      <c r="Z1063" s="872"/>
      <c r="AA1063" s="872"/>
      <c r="AB1063" s="872"/>
      <c r="AC1063" s="872"/>
      <c r="AD1063" s="872"/>
    </row>
    <row r="1064" spans="18:30" x14ac:dyDescent="0.25">
      <c r="R1064" s="872"/>
      <c r="S1064" s="872"/>
      <c r="T1064" s="872"/>
      <c r="U1064" s="872"/>
      <c r="V1064" s="872"/>
      <c r="W1064" s="872"/>
      <c r="X1064" s="872"/>
      <c r="Y1064" s="872"/>
      <c r="Z1064" s="872"/>
      <c r="AA1064" s="872"/>
      <c r="AB1064" s="872"/>
      <c r="AC1064" s="872"/>
      <c r="AD1064" s="872"/>
    </row>
    <row r="1065" spans="18:30" x14ac:dyDescent="0.25">
      <c r="R1065" s="872"/>
      <c r="S1065" s="872"/>
      <c r="T1065" s="872"/>
      <c r="U1065" s="872"/>
      <c r="V1065" s="872"/>
      <c r="W1065" s="872"/>
      <c r="X1065" s="872"/>
      <c r="Y1065" s="872"/>
      <c r="Z1065" s="872"/>
      <c r="AA1065" s="872"/>
      <c r="AB1065" s="872"/>
      <c r="AC1065" s="872"/>
      <c r="AD1065" s="872"/>
    </row>
    <row r="1066" spans="18:30" x14ac:dyDescent="0.25">
      <c r="R1066" s="872"/>
      <c r="S1066" s="872"/>
      <c r="T1066" s="872"/>
      <c r="U1066" s="872"/>
      <c r="V1066" s="872"/>
      <c r="W1066" s="872"/>
      <c r="X1066" s="872"/>
      <c r="Y1066" s="872"/>
      <c r="Z1066" s="872"/>
      <c r="AA1066" s="872"/>
      <c r="AB1066" s="872"/>
      <c r="AC1066" s="872"/>
      <c r="AD1066" s="872"/>
    </row>
    <row r="1067" spans="18:30" x14ac:dyDescent="0.25">
      <c r="R1067" s="872"/>
      <c r="S1067" s="872"/>
      <c r="T1067" s="872"/>
      <c r="U1067" s="872"/>
      <c r="V1067" s="872"/>
      <c r="W1067" s="872"/>
      <c r="X1067" s="872"/>
      <c r="Y1067" s="872"/>
      <c r="Z1067" s="872"/>
      <c r="AA1067" s="872"/>
      <c r="AB1067" s="872"/>
      <c r="AC1067" s="872"/>
      <c r="AD1067" s="872"/>
    </row>
    <row r="1068" spans="18:30" x14ac:dyDescent="0.25">
      <c r="R1068" s="872"/>
      <c r="S1068" s="872"/>
      <c r="T1068" s="872"/>
      <c r="U1068" s="872"/>
      <c r="V1068" s="872"/>
      <c r="W1068" s="872"/>
      <c r="X1068" s="872"/>
      <c r="Y1068" s="872"/>
      <c r="Z1068" s="872"/>
      <c r="AA1068" s="872"/>
      <c r="AB1068" s="872"/>
      <c r="AC1068" s="872"/>
      <c r="AD1068" s="872"/>
    </row>
    <row r="1069" spans="18:30" x14ac:dyDescent="0.25">
      <c r="R1069" s="872"/>
      <c r="S1069" s="872"/>
      <c r="T1069" s="872"/>
      <c r="U1069" s="872"/>
      <c r="V1069" s="872"/>
      <c r="W1069" s="872"/>
      <c r="X1069" s="872"/>
      <c r="Y1069" s="872"/>
      <c r="Z1069" s="872"/>
      <c r="AA1069" s="872"/>
      <c r="AB1069" s="872"/>
      <c r="AC1069" s="872"/>
      <c r="AD1069" s="872"/>
    </row>
    <row r="1070" spans="18:30" x14ac:dyDescent="0.25">
      <c r="R1070" s="872"/>
      <c r="S1070" s="872"/>
      <c r="T1070" s="872"/>
      <c r="U1070" s="872"/>
      <c r="V1070" s="872"/>
      <c r="W1070" s="872"/>
      <c r="X1070" s="872"/>
      <c r="Y1070" s="872"/>
      <c r="Z1070" s="872"/>
      <c r="AA1070" s="872"/>
      <c r="AB1070" s="872"/>
      <c r="AC1070" s="872"/>
      <c r="AD1070" s="872"/>
    </row>
    <row r="1071" spans="18:30" x14ac:dyDescent="0.25">
      <c r="R1071" s="872"/>
      <c r="S1071" s="872"/>
      <c r="T1071" s="872"/>
      <c r="U1071" s="872"/>
      <c r="V1071" s="872"/>
      <c r="W1071" s="872"/>
      <c r="X1071" s="872"/>
      <c r="Y1071" s="872"/>
      <c r="Z1071" s="872"/>
      <c r="AA1071" s="872"/>
      <c r="AB1071" s="872"/>
      <c r="AC1071" s="872"/>
      <c r="AD1071" s="872"/>
    </row>
    <row r="1072" spans="18:30" x14ac:dyDescent="0.25">
      <c r="R1072" s="872"/>
      <c r="S1072" s="872"/>
      <c r="T1072" s="872"/>
      <c r="U1072" s="872"/>
      <c r="V1072" s="872"/>
      <c r="W1072" s="872"/>
      <c r="X1072" s="872"/>
      <c r="Y1072" s="872"/>
      <c r="Z1072" s="872"/>
      <c r="AA1072" s="872"/>
      <c r="AB1072" s="872"/>
      <c r="AC1072" s="872"/>
      <c r="AD1072" s="872"/>
    </row>
    <row r="1073" spans="18:30" x14ac:dyDescent="0.25">
      <c r="R1073" s="872"/>
      <c r="S1073" s="872"/>
      <c r="T1073" s="872"/>
      <c r="U1073" s="872"/>
      <c r="V1073" s="872"/>
      <c r="W1073" s="872"/>
      <c r="X1073" s="872"/>
      <c r="Y1073" s="872"/>
      <c r="Z1073" s="872"/>
      <c r="AA1073" s="872"/>
      <c r="AB1073" s="872"/>
      <c r="AC1073" s="872"/>
      <c r="AD1073" s="872"/>
    </row>
    <row r="1074" spans="18:30" x14ac:dyDescent="0.25">
      <c r="R1074" s="872"/>
      <c r="S1074" s="872"/>
      <c r="T1074" s="872"/>
      <c r="U1074" s="872"/>
      <c r="V1074" s="872"/>
      <c r="W1074" s="872"/>
      <c r="X1074" s="872"/>
      <c r="Y1074" s="872"/>
      <c r="Z1074" s="872"/>
      <c r="AA1074" s="872"/>
      <c r="AB1074" s="872"/>
      <c r="AC1074" s="872"/>
      <c r="AD1074" s="872"/>
    </row>
    <row r="1075" spans="18:30" x14ac:dyDescent="0.25">
      <c r="R1075" s="872"/>
      <c r="S1075" s="872"/>
      <c r="T1075" s="872"/>
      <c r="U1075" s="872"/>
      <c r="V1075" s="872"/>
      <c r="W1075" s="872"/>
      <c r="X1075" s="872"/>
      <c r="Y1075" s="872"/>
      <c r="Z1075" s="872"/>
      <c r="AA1075" s="872"/>
      <c r="AB1075" s="872"/>
      <c r="AC1075" s="872"/>
      <c r="AD1075" s="872"/>
    </row>
    <row r="1076" spans="18:30" x14ac:dyDescent="0.25">
      <c r="R1076" s="872"/>
      <c r="S1076" s="872"/>
      <c r="T1076" s="872"/>
      <c r="U1076" s="872"/>
      <c r="V1076" s="872"/>
      <c r="W1076" s="872"/>
      <c r="X1076" s="872"/>
      <c r="Y1076" s="872"/>
      <c r="Z1076" s="872"/>
      <c r="AA1076" s="872"/>
      <c r="AB1076" s="872"/>
      <c r="AC1076" s="872"/>
      <c r="AD1076" s="872"/>
    </row>
    <row r="1077" spans="18:30" x14ac:dyDescent="0.25">
      <c r="R1077" s="872"/>
      <c r="S1077" s="872"/>
      <c r="T1077" s="872"/>
      <c r="U1077" s="872"/>
      <c r="V1077" s="872"/>
      <c r="W1077" s="872"/>
      <c r="X1077" s="872"/>
      <c r="Y1077" s="872"/>
      <c r="Z1077" s="872"/>
      <c r="AA1077" s="872"/>
      <c r="AB1077" s="872"/>
      <c r="AC1077" s="872"/>
      <c r="AD1077" s="872"/>
    </row>
    <row r="1078" spans="18:30" x14ac:dyDescent="0.25">
      <c r="R1078" s="872"/>
      <c r="S1078" s="872"/>
      <c r="T1078" s="872"/>
      <c r="U1078" s="872"/>
      <c r="V1078" s="872"/>
      <c r="W1078" s="872"/>
      <c r="X1078" s="872"/>
      <c r="Y1078" s="872"/>
      <c r="Z1078" s="872"/>
      <c r="AA1078" s="872"/>
      <c r="AB1078" s="872"/>
      <c r="AC1078" s="872"/>
      <c r="AD1078" s="872"/>
    </row>
    <row r="1079" spans="18:30" x14ac:dyDescent="0.25">
      <c r="R1079" s="872"/>
      <c r="S1079" s="872"/>
      <c r="T1079" s="872"/>
      <c r="U1079" s="872"/>
      <c r="V1079" s="872"/>
      <c r="W1079" s="872"/>
      <c r="X1079" s="872"/>
      <c r="Y1079" s="872"/>
      <c r="Z1079" s="872"/>
      <c r="AA1079" s="872"/>
      <c r="AB1079" s="872"/>
      <c r="AC1079" s="872"/>
      <c r="AD1079" s="872"/>
    </row>
    <row r="1080" spans="18:30" x14ac:dyDescent="0.25">
      <c r="R1080" s="872"/>
      <c r="S1080" s="872"/>
      <c r="T1080" s="872"/>
      <c r="U1080" s="872"/>
      <c r="V1080" s="872"/>
      <c r="W1080" s="872"/>
      <c r="X1080" s="872"/>
      <c r="Y1080" s="872"/>
      <c r="Z1080" s="872"/>
      <c r="AA1080" s="872"/>
      <c r="AB1080" s="872"/>
      <c r="AC1080" s="872"/>
      <c r="AD1080" s="872"/>
    </row>
    <row r="1081" spans="18:30" x14ac:dyDescent="0.25">
      <c r="R1081" s="872"/>
      <c r="S1081" s="872"/>
      <c r="T1081" s="872"/>
      <c r="U1081" s="872"/>
      <c r="V1081" s="872"/>
      <c r="W1081" s="872"/>
      <c r="X1081" s="872"/>
      <c r="Y1081" s="872"/>
      <c r="Z1081" s="872"/>
      <c r="AA1081" s="872"/>
      <c r="AB1081" s="872"/>
      <c r="AC1081" s="872"/>
      <c r="AD1081" s="872"/>
    </row>
    <row r="1082" spans="18:30" x14ac:dyDescent="0.25">
      <c r="R1082" s="872"/>
      <c r="S1082" s="872"/>
      <c r="T1082" s="872"/>
      <c r="U1082" s="872"/>
      <c r="V1082" s="872"/>
      <c r="W1082" s="872"/>
      <c r="X1082" s="872"/>
      <c r="Y1082" s="872"/>
      <c r="Z1082" s="872"/>
      <c r="AA1082" s="872"/>
      <c r="AB1082" s="872"/>
      <c r="AC1082" s="872"/>
      <c r="AD1082" s="872"/>
    </row>
    <row r="1083" spans="18:30" x14ac:dyDescent="0.25">
      <c r="R1083" s="872"/>
      <c r="S1083" s="872"/>
      <c r="T1083" s="872"/>
      <c r="U1083" s="872"/>
      <c r="V1083" s="872"/>
      <c r="W1083" s="872"/>
      <c r="X1083" s="872"/>
      <c r="Y1083" s="872"/>
      <c r="Z1083" s="872"/>
      <c r="AA1083" s="872"/>
      <c r="AB1083" s="872"/>
      <c r="AC1083" s="872"/>
      <c r="AD1083" s="872"/>
    </row>
    <row r="1084" spans="18:30" x14ac:dyDescent="0.25">
      <c r="R1084" s="872"/>
      <c r="S1084" s="872"/>
      <c r="T1084" s="872"/>
      <c r="U1084" s="872"/>
      <c r="V1084" s="872"/>
      <c r="W1084" s="872"/>
      <c r="X1084" s="872"/>
      <c r="Y1084" s="872"/>
      <c r="Z1084" s="872"/>
      <c r="AA1084" s="872"/>
      <c r="AB1084" s="872"/>
      <c r="AC1084" s="872"/>
      <c r="AD1084" s="872"/>
    </row>
    <row r="1085" spans="18:30" x14ac:dyDescent="0.25">
      <c r="R1085" s="872"/>
      <c r="S1085" s="872"/>
      <c r="T1085" s="872"/>
      <c r="U1085" s="872"/>
      <c r="V1085" s="872"/>
      <c r="W1085" s="872"/>
      <c r="X1085" s="872"/>
      <c r="Y1085" s="872"/>
      <c r="Z1085" s="872"/>
      <c r="AA1085" s="872"/>
      <c r="AB1085" s="872"/>
      <c r="AC1085" s="872"/>
      <c r="AD1085" s="872"/>
    </row>
    <row r="1086" spans="18:30" x14ac:dyDescent="0.25">
      <c r="R1086" s="872"/>
      <c r="S1086" s="872"/>
      <c r="T1086" s="872"/>
      <c r="U1086" s="872"/>
      <c r="V1086" s="872"/>
      <c r="W1086" s="872"/>
      <c r="X1086" s="872"/>
      <c r="Y1086" s="872"/>
      <c r="Z1086" s="872"/>
      <c r="AA1086" s="872"/>
      <c r="AB1086" s="872"/>
      <c r="AC1086" s="872"/>
      <c r="AD1086" s="872"/>
    </row>
    <row r="1087" spans="18:30" x14ac:dyDescent="0.25">
      <c r="R1087" s="872"/>
      <c r="S1087" s="872"/>
      <c r="T1087" s="872"/>
      <c r="U1087" s="872"/>
      <c r="V1087" s="872"/>
      <c r="W1087" s="872"/>
      <c r="X1087" s="872"/>
      <c r="Y1087" s="872"/>
      <c r="Z1087" s="872"/>
      <c r="AA1087" s="872"/>
      <c r="AB1087" s="872"/>
      <c r="AC1087" s="872"/>
      <c r="AD1087" s="872"/>
    </row>
    <row r="1088" spans="18:30" x14ac:dyDescent="0.25">
      <c r="R1088" s="872"/>
      <c r="S1088" s="872"/>
      <c r="T1088" s="872"/>
      <c r="U1088" s="872"/>
      <c r="V1088" s="872"/>
      <c r="W1088" s="872"/>
      <c r="X1088" s="872"/>
      <c r="Y1088" s="872"/>
      <c r="Z1088" s="872"/>
      <c r="AA1088" s="872"/>
      <c r="AB1088" s="872"/>
      <c r="AC1088" s="872"/>
      <c r="AD1088" s="872"/>
    </row>
    <row r="1089" spans="18:30" x14ac:dyDescent="0.25">
      <c r="R1089" s="872"/>
      <c r="S1089" s="872"/>
      <c r="T1089" s="872"/>
      <c r="U1089" s="872"/>
      <c r="V1089" s="872"/>
      <c r="W1089" s="872"/>
      <c r="X1089" s="872"/>
      <c r="Y1089" s="872"/>
      <c r="Z1089" s="872"/>
      <c r="AA1089" s="872"/>
      <c r="AB1089" s="872"/>
      <c r="AC1089" s="872"/>
      <c r="AD1089" s="872"/>
    </row>
    <row r="1090" spans="18:30" x14ac:dyDescent="0.25">
      <c r="R1090" s="872"/>
      <c r="S1090" s="872"/>
      <c r="T1090" s="872"/>
      <c r="U1090" s="872"/>
      <c r="V1090" s="872"/>
      <c r="W1090" s="872"/>
      <c r="X1090" s="872"/>
      <c r="Y1090" s="872"/>
      <c r="Z1090" s="872"/>
      <c r="AA1090" s="872"/>
      <c r="AB1090" s="872"/>
      <c r="AC1090" s="872"/>
      <c r="AD1090" s="872"/>
    </row>
    <row r="1091" spans="18:30" x14ac:dyDescent="0.25">
      <c r="R1091" s="872"/>
      <c r="S1091" s="872"/>
      <c r="T1091" s="872"/>
      <c r="U1091" s="872"/>
      <c r="V1091" s="872"/>
      <c r="W1091" s="872"/>
      <c r="X1091" s="872"/>
      <c r="Y1091" s="872"/>
      <c r="Z1091" s="872"/>
      <c r="AA1091" s="872"/>
      <c r="AB1091" s="872"/>
      <c r="AC1091" s="872"/>
      <c r="AD1091" s="872"/>
    </row>
    <row r="1092" spans="18:30" x14ac:dyDescent="0.25">
      <c r="R1092" s="872"/>
      <c r="S1092" s="872"/>
      <c r="T1092" s="872"/>
      <c r="U1092" s="872"/>
      <c r="V1092" s="872"/>
      <c r="W1092" s="872"/>
      <c r="X1092" s="872"/>
      <c r="Y1092" s="872"/>
      <c r="Z1092" s="872"/>
      <c r="AA1092" s="872"/>
      <c r="AB1092" s="872"/>
      <c r="AC1092" s="872"/>
      <c r="AD1092" s="872"/>
    </row>
    <row r="1093" spans="18:30" x14ac:dyDescent="0.25">
      <c r="R1093" s="872"/>
      <c r="S1093" s="872"/>
      <c r="T1093" s="872"/>
      <c r="U1093" s="872"/>
      <c r="V1093" s="872"/>
      <c r="W1093" s="872"/>
      <c r="X1093" s="872"/>
      <c r="Y1093" s="872"/>
      <c r="Z1093" s="872"/>
      <c r="AA1093" s="872"/>
      <c r="AB1093" s="872"/>
      <c r="AC1093" s="872"/>
      <c r="AD1093" s="872"/>
    </row>
    <row r="1094" spans="18:30" x14ac:dyDescent="0.25">
      <c r="R1094" s="872"/>
      <c r="S1094" s="872"/>
      <c r="T1094" s="872"/>
      <c r="U1094" s="872"/>
      <c r="V1094" s="872"/>
      <c r="W1094" s="872"/>
      <c r="X1094" s="872"/>
      <c r="Y1094" s="872"/>
      <c r="Z1094" s="872"/>
      <c r="AA1094" s="872"/>
      <c r="AB1094" s="872"/>
      <c r="AC1094" s="872"/>
      <c r="AD1094" s="872"/>
    </row>
    <row r="1095" spans="18:30" x14ac:dyDescent="0.25">
      <c r="R1095" s="872"/>
      <c r="S1095" s="872"/>
      <c r="T1095" s="872"/>
      <c r="U1095" s="872"/>
      <c r="V1095" s="872"/>
      <c r="W1095" s="872"/>
      <c r="X1095" s="872"/>
      <c r="Y1095" s="872"/>
      <c r="Z1095" s="872"/>
      <c r="AA1095" s="872"/>
      <c r="AB1095" s="872"/>
      <c r="AC1095" s="872"/>
      <c r="AD1095" s="872"/>
    </row>
    <row r="1096" spans="18:30" x14ac:dyDescent="0.25">
      <c r="R1096" s="872"/>
      <c r="S1096" s="872"/>
      <c r="T1096" s="872"/>
      <c r="U1096" s="872"/>
      <c r="V1096" s="872"/>
      <c r="W1096" s="872"/>
      <c r="X1096" s="872"/>
      <c r="Y1096" s="872"/>
      <c r="Z1096" s="872"/>
      <c r="AA1096" s="872"/>
      <c r="AB1096" s="872"/>
      <c r="AC1096" s="872"/>
      <c r="AD1096" s="872"/>
    </row>
    <row r="1097" spans="18:30" x14ac:dyDescent="0.25">
      <c r="R1097" s="872"/>
      <c r="S1097" s="872"/>
      <c r="T1097" s="872"/>
      <c r="U1097" s="872"/>
      <c r="V1097" s="872"/>
      <c r="W1097" s="872"/>
      <c r="X1097" s="872"/>
      <c r="Y1097" s="872"/>
      <c r="Z1097" s="872"/>
      <c r="AA1097" s="872"/>
      <c r="AB1097" s="872"/>
      <c r="AC1097" s="872"/>
      <c r="AD1097" s="872"/>
    </row>
    <row r="1098" spans="18:30" x14ac:dyDescent="0.25">
      <c r="R1098" s="872"/>
      <c r="S1098" s="872"/>
      <c r="T1098" s="872"/>
      <c r="U1098" s="872"/>
      <c r="V1098" s="872"/>
      <c r="W1098" s="872"/>
      <c r="X1098" s="872"/>
      <c r="Y1098" s="872"/>
      <c r="Z1098" s="872"/>
      <c r="AA1098" s="872"/>
      <c r="AB1098" s="872"/>
      <c r="AC1098" s="872"/>
      <c r="AD1098" s="872"/>
    </row>
    <row r="1099" spans="18:30" x14ac:dyDescent="0.25">
      <c r="R1099" s="872"/>
      <c r="S1099" s="872"/>
      <c r="T1099" s="872"/>
      <c r="U1099" s="872"/>
      <c r="V1099" s="872"/>
      <c r="W1099" s="872"/>
      <c r="X1099" s="872"/>
      <c r="Y1099" s="872"/>
      <c r="Z1099" s="872"/>
      <c r="AA1099" s="872"/>
      <c r="AB1099" s="872"/>
      <c r="AC1099" s="872"/>
      <c r="AD1099" s="872"/>
    </row>
    <row r="1100" spans="18:30" x14ac:dyDescent="0.25">
      <c r="R1100" s="872"/>
      <c r="S1100" s="872"/>
      <c r="T1100" s="872"/>
      <c r="U1100" s="872"/>
      <c r="V1100" s="872"/>
      <c r="W1100" s="872"/>
      <c r="X1100" s="872"/>
      <c r="Y1100" s="872"/>
      <c r="Z1100" s="872"/>
      <c r="AA1100" s="872"/>
      <c r="AB1100" s="872"/>
      <c r="AC1100" s="872"/>
      <c r="AD1100" s="872"/>
    </row>
    <row r="1101" spans="18:30" x14ac:dyDescent="0.25">
      <c r="R1101" s="872"/>
      <c r="S1101" s="872"/>
      <c r="T1101" s="872"/>
      <c r="U1101" s="872"/>
      <c r="V1101" s="872"/>
      <c r="W1101" s="872"/>
      <c r="X1101" s="872"/>
      <c r="Y1101" s="872"/>
      <c r="Z1101" s="872"/>
      <c r="AA1101" s="872"/>
      <c r="AB1101" s="872"/>
      <c r="AC1101" s="872"/>
      <c r="AD1101" s="872"/>
    </row>
    <row r="1102" spans="18:30" x14ac:dyDescent="0.25">
      <c r="R1102" s="872"/>
      <c r="S1102" s="872"/>
      <c r="T1102" s="872"/>
      <c r="U1102" s="872"/>
      <c r="V1102" s="872"/>
      <c r="W1102" s="872"/>
      <c r="X1102" s="872"/>
      <c r="Y1102" s="872"/>
      <c r="Z1102" s="872"/>
      <c r="AA1102" s="872"/>
      <c r="AB1102" s="872"/>
      <c r="AC1102" s="872"/>
      <c r="AD1102" s="872"/>
    </row>
    <row r="1103" spans="18:30" x14ac:dyDescent="0.25">
      <c r="R1103" s="872"/>
      <c r="S1103" s="872"/>
      <c r="T1103" s="872"/>
      <c r="U1103" s="872"/>
      <c r="V1103" s="872"/>
      <c r="W1103" s="872"/>
      <c r="X1103" s="872"/>
      <c r="Y1103" s="872"/>
      <c r="Z1103" s="872"/>
      <c r="AA1103" s="872"/>
      <c r="AB1103" s="872"/>
      <c r="AC1103" s="872"/>
      <c r="AD1103" s="872"/>
    </row>
    <row r="1104" spans="18:30" x14ac:dyDescent="0.25">
      <c r="R1104" s="872"/>
      <c r="S1104" s="872"/>
      <c r="T1104" s="872"/>
      <c r="U1104" s="872"/>
      <c r="V1104" s="872"/>
      <c r="W1104" s="872"/>
      <c r="X1104" s="872"/>
      <c r="Y1104" s="872"/>
      <c r="Z1104" s="872"/>
      <c r="AA1104" s="872"/>
      <c r="AB1104" s="872"/>
      <c r="AC1104" s="872"/>
      <c r="AD1104" s="872"/>
    </row>
    <row r="1105" spans="18:30" x14ac:dyDescent="0.25">
      <c r="R1105" s="872"/>
      <c r="S1105" s="872"/>
      <c r="T1105" s="872"/>
      <c r="U1105" s="872"/>
      <c r="V1105" s="872"/>
      <c r="W1105" s="872"/>
      <c r="X1105" s="872"/>
      <c r="Y1105" s="872"/>
      <c r="Z1105" s="872"/>
      <c r="AA1105" s="872"/>
      <c r="AB1105" s="872"/>
      <c r="AC1105" s="872"/>
      <c r="AD1105" s="872"/>
    </row>
    <row r="1106" spans="18:30" x14ac:dyDescent="0.25">
      <c r="R1106" s="872"/>
      <c r="S1106" s="872"/>
      <c r="T1106" s="872"/>
      <c r="U1106" s="872"/>
      <c r="V1106" s="872"/>
      <c r="W1106" s="872"/>
      <c r="X1106" s="872"/>
      <c r="Y1106" s="872"/>
      <c r="Z1106" s="872"/>
      <c r="AA1106" s="872"/>
      <c r="AB1106" s="872"/>
      <c r="AC1106" s="872"/>
      <c r="AD1106" s="872"/>
    </row>
    <row r="1107" spans="18:30" x14ac:dyDescent="0.25">
      <c r="R1107" s="872"/>
      <c r="S1107" s="872"/>
      <c r="T1107" s="872"/>
      <c r="U1107" s="872"/>
      <c r="V1107" s="872"/>
      <c r="W1107" s="872"/>
      <c r="X1107" s="872"/>
      <c r="Y1107" s="872"/>
      <c r="Z1107" s="872"/>
      <c r="AA1107" s="872"/>
      <c r="AB1107" s="872"/>
      <c r="AC1107" s="872"/>
      <c r="AD1107" s="872"/>
    </row>
    <row r="1108" spans="18:30" x14ac:dyDescent="0.25">
      <c r="R1108" s="872"/>
      <c r="S1108" s="872"/>
      <c r="T1108" s="872"/>
      <c r="U1108" s="872"/>
      <c r="V1108" s="872"/>
      <c r="W1108" s="872"/>
      <c r="X1108" s="872"/>
      <c r="Y1108" s="872"/>
      <c r="Z1108" s="872"/>
      <c r="AA1108" s="872"/>
      <c r="AB1108" s="872"/>
      <c r="AC1108" s="872"/>
      <c r="AD1108" s="872"/>
    </row>
    <row r="1109" spans="18:30" x14ac:dyDescent="0.25">
      <c r="R1109" s="872"/>
      <c r="S1109" s="872"/>
      <c r="T1109" s="872"/>
      <c r="U1109" s="872"/>
      <c r="V1109" s="872"/>
      <c r="W1109" s="872"/>
      <c r="X1109" s="872"/>
      <c r="Y1109" s="872"/>
      <c r="Z1109" s="872"/>
      <c r="AA1109" s="872"/>
      <c r="AB1109" s="872"/>
      <c r="AC1109" s="872"/>
      <c r="AD1109" s="872"/>
    </row>
    <row r="1110" spans="18:30" x14ac:dyDescent="0.25">
      <c r="R1110" s="872"/>
      <c r="S1110" s="872"/>
      <c r="T1110" s="872"/>
      <c r="U1110" s="872"/>
      <c r="V1110" s="872"/>
      <c r="W1110" s="872"/>
      <c r="X1110" s="872"/>
      <c r="Y1110" s="872"/>
      <c r="Z1110" s="872"/>
      <c r="AA1110" s="872"/>
      <c r="AB1110" s="872"/>
      <c r="AC1110" s="872"/>
      <c r="AD1110" s="872"/>
    </row>
    <row r="1111" spans="18:30" x14ac:dyDescent="0.25">
      <c r="R1111" s="872"/>
      <c r="S1111" s="872"/>
      <c r="T1111" s="872"/>
      <c r="U1111" s="872"/>
      <c r="V1111" s="872"/>
      <c r="W1111" s="872"/>
      <c r="X1111" s="872"/>
      <c r="Y1111" s="872"/>
      <c r="Z1111" s="872"/>
      <c r="AA1111" s="872"/>
      <c r="AB1111" s="872"/>
      <c r="AC1111" s="872"/>
      <c r="AD1111" s="872"/>
    </row>
    <row r="1112" spans="18:30" x14ac:dyDescent="0.25">
      <c r="R1112" s="872"/>
      <c r="S1112" s="872"/>
      <c r="T1112" s="872"/>
      <c r="U1112" s="872"/>
      <c r="V1112" s="872"/>
      <c r="W1112" s="872"/>
      <c r="X1112" s="872"/>
      <c r="Y1112" s="872"/>
      <c r="Z1112" s="872"/>
      <c r="AA1112" s="872"/>
      <c r="AB1112" s="872"/>
      <c r="AC1112" s="872"/>
      <c r="AD1112" s="872"/>
    </row>
    <row r="1113" spans="18:30" x14ac:dyDescent="0.25">
      <c r="R1113" s="872"/>
      <c r="S1113" s="872"/>
      <c r="T1113" s="872"/>
      <c r="U1113" s="872"/>
      <c r="V1113" s="872"/>
      <c r="W1113" s="872"/>
      <c r="X1113" s="872"/>
      <c r="Y1113" s="872"/>
      <c r="Z1113" s="872"/>
      <c r="AA1113" s="872"/>
      <c r="AB1113" s="872"/>
      <c r="AC1113" s="872"/>
      <c r="AD1113" s="872"/>
    </row>
    <row r="1114" spans="18:30" x14ac:dyDescent="0.25">
      <c r="R1114" s="872"/>
      <c r="S1114" s="872"/>
      <c r="T1114" s="872"/>
      <c r="U1114" s="872"/>
      <c r="V1114" s="872"/>
      <c r="W1114" s="872"/>
      <c r="X1114" s="872"/>
      <c r="Y1114" s="872"/>
      <c r="Z1114" s="872"/>
      <c r="AA1114" s="872"/>
      <c r="AB1114" s="872"/>
      <c r="AC1114" s="872"/>
      <c r="AD1114" s="872"/>
    </row>
    <row r="1115" spans="18:30" x14ac:dyDescent="0.25">
      <c r="R1115" s="872"/>
      <c r="S1115" s="872"/>
      <c r="T1115" s="872"/>
      <c r="U1115" s="872"/>
      <c r="V1115" s="872"/>
      <c r="W1115" s="872"/>
      <c r="X1115" s="872"/>
      <c r="Y1115" s="872"/>
      <c r="Z1115" s="872"/>
      <c r="AA1115" s="872"/>
      <c r="AB1115" s="872"/>
      <c r="AC1115" s="872"/>
      <c r="AD1115" s="872"/>
    </row>
    <row r="1116" spans="18:30" x14ac:dyDescent="0.25">
      <c r="R1116" s="872"/>
      <c r="S1116" s="872"/>
      <c r="T1116" s="872"/>
      <c r="U1116" s="872"/>
      <c r="V1116" s="872"/>
      <c r="W1116" s="872"/>
      <c r="X1116" s="872"/>
      <c r="Y1116" s="872"/>
      <c r="Z1116" s="872"/>
      <c r="AA1116" s="872"/>
      <c r="AB1116" s="872"/>
      <c r="AC1116" s="872"/>
      <c r="AD1116" s="872"/>
    </row>
    <row r="1117" spans="18:30" x14ac:dyDescent="0.25">
      <c r="R1117" s="872"/>
      <c r="S1117" s="872"/>
      <c r="T1117" s="872"/>
      <c r="U1117" s="872"/>
      <c r="V1117" s="872"/>
      <c r="W1117" s="872"/>
      <c r="X1117" s="872"/>
      <c r="Y1117" s="872"/>
      <c r="Z1117" s="872"/>
      <c r="AA1117" s="872"/>
      <c r="AB1117" s="872"/>
      <c r="AC1117" s="872"/>
      <c r="AD1117" s="872"/>
    </row>
    <row r="1118" spans="18:30" x14ac:dyDescent="0.25">
      <c r="R1118" s="872"/>
      <c r="S1118" s="872"/>
      <c r="T1118" s="872"/>
      <c r="U1118" s="872"/>
      <c r="V1118" s="872"/>
      <c r="W1118" s="872"/>
      <c r="X1118" s="872"/>
      <c r="Y1118" s="872"/>
      <c r="Z1118" s="872"/>
      <c r="AA1118" s="872"/>
      <c r="AB1118" s="872"/>
      <c r="AC1118" s="872"/>
      <c r="AD1118" s="872"/>
    </row>
    <row r="1119" spans="18:30" x14ac:dyDescent="0.25">
      <c r="R1119" s="872"/>
      <c r="S1119" s="872"/>
      <c r="T1119" s="872"/>
      <c r="U1119" s="872"/>
      <c r="V1119" s="872"/>
      <c r="W1119" s="872"/>
      <c r="X1119" s="872"/>
      <c r="Y1119" s="872"/>
      <c r="Z1119" s="872"/>
      <c r="AA1119" s="872"/>
      <c r="AB1119" s="872"/>
      <c r="AC1119" s="872"/>
      <c r="AD1119" s="872"/>
    </row>
    <row r="1120" spans="18:30" x14ac:dyDescent="0.25">
      <c r="R1120" s="872"/>
      <c r="S1120" s="872"/>
      <c r="T1120" s="872"/>
      <c r="U1120" s="872"/>
      <c r="V1120" s="872"/>
      <c r="W1120" s="872"/>
      <c r="X1120" s="872"/>
      <c r="Y1120" s="872"/>
      <c r="Z1120" s="872"/>
      <c r="AA1120" s="872"/>
      <c r="AB1120" s="872"/>
      <c r="AC1120" s="872"/>
      <c r="AD1120" s="872"/>
    </row>
    <row r="1121" spans="18:30" x14ac:dyDescent="0.25">
      <c r="R1121" s="872"/>
      <c r="S1121" s="872"/>
      <c r="T1121" s="872"/>
      <c r="U1121" s="872"/>
      <c r="V1121" s="872"/>
      <c r="W1121" s="872"/>
      <c r="X1121" s="872"/>
      <c r="Y1121" s="872"/>
      <c r="Z1121" s="872"/>
      <c r="AA1121" s="872"/>
      <c r="AB1121" s="872"/>
      <c r="AC1121" s="872"/>
      <c r="AD1121" s="872"/>
    </row>
    <row r="1122" spans="18:30" x14ac:dyDescent="0.25">
      <c r="R1122" s="872"/>
      <c r="S1122" s="872"/>
      <c r="T1122" s="872"/>
      <c r="U1122" s="872"/>
      <c r="V1122" s="872"/>
      <c r="W1122" s="872"/>
      <c r="X1122" s="872"/>
      <c r="Y1122" s="872"/>
      <c r="Z1122" s="872"/>
      <c r="AA1122" s="872"/>
      <c r="AB1122" s="872"/>
      <c r="AC1122" s="872"/>
      <c r="AD1122" s="872"/>
    </row>
    <row r="1123" spans="18:30" x14ac:dyDescent="0.25">
      <c r="R1123" s="872"/>
      <c r="S1123" s="872"/>
      <c r="T1123" s="872"/>
      <c r="U1123" s="872"/>
      <c r="V1123" s="872"/>
      <c r="W1123" s="872"/>
      <c r="X1123" s="872"/>
      <c r="Y1123" s="872"/>
      <c r="Z1123" s="872"/>
      <c r="AA1123" s="872"/>
      <c r="AB1123" s="872"/>
      <c r="AC1123" s="872"/>
      <c r="AD1123" s="872"/>
    </row>
    <row r="1124" spans="18:30" x14ac:dyDescent="0.25">
      <c r="R1124" s="872"/>
      <c r="S1124" s="872"/>
      <c r="T1124" s="872"/>
      <c r="U1124" s="872"/>
      <c r="V1124" s="872"/>
      <c r="W1124" s="872"/>
      <c r="X1124" s="872"/>
      <c r="Y1124" s="872"/>
      <c r="Z1124" s="872"/>
      <c r="AA1124" s="872"/>
      <c r="AB1124" s="872"/>
      <c r="AC1124" s="872"/>
      <c r="AD1124" s="872"/>
    </row>
    <row r="1125" spans="18:30" x14ac:dyDescent="0.25">
      <c r="R1125" s="872"/>
      <c r="S1125" s="872"/>
      <c r="T1125" s="872"/>
      <c r="U1125" s="872"/>
      <c r="V1125" s="872"/>
      <c r="W1125" s="872"/>
      <c r="X1125" s="872"/>
      <c r="Y1125" s="872"/>
      <c r="Z1125" s="872"/>
      <c r="AA1125" s="872"/>
      <c r="AB1125" s="872"/>
      <c r="AC1125" s="872"/>
      <c r="AD1125" s="872"/>
    </row>
    <row r="1126" spans="18:30" x14ac:dyDescent="0.25">
      <c r="R1126" s="872"/>
      <c r="S1126" s="872"/>
      <c r="T1126" s="872"/>
      <c r="U1126" s="872"/>
      <c r="V1126" s="872"/>
      <c r="W1126" s="872"/>
      <c r="X1126" s="872"/>
      <c r="Y1126" s="872"/>
      <c r="Z1126" s="872"/>
      <c r="AA1126" s="872"/>
      <c r="AB1126" s="872"/>
      <c r="AC1126" s="872"/>
      <c r="AD1126" s="872"/>
    </row>
    <row r="1127" spans="18:30" x14ac:dyDescent="0.25">
      <c r="R1127" s="872"/>
      <c r="S1127" s="872"/>
      <c r="T1127" s="872"/>
      <c r="U1127" s="872"/>
      <c r="V1127" s="872"/>
      <c r="W1127" s="872"/>
      <c r="X1127" s="872"/>
      <c r="Y1127" s="872"/>
      <c r="Z1127" s="872"/>
      <c r="AA1127" s="872"/>
      <c r="AB1127" s="872"/>
      <c r="AC1127" s="872"/>
      <c r="AD1127" s="872"/>
    </row>
    <row r="1128" spans="18:30" x14ac:dyDescent="0.25">
      <c r="R1128" s="872"/>
      <c r="S1128" s="872"/>
      <c r="T1128" s="872"/>
      <c r="U1128" s="872"/>
      <c r="V1128" s="872"/>
      <c r="W1128" s="872"/>
      <c r="X1128" s="872"/>
      <c r="Y1128" s="872"/>
      <c r="Z1128" s="872"/>
      <c r="AA1128" s="872"/>
      <c r="AB1128" s="872"/>
      <c r="AC1128" s="872"/>
      <c r="AD1128" s="872"/>
    </row>
    <row r="1129" spans="18:30" x14ac:dyDescent="0.25">
      <c r="R1129" s="872"/>
      <c r="S1129" s="872"/>
      <c r="T1129" s="872"/>
      <c r="U1129" s="872"/>
      <c r="V1129" s="872"/>
      <c r="W1129" s="872"/>
      <c r="X1129" s="872"/>
      <c r="Y1129" s="872"/>
      <c r="Z1129" s="872"/>
      <c r="AA1129" s="872"/>
      <c r="AB1129" s="872"/>
      <c r="AC1129" s="872"/>
      <c r="AD1129" s="872"/>
    </row>
    <row r="1130" spans="18:30" x14ac:dyDescent="0.25">
      <c r="R1130" s="872"/>
      <c r="S1130" s="872"/>
      <c r="T1130" s="872"/>
      <c r="U1130" s="872"/>
      <c r="V1130" s="872"/>
      <c r="W1130" s="872"/>
      <c r="X1130" s="872"/>
      <c r="Y1130" s="872"/>
      <c r="Z1130" s="872"/>
      <c r="AA1130" s="872"/>
      <c r="AB1130" s="872"/>
      <c r="AC1130" s="872"/>
      <c r="AD1130" s="872"/>
    </row>
    <row r="1131" spans="18:30" x14ac:dyDescent="0.25">
      <c r="R1131" s="872"/>
      <c r="S1131" s="872"/>
      <c r="T1131" s="872"/>
      <c r="U1131" s="872"/>
      <c r="V1131" s="872"/>
      <c r="W1131" s="872"/>
      <c r="X1131" s="872"/>
      <c r="Y1131" s="872"/>
      <c r="Z1131" s="872"/>
      <c r="AA1131" s="872"/>
      <c r="AB1131" s="872"/>
      <c r="AC1131" s="872"/>
      <c r="AD1131" s="872"/>
    </row>
    <row r="1132" spans="18:30" x14ac:dyDescent="0.25">
      <c r="R1132" s="872"/>
      <c r="S1132" s="872"/>
      <c r="T1132" s="872"/>
      <c r="U1132" s="872"/>
      <c r="V1132" s="872"/>
      <c r="W1132" s="872"/>
      <c r="X1132" s="872"/>
      <c r="Y1132" s="872"/>
      <c r="Z1132" s="872"/>
      <c r="AA1132" s="872"/>
      <c r="AB1132" s="872"/>
      <c r="AC1132" s="872"/>
      <c r="AD1132" s="872"/>
    </row>
    <row r="1133" spans="18:30" x14ac:dyDescent="0.25">
      <c r="R1133" s="872"/>
      <c r="S1133" s="872"/>
      <c r="T1133" s="872"/>
      <c r="U1133" s="872"/>
      <c r="V1133" s="872"/>
      <c r="W1133" s="872"/>
      <c r="X1133" s="872"/>
      <c r="Y1133" s="872"/>
      <c r="Z1133" s="872"/>
      <c r="AA1133" s="872"/>
      <c r="AB1133" s="872"/>
      <c r="AC1133" s="872"/>
      <c r="AD1133" s="872"/>
    </row>
    <row r="1134" spans="18:30" x14ac:dyDescent="0.25">
      <c r="R1134" s="872"/>
      <c r="S1134" s="872"/>
      <c r="T1134" s="872"/>
      <c r="U1134" s="872"/>
      <c r="V1134" s="872"/>
      <c r="W1134" s="872"/>
      <c r="X1134" s="872"/>
      <c r="Y1134" s="872"/>
      <c r="Z1134" s="872"/>
      <c r="AA1134" s="872"/>
      <c r="AB1134" s="872"/>
      <c r="AC1134" s="872"/>
      <c r="AD1134" s="872"/>
    </row>
    <row r="1135" spans="18:30" x14ac:dyDescent="0.25">
      <c r="R1135" s="872"/>
      <c r="S1135" s="872"/>
      <c r="T1135" s="872"/>
      <c r="U1135" s="872"/>
      <c r="V1135" s="872"/>
      <c r="W1135" s="872"/>
      <c r="X1135" s="872"/>
      <c r="Y1135" s="872"/>
      <c r="Z1135" s="872"/>
      <c r="AA1135" s="872"/>
      <c r="AB1135" s="872"/>
      <c r="AC1135" s="872"/>
      <c r="AD1135" s="872"/>
    </row>
    <row r="1136" spans="18:30" x14ac:dyDescent="0.25">
      <c r="R1136" s="872"/>
      <c r="S1136" s="872"/>
      <c r="T1136" s="872"/>
      <c r="U1136" s="872"/>
      <c r="V1136" s="872"/>
      <c r="W1136" s="872"/>
      <c r="X1136" s="872"/>
      <c r="Y1136" s="872"/>
      <c r="Z1136" s="872"/>
      <c r="AA1136" s="872"/>
      <c r="AB1136" s="872"/>
      <c r="AC1136" s="872"/>
      <c r="AD1136" s="872"/>
    </row>
    <row r="1137" spans="18:30" x14ac:dyDescent="0.25">
      <c r="R1137" s="872"/>
      <c r="S1137" s="872"/>
      <c r="T1137" s="872"/>
      <c r="U1137" s="872"/>
      <c r="V1137" s="872"/>
      <c r="W1137" s="872"/>
      <c r="X1137" s="872"/>
      <c r="Y1137" s="872"/>
      <c r="Z1137" s="872"/>
      <c r="AA1137" s="872"/>
      <c r="AB1137" s="872"/>
      <c r="AC1137" s="872"/>
      <c r="AD1137" s="872"/>
    </row>
    <row r="1138" spans="18:30" x14ac:dyDescent="0.25">
      <c r="R1138" s="872"/>
      <c r="S1138" s="872"/>
      <c r="T1138" s="872"/>
      <c r="U1138" s="872"/>
      <c r="V1138" s="872"/>
      <c r="W1138" s="872"/>
      <c r="X1138" s="872"/>
      <c r="Y1138" s="872"/>
      <c r="Z1138" s="872"/>
      <c r="AA1138" s="872"/>
      <c r="AB1138" s="872"/>
      <c r="AC1138" s="872"/>
      <c r="AD1138" s="872"/>
    </row>
    <row r="1139" spans="18:30" x14ac:dyDescent="0.25">
      <c r="R1139" s="872"/>
      <c r="S1139" s="872"/>
      <c r="T1139" s="872"/>
      <c r="U1139" s="872"/>
      <c r="V1139" s="872"/>
      <c r="W1139" s="872"/>
      <c r="X1139" s="872"/>
      <c r="Y1139" s="872"/>
      <c r="Z1139" s="872"/>
      <c r="AA1139" s="872"/>
      <c r="AB1139" s="872"/>
      <c r="AC1139" s="872"/>
      <c r="AD1139" s="872"/>
    </row>
    <row r="1140" spans="18:30" x14ac:dyDescent="0.25">
      <c r="R1140" s="872"/>
      <c r="S1140" s="872"/>
      <c r="T1140" s="872"/>
      <c r="U1140" s="872"/>
      <c r="V1140" s="872"/>
      <c r="W1140" s="872"/>
      <c r="X1140" s="872"/>
      <c r="Y1140" s="872"/>
      <c r="Z1140" s="872"/>
      <c r="AA1140" s="872"/>
      <c r="AB1140" s="872"/>
      <c r="AC1140" s="872"/>
      <c r="AD1140" s="872"/>
    </row>
    <row r="1141" spans="18:30" x14ac:dyDescent="0.25">
      <c r="R1141" s="872"/>
      <c r="S1141" s="872"/>
      <c r="T1141" s="872"/>
      <c r="U1141" s="872"/>
      <c r="V1141" s="872"/>
      <c r="W1141" s="872"/>
      <c r="X1141" s="872"/>
      <c r="Y1141" s="872"/>
      <c r="Z1141" s="872"/>
      <c r="AA1141" s="872"/>
      <c r="AB1141" s="872"/>
      <c r="AC1141" s="872"/>
      <c r="AD1141" s="872"/>
    </row>
    <row r="1142" spans="18:30" x14ac:dyDescent="0.25">
      <c r="R1142" s="872"/>
      <c r="S1142" s="872"/>
      <c r="T1142" s="872"/>
      <c r="U1142" s="872"/>
      <c r="V1142" s="872"/>
      <c r="W1142" s="872"/>
      <c r="X1142" s="872"/>
      <c r="Y1142" s="872"/>
      <c r="Z1142" s="872"/>
      <c r="AA1142" s="872"/>
      <c r="AB1142" s="872"/>
      <c r="AC1142" s="872"/>
      <c r="AD1142" s="872"/>
    </row>
    <row r="1143" spans="18:30" x14ac:dyDescent="0.25">
      <c r="R1143" s="872"/>
      <c r="S1143" s="872"/>
      <c r="T1143" s="872"/>
      <c r="U1143" s="872"/>
      <c r="V1143" s="872"/>
      <c r="W1143" s="872"/>
      <c r="X1143" s="872"/>
      <c r="Y1143" s="872"/>
      <c r="Z1143" s="872"/>
      <c r="AA1143" s="872"/>
      <c r="AB1143" s="872"/>
      <c r="AC1143" s="872"/>
      <c r="AD1143" s="872"/>
    </row>
    <row r="1144" spans="18:30" x14ac:dyDescent="0.25">
      <c r="R1144" s="872"/>
      <c r="S1144" s="872"/>
      <c r="T1144" s="872"/>
      <c r="U1144" s="872"/>
      <c r="V1144" s="872"/>
      <c r="W1144" s="872"/>
      <c r="X1144" s="872"/>
      <c r="Y1144" s="872"/>
      <c r="Z1144" s="872"/>
      <c r="AA1144" s="872"/>
      <c r="AB1144" s="872"/>
      <c r="AC1144" s="872"/>
      <c r="AD1144" s="872"/>
    </row>
    <row r="1145" spans="18:30" x14ac:dyDescent="0.25">
      <c r="R1145" s="872"/>
      <c r="S1145" s="872"/>
      <c r="T1145" s="872"/>
      <c r="U1145" s="872"/>
      <c r="V1145" s="872"/>
      <c r="W1145" s="872"/>
      <c r="X1145" s="872"/>
      <c r="Y1145" s="872"/>
      <c r="Z1145" s="872"/>
      <c r="AA1145" s="872"/>
      <c r="AB1145" s="872"/>
      <c r="AC1145" s="872"/>
      <c r="AD1145" s="872"/>
    </row>
    <row r="1146" spans="18:30" x14ac:dyDescent="0.25">
      <c r="R1146" s="872"/>
      <c r="S1146" s="872"/>
      <c r="T1146" s="872"/>
      <c r="U1146" s="872"/>
      <c r="V1146" s="872"/>
      <c r="W1146" s="872"/>
      <c r="X1146" s="872"/>
      <c r="Y1146" s="872"/>
      <c r="Z1146" s="872"/>
      <c r="AA1146" s="872"/>
      <c r="AB1146" s="872"/>
      <c r="AC1146" s="872"/>
      <c r="AD1146" s="872"/>
    </row>
    <row r="1147" spans="18:30" x14ac:dyDescent="0.25">
      <c r="R1147" s="872"/>
      <c r="S1147" s="872"/>
      <c r="T1147" s="872"/>
      <c r="U1147" s="872"/>
      <c r="V1147" s="872"/>
      <c r="W1147" s="872"/>
      <c r="X1147" s="872"/>
      <c r="Y1147" s="872"/>
      <c r="Z1147" s="872"/>
      <c r="AA1147" s="872"/>
      <c r="AB1147" s="872"/>
      <c r="AC1147" s="872"/>
      <c r="AD1147" s="872"/>
    </row>
    <row r="1148" spans="18:30" x14ac:dyDescent="0.25">
      <c r="R1148" s="872"/>
      <c r="S1148" s="872"/>
      <c r="T1148" s="872"/>
      <c r="U1148" s="872"/>
      <c r="V1148" s="872"/>
      <c r="W1148" s="872"/>
      <c r="X1148" s="872"/>
      <c r="Y1148" s="872"/>
      <c r="Z1148" s="872"/>
      <c r="AA1148" s="872"/>
      <c r="AB1148" s="872"/>
      <c r="AC1148" s="872"/>
      <c r="AD1148" s="872"/>
    </row>
    <row r="1149" spans="18:30" x14ac:dyDescent="0.25">
      <c r="R1149" s="872"/>
      <c r="S1149" s="872"/>
      <c r="T1149" s="872"/>
      <c r="U1149" s="872"/>
      <c r="V1149" s="872"/>
      <c r="W1149" s="872"/>
      <c r="X1149" s="872"/>
      <c r="Y1149" s="872"/>
      <c r="Z1149" s="872"/>
      <c r="AA1149" s="872"/>
      <c r="AB1149" s="872"/>
      <c r="AC1149" s="872"/>
      <c r="AD1149" s="872"/>
    </row>
    <row r="1150" spans="18:30" x14ac:dyDescent="0.25">
      <c r="R1150" s="872"/>
      <c r="S1150" s="872"/>
      <c r="T1150" s="872"/>
      <c r="U1150" s="872"/>
      <c r="V1150" s="872"/>
      <c r="W1150" s="872"/>
      <c r="X1150" s="872"/>
      <c r="Y1150" s="872"/>
      <c r="Z1150" s="872"/>
      <c r="AA1150" s="872"/>
      <c r="AB1150" s="872"/>
      <c r="AC1150" s="872"/>
      <c r="AD1150" s="872"/>
    </row>
    <row r="1151" spans="18:30" x14ac:dyDescent="0.25">
      <c r="R1151" s="872"/>
      <c r="S1151" s="872"/>
      <c r="T1151" s="872"/>
      <c r="U1151" s="872"/>
      <c r="V1151" s="872"/>
      <c r="W1151" s="872"/>
      <c r="X1151" s="872"/>
      <c r="Y1151" s="872"/>
      <c r="Z1151" s="872"/>
      <c r="AA1151" s="872"/>
      <c r="AB1151" s="872"/>
      <c r="AC1151" s="872"/>
      <c r="AD1151" s="872"/>
    </row>
    <row r="1152" spans="18:30" x14ac:dyDescent="0.25">
      <c r="R1152" s="872"/>
      <c r="S1152" s="872"/>
      <c r="T1152" s="872"/>
      <c r="U1152" s="872"/>
      <c r="V1152" s="872"/>
      <c r="W1152" s="872"/>
      <c r="X1152" s="872"/>
      <c r="Y1152" s="872"/>
      <c r="Z1152" s="872"/>
      <c r="AA1152" s="872"/>
      <c r="AB1152" s="872"/>
      <c r="AC1152" s="872"/>
      <c r="AD1152" s="872"/>
    </row>
    <row r="1153" spans="18:30" x14ac:dyDescent="0.25">
      <c r="R1153" s="872"/>
      <c r="S1153" s="872"/>
      <c r="T1153" s="872"/>
      <c r="U1153" s="872"/>
      <c r="V1153" s="872"/>
      <c r="W1153" s="872"/>
      <c r="X1153" s="872"/>
      <c r="Y1153" s="872"/>
      <c r="Z1153" s="872"/>
      <c r="AA1153" s="872"/>
      <c r="AB1153" s="872"/>
      <c r="AC1153" s="872"/>
      <c r="AD1153" s="872"/>
    </row>
    <row r="1154" spans="18:30" x14ac:dyDescent="0.25">
      <c r="R1154" s="872"/>
      <c r="S1154" s="872"/>
      <c r="T1154" s="872"/>
      <c r="U1154" s="872"/>
      <c r="V1154" s="872"/>
      <c r="W1154" s="872"/>
      <c r="X1154" s="872"/>
      <c r="Y1154" s="872"/>
      <c r="Z1154" s="872"/>
      <c r="AA1154" s="872"/>
      <c r="AB1154" s="872"/>
      <c r="AC1154" s="872"/>
      <c r="AD1154" s="872"/>
    </row>
    <row r="1155" spans="18:30" x14ac:dyDescent="0.25">
      <c r="R1155" s="872"/>
      <c r="S1155" s="872"/>
      <c r="T1155" s="872"/>
      <c r="U1155" s="872"/>
      <c r="V1155" s="872"/>
      <c r="W1155" s="872"/>
      <c r="X1155" s="872"/>
      <c r="Y1155" s="872"/>
      <c r="Z1155" s="872"/>
      <c r="AA1155" s="872"/>
      <c r="AB1155" s="872"/>
      <c r="AC1155" s="872"/>
      <c r="AD1155" s="872"/>
    </row>
    <row r="1156" spans="18:30" x14ac:dyDescent="0.25">
      <c r="R1156" s="872"/>
      <c r="S1156" s="872"/>
      <c r="T1156" s="872"/>
      <c r="U1156" s="872"/>
      <c r="V1156" s="872"/>
      <c r="W1156" s="872"/>
      <c r="X1156" s="872"/>
      <c r="Y1156" s="872"/>
      <c r="Z1156" s="872"/>
      <c r="AA1156" s="872"/>
      <c r="AB1156" s="872"/>
      <c r="AC1156" s="872"/>
      <c r="AD1156" s="872"/>
    </row>
    <row r="1157" spans="18:30" x14ac:dyDescent="0.25">
      <c r="R1157" s="872"/>
      <c r="S1157" s="872"/>
      <c r="T1157" s="872"/>
      <c r="U1157" s="872"/>
      <c r="V1157" s="872"/>
      <c r="W1157" s="872"/>
      <c r="X1157" s="872"/>
      <c r="Y1157" s="872"/>
      <c r="Z1157" s="872"/>
      <c r="AA1157" s="872"/>
      <c r="AB1157" s="872"/>
      <c r="AC1157" s="872"/>
      <c r="AD1157" s="872"/>
    </row>
    <row r="1158" spans="18:30" x14ac:dyDescent="0.25">
      <c r="R1158" s="872"/>
      <c r="S1158" s="872"/>
      <c r="T1158" s="872"/>
      <c r="U1158" s="872"/>
      <c r="V1158" s="872"/>
      <c r="W1158" s="872"/>
      <c r="X1158" s="872"/>
      <c r="Y1158" s="872"/>
      <c r="Z1158" s="872"/>
      <c r="AA1158" s="872"/>
      <c r="AB1158" s="872"/>
      <c r="AC1158" s="872"/>
      <c r="AD1158" s="872"/>
    </row>
    <row r="1159" spans="18:30" x14ac:dyDescent="0.25">
      <c r="R1159" s="872"/>
      <c r="S1159" s="872"/>
      <c r="T1159" s="872"/>
      <c r="U1159" s="872"/>
      <c r="V1159" s="872"/>
      <c r="W1159" s="872"/>
      <c r="X1159" s="872"/>
      <c r="Y1159" s="872"/>
      <c r="Z1159" s="872"/>
      <c r="AA1159" s="872"/>
      <c r="AB1159" s="872"/>
      <c r="AC1159" s="872"/>
      <c r="AD1159" s="872"/>
    </row>
    <row r="1160" spans="18:30" x14ac:dyDescent="0.25">
      <c r="R1160" s="872"/>
      <c r="S1160" s="872"/>
      <c r="T1160" s="872"/>
      <c r="U1160" s="872"/>
      <c r="V1160" s="872"/>
      <c r="W1160" s="872"/>
      <c r="X1160" s="872"/>
      <c r="Y1160" s="872"/>
      <c r="Z1160" s="872"/>
      <c r="AA1160" s="872"/>
      <c r="AB1160" s="872"/>
      <c r="AC1160" s="872"/>
      <c r="AD1160" s="872"/>
    </row>
    <row r="1161" spans="18:30" x14ac:dyDescent="0.25">
      <c r="R1161" s="872"/>
      <c r="S1161" s="872"/>
      <c r="T1161" s="872"/>
      <c r="U1161" s="872"/>
      <c r="V1161" s="872"/>
      <c r="W1161" s="872"/>
      <c r="X1161" s="872"/>
      <c r="Y1161" s="872"/>
      <c r="Z1161" s="872"/>
      <c r="AA1161" s="872"/>
      <c r="AB1161" s="872"/>
      <c r="AC1161" s="872"/>
      <c r="AD1161" s="872"/>
    </row>
    <row r="1162" spans="18:30" x14ac:dyDescent="0.25">
      <c r="R1162" s="872"/>
      <c r="S1162" s="872"/>
      <c r="T1162" s="872"/>
      <c r="U1162" s="872"/>
      <c r="V1162" s="872"/>
      <c r="W1162" s="872"/>
      <c r="X1162" s="872"/>
      <c r="Y1162" s="872"/>
      <c r="Z1162" s="872"/>
      <c r="AA1162" s="872"/>
      <c r="AB1162" s="872"/>
      <c r="AC1162" s="872"/>
      <c r="AD1162" s="872"/>
    </row>
    <row r="1163" spans="18:30" x14ac:dyDescent="0.25">
      <c r="R1163" s="872"/>
      <c r="S1163" s="872"/>
      <c r="T1163" s="872"/>
      <c r="U1163" s="872"/>
      <c r="V1163" s="872"/>
      <c r="W1163" s="872"/>
      <c r="X1163" s="872"/>
      <c r="Y1163" s="872"/>
      <c r="Z1163" s="872"/>
      <c r="AA1163" s="872"/>
      <c r="AB1163" s="872"/>
      <c r="AC1163" s="872"/>
      <c r="AD1163" s="872"/>
    </row>
    <row r="1164" spans="18:30" x14ac:dyDescent="0.25">
      <c r="R1164" s="872"/>
      <c r="S1164" s="872"/>
      <c r="T1164" s="872"/>
      <c r="U1164" s="872"/>
      <c r="V1164" s="872"/>
      <c r="W1164" s="872"/>
      <c r="X1164" s="872"/>
      <c r="Y1164" s="872"/>
      <c r="Z1164" s="872"/>
      <c r="AA1164" s="872"/>
      <c r="AB1164" s="872"/>
      <c r="AC1164" s="872"/>
      <c r="AD1164" s="872"/>
    </row>
    <row r="1165" spans="18:30" x14ac:dyDescent="0.25">
      <c r="R1165" s="872"/>
      <c r="S1165" s="872"/>
      <c r="T1165" s="872"/>
      <c r="U1165" s="872"/>
      <c r="V1165" s="872"/>
      <c r="W1165" s="872"/>
      <c r="X1165" s="872"/>
      <c r="Y1165" s="872"/>
      <c r="Z1165" s="872"/>
      <c r="AA1165" s="872"/>
      <c r="AB1165" s="872"/>
      <c r="AC1165" s="872"/>
      <c r="AD1165" s="872"/>
    </row>
    <row r="1166" spans="18:30" x14ac:dyDescent="0.25">
      <c r="R1166" s="872"/>
      <c r="S1166" s="872"/>
      <c r="T1166" s="872"/>
      <c r="U1166" s="872"/>
      <c r="V1166" s="872"/>
      <c r="W1166" s="872"/>
      <c r="X1166" s="872"/>
      <c r="Y1166" s="872"/>
      <c r="Z1166" s="872"/>
      <c r="AA1166" s="872"/>
      <c r="AB1166" s="872"/>
      <c r="AC1166" s="872"/>
      <c r="AD1166" s="872"/>
    </row>
    <row r="1167" spans="18:30" x14ac:dyDescent="0.25">
      <c r="R1167" s="872"/>
      <c r="S1167" s="872"/>
      <c r="T1167" s="872"/>
      <c r="U1167" s="872"/>
      <c r="V1167" s="872"/>
      <c r="W1167" s="872"/>
      <c r="X1167" s="872"/>
      <c r="Y1167" s="872"/>
      <c r="Z1167" s="872"/>
      <c r="AA1167" s="872"/>
      <c r="AB1167" s="872"/>
      <c r="AC1167" s="872"/>
      <c r="AD1167" s="872"/>
    </row>
    <row r="1168" spans="18:30" x14ac:dyDescent="0.25">
      <c r="R1168" s="872"/>
      <c r="S1168" s="872"/>
      <c r="T1168" s="872"/>
      <c r="U1168" s="872"/>
      <c r="V1168" s="872"/>
      <c r="W1168" s="872"/>
      <c r="X1168" s="872"/>
      <c r="Y1168" s="872"/>
      <c r="Z1168" s="872"/>
      <c r="AA1168" s="872"/>
      <c r="AB1168" s="872"/>
      <c r="AC1168" s="872"/>
      <c r="AD1168" s="872"/>
    </row>
    <row r="1169" spans="18:30" x14ac:dyDescent="0.25">
      <c r="R1169" s="872"/>
      <c r="S1169" s="872"/>
      <c r="T1169" s="872"/>
      <c r="U1169" s="872"/>
      <c r="V1169" s="872"/>
      <c r="W1169" s="872"/>
      <c r="X1169" s="872"/>
      <c r="Y1169" s="872"/>
      <c r="Z1169" s="872"/>
      <c r="AA1169" s="872"/>
      <c r="AB1169" s="872"/>
      <c r="AC1169" s="872"/>
      <c r="AD1169" s="872"/>
    </row>
    <row r="1170" spans="18:30" x14ac:dyDescent="0.25">
      <c r="R1170" s="872"/>
      <c r="S1170" s="872"/>
      <c r="T1170" s="872"/>
      <c r="U1170" s="872"/>
      <c r="V1170" s="872"/>
      <c r="W1170" s="872"/>
      <c r="X1170" s="872"/>
      <c r="Y1170" s="872"/>
      <c r="Z1170" s="872"/>
      <c r="AA1170" s="872"/>
      <c r="AB1170" s="872"/>
      <c r="AC1170" s="872"/>
      <c r="AD1170" s="872"/>
    </row>
    <row r="1171" spans="18:30" x14ac:dyDescent="0.25">
      <c r="R1171" s="872"/>
      <c r="S1171" s="872"/>
      <c r="T1171" s="872"/>
      <c r="U1171" s="872"/>
      <c r="V1171" s="872"/>
      <c r="W1171" s="872"/>
      <c r="X1171" s="872"/>
      <c r="Y1171" s="872"/>
      <c r="Z1171" s="872"/>
      <c r="AA1171" s="872"/>
      <c r="AB1171" s="872"/>
      <c r="AC1171" s="872"/>
      <c r="AD1171" s="872"/>
    </row>
    <row r="1172" spans="18:30" x14ac:dyDescent="0.25">
      <c r="R1172" s="872"/>
      <c r="S1172" s="872"/>
      <c r="T1172" s="872"/>
      <c r="U1172" s="872"/>
      <c r="V1172" s="872"/>
      <c r="W1172" s="872"/>
      <c r="X1172" s="872"/>
      <c r="Y1172" s="872"/>
      <c r="Z1172" s="872"/>
      <c r="AA1172" s="872"/>
      <c r="AB1172" s="872"/>
      <c r="AC1172" s="872"/>
      <c r="AD1172" s="872"/>
    </row>
    <row r="1173" spans="18:30" x14ac:dyDescent="0.25">
      <c r="R1173" s="872"/>
      <c r="S1173" s="872"/>
      <c r="T1173" s="872"/>
      <c r="U1173" s="872"/>
      <c r="V1173" s="872"/>
      <c r="W1173" s="872"/>
      <c r="X1173" s="872"/>
      <c r="Y1173" s="872"/>
      <c r="Z1173" s="872"/>
      <c r="AA1173" s="872"/>
      <c r="AB1173" s="872"/>
      <c r="AC1173" s="872"/>
      <c r="AD1173" s="872"/>
    </row>
    <row r="1174" spans="18:30" x14ac:dyDescent="0.25">
      <c r="R1174" s="872"/>
      <c r="S1174" s="872"/>
      <c r="T1174" s="872"/>
      <c r="U1174" s="872"/>
      <c r="V1174" s="872"/>
      <c r="W1174" s="872"/>
      <c r="X1174" s="872"/>
      <c r="Y1174" s="872"/>
      <c r="Z1174" s="872"/>
      <c r="AA1174" s="872"/>
      <c r="AB1174" s="872"/>
      <c r="AC1174" s="872"/>
      <c r="AD1174" s="872"/>
    </row>
    <row r="1175" spans="18:30" x14ac:dyDescent="0.25">
      <c r="R1175" s="872"/>
      <c r="S1175" s="872"/>
      <c r="T1175" s="872"/>
      <c r="U1175" s="872"/>
      <c r="V1175" s="872"/>
      <c r="W1175" s="872"/>
      <c r="X1175" s="872"/>
      <c r="Y1175" s="872"/>
      <c r="Z1175" s="872"/>
      <c r="AA1175" s="872"/>
      <c r="AB1175" s="872"/>
      <c r="AC1175" s="872"/>
      <c r="AD1175" s="872"/>
    </row>
    <row r="1176" spans="18:30" x14ac:dyDescent="0.25">
      <c r="R1176" s="872"/>
      <c r="S1176" s="872"/>
      <c r="T1176" s="872"/>
      <c r="U1176" s="872"/>
      <c r="V1176" s="872"/>
      <c r="W1176" s="872"/>
      <c r="X1176" s="872"/>
      <c r="Y1176" s="872"/>
      <c r="Z1176" s="872"/>
      <c r="AA1176" s="872"/>
      <c r="AB1176" s="872"/>
      <c r="AC1176" s="872"/>
      <c r="AD1176" s="872"/>
    </row>
    <row r="1177" spans="18:30" x14ac:dyDescent="0.25">
      <c r="R1177" s="872"/>
      <c r="S1177" s="872"/>
      <c r="T1177" s="872"/>
      <c r="U1177" s="872"/>
      <c r="V1177" s="872"/>
      <c r="W1177" s="872"/>
      <c r="X1177" s="872"/>
      <c r="Y1177" s="872"/>
      <c r="Z1177" s="872"/>
      <c r="AA1177" s="872"/>
      <c r="AB1177" s="872"/>
      <c r="AC1177" s="872"/>
      <c r="AD1177" s="872"/>
    </row>
    <row r="1178" spans="18:30" x14ac:dyDescent="0.25">
      <c r="R1178" s="872"/>
      <c r="S1178" s="872"/>
      <c r="T1178" s="872"/>
      <c r="U1178" s="872"/>
      <c r="V1178" s="872"/>
      <c r="W1178" s="872"/>
      <c r="X1178" s="872"/>
      <c r="Y1178" s="872"/>
      <c r="Z1178" s="872"/>
      <c r="AA1178" s="872"/>
      <c r="AB1178" s="872"/>
      <c r="AC1178" s="872"/>
      <c r="AD1178" s="872"/>
    </row>
    <row r="1179" spans="18:30" x14ac:dyDescent="0.25">
      <c r="R1179" s="872"/>
      <c r="S1179" s="872"/>
      <c r="T1179" s="872"/>
      <c r="U1179" s="872"/>
      <c r="V1179" s="872"/>
      <c r="W1179" s="872"/>
      <c r="X1179" s="872"/>
      <c r="Y1179" s="872"/>
      <c r="Z1179" s="872"/>
      <c r="AA1179" s="872"/>
      <c r="AB1179" s="872"/>
      <c r="AC1179" s="872"/>
      <c r="AD1179" s="872"/>
    </row>
    <row r="1180" spans="18:30" x14ac:dyDescent="0.25">
      <c r="R1180" s="872"/>
      <c r="S1180" s="872"/>
      <c r="T1180" s="872"/>
      <c r="U1180" s="872"/>
      <c r="V1180" s="872"/>
      <c r="W1180" s="872"/>
      <c r="X1180" s="872"/>
      <c r="Y1180" s="872"/>
      <c r="Z1180" s="872"/>
      <c r="AA1180" s="872"/>
      <c r="AB1180" s="872"/>
      <c r="AC1180" s="872"/>
      <c r="AD1180" s="872"/>
    </row>
    <row r="1181" spans="18:30" x14ac:dyDescent="0.25">
      <c r="R1181" s="872"/>
      <c r="S1181" s="872"/>
      <c r="T1181" s="872"/>
      <c r="U1181" s="872"/>
      <c r="V1181" s="872"/>
      <c r="W1181" s="872"/>
      <c r="X1181" s="872"/>
      <c r="Y1181" s="872"/>
      <c r="Z1181" s="872"/>
      <c r="AA1181" s="872"/>
      <c r="AB1181" s="872"/>
      <c r="AC1181" s="872"/>
      <c r="AD1181" s="872"/>
    </row>
    <row r="1182" spans="18:30" x14ac:dyDescent="0.25">
      <c r="R1182" s="872"/>
      <c r="S1182" s="872"/>
      <c r="T1182" s="872"/>
      <c r="U1182" s="872"/>
      <c r="V1182" s="872"/>
      <c r="W1182" s="872"/>
      <c r="X1182" s="872"/>
      <c r="Y1182" s="872"/>
      <c r="Z1182" s="872"/>
      <c r="AA1182" s="872"/>
      <c r="AB1182" s="872"/>
      <c r="AC1182" s="872"/>
      <c r="AD1182" s="872"/>
    </row>
    <row r="1183" spans="18:30" x14ac:dyDescent="0.25">
      <c r="R1183" s="872"/>
      <c r="S1183" s="872"/>
      <c r="T1183" s="872"/>
      <c r="U1183" s="872"/>
      <c r="V1183" s="872"/>
      <c r="W1183" s="872"/>
      <c r="X1183" s="872"/>
      <c r="Y1183" s="872"/>
      <c r="Z1183" s="872"/>
      <c r="AA1183" s="872"/>
      <c r="AB1183" s="872"/>
      <c r="AC1183" s="872"/>
      <c r="AD1183" s="872"/>
    </row>
    <row r="1184" spans="18:30" x14ac:dyDescent="0.25">
      <c r="R1184" s="872"/>
      <c r="S1184" s="872"/>
      <c r="T1184" s="872"/>
      <c r="U1184" s="872"/>
      <c r="V1184" s="872"/>
      <c r="W1184" s="872"/>
      <c r="X1184" s="872"/>
      <c r="Y1184" s="872"/>
      <c r="Z1184" s="872"/>
      <c r="AA1184" s="872"/>
      <c r="AB1184" s="872"/>
      <c r="AC1184" s="872"/>
      <c r="AD1184" s="872"/>
    </row>
    <row r="1185" spans="18:30" x14ac:dyDescent="0.25">
      <c r="R1185" s="872"/>
      <c r="S1185" s="872"/>
      <c r="T1185" s="872"/>
      <c r="U1185" s="872"/>
      <c r="V1185" s="872"/>
      <c r="W1185" s="872"/>
      <c r="X1185" s="872"/>
      <c r="Y1185" s="872"/>
      <c r="Z1185" s="872"/>
      <c r="AA1185" s="872"/>
      <c r="AB1185" s="872"/>
      <c r="AC1185" s="872"/>
      <c r="AD1185" s="872"/>
    </row>
    <row r="1186" spans="18:30" x14ac:dyDescent="0.25">
      <c r="R1186" s="872"/>
      <c r="S1186" s="872"/>
      <c r="T1186" s="872"/>
      <c r="U1186" s="872"/>
      <c r="V1186" s="872"/>
      <c r="W1186" s="872"/>
      <c r="X1186" s="872"/>
      <c r="Y1186" s="872"/>
      <c r="Z1186" s="872"/>
      <c r="AA1186" s="872"/>
      <c r="AB1186" s="872"/>
      <c r="AC1186" s="872"/>
      <c r="AD1186" s="872"/>
    </row>
    <row r="1187" spans="18:30" x14ac:dyDescent="0.25">
      <c r="R1187" s="872"/>
      <c r="S1187" s="872"/>
      <c r="T1187" s="872"/>
      <c r="U1187" s="872"/>
      <c r="V1187" s="872"/>
      <c r="W1187" s="872"/>
      <c r="X1187" s="872"/>
      <c r="Y1187" s="872"/>
      <c r="Z1187" s="872"/>
      <c r="AA1187" s="872"/>
      <c r="AB1187" s="872"/>
      <c r="AC1187" s="872"/>
      <c r="AD1187" s="872"/>
    </row>
    <row r="1188" spans="18:30" x14ac:dyDescent="0.25">
      <c r="R1188" s="872"/>
      <c r="S1188" s="872"/>
      <c r="T1188" s="872"/>
      <c r="U1188" s="872"/>
      <c r="V1188" s="872"/>
      <c r="W1188" s="872"/>
      <c r="X1188" s="872"/>
      <c r="Y1188" s="872"/>
      <c r="Z1188" s="872"/>
      <c r="AA1188" s="872"/>
      <c r="AB1188" s="872"/>
      <c r="AC1188" s="872"/>
      <c r="AD1188" s="872"/>
    </row>
    <row r="1189" spans="18:30" x14ac:dyDescent="0.25">
      <c r="R1189" s="872"/>
      <c r="S1189" s="872"/>
      <c r="T1189" s="872"/>
      <c r="U1189" s="872"/>
      <c r="V1189" s="872"/>
      <c r="W1189" s="872"/>
      <c r="X1189" s="872"/>
      <c r="Y1189" s="872"/>
      <c r="Z1189" s="872"/>
      <c r="AA1189" s="872"/>
      <c r="AB1189" s="872"/>
      <c r="AC1189" s="872"/>
      <c r="AD1189" s="872"/>
    </row>
    <row r="1190" spans="18:30" x14ac:dyDescent="0.25">
      <c r="R1190" s="872"/>
      <c r="S1190" s="872"/>
      <c r="T1190" s="872"/>
      <c r="U1190" s="872"/>
      <c r="V1190" s="872"/>
      <c r="W1190" s="872"/>
      <c r="X1190" s="872"/>
      <c r="Y1190" s="872"/>
      <c r="Z1190" s="872"/>
      <c r="AA1190" s="872"/>
      <c r="AB1190" s="872"/>
      <c r="AC1190" s="872"/>
      <c r="AD1190" s="872"/>
    </row>
    <row r="1191" spans="18:30" x14ac:dyDescent="0.25">
      <c r="R1191" s="872"/>
      <c r="S1191" s="872"/>
      <c r="T1191" s="872"/>
      <c r="U1191" s="872"/>
      <c r="V1191" s="872"/>
      <c r="W1191" s="872"/>
      <c r="X1191" s="872"/>
      <c r="Y1191" s="872"/>
      <c r="Z1191" s="872"/>
      <c r="AA1191" s="872"/>
      <c r="AB1191" s="872"/>
      <c r="AC1191" s="872"/>
      <c r="AD1191" s="872"/>
    </row>
    <row r="1192" spans="18:30" x14ac:dyDescent="0.25">
      <c r="R1192" s="872"/>
      <c r="S1192" s="872"/>
      <c r="T1192" s="872"/>
      <c r="U1192" s="872"/>
      <c r="V1192" s="872"/>
      <c r="W1192" s="872"/>
      <c r="X1192" s="872"/>
      <c r="Y1192" s="872"/>
      <c r="Z1192" s="872"/>
      <c r="AA1192" s="872"/>
      <c r="AB1192" s="872"/>
      <c r="AC1192" s="872"/>
      <c r="AD1192" s="872"/>
    </row>
    <row r="1193" spans="18:30" x14ac:dyDescent="0.25">
      <c r="R1193" s="872"/>
      <c r="S1193" s="872"/>
      <c r="T1193" s="872"/>
      <c r="U1193" s="872"/>
      <c r="V1193" s="872"/>
      <c r="W1193" s="872"/>
      <c r="X1193" s="872"/>
      <c r="Y1193" s="872"/>
      <c r="Z1193" s="872"/>
      <c r="AA1193" s="872"/>
      <c r="AB1193" s="872"/>
      <c r="AC1193" s="872"/>
      <c r="AD1193" s="872"/>
    </row>
    <row r="1194" spans="18:30" x14ac:dyDescent="0.25">
      <c r="R1194" s="872"/>
      <c r="S1194" s="872"/>
      <c r="T1194" s="872"/>
      <c r="U1194" s="872"/>
      <c r="V1194" s="872"/>
      <c r="W1194" s="872"/>
      <c r="X1194" s="872"/>
      <c r="Y1194" s="872"/>
      <c r="Z1194" s="872"/>
      <c r="AA1194" s="872"/>
      <c r="AB1194" s="872"/>
      <c r="AC1194" s="872"/>
      <c r="AD1194" s="872"/>
    </row>
    <row r="1195" spans="18:30" x14ac:dyDescent="0.25">
      <c r="R1195" s="872"/>
      <c r="S1195" s="872"/>
      <c r="T1195" s="872"/>
      <c r="U1195" s="872"/>
      <c r="V1195" s="872"/>
      <c r="W1195" s="872"/>
      <c r="X1195" s="872"/>
      <c r="Y1195" s="872"/>
      <c r="Z1195" s="872"/>
      <c r="AA1195" s="872"/>
      <c r="AB1195" s="872"/>
      <c r="AC1195" s="872"/>
      <c r="AD1195" s="872"/>
    </row>
    <row r="1196" spans="18:30" x14ac:dyDescent="0.25">
      <c r="R1196" s="872"/>
      <c r="S1196" s="872"/>
      <c r="T1196" s="872"/>
      <c r="U1196" s="872"/>
      <c r="V1196" s="872"/>
      <c r="W1196" s="872"/>
      <c r="X1196" s="872"/>
      <c r="Y1196" s="872"/>
      <c r="Z1196" s="872"/>
      <c r="AA1196" s="872"/>
      <c r="AB1196" s="872"/>
      <c r="AC1196" s="872"/>
      <c r="AD1196" s="872"/>
    </row>
    <row r="1197" spans="18:30" x14ac:dyDescent="0.25">
      <c r="R1197" s="872"/>
      <c r="S1197" s="872"/>
      <c r="T1197" s="872"/>
      <c r="U1197" s="872"/>
      <c r="V1197" s="872"/>
      <c r="W1197" s="872"/>
      <c r="X1197" s="872"/>
      <c r="Y1197" s="872"/>
      <c r="Z1197" s="872"/>
      <c r="AA1197" s="872"/>
      <c r="AB1197" s="872"/>
      <c r="AC1197" s="872"/>
      <c r="AD1197" s="872"/>
    </row>
    <row r="1198" spans="18:30" x14ac:dyDescent="0.25">
      <c r="R1198" s="872"/>
      <c r="S1198" s="872"/>
      <c r="T1198" s="872"/>
      <c r="U1198" s="872"/>
      <c r="V1198" s="872"/>
      <c r="W1198" s="872"/>
      <c r="X1198" s="872"/>
      <c r="Y1198" s="872"/>
      <c r="Z1198" s="872"/>
      <c r="AA1198" s="872"/>
      <c r="AB1198" s="872"/>
      <c r="AC1198" s="872"/>
      <c r="AD1198" s="872"/>
    </row>
    <row r="1199" spans="18:30" x14ac:dyDescent="0.25">
      <c r="R1199" s="872"/>
      <c r="S1199" s="872"/>
      <c r="T1199" s="872"/>
      <c r="U1199" s="872"/>
      <c r="V1199" s="872"/>
      <c r="W1199" s="872"/>
      <c r="X1199" s="872"/>
      <c r="Y1199" s="872"/>
      <c r="Z1199" s="872"/>
      <c r="AA1199" s="872"/>
      <c r="AB1199" s="872"/>
      <c r="AC1199" s="872"/>
      <c r="AD1199" s="872"/>
    </row>
    <row r="1200" spans="18:30" x14ac:dyDescent="0.25">
      <c r="R1200" s="872"/>
      <c r="S1200" s="872"/>
      <c r="T1200" s="872"/>
      <c r="U1200" s="872"/>
      <c r="V1200" s="872"/>
      <c r="W1200" s="872"/>
      <c r="X1200" s="872"/>
      <c r="Y1200" s="872"/>
      <c r="Z1200" s="872"/>
      <c r="AA1200" s="872"/>
      <c r="AB1200" s="872"/>
      <c r="AC1200" s="872"/>
      <c r="AD1200" s="872"/>
    </row>
    <row r="1201" spans="18:30" x14ac:dyDescent="0.25">
      <c r="R1201" s="872"/>
      <c r="S1201" s="872"/>
      <c r="T1201" s="872"/>
      <c r="U1201" s="872"/>
      <c r="V1201" s="872"/>
      <c r="W1201" s="872"/>
      <c r="X1201" s="872"/>
      <c r="Y1201" s="872"/>
      <c r="Z1201" s="872"/>
      <c r="AA1201" s="872"/>
      <c r="AB1201" s="872"/>
      <c r="AC1201" s="872"/>
      <c r="AD1201" s="872"/>
    </row>
    <row r="1202" spans="18:30" x14ac:dyDescent="0.25">
      <c r="R1202" s="872"/>
      <c r="S1202" s="872"/>
      <c r="T1202" s="872"/>
      <c r="U1202" s="872"/>
      <c r="V1202" s="872"/>
      <c r="W1202" s="872"/>
      <c r="X1202" s="872"/>
      <c r="Y1202" s="872"/>
      <c r="Z1202" s="872"/>
      <c r="AA1202" s="872"/>
      <c r="AB1202" s="872"/>
      <c r="AC1202" s="872"/>
      <c r="AD1202" s="872"/>
    </row>
    <row r="1203" spans="18:30" x14ac:dyDescent="0.25">
      <c r="R1203" s="872"/>
      <c r="S1203" s="872"/>
      <c r="T1203" s="872"/>
      <c r="U1203" s="872"/>
      <c r="V1203" s="872"/>
      <c r="W1203" s="872"/>
      <c r="X1203" s="872"/>
      <c r="Y1203" s="872"/>
      <c r="Z1203" s="872"/>
      <c r="AA1203" s="872"/>
      <c r="AB1203" s="872"/>
      <c r="AC1203" s="872"/>
      <c r="AD1203" s="872"/>
    </row>
    <row r="1204" spans="18:30" x14ac:dyDescent="0.25">
      <c r="R1204" s="872"/>
      <c r="S1204" s="872"/>
      <c r="T1204" s="872"/>
      <c r="U1204" s="872"/>
      <c r="V1204" s="872"/>
      <c r="W1204" s="872"/>
      <c r="X1204" s="872"/>
      <c r="Y1204" s="872"/>
      <c r="Z1204" s="872"/>
      <c r="AA1204" s="872"/>
      <c r="AB1204" s="872"/>
      <c r="AC1204" s="872"/>
      <c r="AD1204" s="872"/>
    </row>
    <row r="1205" spans="18:30" x14ac:dyDescent="0.25">
      <c r="R1205" s="872"/>
      <c r="S1205" s="872"/>
      <c r="T1205" s="872"/>
      <c r="U1205" s="872"/>
      <c r="V1205" s="872"/>
      <c r="W1205" s="872"/>
      <c r="X1205" s="872"/>
      <c r="Y1205" s="872"/>
      <c r="Z1205" s="872"/>
      <c r="AA1205" s="872"/>
      <c r="AB1205" s="872"/>
      <c r="AC1205" s="872"/>
      <c r="AD1205" s="872"/>
    </row>
    <row r="1206" spans="18:30" x14ac:dyDescent="0.25">
      <c r="R1206" s="872"/>
      <c r="S1206" s="872"/>
      <c r="T1206" s="872"/>
      <c r="U1206" s="872"/>
      <c r="V1206" s="872"/>
      <c r="W1206" s="872"/>
      <c r="X1206" s="872"/>
      <c r="Y1206" s="872"/>
      <c r="Z1206" s="872"/>
      <c r="AA1206" s="872"/>
      <c r="AB1206" s="872"/>
      <c r="AC1206" s="872"/>
      <c r="AD1206" s="872"/>
    </row>
    <row r="1207" spans="18:30" x14ac:dyDescent="0.25">
      <c r="R1207" s="872"/>
      <c r="S1207" s="872"/>
      <c r="T1207" s="872"/>
      <c r="U1207" s="872"/>
      <c r="V1207" s="872"/>
      <c r="W1207" s="872"/>
      <c r="X1207" s="872"/>
      <c r="Y1207" s="872"/>
      <c r="Z1207" s="872"/>
      <c r="AA1207" s="872"/>
      <c r="AB1207" s="872"/>
      <c r="AC1207" s="872"/>
      <c r="AD1207" s="872"/>
    </row>
    <row r="1208" spans="18:30" x14ac:dyDescent="0.25">
      <c r="R1208" s="872"/>
      <c r="S1208" s="872"/>
      <c r="T1208" s="872"/>
      <c r="U1208" s="872"/>
      <c r="V1208" s="872"/>
      <c r="W1208" s="872"/>
      <c r="X1208" s="872"/>
      <c r="Y1208" s="872"/>
      <c r="Z1208" s="872"/>
      <c r="AA1208" s="872"/>
      <c r="AB1208" s="872"/>
      <c r="AC1208" s="872"/>
      <c r="AD1208" s="872"/>
    </row>
    <row r="1209" spans="18:30" x14ac:dyDescent="0.25">
      <c r="R1209" s="872"/>
      <c r="S1209" s="872"/>
      <c r="T1209" s="872"/>
      <c r="U1209" s="872"/>
      <c r="V1209" s="872"/>
      <c r="W1209" s="872"/>
      <c r="X1209" s="872"/>
      <c r="Y1209" s="872"/>
      <c r="Z1209" s="872"/>
      <c r="AA1209" s="872"/>
      <c r="AB1209" s="872"/>
      <c r="AC1209" s="872"/>
      <c r="AD1209" s="872"/>
    </row>
    <row r="1210" spans="18:30" x14ac:dyDescent="0.25">
      <c r="R1210" s="872"/>
      <c r="S1210" s="872"/>
      <c r="T1210" s="872"/>
      <c r="U1210" s="872"/>
      <c r="V1210" s="872"/>
      <c r="W1210" s="872"/>
      <c r="X1210" s="872"/>
      <c r="Y1210" s="872"/>
      <c r="Z1210" s="872"/>
      <c r="AA1210" s="872"/>
      <c r="AB1210" s="872"/>
      <c r="AC1210" s="872"/>
      <c r="AD1210" s="872"/>
    </row>
    <row r="1211" spans="18:30" x14ac:dyDescent="0.25">
      <c r="R1211" s="872"/>
      <c r="S1211" s="872"/>
      <c r="T1211" s="872"/>
      <c r="U1211" s="872"/>
      <c r="V1211" s="872"/>
      <c r="W1211" s="872"/>
      <c r="X1211" s="872"/>
      <c r="Y1211" s="872"/>
      <c r="Z1211" s="872"/>
      <c r="AA1211" s="872"/>
      <c r="AB1211" s="872"/>
      <c r="AC1211" s="872"/>
      <c r="AD1211" s="872"/>
    </row>
    <row r="1212" spans="18:30" x14ac:dyDescent="0.25">
      <c r="R1212" s="872"/>
      <c r="S1212" s="872"/>
      <c r="T1212" s="872"/>
      <c r="U1212" s="872"/>
      <c r="V1212" s="872"/>
      <c r="W1212" s="872"/>
      <c r="X1212" s="872"/>
      <c r="Y1212" s="872"/>
      <c r="Z1212" s="872"/>
      <c r="AA1212" s="872"/>
      <c r="AB1212" s="872"/>
      <c r="AC1212" s="872"/>
      <c r="AD1212" s="872"/>
    </row>
    <row r="1213" spans="18:30" x14ac:dyDescent="0.25">
      <c r="R1213" s="872"/>
      <c r="S1213" s="872"/>
      <c r="T1213" s="872"/>
      <c r="U1213" s="872"/>
      <c r="V1213" s="872"/>
      <c r="W1213" s="872"/>
      <c r="X1213" s="872"/>
      <c r="Y1213" s="872"/>
      <c r="Z1213" s="872"/>
      <c r="AA1213" s="872"/>
      <c r="AB1213" s="872"/>
      <c r="AC1213" s="872"/>
      <c r="AD1213" s="872"/>
    </row>
    <row r="1214" spans="18:30" x14ac:dyDescent="0.25">
      <c r="R1214" s="872"/>
      <c r="S1214" s="872"/>
      <c r="T1214" s="872"/>
      <c r="U1214" s="872"/>
      <c r="V1214" s="872"/>
      <c r="W1214" s="872"/>
      <c r="X1214" s="872"/>
      <c r="Y1214" s="872"/>
      <c r="Z1214" s="872"/>
      <c r="AA1214" s="872"/>
      <c r="AB1214" s="872"/>
      <c r="AC1214" s="872"/>
      <c r="AD1214" s="872"/>
    </row>
    <row r="1215" spans="18:30" x14ac:dyDescent="0.25">
      <c r="R1215" s="872"/>
      <c r="S1215" s="872"/>
      <c r="T1215" s="872"/>
      <c r="U1215" s="872"/>
      <c r="V1215" s="872"/>
      <c r="W1215" s="872"/>
      <c r="X1215" s="872"/>
      <c r="Y1215" s="872"/>
      <c r="Z1215" s="872"/>
      <c r="AA1215" s="872"/>
      <c r="AB1215" s="872"/>
      <c r="AC1215" s="872"/>
      <c r="AD1215" s="872"/>
    </row>
    <row r="1216" spans="18:30" x14ac:dyDescent="0.25">
      <c r="R1216" s="872"/>
      <c r="S1216" s="872"/>
      <c r="T1216" s="872"/>
      <c r="U1216" s="872"/>
      <c r="V1216" s="872"/>
      <c r="W1216" s="872"/>
      <c r="X1216" s="872"/>
      <c r="Y1216" s="872"/>
      <c r="Z1216" s="872"/>
      <c r="AA1216" s="872"/>
      <c r="AB1216" s="872"/>
      <c r="AC1216" s="872"/>
      <c r="AD1216" s="872"/>
    </row>
    <row r="1217" spans="18:30" x14ac:dyDescent="0.25">
      <c r="R1217" s="872"/>
      <c r="S1217" s="872"/>
      <c r="T1217" s="872"/>
      <c r="U1217" s="872"/>
      <c r="V1217" s="872"/>
      <c r="W1217" s="872"/>
      <c r="X1217" s="872"/>
      <c r="Y1217" s="872"/>
      <c r="Z1217" s="872"/>
      <c r="AA1217" s="872"/>
      <c r="AB1217" s="872"/>
      <c r="AC1217" s="872"/>
      <c r="AD1217" s="872"/>
    </row>
    <row r="1218" spans="18:30" x14ac:dyDescent="0.25">
      <c r="R1218" s="872"/>
      <c r="S1218" s="872"/>
      <c r="T1218" s="872"/>
      <c r="U1218" s="872"/>
      <c r="V1218" s="872"/>
      <c r="W1218" s="872"/>
      <c r="X1218" s="872"/>
      <c r="Y1218" s="872"/>
      <c r="Z1218" s="872"/>
      <c r="AA1218" s="872"/>
      <c r="AB1218" s="872"/>
      <c r="AC1218" s="872"/>
      <c r="AD1218" s="872"/>
    </row>
    <row r="1219" spans="18:30" x14ac:dyDescent="0.25">
      <c r="R1219" s="872"/>
      <c r="S1219" s="872"/>
      <c r="T1219" s="872"/>
      <c r="U1219" s="872"/>
      <c r="V1219" s="872"/>
      <c r="W1219" s="872"/>
      <c r="X1219" s="872"/>
      <c r="Y1219" s="872"/>
      <c r="Z1219" s="872"/>
      <c r="AA1219" s="872"/>
      <c r="AB1219" s="872"/>
      <c r="AC1219" s="872"/>
      <c r="AD1219" s="872"/>
    </row>
    <row r="1220" spans="18:30" x14ac:dyDescent="0.25">
      <c r="R1220" s="872"/>
      <c r="S1220" s="872"/>
      <c r="T1220" s="872"/>
      <c r="U1220" s="872"/>
      <c r="V1220" s="872"/>
      <c r="W1220" s="872"/>
      <c r="X1220" s="872"/>
      <c r="Y1220" s="872"/>
      <c r="Z1220" s="872"/>
      <c r="AA1220" s="872"/>
      <c r="AB1220" s="872"/>
      <c r="AC1220" s="872"/>
      <c r="AD1220" s="872"/>
    </row>
    <row r="1221" spans="18:30" x14ac:dyDescent="0.25">
      <c r="R1221" s="872"/>
      <c r="S1221" s="872"/>
      <c r="T1221" s="872"/>
      <c r="U1221" s="872"/>
      <c r="V1221" s="872"/>
      <c r="W1221" s="872"/>
      <c r="X1221" s="872"/>
      <c r="Y1221" s="872"/>
      <c r="Z1221" s="872"/>
      <c r="AA1221" s="872"/>
      <c r="AB1221" s="872"/>
      <c r="AC1221" s="872"/>
      <c r="AD1221" s="872"/>
    </row>
    <row r="1222" spans="18:30" x14ac:dyDescent="0.25">
      <c r="R1222" s="872"/>
      <c r="S1222" s="872"/>
      <c r="T1222" s="872"/>
      <c r="U1222" s="872"/>
      <c r="V1222" s="872"/>
      <c r="W1222" s="872"/>
      <c r="X1222" s="872"/>
      <c r="Y1222" s="872"/>
      <c r="Z1222" s="872"/>
      <c r="AA1222" s="872"/>
      <c r="AB1222" s="872"/>
      <c r="AC1222" s="872"/>
      <c r="AD1222" s="872"/>
    </row>
    <row r="1223" spans="18:30" x14ac:dyDescent="0.25">
      <c r="R1223" s="872"/>
      <c r="S1223" s="872"/>
      <c r="T1223" s="872"/>
      <c r="U1223" s="872"/>
      <c r="V1223" s="872"/>
      <c r="W1223" s="872"/>
      <c r="X1223" s="872"/>
      <c r="Y1223" s="872"/>
      <c r="Z1223" s="872"/>
      <c r="AA1223" s="872"/>
      <c r="AB1223" s="872"/>
      <c r="AC1223" s="872"/>
      <c r="AD1223" s="872"/>
    </row>
    <row r="1224" spans="18:30" x14ac:dyDescent="0.25">
      <c r="R1224" s="872"/>
      <c r="S1224" s="872"/>
      <c r="T1224" s="872"/>
      <c r="U1224" s="872"/>
      <c r="V1224" s="872"/>
      <c r="W1224" s="872"/>
      <c r="X1224" s="872"/>
      <c r="Y1224" s="872"/>
      <c r="Z1224" s="872"/>
      <c r="AA1224" s="872"/>
      <c r="AB1224" s="872"/>
      <c r="AC1224" s="872"/>
      <c r="AD1224" s="872"/>
    </row>
    <row r="1225" spans="18:30" x14ac:dyDescent="0.25">
      <c r="R1225" s="872"/>
      <c r="S1225" s="872"/>
      <c r="T1225" s="872"/>
      <c r="U1225" s="872"/>
      <c r="V1225" s="872"/>
      <c r="W1225" s="872"/>
      <c r="X1225" s="872"/>
      <c r="Y1225" s="872"/>
      <c r="Z1225" s="872"/>
      <c r="AA1225" s="872"/>
      <c r="AB1225" s="872"/>
      <c r="AC1225" s="872"/>
      <c r="AD1225" s="872"/>
    </row>
    <row r="1226" spans="18:30" x14ac:dyDescent="0.25">
      <c r="R1226" s="872"/>
      <c r="S1226" s="872"/>
      <c r="T1226" s="872"/>
      <c r="U1226" s="872"/>
      <c r="V1226" s="872"/>
      <c r="W1226" s="872"/>
      <c r="X1226" s="872"/>
      <c r="Y1226" s="872"/>
      <c r="Z1226" s="872"/>
      <c r="AA1226" s="872"/>
      <c r="AB1226" s="872"/>
      <c r="AC1226" s="872"/>
      <c r="AD1226" s="872"/>
    </row>
    <row r="1227" spans="18:30" x14ac:dyDescent="0.25">
      <c r="R1227" s="872"/>
      <c r="S1227" s="872"/>
      <c r="T1227" s="872"/>
      <c r="U1227" s="872"/>
      <c r="V1227" s="872"/>
      <c r="W1227" s="872"/>
      <c r="X1227" s="872"/>
      <c r="Y1227" s="872"/>
      <c r="Z1227" s="872"/>
      <c r="AA1227" s="872"/>
      <c r="AB1227" s="872"/>
      <c r="AC1227" s="872"/>
      <c r="AD1227" s="872"/>
    </row>
    <row r="1228" spans="18:30" x14ac:dyDescent="0.25">
      <c r="R1228" s="872"/>
      <c r="S1228" s="872"/>
      <c r="T1228" s="872"/>
      <c r="U1228" s="872"/>
      <c r="V1228" s="872"/>
      <c r="W1228" s="872"/>
      <c r="X1228" s="872"/>
      <c r="Y1228" s="872"/>
      <c r="Z1228" s="872"/>
      <c r="AA1228" s="872"/>
      <c r="AB1228" s="872"/>
      <c r="AC1228" s="872"/>
      <c r="AD1228" s="872"/>
    </row>
    <row r="1229" spans="18:30" x14ac:dyDescent="0.25">
      <c r="R1229" s="872"/>
      <c r="S1229" s="872"/>
      <c r="T1229" s="872"/>
      <c r="U1229" s="872"/>
      <c r="V1229" s="872"/>
      <c r="W1229" s="872"/>
      <c r="X1229" s="872"/>
      <c r="Y1229" s="872"/>
      <c r="Z1229" s="872"/>
      <c r="AA1229" s="872"/>
      <c r="AB1229" s="872"/>
      <c r="AC1229" s="872"/>
      <c r="AD1229" s="872"/>
    </row>
    <row r="1230" spans="18:30" x14ac:dyDescent="0.25">
      <c r="R1230" s="872"/>
      <c r="S1230" s="872"/>
      <c r="T1230" s="872"/>
      <c r="U1230" s="872"/>
      <c r="V1230" s="872"/>
      <c r="W1230" s="872"/>
      <c r="X1230" s="872"/>
      <c r="Y1230" s="872"/>
      <c r="Z1230" s="872"/>
      <c r="AA1230" s="872"/>
      <c r="AB1230" s="872"/>
      <c r="AC1230" s="872"/>
      <c r="AD1230" s="872"/>
    </row>
    <row r="1231" spans="18:30" x14ac:dyDescent="0.25">
      <c r="R1231" s="872"/>
      <c r="S1231" s="872"/>
      <c r="T1231" s="872"/>
      <c r="U1231" s="872"/>
      <c r="V1231" s="872"/>
      <c r="W1231" s="872"/>
      <c r="X1231" s="872"/>
      <c r="Y1231" s="872"/>
      <c r="Z1231" s="872"/>
      <c r="AA1231" s="872"/>
      <c r="AB1231" s="872"/>
      <c r="AC1231" s="872"/>
      <c r="AD1231" s="872"/>
    </row>
    <row r="1232" spans="18:30" x14ac:dyDescent="0.25">
      <c r="R1232" s="872"/>
      <c r="S1232" s="872"/>
      <c r="T1232" s="872"/>
      <c r="U1232" s="872"/>
      <c r="V1232" s="872"/>
      <c r="W1232" s="872"/>
      <c r="X1232" s="872"/>
      <c r="Y1232" s="872"/>
      <c r="Z1232" s="872"/>
      <c r="AA1232" s="872"/>
      <c r="AB1232" s="872"/>
      <c r="AC1232" s="872"/>
      <c r="AD1232" s="872"/>
    </row>
    <row r="1233" spans="18:30" x14ac:dyDescent="0.25">
      <c r="R1233" s="872"/>
      <c r="S1233" s="872"/>
      <c r="T1233" s="872"/>
      <c r="U1233" s="872"/>
      <c r="V1233" s="872"/>
      <c r="W1233" s="872"/>
      <c r="X1233" s="872"/>
      <c r="Y1233" s="872"/>
      <c r="Z1233" s="872"/>
      <c r="AA1233" s="872"/>
      <c r="AB1233" s="872"/>
      <c r="AC1233" s="872"/>
      <c r="AD1233" s="872"/>
    </row>
    <row r="1234" spans="18:30" x14ac:dyDescent="0.25">
      <c r="R1234" s="872"/>
      <c r="S1234" s="872"/>
      <c r="T1234" s="872"/>
      <c r="U1234" s="872"/>
      <c r="V1234" s="872"/>
      <c r="W1234" s="872"/>
      <c r="X1234" s="872"/>
      <c r="Y1234" s="872"/>
      <c r="Z1234" s="872"/>
      <c r="AA1234" s="872"/>
      <c r="AB1234" s="872"/>
      <c r="AC1234" s="872"/>
      <c r="AD1234" s="872"/>
    </row>
    <row r="1235" spans="18:30" x14ac:dyDescent="0.25">
      <c r="R1235" s="872"/>
      <c r="S1235" s="872"/>
      <c r="T1235" s="872"/>
      <c r="U1235" s="872"/>
      <c r="V1235" s="872"/>
      <c r="W1235" s="872"/>
      <c r="X1235" s="872"/>
      <c r="Y1235" s="872"/>
      <c r="Z1235" s="872"/>
      <c r="AA1235" s="872"/>
      <c r="AB1235" s="872"/>
      <c r="AC1235" s="872"/>
      <c r="AD1235" s="872"/>
    </row>
    <row r="1236" spans="18:30" x14ac:dyDescent="0.25">
      <c r="R1236" s="872"/>
      <c r="S1236" s="872"/>
      <c r="T1236" s="872"/>
      <c r="U1236" s="872"/>
      <c r="V1236" s="872"/>
      <c r="W1236" s="872"/>
      <c r="X1236" s="872"/>
      <c r="Y1236" s="872"/>
      <c r="Z1236" s="872"/>
      <c r="AA1236" s="872"/>
      <c r="AB1236" s="872"/>
      <c r="AC1236" s="872"/>
      <c r="AD1236" s="872"/>
    </row>
    <row r="1237" spans="18:30" x14ac:dyDescent="0.25">
      <c r="R1237" s="872"/>
      <c r="S1237" s="872"/>
      <c r="T1237" s="872"/>
      <c r="U1237" s="872"/>
      <c r="V1237" s="872"/>
      <c r="W1237" s="872"/>
      <c r="X1237" s="872"/>
      <c r="Y1237" s="872"/>
      <c r="Z1237" s="872"/>
      <c r="AA1237" s="872"/>
      <c r="AB1237" s="872"/>
      <c r="AC1237" s="872"/>
      <c r="AD1237" s="872"/>
    </row>
    <row r="1238" spans="18:30" x14ac:dyDescent="0.25">
      <c r="R1238" s="872"/>
      <c r="S1238" s="872"/>
      <c r="T1238" s="872"/>
      <c r="U1238" s="872"/>
      <c r="V1238" s="872"/>
      <c r="W1238" s="872"/>
      <c r="X1238" s="872"/>
      <c r="Y1238" s="872"/>
      <c r="Z1238" s="872"/>
      <c r="AA1238" s="872"/>
      <c r="AB1238" s="872"/>
      <c r="AC1238" s="872"/>
      <c r="AD1238" s="872"/>
    </row>
    <row r="1239" spans="18:30" x14ac:dyDescent="0.25">
      <c r="R1239" s="872"/>
      <c r="S1239" s="872"/>
      <c r="T1239" s="872"/>
      <c r="U1239" s="872"/>
      <c r="V1239" s="872"/>
      <c r="W1239" s="872"/>
      <c r="X1239" s="872"/>
      <c r="Y1239" s="872"/>
      <c r="Z1239" s="872"/>
      <c r="AA1239" s="872"/>
      <c r="AB1239" s="872"/>
      <c r="AC1239" s="872"/>
      <c r="AD1239" s="872"/>
    </row>
    <row r="1240" spans="18:30" x14ac:dyDescent="0.25">
      <c r="R1240" s="872"/>
      <c r="S1240" s="872"/>
      <c r="T1240" s="872"/>
      <c r="U1240" s="872"/>
      <c r="V1240" s="872"/>
      <c r="W1240" s="872"/>
      <c r="X1240" s="872"/>
      <c r="Y1240" s="872"/>
      <c r="Z1240" s="872"/>
      <c r="AA1240" s="872"/>
      <c r="AB1240" s="872"/>
      <c r="AC1240" s="872"/>
      <c r="AD1240" s="872"/>
    </row>
    <row r="1241" spans="18:30" x14ac:dyDescent="0.25">
      <c r="R1241" s="872"/>
      <c r="S1241" s="872"/>
      <c r="T1241" s="872"/>
      <c r="U1241" s="872"/>
      <c r="V1241" s="872"/>
      <c r="W1241" s="872"/>
      <c r="X1241" s="872"/>
      <c r="Y1241" s="872"/>
      <c r="Z1241" s="872"/>
      <c r="AA1241" s="872"/>
      <c r="AB1241" s="872"/>
      <c r="AC1241" s="872"/>
      <c r="AD1241" s="872"/>
    </row>
    <row r="1242" spans="18:30" x14ac:dyDescent="0.25">
      <c r="R1242" s="872"/>
      <c r="S1242" s="872"/>
      <c r="T1242" s="872"/>
      <c r="U1242" s="872"/>
      <c r="V1242" s="872"/>
      <c r="W1242" s="872"/>
      <c r="X1242" s="872"/>
      <c r="Y1242" s="872"/>
      <c r="Z1242" s="872"/>
      <c r="AA1242" s="872"/>
      <c r="AB1242" s="872"/>
      <c r="AC1242" s="872"/>
      <c r="AD1242" s="872"/>
    </row>
    <row r="1243" spans="18:30" x14ac:dyDescent="0.25">
      <c r="R1243" s="872"/>
      <c r="S1243" s="872"/>
      <c r="T1243" s="872"/>
      <c r="U1243" s="872"/>
      <c r="V1243" s="872"/>
      <c r="W1243" s="872"/>
      <c r="X1243" s="872"/>
      <c r="Y1243" s="872"/>
      <c r="Z1243" s="872"/>
      <c r="AA1243" s="872"/>
      <c r="AB1243" s="872"/>
      <c r="AC1243" s="872"/>
      <c r="AD1243" s="872"/>
    </row>
    <row r="1244" spans="18:30" x14ac:dyDescent="0.25">
      <c r="R1244" s="872"/>
      <c r="S1244" s="872"/>
      <c r="T1244" s="872"/>
      <c r="U1244" s="872"/>
      <c r="V1244" s="872"/>
      <c r="W1244" s="872"/>
      <c r="X1244" s="872"/>
      <c r="Y1244" s="872"/>
      <c r="Z1244" s="872"/>
      <c r="AA1244" s="872"/>
      <c r="AB1244" s="872"/>
      <c r="AC1244" s="872"/>
      <c r="AD1244" s="872"/>
    </row>
    <row r="1245" spans="18:30" x14ac:dyDescent="0.25">
      <c r="R1245" s="872"/>
      <c r="S1245" s="872"/>
      <c r="T1245" s="872"/>
      <c r="U1245" s="872"/>
      <c r="V1245" s="872"/>
      <c r="W1245" s="872"/>
      <c r="X1245" s="872"/>
      <c r="Y1245" s="872"/>
      <c r="Z1245" s="872"/>
      <c r="AA1245" s="872"/>
      <c r="AB1245" s="872"/>
      <c r="AC1245" s="872"/>
      <c r="AD1245" s="872"/>
    </row>
    <row r="1246" spans="18:30" x14ac:dyDescent="0.25">
      <c r="R1246" s="872"/>
      <c r="S1246" s="872"/>
      <c r="T1246" s="872"/>
      <c r="U1246" s="872"/>
      <c r="V1246" s="872"/>
      <c r="W1246" s="872"/>
      <c r="X1246" s="872"/>
      <c r="Y1246" s="872"/>
      <c r="Z1246" s="872"/>
      <c r="AA1246" s="872"/>
      <c r="AB1246" s="872"/>
      <c r="AC1246" s="872"/>
      <c r="AD1246" s="872"/>
    </row>
    <row r="1247" spans="18:30" x14ac:dyDescent="0.25">
      <c r="R1247" s="872"/>
      <c r="S1247" s="872"/>
      <c r="T1247" s="872"/>
      <c r="U1247" s="872"/>
      <c r="V1247" s="872"/>
      <c r="W1247" s="872"/>
      <c r="X1247" s="872"/>
      <c r="Y1247" s="872"/>
      <c r="Z1247" s="872"/>
      <c r="AA1247" s="872"/>
      <c r="AB1247" s="872"/>
      <c r="AC1247" s="872"/>
      <c r="AD1247" s="872"/>
    </row>
    <row r="1248" spans="18:30" x14ac:dyDescent="0.25">
      <c r="R1248" s="872"/>
      <c r="S1248" s="872"/>
      <c r="T1248" s="872"/>
      <c r="U1248" s="872"/>
      <c r="V1248" s="872"/>
      <c r="W1248" s="872"/>
      <c r="X1248" s="872"/>
      <c r="Y1248" s="872"/>
      <c r="Z1248" s="872"/>
      <c r="AA1248" s="872"/>
      <c r="AB1248" s="872"/>
      <c r="AC1248" s="872"/>
      <c r="AD1248" s="872"/>
    </row>
    <row r="1249" spans="18:30" x14ac:dyDescent="0.25">
      <c r="R1249" s="872"/>
      <c r="S1249" s="872"/>
      <c r="T1249" s="872"/>
      <c r="U1249" s="872"/>
      <c r="V1249" s="872"/>
      <c r="W1249" s="872"/>
      <c r="X1249" s="872"/>
      <c r="Y1249" s="872"/>
      <c r="Z1249" s="872"/>
      <c r="AA1249" s="872"/>
      <c r="AB1249" s="872"/>
      <c r="AC1249" s="872"/>
      <c r="AD1249" s="872"/>
    </row>
    <row r="1250" spans="18:30" x14ac:dyDescent="0.25">
      <c r="R1250" s="872"/>
      <c r="S1250" s="872"/>
      <c r="T1250" s="872"/>
      <c r="U1250" s="872"/>
      <c r="V1250" s="872"/>
      <c r="W1250" s="872"/>
      <c r="X1250" s="872"/>
      <c r="Y1250" s="872"/>
      <c r="Z1250" s="872"/>
      <c r="AA1250" s="872"/>
      <c r="AB1250" s="872"/>
      <c r="AC1250" s="872"/>
      <c r="AD1250" s="872"/>
    </row>
    <row r="1251" spans="18:30" x14ac:dyDescent="0.25">
      <c r="R1251" s="872"/>
      <c r="S1251" s="872"/>
      <c r="T1251" s="872"/>
      <c r="U1251" s="872"/>
      <c r="V1251" s="872"/>
      <c r="W1251" s="872"/>
      <c r="X1251" s="872"/>
      <c r="Y1251" s="872"/>
      <c r="Z1251" s="872"/>
      <c r="AA1251" s="872"/>
      <c r="AB1251" s="872"/>
      <c r="AC1251" s="872"/>
      <c r="AD1251" s="872"/>
    </row>
    <row r="1252" spans="18:30" x14ac:dyDescent="0.25">
      <c r="R1252" s="872"/>
      <c r="S1252" s="872"/>
      <c r="T1252" s="872"/>
      <c r="U1252" s="872"/>
      <c r="V1252" s="872"/>
      <c r="W1252" s="872"/>
      <c r="X1252" s="872"/>
      <c r="Y1252" s="872"/>
      <c r="Z1252" s="872"/>
      <c r="AA1252" s="872"/>
      <c r="AB1252" s="872"/>
      <c r="AC1252" s="872"/>
      <c r="AD1252" s="872"/>
    </row>
    <row r="1253" spans="18:30" x14ac:dyDescent="0.25">
      <c r="R1253" s="872"/>
      <c r="S1253" s="872"/>
      <c r="T1253" s="872"/>
      <c r="U1253" s="872"/>
      <c r="V1253" s="872"/>
      <c r="W1253" s="872"/>
      <c r="X1253" s="872"/>
      <c r="Y1253" s="872"/>
      <c r="Z1253" s="872"/>
      <c r="AA1253" s="872"/>
      <c r="AB1253" s="872"/>
      <c r="AC1253" s="872"/>
      <c r="AD1253" s="872"/>
    </row>
    <row r="1254" spans="18:30" x14ac:dyDescent="0.25">
      <c r="R1254" s="872"/>
      <c r="S1254" s="872"/>
      <c r="T1254" s="872"/>
      <c r="U1254" s="872"/>
      <c r="V1254" s="872"/>
      <c r="W1254" s="872"/>
      <c r="X1254" s="872"/>
      <c r="Y1254" s="872"/>
      <c r="Z1254" s="872"/>
      <c r="AA1254" s="872"/>
      <c r="AB1254" s="872"/>
      <c r="AC1254" s="872"/>
      <c r="AD1254" s="872"/>
    </row>
    <row r="1255" spans="18:30" x14ac:dyDescent="0.25">
      <c r="R1255" s="872"/>
      <c r="S1255" s="872"/>
      <c r="T1255" s="872"/>
      <c r="U1255" s="872"/>
      <c r="V1255" s="872"/>
      <c r="W1255" s="872"/>
      <c r="X1255" s="872"/>
      <c r="Y1255" s="872"/>
      <c r="Z1255" s="872"/>
      <c r="AA1255" s="872"/>
      <c r="AB1255" s="872"/>
      <c r="AC1255" s="872"/>
      <c r="AD1255" s="872"/>
    </row>
    <row r="1256" spans="18:30" x14ac:dyDescent="0.25">
      <c r="R1256" s="872"/>
      <c r="S1256" s="872"/>
      <c r="T1256" s="872"/>
      <c r="U1256" s="872"/>
      <c r="V1256" s="872"/>
      <c r="W1256" s="872"/>
      <c r="X1256" s="872"/>
      <c r="Y1256" s="872"/>
      <c r="Z1256" s="872"/>
      <c r="AA1256" s="872"/>
      <c r="AB1256" s="872"/>
      <c r="AC1256" s="872"/>
      <c r="AD1256" s="872"/>
    </row>
    <row r="1257" spans="18:30" x14ac:dyDescent="0.25">
      <c r="R1257" s="872"/>
      <c r="S1257" s="872"/>
      <c r="T1257" s="872"/>
      <c r="U1257" s="872"/>
      <c r="V1257" s="872"/>
      <c r="W1257" s="872"/>
      <c r="X1257" s="872"/>
      <c r="Y1257" s="872"/>
      <c r="Z1257" s="872"/>
      <c r="AA1257" s="872"/>
      <c r="AB1257" s="872"/>
      <c r="AC1257" s="872"/>
      <c r="AD1257" s="872"/>
    </row>
    <row r="1258" spans="18:30" x14ac:dyDescent="0.25">
      <c r="R1258" s="872"/>
      <c r="S1258" s="872"/>
      <c r="T1258" s="872"/>
      <c r="U1258" s="872"/>
      <c r="V1258" s="872"/>
      <c r="W1258" s="872"/>
      <c r="X1258" s="872"/>
      <c r="Y1258" s="872"/>
      <c r="Z1258" s="872"/>
      <c r="AA1258" s="872"/>
      <c r="AB1258" s="872"/>
      <c r="AC1258" s="872"/>
      <c r="AD1258" s="872"/>
    </row>
    <row r="1259" spans="18:30" x14ac:dyDescent="0.25">
      <c r="R1259" s="872"/>
      <c r="S1259" s="872"/>
      <c r="T1259" s="872"/>
      <c r="U1259" s="872"/>
      <c r="V1259" s="872"/>
      <c r="W1259" s="872"/>
      <c r="X1259" s="872"/>
      <c r="Y1259" s="872"/>
      <c r="Z1259" s="872"/>
      <c r="AA1259" s="872"/>
      <c r="AB1259" s="872"/>
      <c r="AC1259" s="872"/>
      <c r="AD1259" s="872"/>
    </row>
    <row r="1260" spans="18:30" x14ac:dyDescent="0.25">
      <c r="R1260" s="872"/>
      <c r="S1260" s="872"/>
      <c r="T1260" s="872"/>
      <c r="U1260" s="872"/>
      <c r="V1260" s="872"/>
      <c r="W1260" s="872"/>
      <c r="X1260" s="872"/>
      <c r="Y1260" s="872"/>
      <c r="Z1260" s="872"/>
      <c r="AA1260" s="872"/>
      <c r="AB1260" s="872"/>
      <c r="AC1260" s="872"/>
      <c r="AD1260" s="872"/>
    </row>
    <row r="1261" spans="18:30" x14ac:dyDescent="0.25">
      <c r="R1261" s="872"/>
      <c r="S1261" s="872"/>
      <c r="T1261" s="872"/>
      <c r="U1261" s="872"/>
      <c r="V1261" s="872"/>
      <c r="W1261" s="872"/>
      <c r="X1261" s="872"/>
      <c r="Y1261" s="872"/>
      <c r="Z1261" s="872"/>
      <c r="AA1261" s="872"/>
      <c r="AB1261" s="872"/>
      <c r="AC1261" s="872"/>
      <c r="AD1261" s="872"/>
    </row>
    <row r="1262" spans="18:30" x14ac:dyDescent="0.25">
      <c r="R1262" s="872"/>
      <c r="S1262" s="872"/>
      <c r="T1262" s="872"/>
      <c r="U1262" s="872"/>
      <c r="V1262" s="872"/>
      <c r="W1262" s="872"/>
      <c r="X1262" s="872"/>
      <c r="Y1262" s="872"/>
      <c r="Z1262" s="872"/>
      <c r="AA1262" s="872"/>
      <c r="AB1262" s="872"/>
      <c r="AC1262" s="872"/>
      <c r="AD1262" s="872"/>
    </row>
    <row r="1263" spans="18:30" x14ac:dyDescent="0.25">
      <c r="R1263" s="872"/>
      <c r="S1263" s="872"/>
      <c r="T1263" s="872"/>
      <c r="U1263" s="872"/>
      <c r="V1263" s="872"/>
      <c r="W1263" s="872"/>
      <c r="X1263" s="872"/>
      <c r="Y1263" s="872"/>
      <c r="Z1263" s="872"/>
      <c r="AA1263" s="872"/>
      <c r="AB1263" s="872"/>
      <c r="AC1263" s="872"/>
      <c r="AD1263" s="872"/>
    </row>
    <row r="1264" spans="18:30" x14ac:dyDescent="0.25">
      <c r="R1264" s="872"/>
      <c r="S1264" s="872"/>
      <c r="T1264" s="872"/>
      <c r="U1264" s="872"/>
      <c r="V1264" s="872"/>
      <c r="W1264" s="872"/>
      <c r="X1264" s="872"/>
      <c r="Y1264" s="872"/>
      <c r="Z1264" s="872"/>
      <c r="AA1264" s="872"/>
      <c r="AB1264" s="872"/>
      <c r="AC1264" s="872"/>
      <c r="AD1264" s="872"/>
    </row>
    <row r="1265" spans="18:30" x14ac:dyDescent="0.25">
      <c r="R1265" s="872"/>
      <c r="S1265" s="872"/>
      <c r="T1265" s="872"/>
      <c r="U1265" s="872"/>
      <c r="V1265" s="872"/>
      <c r="W1265" s="872"/>
      <c r="X1265" s="872"/>
      <c r="Y1265" s="872"/>
      <c r="Z1265" s="872"/>
      <c r="AA1265" s="872"/>
      <c r="AB1265" s="872"/>
      <c r="AC1265" s="872"/>
      <c r="AD1265" s="872"/>
    </row>
    <row r="1266" spans="18:30" x14ac:dyDescent="0.25">
      <c r="R1266" s="872"/>
      <c r="S1266" s="872"/>
      <c r="T1266" s="872"/>
      <c r="U1266" s="872"/>
      <c r="V1266" s="872"/>
      <c r="W1266" s="872"/>
      <c r="X1266" s="872"/>
      <c r="Y1266" s="872"/>
      <c r="Z1266" s="872"/>
      <c r="AA1266" s="872"/>
      <c r="AB1266" s="872"/>
      <c r="AC1266" s="872"/>
      <c r="AD1266" s="872"/>
    </row>
    <row r="1267" spans="18:30" x14ac:dyDescent="0.25">
      <c r="R1267" s="872"/>
      <c r="S1267" s="872"/>
      <c r="T1267" s="872"/>
      <c r="U1267" s="872"/>
      <c r="V1267" s="872"/>
      <c r="W1267" s="872"/>
      <c r="X1267" s="872"/>
      <c r="Y1267" s="872"/>
      <c r="Z1267" s="872"/>
      <c r="AA1267" s="872"/>
      <c r="AB1267" s="872"/>
      <c r="AC1267" s="872"/>
      <c r="AD1267" s="872"/>
    </row>
    <row r="1268" spans="18:30" x14ac:dyDescent="0.25">
      <c r="R1268" s="872"/>
      <c r="S1268" s="872"/>
      <c r="T1268" s="872"/>
      <c r="U1268" s="872"/>
      <c r="V1268" s="872"/>
      <c r="W1268" s="872"/>
      <c r="X1268" s="872"/>
      <c r="Y1268" s="872"/>
      <c r="Z1268" s="872"/>
      <c r="AA1268" s="872"/>
      <c r="AB1268" s="872"/>
      <c r="AC1268" s="872"/>
      <c r="AD1268" s="872"/>
    </row>
    <row r="1269" spans="18:30" x14ac:dyDescent="0.25">
      <c r="R1269" s="872"/>
      <c r="S1269" s="872"/>
      <c r="T1269" s="872"/>
      <c r="U1269" s="872"/>
      <c r="V1269" s="872"/>
      <c r="W1269" s="872"/>
      <c r="X1269" s="872"/>
      <c r="Y1269" s="872"/>
      <c r="Z1269" s="872"/>
      <c r="AA1269" s="872"/>
      <c r="AB1269" s="872"/>
      <c r="AC1269" s="872"/>
      <c r="AD1269" s="872"/>
    </row>
    <row r="1270" spans="18:30" x14ac:dyDescent="0.25">
      <c r="R1270" s="872"/>
      <c r="S1270" s="872"/>
      <c r="T1270" s="872"/>
      <c r="U1270" s="872"/>
      <c r="V1270" s="872"/>
      <c r="W1270" s="872"/>
      <c r="X1270" s="872"/>
      <c r="Y1270" s="872"/>
      <c r="Z1270" s="872"/>
      <c r="AA1270" s="872"/>
      <c r="AB1270" s="872"/>
      <c r="AC1270" s="872"/>
      <c r="AD1270" s="872"/>
    </row>
    <row r="1271" spans="18:30" x14ac:dyDescent="0.25">
      <c r="R1271" s="872"/>
      <c r="S1271" s="872"/>
      <c r="T1271" s="872"/>
      <c r="U1271" s="872"/>
      <c r="V1271" s="872"/>
      <c r="W1271" s="872"/>
      <c r="X1271" s="872"/>
      <c r="Y1271" s="872"/>
      <c r="Z1271" s="872"/>
      <c r="AA1271" s="872"/>
      <c r="AB1271" s="872"/>
      <c r="AC1271" s="872"/>
      <c r="AD1271" s="872"/>
    </row>
    <row r="1272" spans="18:30" x14ac:dyDescent="0.25">
      <c r="R1272" s="872"/>
      <c r="S1272" s="872"/>
      <c r="T1272" s="872"/>
      <c r="U1272" s="872"/>
      <c r="V1272" s="872"/>
      <c r="W1272" s="872"/>
      <c r="X1272" s="872"/>
      <c r="Y1272" s="872"/>
      <c r="Z1272" s="872"/>
      <c r="AA1272" s="872"/>
      <c r="AB1272" s="872"/>
      <c r="AC1272" s="872"/>
      <c r="AD1272" s="872"/>
    </row>
    <row r="1273" spans="18:30" x14ac:dyDescent="0.25">
      <c r="R1273" s="872"/>
      <c r="S1273" s="872"/>
      <c r="T1273" s="872"/>
      <c r="U1273" s="872"/>
      <c r="V1273" s="872"/>
      <c r="W1273" s="872"/>
      <c r="X1273" s="872"/>
      <c r="Y1273" s="872"/>
      <c r="Z1273" s="872"/>
      <c r="AA1273" s="872"/>
      <c r="AB1273" s="872"/>
      <c r="AC1273" s="872"/>
      <c r="AD1273" s="872"/>
    </row>
    <row r="1274" spans="18:30" x14ac:dyDescent="0.25">
      <c r="R1274" s="872"/>
      <c r="S1274" s="872"/>
      <c r="T1274" s="872"/>
      <c r="U1274" s="872"/>
      <c r="V1274" s="872"/>
      <c r="W1274" s="872"/>
      <c r="X1274" s="872"/>
      <c r="Y1274" s="872"/>
      <c r="Z1274" s="872"/>
      <c r="AA1274" s="872"/>
      <c r="AB1274" s="872"/>
      <c r="AC1274" s="872"/>
      <c r="AD1274" s="872"/>
    </row>
    <row r="1275" spans="18:30" x14ac:dyDescent="0.25">
      <c r="R1275" s="872"/>
      <c r="S1275" s="872"/>
      <c r="T1275" s="872"/>
      <c r="U1275" s="872"/>
      <c r="V1275" s="872"/>
      <c r="W1275" s="872"/>
      <c r="X1275" s="872"/>
      <c r="Y1275" s="872"/>
      <c r="Z1275" s="872"/>
      <c r="AA1275" s="872"/>
      <c r="AB1275" s="872"/>
      <c r="AC1275" s="872"/>
      <c r="AD1275" s="872"/>
    </row>
    <row r="1276" spans="18:30" x14ac:dyDescent="0.25">
      <c r="R1276" s="872"/>
      <c r="S1276" s="872"/>
      <c r="T1276" s="872"/>
      <c r="U1276" s="872"/>
      <c r="V1276" s="872"/>
      <c r="W1276" s="872"/>
      <c r="X1276" s="872"/>
      <c r="Y1276" s="872"/>
      <c r="Z1276" s="872"/>
      <c r="AA1276" s="872"/>
      <c r="AB1276" s="872"/>
      <c r="AC1276" s="872"/>
      <c r="AD1276" s="872"/>
    </row>
    <row r="1277" spans="18:30" x14ac:dyDescent="0.25">
      <c r="R1277" s="872"/>
      <c r="S1277" s="872"/>
      <c r="T1277" s="872"/>
      <c r="U1277" s="872"/>
      <c r="V1277" s="872"/>
      <c r="W1277" s="872"/>
      <c r="X1277" s="872"/>
      <c r="Y1277" s="872"/>
      <c r="Z1277" s="872"/>
      <c r="AA1277" s="872"/>
      <c r="AB1277" s="872"/>
      <c r="AC1277" s="872"/>
      <c r="AD1277" s="872"/>
    </row>
    <row r="1278" spans="18:30" x14ac:dyDescent="0.25">
      <c r="R1278" s="872"/>
      <c r="S1278" s="872"/>
      <c r="T1278" s="872"/>
      <c r="U1278" s="872"/>
      <c r="V1278" s="872"/>
      <c r="W1278" s="872"/>
      <c r="X1278" s="872"/>
      <c r="Y1278" s="872"/>
      <c r="Z1278" s="872"/>
      <c r="AA1278" s="872"/>
      <c r="AB1278" s="872"/>
      <c r="AC1278" s="872"/>
      <c r="AD1278" s="872"/>
    </row>
    <row r="1279" spans="18:30" x14ac:dyDescent="0.25">
      <c r="R1279" s="872"/>
      <c r="S1279" s="872"/>
      <c r="T1279" s="872"/>
      <c r="U1279" s="872"/>
      <c r="V1279" s="872"/>
      <c r="W1279" s="872"/>
      <c r="X1279" s="872"/>
      <c r="Y1279" s="872"/>
      <c r="Z1279" s="872"/>
      <c r="AA1279" s="872"/>
      <c r="AB1279" s="872"/>
      <c r="AC1279" s="872"/>
      <c r="AD1279" s="872"/>
    </row>
    <row r="1280" spans="18:30" x14ac:dyDescent="0.25">
      <c r="R1280" s="872"/>
      <c r="S1280" s="872"/>
      <c r="T1280" s="872"/>
      <c r="U1280" s="872"/>
      <c r="V1280" s="872"/>
      <c r="W1280" s="872"/>
      <c r="X1280" s="872"/>
      <c r="Y1280" s="872"/>
      <c r="Z1280" s="872"/>
      <c r="AA1280" s="872"/>
      <c r="AB1280" s="872"/>
      <c r="AC1280" s="872"/>
      <c r="AD1280" s="872"/>
    </row>
    <row r="1281" spans="18:30" x14ac:dyDescent="0.25">
      <c r="R1281" s="872"/>
      <c r="S1281" s="872"/>
      <c r="T1281" s="872"/>
      <c r="U1281" s="872"/>
      <c r="V1281" s="872"/>
      <c r="W1281" s="872"/>
      <c r="X1281" s="872"/>
      <c r="Y1281" s="872"/>
      <c r="Z1281" s="872"/>
      <c r="AA1281" s="872"/>
      <c r="AB1281" s="872"/>
      <c r="AC1281" s="872"/>
      <c r="AD1281" s="872"/>
    </row>
    <row r="1282" spans="18:30" x14ac:dyDescent="0.25">
      <c r="R1282" s="872"/>
      <c r="S1282" s="872"/>
      <c r="T1282" s="872"/>
      <c r="U1282" s="872"/>
      <c r="V1282" s="872"/>
      <c r="W1282" s="872"/>
      <c r="X1282" s="872"/>
      <c r="Y1282" s="872"/>
      <c r="Z1282" s="872"/>
      <c r="AA1282" s="872"/>
      <c r="AB1282" s="872"/>
      <c r="AC1282" s="872"/>
      <c r="AD1282" s="872"/>
    </row>
    <row r="1283" spans="18:30" x14ac:dyDescent="0.25">
      <c r="R1283" s="872"/>
      <c r="S1283" s="872"/>
      <c r="T1283" s="872"/>
      <c r="U1283" s="872"/>
      <c r="V1283" s="872"/>
      <c r="W1283" s="872"/>
      <c r="X1283" s="872"/>
      <c r="Y1283" s="872"/>
      <c r="Z1283" s="872"/>
      <c r="AA1283" s="872"/>
      <c r="AB1283" s="872"/>
      <c r="AC1283" s="872"/>
      <c r="AD1283" s="872"/>
    </row>
    <row r="1284" spans="18:30" x14ac:dyDescent="0.25">
      <c r="R1284" s="872"/>
      <c r="S1284" s="872"/>
      <c r="T1284" s="872"/>
      <c r="U1284" s="872"/>
      <c r="V1284" s="872"/>
      <c r="W1284" s="872"/>
      <c r="X1284" s="872"/>
      <c r="Y1284" s="872"/>
      <c r="Z1284" s="872"/>
      <c r="AA1284" s="872"/>
      <c r="AB1284" s="872"/>
      <c r="AC1284" s="872"/>
      <c r="AD1284" s="872"/>
    </row>
    <row r="1285" spans="18:30" x14ac:dyDescent="0.25">
      <c r="R1285" s="872"/>
      <c r="S1285" s="872"/>
      <c r="T1285" s="872"/>
      <c r="U1285" s="872"/>
      <c r="V1285" s="872"/>
      <c r="W1285" s="872"/>
      <c r="X1285" s="872"/>
      <c r="Y1285" s="872"/>
      <c r="Z1285" s="872"/>
      <c r="AA1285" s="872"/>
      <c r="AB1285" s="872"/>
      <c r="AC1285" s="872"/>
      <c r="AD1285" s="872"/>
    </row>
    <row r="1286" spans="18:30" x14ac:dyDescent="0.25">
      <c r="R1286" s="872"/>
      <c r="S1286" s="872"/>
      <c r="T1286" s="872"/>
      <c r="U1286" s="872"/>
      <c r="V1286" s="872"/>
      <c r="W1286" s="872"/>
      <c r="X1286" s="872"/>
      <c r="Y1286" s="872"/>
      <c r="Z1286" s="872"/>
      <c r="AA1286" s="872"/>
      <c r="AB1286" s="872"/>
      <c r="AC1286" s="872"/>
      <c r="AD1286" s="872"/>
    </row>
    <row r="1287" spans="18:30" x14ac:dyDescent="0.25">
      <c r="R1287" s="872"/>
      <c r="S1287" s="872"/>
      <c r="T1287" s="872"/>
      <c r="U1287" s="872"/>
      <c r="V1287" s="872"/>
      <c r="W1287" s="872"/>
      <c r="X1287" s="872"/>
      <c r="Y1287" s="872"/>
      <c r="Z1287" s="872"/>
      <c r="AA1287" s="872"/>
      <c r="AB1287" s="872"/>
      <c r="AC1287" s="872"/>
      <c r="AD1287" s="872"/>
    </row>
    <row r="1288" spans="18:30" x14ac:dyDescent="0.25">
      <c r="R1288" s="872"/>
      <c r="S1288" s="872"/>
      <c r="T1288" s="872"/>
      <c r="U1288" s="872"/>
      <c r="V1288" s="872"/>
      <c r="W1288" s="872"/>
      <c r="X1288" s="872"/>
      <c r="Y1288" s="872"/>
      <c r="Z1288" s="872"/>
      <c r="AA1288" s="872"/>
      <c r="AB1288" s="872"/>
      <c r="AC1288" s="872"/>
      <c r="AD1288" s="872"/>
    </row>
    <row r="1289" spans="18:30" x14ac:dyDescent="0.25">
      <c r="R1289" s="872"/>
      <c r="S1289" s="872"/>
      <c r="T1289" s="872"/>
      <c r="U1289" s="872"/>
      <c r="V1289" s="872"/>
      <c r="W1289" s="872"/>
      <c r="X1289" s="872"/>
      <c r="Y1289" s="872"/>
      <c r="Z1289" s="872"/>
      <c r="AA1289" s="872"/>
      <c r="AB1289" s="872"/>
      <c r="AC1289" s="872"/>
      <c r="AD1289" s="872"/>
    </row>
    <row r="1290" spans="18:30" x14ac:dyDescent="0.25">
      <c r="R1290" s="872"/>
      <c r="S1290" s="872"/>
      <c r="T1290" s="872"/>
      <c r="U1290" s="872"/>
      <c r="V1290" s="872"/>
      <c r="W1290" s="872"/>
      <c r="X1290" s="872"/>
      <c r="Y1290" s="872"/>
      <c r="Z1290" s="872"/>
      <c r="AA1290" s="872"/>
      <c r="AB1290" s="872"/>
      <c r="AC1290" s="872"/>
      <c r="AD1290" s="872"/>
    </row>
    <row r="1291" spans="18:30" x14ac:dyDescent="0.25">
      <c r="R1291" s="872"/>
      <c r="S1291" s="872"/>
      <c r="T1291" s="872"/>
      <c r="U1291" s="872"/>
      <c r="V1291" s="872"/>
      <c r="W1291" s="872"/>
      <c r="X1291" s="872"/>
      <c r="Y1291" s="872"/>
      <c r="Z1291" s="872"/>
      <c r="AA1291" s="872"/>
      <c r="AB1291" s="872"/>
      <c r="AC1291" s="872"/>
      <c r="AD1291" s="872"/>
    </row>
    <row r="1292" spans="18:30" x14ac:dyDescent="0.25">
      <c r="R1292" s="872"/>
      <c r="S1292" s="872"/>
      <c r="T1292" s="872"/>
      <c r="U1292" s="872"/>
      <c r="V1292" s="872"/>
      <c r="W1292" s="872"/>
      <c r="X1292" s="872"/>
      <c r="Y1292" s="872"/>
      <c r="Z1292" s="872"/>
      <c r="AA1292" s="872"/>
      <c r="AB1292" s="872"/>
      <c r="AC1292" s="872"/>
      <c r="AD1292" s="872"/>
    </row>
    <row r="1293" spans="18:30" x14ac:dyDescent="0.25">
      <c r="R1293" s="872"/>
      <c r="S1293" s="872"/>
      <c r="T1293" s="872"/>
      <c r="U1293" s="872"/>
      <c r="V1293" s="872"/>
      <c r="W1293" s="872"/>
      <c r="X1293" s="872"/>
      <c r="Y1293" s="872"/>
      <c r="Z1293" s="872"/>
      <c r="AA1293" s="872"/>
      <c r="AB1293" s="872"/>
      <c r="AC1293" s="872"/>
      <c r="AD1293" s="872"/>
    </row>
    <row r="1294" spans="18:30" x14ac:dyDescent="0.25">
      <c r="R1294" s="872"/>
      <c r="S1294" s="872"/>
      <c r="T1294" s="872"/>
      <c r="U1294" s="872"/>
      <c r="V1294" s="872"/>
      <c r="W1294" s="872"/>
      <c r="X1294" s="872"/>
      <c r="Y1294" s="872"/>
      <c r="Z1294" s="872"/>
      <c r="AA1294" s="872"/>
      <c r="AB1294" s="872"/>
      <c r="AC1294" s="872"/>
      <c r="AD1294" s="872"/>
    </row>
    <row r="1295" spans="18:30" x14ac:dyDescent="0.25">
      <c r="R1295" s="872"/>
      <c r="S1295" s="872"/>
      <c r="T1295" s="872"/>
      <c r="U1295" s="872"/>
      <c r="V1295" s="872"/>
      <c r="W1295" s="872"/>
      <c r="X1295" s="872"/>
      <c r="Y1295" s="872"/>
      <c r="Z1295" s="872"/>
      <c r="AA1295" s="872"/>
      <c r="AB1295" s="872"/>
      <c r="AC1295" s="872"/>
      <c r="AD1295" s="872"/>
    </row>
    <row r="1296" spans="18:30" x14ac:dyDescent="0.25">
      <c r="R1296" s="872"/>
      <c r="S1296" s="872"/>
      <c r="T1296" s="872"/>
      <c r="U1296" s="872"/>
      <c r="V1296" s="872"/>
      <c r="W1296" s="872"/>
      <c r="X1296" s="872"/>
      <c r="Y1296" s="872"/>
      <c r="Z1296" s="872"/>
      <c r="AA1296" s="872"/>
      <c r="AB1296" s="872"/>
      <c r="AC1296" s="872"/>
      <c r="AD1296" s="872"/>
    </row>
    <row r="1297" spans="18:30" x14ac:dyDescent="0.25">
      <c r="R1297" s="872"/>
      <c r="S1297" s="872"/>
      <c r="T1297" s="872"/>
      <c r="U1297" s="872"/>
      <c r="V1297" s="872"/>
      <c r="W1297" s="872"/>
      <c r="X1297" s="872"/>
      <c r="Y1297" s="872"/>
      <c r="Z1297" s="872"/>
      <c r="AA1297" s="872"/>
      <c r="AB1297" s="872"/>
      <c r="AC1297" s="872"/>
      <c r="AD1297" s="872"/>
    </row>
    <row r="1298" spans="18:30" x14ac:dyDescent="0.25">
      <c r="R1298" s="872"/>
      <c r="S1298" s="872"/>
      <c r="T1298" s="872"/>
      <c r="U1298" s="872"/>
      <c r="V1298" s="872"/>
      <c r="W1298" s="872"/>
      <c r="X1298" s="872"/>
      <c r="Y1298" s="872"/>
      <c r="Z1298" s="872"/>
      <c r="AA1298" s="872"/>
      <c r="AB1298" s="872"/>
      <c r="AC1298" s="872"/>
      <c r="AD1298" s="872"/>
    </row>
    <row r="1299" spans="18:30" x14ac:dyDescent="0.25">
      <c r="R1299" s="872"/>
      <c r="S1299" s="872"/>
      <c r="T1299" s="872"/>
      <c r="U1299" s="872"/>
      <c r="V1299" s="872"/>
      <c r="W1299" s="872"/>
      <c r="X1299" s="872"/>
      <c r="Y1299" s="872"/>
      <c r="Z1299" s="872"/>
      <c r="AA1299" s="872"/>
      <c r="AB1299" s="872"/>
      <c r="AC1299" s="872"/>
      <c r="AD1299" s="872"/>
    </row>
    <row r="1300" spans="18:30" x14ac:dyDescent="0.25">
      <c r="R1300" s="872"/>
      <c r="S1300" s="872"/>
      <c r="T1300" s="872"/>
      <c r="U1300" s="872"/>
      <c r="V1300" s="872"/>
      <c r="W1300" s="872"/>
      <c r="X1300" s="872"/>
      <c r="Y1300" s="872"/>
      <c r="Z1300" s="872"/>
      <c r="AA1300" s="872"/>
      <c r="AB1300" s="872"/>
      <c r="AC1300" s="872"/>
      <c r="AD1300" s="872"/>
    </row>
    <row r="1301" spans="18:30" x14ac:dyDescent="0.25">
      <c r="R1301" s="872"/>
      <c r="S1301" s="872"/>
      <c r="T1301" s="872"/>
      <c r="U1301" s="872"/>
      <c r="V1301" s="872"/>
      <c r="W1301" s="872"/>
      <c r="X1301" s="872"/>
      <c r="Y1301" s="872"/>
      <c r="Z1301" s="872"/>
      <c r="AA1301" s="872"/>
      <c r="AB1301" s="872"/>
      <c r="AC1301" s="872"/>
      <c r="AD1301" s="872"/>
    </row>
    <row r="1302" spans="18:30" x14ac:dyDescent="0.25">
      <c r="R1302" s="872"/>
      <c r="S1302" s="872"/>
      <c r="T1302" s="872"/>
      <c r="U1302" s="872"/>
      <c r="V1302" s="872"/>
      <c r="W1302" s="872"/>
      <c r="X1302" s="872"/>
      <c r="Y1302" s="872"/>
      <c r="Z1302" s="872"/>
      <c r="AA1302" s="872"/>
      <c r="AB1302" s="872"/>
      <c r="AC1302" s="872"/>
      <c r="AD1302" s="872"/>
    </row>
    <row r="1303" spans="18:30" x14ac:dyDescent="0.25">
      <c r="R1303" s="872"/>
      <c r="S1303" s="872"/>
      <c r="T1303" s="872"/>
      <c r="U1303" s="872"/>
      <c r="V1303" s="872"/>
      <c r="W1303" s="872"/>
      <c r="X1303" s="872"/>
      <c r="Y1303" s="872"/>
      <c r="Z1303" s="872"/>
      <c r="AA1303" s="872"/>
      <c r="AB1303" s="872"/>
      <c r="AC1303" s="872"/>
      <c r="AD1303" s="872"/>
    </row>
    <row r="1304" spans="18:30" x14ac:dyDescent="0.25">
      <c r="R1304" s="872"/>
      <c r="S1304" s="872"/>
      <c r="T1304" s="872"/>
      <c r="U1304" s="872"/>
      <c r="V1304" s="872"/>
      <c r="W1304" s="872"/>
      <c r="X1304" s="872"/>
      <c r="Y1304" s="872"/>
      <c r="Z1304" s="872"/>
      <c r="AA1304" s="872"/>
      <c r="AB1304" s="872"/>
      <c r="AC1304" s="872"/>
      <c r="AD1304" s="872"/>
    </row>
    <row r="1305" spans="18:30" x14ac:dyDescent="0.25">
      <c r="R1305" s="872"/>
      <c r="S1305" s="872"/>
      <c r="T1305" s="872"/>
      <c r="U1305" s="872"/>
      <c r="V1305" s="872"/>
      <c r="W1305" s="872"/>
      <c r="X1305" s="872"/>
      <c r="Y1305" s="872"/>
      <c r="Z1305" s="872"/>
      <c r="AA1305" s="872"/>
      <c r="AB1305" s="872"/>
      <c r="AC1305" s="872"/>
      <c r="AD1305" s="872"/>
    </row>
    <row r="1306" spans="18:30" x14ac:dyDescent="0.25">
      <c r="R1306" s="872"/>
      <c r="S1306" s="872"/>
      <c r="T1306" s="872"/>
      <c r="U1306" s="872"/>
      <c r="V1306" s="872"/>
      <c r="W1306" s="872"/>
      <c r="X1306" s="872"/>
      <c r="Y1306" s="872"/>
      <c r="Z1306" s="872"/>
      <c r="AA1306" s="872"/>
      <c r="AB1306" s="872"/>
      <c r="AC1306" s="872"/>
      <c r="AD1306" s="872"/>
    </row>
    <row r="1307" spans="18:30" x14ac:dyDescent="0.25">
      <c r="R1307" s="872"/>
      <c r="S1307" s="872"/>
      <c r="T1307" s="872"/>
      <c r="U1307" s="872"/>
      <c r="V1307" s="872"/>
      <c r="W1307" s="872"/>
      <c r="X1307" s="872"/>
      <c r="Y1307" s="872"/>
      <c r="Z1307" s="872"/>
      <c r="AA1307" s="872"/>
      <c r="AB1307" s="872"/>
      <c r="AC1307" s="872"/>
      <c r="AD1307" s="872"/>
    </row>
    <row r="1308" spans="18:30" x14ac:dyDescent="0.25">
      <c r="R1308" s="872"/>
      <c r="S1308" s="872"/>
      <c r="T1308" s="872"/>
      <c r="U1308" s="872"/>
      <c r="V1308" s="872"/>
      <c r="W1308" s="872"/>
      <c r="X1308" s="872"/>
      <c r="Y1308" s="872"/>
      <c r="Z1308" s="872"/>
      <c r="AA1308" s="872"/>
      <c r="AB1308" s="872"/>
      <c r="AC1308" s="872"/>
      <c r="AD1308" s="872"/>
    </row>
    <row r="1309" spans="18:30" x14ac:dyDescent="0.25">
      <c r="R1309" s="872"/>
      <c r="S1309" s="872"/>
      <c r="T1309" s="872"/>
      <c r="U1309" s="872"/>
      <c r="V1309" s="872"/>
      <c r="W1309" s="872"/>
      <c r="X1309" s="872"/>
      <c r="Y1309" s="872"/>
      <c r="Z1309" s="872"/>
      <c r="AA1309" s="872"/>
      <c r="AB1309" s="872"/>
      <c r="AC1309" s="872"/>
      <c r="AD1309" s="872"/>
    </row>
    <row r="1310" spans="18:30" x14ac:dyDescent="0.25">
      <c r="R1310" s="872"/>
      <c r="S1310" s="872"/>
      <c r="T1310" s="872"/>
      <c r="U1310" s="872"/>
      <c r="V1310" s="872"/>
      <c r="W1310" s="872"/>
      <c r="X1310" s="872"/>
      <c r="Y1310" s="872"/>
      <c r="Z1310" s="872"/>
      <c r="AA1310" s="872"/>
      <c r="AB1310" s="872"/>
      <c r="AC1310" s="872"/>
      <c r="AD1310" s="872"/>
    </row>
    <row r="1311" spans="18:30" x14ac:dyDescent="0.25">
      <c r="R1311" s="872"/>
      <c r="S1311" s="872"/>
      <c r="T1311" s="872"/>
      <c r="U1311" s="872"/>
      <c r="V1311" s="872"/>
      <c r="W1311" s="872"/>
      <c r="X1311" s="872"/>
      <c r="Y1311" s="872"/>
      <c r="Z1311" s="872"/>
      <c r="AA1311" s="872"/>
      <c r="AB1311" s="872"/>
      <c r="AC1311" s="872"/>
      <c r="AD1311" s="872"/>
    </row>
    <row r="1312" spans="18:30" x14ac:dyDescent="0.25">
      <c r="R1312" s="872"/>
      <c r="S1312" s="872"/>
      <c r="T1312" s="872"/>
      <c r="U1312" s="872"/>
      <c r="V1312" s="872"/>
      <c r="W1312" s="872"/>
      <c r="X1312" s="872"/>
      <c r="Y1312" s="872"/>
      <c r="Z1312" s="872"/>
      <c r="AA1312" s="872"/>
      <c r="AB1312" s="872"/>
      <c r="AC1312" s="872"/>
      <c r="AD1312" s="872"/>
    </row>
    <row r="1313" spans="18:30" x14ac:dyDescent="0.25">
      <c r="R1313" s="872"/>
      <c r="S1313" s="872"/>
      <c r="T1313" s="872"/>
      <c r="U1313" s="872"/>
      <c r="V1313" s="872"/>
      <c r="W1313" s="872"/>
      <c r="X1313" s="872"/>
      <c r="Y1313" s="872"/>
      <c r="Z1313" s="872"/>
      <c r="AA1313" s="872"/>
      <c r="AB1313" s="872"/>
      <c r="AC1313" s="872"/>
      <c r="AD1313" s="872"/>
    </row>
    <row r="1314" spans="18:30" x14ac:dyDescent="0.25">
      <c r="R1314" s="872"/>
      <c r="S1314" s="872"/>
      <c r="T1314" s="872"/>
      <c r="U1314" s="872"/>
      <c r="V1314" s="872"/>
      <c r="W1314" s="872"/>
      <c r="X1314" s="872"/>
      <c r="Y1314" s="872"/>
      <c r="Z1314" s="872"/>
      <c r="AA1314" s="872"/>
      <c r="AB1314" s="872"/>
      <c r="AC1314" s="872"/>
      <c r="AD1314" s="872"/>
    </row>
    <row r="1315" spans="18:30" x14ac:dyDescent="0.25">
      <c r="R1315" s="872"/>
      <c r="S1315" s="872"/>
      <c r="T1315" s="872"/>
      <c r="U1315" s="872"/>
      <c r="V1315" s="872"/>
      <c r="W1315" s="872"/>
      <c r="X1315" s="872"/>
      <c r="Y1315" s="872"/>
      <c r="Z1315" s="872"/>
      <c r="AA1315" s="872"/>
      <c r="AB1315" s="872"/>
      <c r="AC1315" s="872"/>
      <c r="AD1315" s="872"/>
    </row>
    <row r="1316" spans="18:30" x14ac:dyDescent="0.25">
      <c r="R1316" s="872"/>
      <c r="S1316" s="872"/>
      <c r="T1316" s="872"/>
      <c r="U1316" s="872"/>
      <c r="V1316" s="872"/>
      <c r="W1316" s="872"/>
      <c r="X1316" s="872"/>
      <c r="Y1316" s="872"/>
      <c r="Z1316" s="872"/>
      <c r="AA1316" s="872"/>
      <c r="AB1316" s="872"/>
      <c r="AC1316" s="872"/>
      <c r="AD1316" s="872"/>
    </row>
    <row r="1317" spans="18:30" x14ac:dyDescent="0.25">
      <c r="R1317" s="872"/>
      <c r="S1317" s="872"/>
      <c r="T1317" s="872"/>
      <c r="U1317" s="872"/>
      <c r="V1317" s="872"/>
      <c r="W1317" s="872"/>
      <c r="X1317" s="872"/>
      <c r="Y1317" s="872"/>
      <c r="Z1317" s="872"/>
      <c r="AA1317" s="872"/>
      <c r="AB1317" s="872"/>
      <c r="AC1317" s="872"/>
      <c r="AD1317" s="872"/>
    </row>
    <row r="1318" spans="18:30" x14ac:dyDescent="0.25">
      <c r="R1318" s="872"/>
      <c r="S1318" s="872"/>
      <c r="T1318" s="872"/>
      <c r="U1318" s="872"/>
      <c r="V1318" s="872"/>
      <c r="W1318" s="872"/>
      <c r="X1318" s="872"/>
      <c r="Y1318" s="872"/>
      <c r="Z1318" s="872"/>
      <c r="AA1318" s="872"/>
      <c r="AB1318" s="872"/>
      <c r="AC1318" s="872"/>
      <c r="AD1318" s="872"/>
    </row>
    <row r="1319" spans="18:30" x14ac:dyDescent="0.25">
      <c r="R1319" s="872"/>
      <c r="S1319" s="872"/>
      <c r="T1319" s="872"/>
      <c r="U1319" s="872"/>
      <c r="V1319" s="872"/>
      <c r="W1319" s="872"/>
      <c r="X1319" s="872"/>
      <c r="Y1319" s="872"/>
      <c r="Z1319" s="872"/>
      <c r="AA1319" s="872"/>
      <c r="AB1319" s="872"/>
      <c r="AC1319" s="872"/>
      <c r="AD1319" s="872"/>
    </row>
    <row r="1320" spans="18:30" x14ac:dyDescent="0.25">
      <c r="R1320" s="872"/>
      <c r="S1320" s="872"/>
      <c r="T1320" s="872"/>
      <c r="U1320" s="872"/>
      <c r="V1320" s="872"/>
      <c r="W1320" s="872"/>
      <c r="X1320" s="872"/>
      <c r="Y1320" s="872"/>
      <c r="Z1320" s="872"/>
      <c r="AA1320" s="872"/>
      <c r="AB1320" s="872"/>
      <c r="AC1320" s="872"/>
      <c r="AD1320" s="872"/>
    </row>
    <row r="1321" spans="18:30" x14ac:dyDescent="0.25">
      <c r="R1321" s="872"/>
      <c r="S1321" s="872"/>
      <c r="T1321" s="872"/>
      <c r="U1321" s="872"/>
      <c r="V1321" s="872"/>
      <c r="W1321" s="872"/>
      <c r="X1321" s="872"/>
      <c r="Y1321" s="872"/>
      <c r="Z1321" s="872"/>
      <c r="AA1321" s="872"/>
      <c r="AB1321" s="872"/>
      <c r="AC1321" s="872"/>
      <c r="AD1321" s="872"/>
    </row>
    <row r="1322" spans="18:30" x14ac:dyDescent="0.25">
      <c r="R1322" s="872"/>
      <c r="S1322" s="872"/>
      <c r="T1322" s="872"/>
      <c r="U1322" s="872"/>
      <c r="V1322" s="872"/>
      <c r="W1322" s="872"/>
      <c r="X1322" s="872"/>
      <c r="Y1322" s="872"/>
      <c r="Z1322" s="872"/>
      <c r="AA1322" s="872"/>
      <c r="AB1322" s="872"/>
      <c r="AC1322" s="872"/>
      <c r="AD1322" s="872"/>
    </row>
    <row r="1323" spans="18:30" x14ac:dyDescent="0.25">
      <c r="R1323" s="872"/>
      <c r="S1323" s="872"/>
      <c r="T1323" s="872"/>
      <c r="U1323" s="872"/>
      <c r="V1323" s="872"/>
      <c r="W1323" s="872"/>
      <c r="X1323" s="872"/>
      <c r="Y1323" s="872"/>
      <c r="Z1323" s="872"/>
      <c r="AA1323" s="872"/>
      <c r="AB1323" s="872"/>
      <c r="AC1323" s="872"/>
      <c r="AD1323" s="872"/>
    </row>
    <row r="1324" spans="18:30" x14ac:dyDescent="0.25">
      <c r="R1324" s="872"/>
      <c r="S1324" s="872"/>
      <c r="T1324" s="872"/>
      <c r="U1324" s="872"/>
      <c r="V1324" s="872"/>
      <c r="W1324" s="872"/>
      <c r="X1324" s="872"/>
      <c r="Y1324" s="872"/>
      <c r="Z1324" s="872"/>
      <c r="AA1324" s="872"/>
      <c r="AB1324" s="872"/>
      <c r="AC1324" s="872"/>
      <c r="AD1324" s="872"/>
    </row>
    <row r="1325" spans="18:30" x14ac:dyDescent="0.25">
      <c r="R1325" s="872"/>
      <c r="S1325" s="872"/>
      <c r="T1325" s="872"/>
      <c r="U1325" s="872"/>
      <c r="V1325" s="872"/>
      <c r="W1325" s="872"/>
      <c r="X1325" s="872"/>
      <c r="Y1325" s="872"/>
      <c r="Z1325" s="872"/>
      <c r="AA1325" s="872"/>
      <c r="AB1325" s="872"/>
      <c r="AC1325" s="872"/>
      <c r="AD1325" s="872"/>
    </row>
    <row r="1326" spans="18:30" x14ac:dyDescent="0.25">
      <c r="R1326" s="872"/>
      <c r="S1326" s="872"/>
      <c r="T1326" s="872"/>
      <c r="U1326" s="872"/>
      <c r="V1326" s="872"/>
      <c r="W1326" s="872"/>
      <c r="X1326" s="872"/>
      <c r="Y1326" s="872"/>
      <c r="Z1326" s="872"/>
      <c r="AA1326" s="872"/>
      <c r="AB1326" s="872"/>
      <c r="AC1326" s="872"/>
      <c r="AD1326" s="872"/>
    </row>
    <row r="1327" spans="18:30" x14ac:dyDescent="0.25">
      <c r="R1327" s="872"/>
      <c r="S1327" s="872"/>
      <c r="T1327" s="872"/>
      <c r="U1327" s="872"/>
      <c r="V1327" s="872"/>
      <c r="W1327" s="872"/>
      <c r="X1327" s="872"/>
      <c r="Y1327" s="872"/>
      <c r="Z1327" s="872"/>
      <c r="AA1327" s="872"/>
      <c r="AB1327" s="872"/>
      <c r="AC1327" s="872"/>
      <c r="AD1327" s="872"/>
    </row>
    <row r="1328" spans="18:30" x14ac:dyDescent="0.25">
      <c r="R1328" s="872"/>
      <c r="S1328" s="872"/>
      <c r="T1328" s="872"/>
      <c r="U1328" s="872"/>
      <c r="V1328" s="872"/>
      <c r="W1328" s="872"/>
      <c r="X1328" s="872"/>
      <c r="Y1328" s="872"/>
      <c r="Z1328" s="872"/>
      <c r="AA1328" s="872"/>
      <c r="AB1328" s="872"/>
      <c r="AC1328" s="872"/>
      <c r="AD1328" s="872"/>
    </row>
    <row r="1329" spans="18:30" x14ac:dyDescent="0.25">
      <c r="R1329" s="872"/>
      <c r="S1329" s="872"/>
      <c r="T1329" s="872"/>
      <c r="U1329" s="872"/>
      <c r="V1329" s="872"/>
      <c r="W1329" s="872"/>
      <c r="X1329" s="872"/>
      <c r="Y1329" s="872"/>
      <c r="Z1329" s="872"/>
      <c r="AA1329" s="872"/>
      <c r="AB1329" s="872"/>
      <c r="AC1329" s="872"/>
      <c r="AD1329" s="872"/>
    </row>
    <row r="1330" spans="18:30" x14ac:dyDescent="0.25">
      <c r="R1330" s="872"/>
      <c r="S1330" s="872"/>
      <c r="T1330" s="872"/>
      <c r="U1330" s="872"/>
      <c r="V1330" s="872"/>
      <c r="W1330" s="872"/>
      <c r="X1330" s="872"/>
      <c r="Y1330" s="872"/>
      <c r="Z1330" s="872"/>
      <c r="AA1330" s="872"/>
      <c r="AB1330" s="872"/>
      <c r="AC1330" s="872"/>
      <c r="AD1330" s="872"/>
    </row>
    <row r="1331" spans="18:30" x14ac:dyDescent="0.25">
      <c r="R1331" s="872"/>
      <c r="S1331" s="872"/>
      <c r="T1331" s="872"/>
      <c r="U1331" s="872"/>
      <c r="V1331" s="872"/>
      <c r="W1331" s="872"/>
      <c r="X1331" s="872"/>
      <c r="Y1331" s="872"/>
      <c r="Z1331" s="872"/>
      <c r="AA1331" s="872"/>
      <c r="AB1331" s="872"/>
      <c r="AC1331" s="872"/>
      <c r="AD1331" s="872"/>
    </row>
    <row r="1332" spans="18:30" x14ac:dyDescent="0.25">
      <c r="R1332" s="872"/>
      <c r="S1332" s="872"/>
      <c r="T1332" s="872"/>
      <c r="U1332" s="872"/>
      <c r="V1332" s="872"/>
      <c r="W1332" s="872"/>
      <c r="X1332" s="872"/>
      <c r="Y1332" s="872"/>
      <c r="Z1332" s="872"/>
      <c r="AA1332" s="872"/>
      <c r="AB1332" s="872"/>
      <c r="AC1332" s="872"/>
      <c r="AD1332" s="872"/>
    </row>
    <row r="1333" spans="18:30" x14ac:dyDescent="0.25">
      <c r="R1333" s="872"/>
      <c r="S1333" s="872"/>
      <c r="T1333" s="872"/>
      <c r="U1333" s="872"/>
      <c r="V1333" s="872"/>
      <c r="W1333" s="872"/>
      <c r="X1333" s="872"/>
      <c r="Y1333" s="872"/>
      <c r="Z1333" s="872"/>
      <c r="AA1333" s="872"/>
      <c r="AB1333" s="872"/>
      <c r="AC1333" s="872"/>
      <c r="AD1333" s="872"/>
    </row>
    <row r="1334" spans="18:30" x14ac:dyDescent="0.25">
      <c r="R1334" s="872"/>
      <c r="S1334" s="872"/>
      <c r="T1334" s="872"/>
      <c r="U1334" s="872"/>
      <c r="V1334" s="872"/>
      <c r="W1334" s="872"/>
      <c r="X1334" s="872"/>
      <c r="Y1334" s="872"/>
      <c r="Z1334" s="872"/>
      <c r="AA1334" s="872"/>
      <c r="AB1334" s="872"/>
      <c r="AC1334" s="872"/>
      <c r="AD1334" s="872"/>
    </row>
    <row r="1335" spans="18:30" x14ac:dyDescent="0.25">
      <c r="R1335" s="872"/>
      <c r="S1335" s="872"/>
      <c r="T1335" s="872"/>
      <c r="U1335" s="872"/>
      <c r="V1335" s="872"/>
      <c r="W1335" s="872"/>
      <c r="X1335" s="872"/>
      <c r="Y1335" s="872"/>
      <c r="Z1335" s="872"/>
      <c r="AA1335" s="872"/>
      <c r="AB1335" s="872"/>
      <c r="AC1335" s="872"/>
      <c r="AD1335" s="872"/>
    </row>
    <row r="1336" spans="18:30" x14ac:dyDescent="0.25">
      <c r="R1336" s="872"/>
      <c r="S1336" s="872"/>
      <c r="T1336" s="872"/>
      <c r="U1336" s="872"/>
      <c r="V1336" s="872"/>
      <c r="W1336" s="872"/>
      <c r="X1336" s="872"/>
      <c r="Y1336" s="872"/>
      <c r="Z1336" s="872"/>
      <c r="AA1336" s="872"/>
      <c r="AB1336" s="872"/>
      <c r="AC1336" s="872"/>
      <c r="AD1336" s="872"/>
    </row>
    <row r="1337" spans="18:30" x14ac:dyDescent="0.25">
      <c r="R1337" s="872"/>
      <c r="S1337" s="872"/>
      <c r="T1337" s="872"/>
      <c r="U1337" s="872"/>
      <c r="V1337" s="872"/>
      <c r="W1337" s="872"/>
      <c r="X1337" s="872"/>
      <c r="Y1337" s="872"/>
      <c r="Z1337" s="872"/>
      <c r="AA1337" s="872"/>
      <c r="AB1337" s="872"/>
      <c r="AC1337" s="872"/>
      <c r="AD1337" s="872"/>
    </row>
    <row r="1338" spans="18:30" x14ac:dyDescent="0.25">
      <c r="R1338" s="872"/>
      <c r="S1338" s="872"/>
      <c r="T1338" s="872"/>
      <c r="U1338" s="872"/>
      <c r="V1338" s="872"/>
      <c r="W1338" s="872"/>
      <c r="X1338" s="872"/>
      <c r="Y1338" s="872"/>
      <c r="Z1338" s="872"/>
      <c r="AA1338" s="872"/>
      <c r="AB1338" s="872"/>
      <c r="AC1338" s="872"/>
      <c r="AD1338" s="872"/>
    </row>
    <row r="1339" spans="18:30" x14ac:dyDescent="0.25">
      <c r="R1339" s="872"/>
      <c r="S1339" s="872"/>
      <c r="T1339" s="872"/>
      <c r="U1339" s="872"/>
      <c r="V1339" s="872"/>
      <c r="W1339" s="872"/>
      <c r="X1339" s="872"/>
      <c r="Y1339" s="872"/>
      <c r="Z1339" s="872"/>
      <c r="AA1339" s="872"/>
      <c r="AB1339" s="872"/>
      <c r="AC1339" s="872"/>
      <c r="AD1339" s="872"/>
    </row>
    <row r="1340" spans="18:30" x14ac:dyDescent="0.25">
      <c r="R1340" s="872"/>
      <c r="S1340" s="872"/>
      <c r="T1340" s="872"/>
      <c r="U1340" s="872"/>
      <c r="V1340" s="872"/>
      <c r="W1340" s="872"/>
      <c r="X1340" s="872"/>
      <c r="Y1340" s="872"/>
      <c r="Z1340" s="872"/>
      <c r="AA1340" s="872"/>
      <c r="AB1340" s="872"/>
      <c r="AC1340" s="872"/>
      <c r="AD1340" s="872"/>
    </row>
    <row r="1341" spans="18:30" x14ac:dyDescent="0.25">
      <c r="R1341" s="872"/>
      <c r="S1341" s="872"/>
      <c r="T1341" s="872"/>
      <c r="U1341" s="872"/>
      <c r="V1341" s="872"/>
      <c r="W1341" s="872"/>
      <c r="X1341" s="872"/>
      <c r="Y1341" s="872"/>
      <c r="Z1341" s="872"/>
      <c r="AA1341" s="872"/>
      <c r="AB1341" s="872"/>
      <c r="AC1341" s="872"/>
      <c r="AD1341" s="872"/>
    </row>
    <row r="1342" spans="18:30" x14ac:dyDescent="0.25">
      <c r="R1342" s="872"/>
      <c r="S1342" s="872"/>
      <c r="T1342" s="872"/>
      <c r="U1342" s="872"/>
      <c r="V1342" s="872"/>
      <c r="W1342" s="872"/>
      <c r="X1342" s="872"/>
      <c r="Y1342" s="872"/>
      <c r="Z1342" s="872"/>
      <c r="AA1342" s="872"/>
      <c r="AB1342" s="872"/>
      <c r="AC1342" s="872"/>
      <c r="AD1342" s="872"/>
    </row>
    <row r="1343" spans="18:30" x14ac:dyDescent="0.25">
      <c r="R1343" s="872"/>
      <c r="S1343" s="872"/>
      <c r="T1343" s="872"/>
      <c r="U1343" s="872"/>
      <c r="V1343" s="872"/>
      <c r="W1343" s="872"/>
      <c r="X1343" s="872"/>
      <c r="Y1343" s="872"/>
      <c r="Z1343" s="872"/>
      <c r="AA1343" s="872"/>
      <c r="AB1343" s="872"/>
      <c r="AC1343" s="872"/>
      <c r="AD1343" s="872"/>
    </row>
    <row r="1344" spans="18:30" x14ac:dyDescent="0.25">
      <c r="R1344" s="872"/>
      <c r="S1344" s="872"/>
      <c r="T1344" s="872"/>
      <c r="U1344" s="872"/>
      <c r="V1344" s="872"/>
      <c r="W1344" s="872"/>
      <c r="X1344" s="872"/>
      <c r="Y1344" s="872"/>
      <c r="Z1344" s="872"/>
      <c r="AA1344" s="872"/>
      <c r="AB1344" s="872"/>
      <c r="AC1344" s="872"/>
      <c r="AD1344" s="872"/>
    </row>
    <row r="1345" spans="18:30" x14ac:dyDescent="0.25">
      <c r="R1345" s="872"/>
      <c r="S1345" s="872"/>
      <c r="T1345" s="872"/>
      <c r="U1345" s="872"/>
      <c r="V1345" s="872"/>
      <c r="W1345" s="872"/>
      <c r="X1345" s="872"/>
      <c r="Y1345" s="872"/>
      <c r="Z1345" s="872"/>
      <c r="AA1345" s="872"/>
      <c r="AB1345" s="872"/>
      <c r="AC1345" s="872"/>
      <c r="AD1345" s="872"/>
    </row>
    <row r="1346" spans="18:30" x14ac:dyDescent="0.25">
      <c r="R1346" s="872"/>
      <c r="S1346" s="872"/>
      <c r="T1346" s="872"/>
      <c r="U1346" s="872"/>
      <c r="V1346" s="872"/>
      <c r="W1346" s="872"/>
      <c r="X1346" s="872"/>
      <c r="Y1346" s="872"/>
      <c r="Z1346" s="872"/>
      <c r="AA1346" s="872"/>
      <c r="AB1346" s="872"/>
      <c r="AC1346" s="872"/>
      <c r="AD1346" s="872"/>
    </row>
    <row r="1347" spans="18:30" x14ac:dyDescent="0.25">
      <c r="R1347" s="872"/>
      <c r="S1347" s="872"/>
      <c r="T1347" s="872"/>
      <c r="U1347" s="872"/>
      <c r="V1347" s="872"/>
      <c r="W1347" s="872"/>
      <c r="X1347" s="872"/>
      <c r="Y1347" s="872"/>
      <c r="Z1347" s="872"/>
      <c r="AA1347" s="872"/>
      <c r="AB1347" s="872"/>
      <c r="AC1347" s="872"/>
      <c r="AD1347" s="872"/>
    </row>
    <row r="1348" spans="18:30" x14ac:dyDescent="0.25">
      <c r="R1348" s="872"/>
      <c r="S1348" s="872"/>
      <c r="T1348" s="872"/>
      <c r="U1348" s="872"/>
      <c r="V1348" s="872"/>
      <c r="W1348" s="872"/>
      <c r="X1348" s="872"/>
      <c r="Y1348" s="872"/>
      <c r="Z1348" s="872"/>
      <c r="AA1348" s="872"/>
      <c r="AB1348" s="872"/>
      <c r="AC1348" s="872"/>
      <c r="AD1348" s="872"/>
    </row>
    <row r="1349" spans="18:30" x14ac:dyDescent="0.25">
      <c r="R1349" s="872"/>
      <c r="S1349" s="872"/>
      <c r="T1349" s="872"/>
      <c r="U1349" s="872"/>
      <c r="V1349" s="872"/>
      <c r="W1349" s="872"/>
      <c r="X1349" s="872"/>
      <c r="Y1349" s="872"/>
      <c r="Z1349" s="872"/>
      <c r="AA1349" s="872"/>
      <c r="AB1349" s="872"/>
      <c r="AC1349" s="872"/>
      <c r="AD1349" s="872"/>
    </row>
    <row r="1350" spans="18:30" x14ac:dyDescent="0.25">
      <c r="R1350" s="872"/>
      <c r="S1350" s="872"/>
      <c r="T1350" s="872"/>
      <c r="U1350" s="872"/>
      <c r="V1350" s="872"/>
      <c r="W1350" s="872"/>
      <c r="X1350" s="872"/>
      <c r="Y1350" s="872"/>
      <c r="Z1350" s="872"/>
      <c r="AA1350" s="872"/>
      <c r="AB1350" s="872"/>
      <c r="AC1350" s="872"/>
      <c r="AD1350" s="872"/>
    </row>
    <row r="1351" spans="18:30" x14ac:dyDescent="0.25">
      <c r="R1351" s="872"/>
      <c r="S1351" s="872"/>
      <c r="T1351" s="872"/>
      <c r="U1351" s="872"/>
      <c r="V1351" s="872"/>
      <c r="W1351" s="872"/>
      <c r="X1351" s="872"/>
      <c r="Y1351" s="872"/>
      <c r="Z1351" s="872"/>
      <c r="AA1351" s="872"/>
      <c r="AB1351" s="872"/>
      <c r="AC1351" s="872"/>
      <c r="AD1351" s="872"/>
    </row>
    <row r="1352" spans="18:30" x14ac:dyDescent="0.25">
      <c r="R1352" s="872"/>
      <c r="S1352" s="872"/>
      <c r="T1352" s="872"/>
      <c r="U1352" s="872"/>
      <c r="V1352" s="872"/>
      <c r="W1352" s="872"/>
      <c r="X1352" s="872"/>
      <c r="Y1352" s="872"/>
      <c r="Z1352" s="872"/>
      <c r="AA1352" s="872"/>
      <c r="AB1352" s="872"/>
      <c r="AC1352" s="872"/>
      <c r="AD1352" s="872"/>
    </row>
    <row r="1353" spans="18:30" x14ac:dyDescent="0.25">
      <c r="R1353" s="872"/>
      <c r="S1353" s="872"/>
      <c r="T1353" s="872"/>
      <c r="U1353" s="872"/>
      <c r="V1353" s="872"/>
      <c r="W1353" s="872"/>
      <c r="X1353" s="872"/>
      <c r="Y1353" s="872"/>
      <c r="Z1353" s="872"/>
      <c r="AA1353" s="872"/>
      <c r="AB1353" s="872"/>
      <c r="AC1353" s="872"/>
      <c r="AD1353" s="872"/>
    </row>
    <row r="1354" spans="18:30" x14ac:dyDescent="0.25">
      <c r="R1354" s="872"/>
      <c r="S1354" s="872"/>
      <c r="T1354" s="872"/>
      <c r="U1354" s="872"/>
      <c r="V1354" s="872"/>
      <c r="W1354" s="872"/>
      <c r="X1354" s="872"/>
      <c r="Y1354" s="872"/>
      <c r="Z1354" s="872"/>
      <c r="AA1354" s="872"/>
      <c r="AB1354" s="872"/>
      <c r="AC1354" s="872"/>
      <c r="AD1354" s="872"/>
    </row>
    <row r="1355" spans="18:30" x14ac:dyDescent="0.25">
      <c r="R1355" s="872"/>
      <c r="S1355" s="872"/>
      <c r="T1355" s="872"/>
      <c r="U1355" s="872"/>
      <c r="V1355" s="872"/>
      <c r="W1355" s="872"/>
      <c r="X1355" s="872"/>
      <c r="Y1355" s="872"/>
      <c r="Z1355" s="872"/>
      <c r="AA1355" s="872"/>
      <c r="AB1355" s="872"/>
      <c r="AC1355" s="872"/>
      <c r="AD1355" s="872"/>
    </row>
    <row r="1356" spans="18:30" x14ac:dyDescent="0.25">
      <c r="R1356" s="872"/>
      <c r="S1356" s="872"/>
      <c r="T1356" s="872"/>
      <c r="U1356" s="872"/>
      <c r="V1356" s="872"/>
      <c r="W1356" s="872"/>
      <c r="X1356" s="872"/>
      <c r="Y1356" s="872"/>
      <c r="Z1356" s="872"/>
      <c r="AA1356" s="872"/>
      <c r="AB1356" s="872"/>
      <c r="AC1356" s="872"/>
      <c r="AD1356" s="872"/>
    </row>
    <row r="1357" spans="18:30" x14ac:dyDescent="0.25">
      <c r="R1357" s="872"/>
      <c r="S1357" s="872"/>
      <c r="T1357" s="872"/>
      <c r="U1357" s="872"/>
      <c r="V1357" s="872"/>
      <c r="W1357" s="872"/>
      <c r="X1357" s="872"/>
      <c r="Y1357" s="872"/>
      <c r="Z1357" s="872"/>
      <c r="AA1357" s="872"/>
      <c r="AB1357" s="872"/>
      <c r="AC1357" s="872"/>
      <c r="AD1357" s="872"/>
    </row>
    <row r="1358" spans="18:30" x14ac:dyDescent="0.25">
      <c r="R1358" s="872"/>
      <c r="S1358" s="872"/>
      <c r="T1358" s="872"/>
      <c r="U1358" s="872"/>
      <c r="V1358" s="872"/>
      <c r="W1358" s="872"/>
      <c r="X1358" s="872"/>
      <c r="Y1358" s="872"/>
      <c r="Z1358" s="872"/>
      <c r="AA1358" s="872"/>
      <c r="AB1358" s="872"/>
      <c r="AC1358" s="872"/>
      <c r="AD1358" s="872"/>
    </row>
    <row r="1359" spans="18:30" x14ac:dyDescent="0.25">
      <c r="R1359" s="872"/>
      <c r="S1359" s="872"/>
      <c r="T1359" s="872"/>
      <c r="U1359" s="872"/>
      <c r="V1359" s="872"/>
      <c r="W1359" s="872"/>
      <c r="X1359" s="872"/>
      <c r="Y1359" s="872"/>
      <c r="Z1359" s="872"/>
      <c r="AA1359" s="872"/>
      <c r="AB1359" s="872"/>
      <c r="AC1359" s="872"/>
      <c r="AD1359" s="872"/>
    </row>
    <row r="1360" spans="18:30" x14ac:dyDescent="0.25">
      <c r="R1360" s="872"/>
      <c r="S1360" s="872"/>
      <c r="T1360" s="872"/>
      <c r="U1360" s="872"/>
      <c r="V1360" s="872"/>
      <c r="W1360" s="872"/>
      <c r="X1360" s="872"/>
      <c r="Y1360" s="872"/>
      <c r="Z1360" s="872"/>
      <c r="AA1360" s="872"/>
      <c r="AB1360" s="872"/>
      <c r="AC1360" s="872"/>
      <c r="AD1360" s="872"/>
    </row>
    <row r="1361" spans="18:30" x14ac:dyDescent="0.25">
      <c r="R1361" s="872"/>
      <c r="S1361" s="872"/>
      <c r="T1361" s="872"/>
      <c r="U1361" s="872"/>
      <c r="V1361" s="872"/>
      <c r="W1361" s="872"/>
      <c r="X1361" s="872"/>
      <c r="Y1361" s="872"/>
      <c r="Z1361" s="872"/>
      <c r="AA1361" s="872"/>
      <c r="AB1361" s="872"/>
      <c r="AC1361" s="872"/>
      <c r="AD1361" s="872"/>
    </row>
    <row r="1362" spans="18:30" x14ac:dyDescent="0.25">
      <c r="R1362" s="872"/>
      <c r="S1362" s="872"/>
      <c r="T1362" s="872"/>
      <c r="U1362" s="872"/>
      <c r="V1362" s="872"/>
      <c r="W1362" s="872"/>
      <c r="X1362" s="872"/>
      <c r="Y1362" s="872"/>
      <c r="Z1362" s="872"/>
      <c r="AA1362" s="872"/>
      <c r="AB1362" s="872"/>
      <c r="AC1362" s="872"/>
      <c r="AD1362" s="872"/>
    </row>
    <row r="1363" spans="18:30" x14ac:dyDescent="0.25">
      <c r="R1363" s="872"/>
      <c r="S1363" s="872"/>
      <c r="T1363" s="872"/>
      <c r="U1363" s="872"/>
      <c r="V1363" s="872"/>
      <c r="W1363" s="872"/>
      <c r="X1363" s="872"/>
      <c r="Y1363" s="872"/>
      <c r="Z1363" s="872"/>
      <c r="AA1363" s="872"/>
      <c r="AB1363" s="872"/>
      <c r="AC1363" s="872"/>
      <c r="AD1363" s="872"/>
    </row>
    <row r="1364" spans="18:30" x14ac:dyDescent="0.25">
      <c r="R1364" s="872"/>
      <c r="S1364" s="872"/>
      <c r="T1364" s="872"/>
      <c r="U1364" s="872"/>
      <c r="V1364" s="872"/>
      <c r="W1364" s="872"/>
      <c r="X1364" s="872"/>
      <c r="Y1364" s="872"/>
      <c r="Z1364" s="872"/>
      <c r="AA1364" s="872"/>
      <c r="AB1364" s="872"/>
      <c r="AC1364" s="872"/>
      <c r="AD1364" s="872"/>
    </row>
    <row r="1365" spans="18:30" x14ac:dyDescent="0.25">
      <c r="R1365" s="872"/>
      <c r="S1365" s="872"/>
      <c r="T1365" s="872"/>
      <c r="U1365" s="872"/>
      <c r="V1365" s="872"/>
      <c r="W1365" s="872"/>
      <c r="X1365" s="872"/>
      <c r="Y1365" s="872"/>
      <c r="Z1365" s="872"/>
      <c r="AA1365" s="872"/>
      <c r="AB1365" s="872"/>
      <c r="AC1365" s="872"/>
      <c r="AD1365" s="872"/>
    </row>
    <row r="1366" spans="18:30" x14ac:dyDescent="0.25">
      <c r="R1366" s="872"/>
      <c r="S1366" s="872"/>
      <c r="T1366" s="872"/>
      <c r="U1366" s="872"/>
      <c r="V1366" s="872"/>
      <c r="W1366" s="872"/>
      <c r="X1366" s="872"/>
      <c r="Y1366" s="872"/>
      <c r="Z1366" s="872"/>
      <c r="AA1366" s="872"/>
      <c r="AB1366" s="872"/>
      <c r="AC1366" s="872"/>
      <c r="AD1366" s="872"/>
    </row>
    <row r="1367" spans="18:30" x14ac:dyDescent="0.25">
      <c r="R1367" s="872"/>
      <c r="S1367" s="872"/>
      <c r="T1367" s="872"/>
      <c r="U1367" s="872"/>
      <c r="V1367" s="872"/>
      <c r="W1367" s="872"/>
      <c r="X1367" s="872"/>
      <c r="Y1367" s="872"/>
      <c r="Z1367" s="872"/>
      <c r="AA1367" s="872"/>
      <c r="AB1367" s="872"/>
      <c r="AC1367" s="872"/>
      <c r="AD1367" s="872"/>
    </row>
    <row r="1368" spans="18:30" x14ac:dyDescent="0.25">
      <c r="R1368" s="872"/>
      <c r="S1368" s="872"/>
      <c r="T1368" s="872"/>
      <c r="U1368" s="872"/>
      <c r="V1368" s="872"/>
      <c r="W1368" s="872"/>
      <c r="X1368" s="872"/>
      <c r="Y1368" s="872"/>
      <c r="Z1368" s="872"/>
      <c r="AA1368" s="872"/>
      <c r="AB1368" s="872"/>
      <c r="AC1368" s="872"/>
      <c r="AD1368" s="872"/>
    </row>
    <row r="1369" spans="18:30" x14ac:dyDescent="0.25">
      <c r="R1369" s="872"/>
      <c r="S1369" s="872"/>
      <c r="T1369" s="872"/>
      <c r="U1369" s="872"/>
      <c r="V1369" s="872"/>
      <c r="W1369" s="872"/>
      <c r="X1369" s="872"/>
      <c r="Y1369" s="872"/>
      <c r="Z1369" s="872"/>
      <c r="AA1369" s="872"/>
      <c r="AB1369" s="872"/>
      <c r="AC1369" s="872"/>
      <c r="AD1369" s="872"/>
    </row>
    <row r="1370" spans="18:30" x14ac:dyDescent="0.25">
      <c r="R1370" s="872"/>
      <c r="S1370" s="872"/>
      <c r="T1370" s="872"/>
      <c r="U1370" s="872"/>
      <c r="V1370" s="872"/>
      <c r="W1370" s="872"/>
      <c r="X1370" s="872"/>
      <c r="Y1370" s="872"/>
      <c r="Z1370" s="872"/>
      <c r="AA1370" s="872"/>
      <c r="AB1370" s="872"/>
      <c r="AC1370" s="872"/>
      <c r="AD1370" s="872"/>
    </row>
    <row r="1371" spans="18:30" x14ac:dyDescent="0.25">
      <c r="R1371" s="872"/>
      <c r="S1371" s="872"/>
      <c r="T1371" s="872"/>
      <c r="U1371" s="872"/>
      <c r="V1371" s="872"/>
      <c r="W1371" s="872"/>
      <c r="X1371" s="872"/>
      <c r="Y1371" s="872"/>
      <c r="Z1371" s="872"/>
      <c r="AA1371" s="872"/>
      <c r="AB1371" s="872"/>
      <c r="AC1371" s="872"/>
      <c r="AD1371" s="872"/>
    </row>
    <row r="1372" spans="18:30" x14ac:dyDescent="0.25">
      <c r="R1372" s="872"/>
      <c r="S1372" s="872"/>
      <c r="T1372" s="872"/>
      <c r="U1372" s="872"/>
      <c r="V1372" s="872"/>
      <c r="W1372" s="872"/>
      <c r="X1372" s="872"/>
      <c r="Y1372" s="872"/>
      <c r="Z1372" s="872"/>
      <c r="AA1372" s="872"/>
      <c r="AB1372" s="872"/>
      <c r="AC1372" s="872"/>
      <c r="AD1372" s="872"/>
    </row>
    <row r="1373" spans="18:30" x14ac:dyDescent="0.25">
      <c r="R1373" s="872"/>
      <c r="S1373" s="872"/>
      <c r="T1373" s="872"/>
      <c r="U1373" s="872"/>
      <c r="V1373" s="872"/>
      <c r="W1373" s="872"/>
      <c r="X1373" s="872"/>
      <c r="Y1373" s="872"/>
      <c r="Z1373" s="872"/>
      <c r="AA1373" s="872"/>
      <c r="AB1373" s="872"/>
      <c r="AC1373" s="872"/>
      <c r="AD1373" s="872"/>
    </row>
    <row r="1374" spans="18:30" x14ac:dyDescent="0.25">
      <c r="R1374" s="872"/>
      <c r="S1374" s="872"/>
      <c r="T1374" s="872"/>
      <c r="U1374" s="872"/>
      <c r="V1374" s="872"/>
      <c r="W1374" s="872"/>
      <c r="X1374" s="872"/>
      <c r="Y1374" s="872"/>
      <c r="Z1374" s="872"/>
      <c r="AA1374" s="872"/>
      <c r="AB1374" s="872"/>
      <c r="AC1374" s="872"/>
      <c r="AD1374" s="872"/>
    </row>
    <row r="1375" spans="18:30" x14ac:dyDescent="0.25">
      <c r="R1375" s="872"/>
      <c r="S1375" s="872"/>
      <c r="T1375" s="872"/>
      <c r="U1375" s="872"/>
      <c r="V1375" s="872"/>
      <c r="W1375" s="872"/>
      <c r="X1375" s="872"/>
      <c r="Y1375" s="872"/>
      <c r="Z1375" s="872"/>
      <c r="AA1375" s="872"/>
      <c r="AB1375" s="872"/>
      <c r="AC1375" s="872"/>
      <c r="AD1375" s="872"/>
    </row>
    <row r="1376" spans="18:30" x14ac:dyDescent="0.25">
      <c r="R1376" s="872"/>
      <c r="S1376" s="872"/>
      <c r="T1376" s="872"/>
      <c r="U1376" s="872"/>
      <c r="V1376" s="872"/>
      <c r="W1376" s="872"/>
      <c r="X1376" s="872"/>
      <c r="Y1376" s="872"/>
      <c r="Z1376" s="872"/>
      <c r="AA1376" s="872"/>
      <c r="AB1376" s="872"/>
      <c r="AC1376" s="872"/>
      <c r="AD1376" s="872"/>
    </row>
    <row r="1377" spans="18:30" x14ac:dyDescent="0.25">
      <c r="R1377" s="872"/>
      <c r="S1377" s="872"/>
      <c r="T1377" s="872"/>
      <c r="U1377" s="872"/>
      <c r="V1377" s="872"/>
      <c r="W1377" s="872"/>
      <c r="X1377" s="872"/>
      <c r="Y1377" s="872"/>
      <c r="Z1377" s="872"/>
      <c r="AA1377" s="872"/>
      <c r="AB1377" s="872"/>
      <c r="AC1377" s="872"/>
      <c r="AD1377" s="872"/>
    </row>
    <row r="1378" spans="18:30" x14ac:dyDescent="0.25">
      <c r="R1378" s="872"/>
      <c r="S1378" s="872"/>
      <c r="T1378" s="872"/>
      <c r="U1378" s="872"/>
      <c r="V1378" s="872"/>
      <c r="W1378" s="872"/>
      <c r="X1378" s="872"/>
      <c r="Y1378" s="872"/>
      <c r="Z1378" s="872"/>
      <c r="AA1378" s="872"/>
      <c r="AB1378" s="872"/>
      <c r="AC1378" s="872"/>
      <c r="AD1378" s="872"/>
    </row>
    <row r="1379" spans="18:30" x14ac:dyDescent="0.25">
      <c r="R1379" s="872"/>
      <c r="S1379" s="872"/>
      <c r="T1379" s="872"/>
      <c r="U1379" s="872"/>
      <c r="V1379" s="872"/>
      <c r="W1379" s="872"/>
      <c r="X1379" s="872"/>
      <c r="Y1379" s="872"/>
      <c r="Z1379" s="872"/>
      <c r="AA1379" s="872"/>
      <c r="AB1379" s="872"/>
      <c r="AC1379" s="872"/>
      <c r="AD1379" s="872"/>
    </row>
    <row r="1380" spans="18:30" x14ac:dyDescent="0.25">
      <c r="R1380" s="872"/>
      <c r="S1380" s="872"/>
      <c r="T1380" s="872"/>
      <c r="U1380" s="872"/>
      <c r="V1380" s="872"/>
      <c r="W1380" s="872"/>
      <c r="X1380" s="872"/>
      <c r="Y1380" s="872"/>
      <c r="Z1380" s="872"/>
      <c r="AA1380" s="872"/>
      <c r="AB1380" s="872"/>
      <c r="AC1380" s="872"/>
      <c r="AD1380" s="872"/>
    </row>
    <row r="1381" spans="18:30" x14ac:dyDescent="0.25">
      <c r="R1381" s="872"/>
      <c r="S1381" s="872"/>
      <c r="T1381" s="872"/>
      <c r="U1381" s="872"/>
      <c r="V1381" s="872"/>
      <c r="W1381" s="872"/>
      <c r="X1381" s="872"/>
      <c r="Y1381" s="872"/>
      <c r="Z1381" s="872"/>
      <c r="AA1381" s="872"/>
      <c r="AB1381" s="872"/>
      <c r="AC1381" s="872"/>
      <c r="AD1381" s="872"/>
    </row>
    <row r="1382" spans="18:30" x14ac:dyDescent="0.25">
      <c r="R1382" s="872"/>
      <c r="S1382" s="872"/>
      <c r="T1382" s="872"/>
      <c r="U1382" s="872"/>
      <c r="V1382" s="872"/>
      <c r="W1382" s="872"/>
      <c r="X1382" s="872"/>
      <c r="Y1382" s="872"/>
      <c r="Z1382" s="872"/>
      <c r="AA1382" s="872"/>
      <c r="AB1382" s="872"/>
      <c r="AC1382" s="872"/>
      <c r="AD1382" s="872"/>
    </row>
    <row r="1383" spans="18:30" x14ac:dyDescent="0.25">
      <c r="R1383" s="872"/>
      <c r="S1383" s="872"/>
      <c r="T1383" s="872"/>
      <c r="U1383" s="872"/>
      <c r="V1383" s="872"/>
      <c r="W1383" s="872"/>
      <c r="X1383" s="872"/>
      <c r="Y1383" s="872"/>
      <c r="Z1383" s="872"/>
      <c r="AA1383" s="872"/>
      <c r="AB1383" s="872"/>
      <c r="AC1383" s="872"/>
      <c r="AD1383" s="872"/>
    </row>
    <row r="1384" spans="18:30" x14ac:dyDescent="0.25">
      <c r="R1384" s="872"/>
      <c r="S1384" s="872"/>
      <c r="T1384" s="872"/>
      <c r="U1384" s="872"/>
      <c r="V1384" s="872"/>
      <c r="W1384" s="872"/>
      <c r="X1384" s="872"/>
      <c r="Y1384" s="872"/>
      <c r="Z1384" s="872"/>
      <c r="AA1384" s="872"/>
      <c r="AB1384" s="872"/>
      <c r="AC1384" s="872"/>
      <c r="AD1384" s="872"/>
    </row>
    <row r="1385" spans="18:30" x14ac:dyDescent="0.25">
      <c r="R1385" s="872"/>
      <c r="S1385" s="872"/>
      <c r="T1385" s="872"/>
      <c r="U1385" s="872"/>
      <c r="V1385" s="872"/>
      <c r="W1385" s="872"/>
      <c r="X1385" s="872"/>
      <c r="Y1385" s="872"/>
      <c r="Z1385" s="872"/>
      <c r="AA1385" s="872"/>
      <c r="AB1385" s="872"/>
      <c r="AC1385" s="872"/>
      <c r="AD1385" s="872"/>
    </row>
    <row r="1386" spans="18:30" x14ac:dyDescent="0.25">
      <c r="R1386" s="872"/>
      <c r="S1386" s="872"/>
      <c r="T1386" s="872"/>
      <c r="U1386" s="872"/>
      <c r="V1386" s="872"/>
      <c r="W1386" s="872"/>
      <c r="X1386" s="872"/>
      <c r="Y1386" s="872"/>
      <c r="Z1386" s="872"/>
      <c r="AA1386" s="872"/>
      <c r="AB1386" s="872"/>
      <c r="AC1386" s="872"/>
      <c r="AD1386" s="872"/>
    </row>
    <row r="1387" spans="18:30" x14ac:dyDescent="0.25">
      <c r="R1387" s="872"/>
      <c r="S1387" s="872"/>
      <c r="T1387" s="872"/>
      <c r="U1387" s="872"/>
      <c r="V1387" s="872"/>
      <c r="W1387" s="872"/>
      <c r="X1387" s="872"/>
      <c r="Y1387" s="872"/>
      <c r="Z1387" s="872"/>
      <c r="AA1387" s="872"/>
      <c r="AB1387" s="872"/>
      <c r="AC1387" s="872"/>
      <c r="AD1387" s="872"/>
    </row>
    <row r="1388" spans="18:30" x14ac:dyDescent="0.25">
      <c r="R1388" s="872"/>
      <c r="S1388" s="872"/>
      <c r="T1388" s="872"/>
      <c r="U1388" s="872"/>
      <c r="V1388" s="872"/>
      <c r="W1388" s="872"/>
      <c r="X1388" s="872"/>
      <c r="Y1388" s="872"/>
      <c r="Z1388" s="872"/>
      <c r="AA1388" s="872"/>
      <c r="AB1388" s="872"/>
      <c r="AC1388" s="872"/>
      <c r="AD1388" s="872"/>
    </row>
    <row r="1389" spans="18:30" x14ac:dyDescent="0.25">
      <c r="R1389" s="872"/>
      <c r="S1389" s="872"/>
      <c r="T1389" s="872"/>
      <c r="U1389" s="872"/>
      <c r="V1389" s="872"/>
      <c r="W1389" s="872"/>
      <c r="X1389" s="872"/>
      <c r="Y1389" s="872"/>
      <c r="Z1389" s="872"/>
      <c r="AA1389" s="872"/>
      <c r="AB1389" s="872"/>
      <c r="AC1389" s="872"/>
      <c r="AD1389" s="872"/>
    </row>
    <row r="1390" spans="18:30" x14ac:dyDescent="0.25">
      <c r="R1390" s="872"/>
      <c r="S1390" s="872"/>
      <c r="T1390" s="872"/>
      <c r="U1390" s="872"/>
      <c r="V1390" s="872"/>
      <c r="W1390" s="872"/>
      <c r="X1390" s="872"/>
      <c r="Y1390" s="872"/>
      <c r="Z1390" s="872"/>
      <c r="AA1390" s="872"/>
      <c r="AB1390" s="872"/>
      <c r="AC1390" s="872"/>
      <c r="AD1390" s="872"/>
    </row>
    <row r="1391" spans="18:30" x14ac:dyDescent="0.25">
      <c r="R1391" s="872"/>
      <c r="S1391" s="872"/>
      <c r="T1391" s="872"/>
      <c r="U1391" s="872"/>
      <c r="V1391" s="872"/>
      <c r="W1391" s="872"/>
      <c r="X1391" s="872"/>
      <c r="Y1391" s="872"/>
      <c r="Z1391" s="872"/>
      <c r="AA1391" s="872"/>
      <c r="AB1391" s="872"/>
      <c r="AC1391" s="872"/>
      <c r="AD1391" s="872"/>
    </row>
    <row r="1392" spans="18:30" x14ac:dyDescent="0.25">
      <c r="R1392" s="872"/>
      <c r="S1392" s="872"/>
      <c r="T1392" s="872"/>
      <c r="U1392" s="872"/>
      <c r="V1392" s="872"/>
      <c r="W1392" s="872"/>
      <c r="X1392" s="872"/>
      <c r="Y1392" s="872"/>
      <c r="Z1392" s="872"/>
      <c r="AA1392" s="872"/>
      <c r="AB1392" s="872"/>
      <c r="AC1392" s="872"/>
      <c r="AD1392" s="872"/>
    </row>
    <row r="1393" spans="18:30" x14ac:dyDescent="0.25">
      <c r="R1393" s="872"/>
      <c r="S1393" s="872"/>
      <c r="T1393" s="872"/>
      <c r="U1393" s="872"/>
      <c r="V1393" s="872"/>
      <c r="W1393" s="872"/>
      <c r="X1393" s="872"/>
      <c r="Y1393" s="872"/>
      <c r="Z1393" s="872"/>
      <c r="AA1393" s="872"/>
      <c r="AB1393" s="872"/>
      <c r="AC1393" s="872"/>
      <c r="AD1393" s="872"/>
    </row>
    <row r="1394" spans="18:30" x14ac:dyDescent="0.25">
      <c r="R1394" s="872"/>
      <c r="S1394" s="872"/>
      <c r="T1394" s="872"/>
      <c r="U1394" s="872"/>
      <c r="V1394" s="872"/>
      <c r="W1394" s="872"/>
      <c r="X1394" s="872"/>
      <c r="Y1394" s="872"/>
      <c r="Z1394" s="872"/>
      <c r="AA1394" s="872"/>
      <c r="AB1394" s="872"/>
      <c r="AC1394" s="872"/>
      <c r="AD1394" s="872"/>
    </row>
    <row r="1395" spans="18:30" x14ac:dyDescent="0.25">
      <c r="R1395" s="872"/>
      <c r="S1395" s="872"/>
      <c r="T1395" s="872"/>
      <c r="U1395" s="872"/>
      <c r="V1395" s="872"/>
      <c r="W1395" s="872"/>
      <c r="X1395" s="872"/>
      <c r="Y1395" s="872"/>
      <c r="Z1395" s="872"/>
      <c r="AA1395" s="872"/>
      <c r="AB1395" s="872"/>
      <c r="AC1395" s="872"/>
      <c r="AD1395" s="872"/>
    </row>
    <row r="1396" spans="18:30" x14ac:dyDescent="0.25">
      <c r="R1396" s="872"/>
      <c r="S1396" s="872"/>
      <c r="T1396" s="872"/>
      <c r="U1396" s="872"/>
      <c r="V1396" s="872"/>
      <c r="W1396" s="872"/>
      <c r="X1396" s="872"/>
      <c r="Y1396" s="872"/>
      <c r="Z1396" s="872"/>
      <c r="AA1396" s="872"/>
      <c r="AB1396" s="872"/>
      <c r="AC1396" s="872"/>
      <c r="AD1396" s="872"/>
    </row>
    <row r="1397" spans="18:30" x14ac:dyDescent="0.25">
      <c r="R1397" s="872"/>
      <c r="S1397" s="872"/>
      <c r="T1397" s="872"/>
      <c r="U1397" s="872"/>
      <c r="V1397" s="872"/>
      <c r="W1397" s="872"/>
      <c r="X1397" s="872"/>
      <c r="Y1397" s="872"/>
      <c r="Z1397" s="872"/>
      <c r="AA1397" s="872"/>
      <c r="AB1397" s="872"/>
      <c r="AC1397" s="872"/>
      <c r="AD1397" s="872"/>
    </row>
    <row r="1398" spans="18:30" x14ac:dyDescent="0.25">
      <c r="R1398" s="872"/>
      <c r="S1398" s="872"/>
      <c r="T1398" s="872"/>
      <c r="U1398" s="872"/>
      <c r="V1398" s="872"/>
      <c r="W1398" s="872"/>
      <c r="X1398" s="872"/>
      <c r="Y1398" s="872"/>
      <c r="Z1398" s="872"/>
      <c r="AA1398" s="872"/>
      <c r="AB1398" s="872"/>
      <c r="AC1398" s="872"/>
      <c r="AD1398" s="872"/>
    </row>
    <row r="1399" spans="18:30" x14ac:dyDescent="0.25">
      <c r="R1399" s="872"/>
      <c r="S1399" s="872"/>
      <c r="T1399" s="872"/>
      <c r="U1399" s="872"/>
      <c r="V1399" s="872"/>
      <c r="W1399" s="872"/>
      <c r="X1399" s="872"/>
      <c r="Y1399" s="872"/>
      <c r="Z1399" s="872"/>
      <c r="AA1399" s="872"/>
      <c r="AB1399" s="872"/>
      <c r="AC1399" s="872"/>
      <c r="AD1399" s="872"/>
    </row>
    <row r="1400" spans="18:30" x14ac:dyDescent="0.25">
      <c r="R1400" s="872"/>
      <c r="S1400" s="872"/>
      <c r="T1400" s="872"/>
      <c r="U1400" s="872"/>
      <c r="V1400" s="872"/>
      <c r="W1400" s="872"/>
      <c r="X1400" s="872"/>
      <c r="Y1400" s="872"/>
      <c r="Z1400" s="872"/>
      <c r="AA1400" s="872"/>
      <c r="AB1400" s="872"/>
      <c r="AC1400" s="872"/>
      <c r="AD1400" s="872"/>
    </row>
    <row r="1401" spans="18:30" x14ac:dyDescent="0.25">
      <c r="R1401" s="872"/>
      <c r="S1401" s="872"/>
      <c r="T1401" s="872"/>
      <c r="U1401" s="872"/>
      <c r="V1401" s="872"/>
      <c r="W1401" s="872"/>
      <c r="X1401" s="872"/>
      <c r="Y1401" s="872"/>
      <c r="Z1401" s="872"/>
      <c r="AA1401" s="872"/>
      <c r="AB1401" s="872"/>
      <c r="AC1401" s="872"/>
      <c r="AD1401" s="872"/>
    </row>
    <row r="1402" spans="18:30" x14ac:dyDescent="0.25">
      <c r="R1402" s="872"/>
      <c r="S1402" s="872"/>
      <c r="T1402" s="872"/>
      <c r="U1402" s="872"/>
      <c r="V1402" s="872"/>
      <c r="W1402" s="872"/>
      <c r="X1402" s="872"/>
      <c r="Y1402" s="872"/>
      <c r="Z1402" s="872"/>
      <c r="AA1402" s="872"/>
      <c r="AB1402" s="872"/>
      <c r="AC1402" s="872"/>
      <c r="AD1402" s="872"/>
    </row>
    <row r="1403" spans="18:30" x14ac:dyDescent="0.25">
      <c r="R1403" s="872"/>
      <c r="S1403" s="872"/>
      <c r="T1403" s="872"/>
      <c r="U1403" s="872"/>
      <c r="V1403" s="872"/>
      <c r="W1403" s="872"/>
      <c r="X1403" s="872"/>
      <c r="Y1403" s="872"/>
      <c r="Z1403" s="872"/>
      <c r="AA1403" s="872"/>
      <c r="AB1403" s="872"/>
      <c r="AC1403" s="872"/>
      <c r="AD1403" s="872"/>
    </row>
    <row r="1404" spans="18:30" x14ac:dyDescent="0.25">
      <c r="R1404" s="872"/>
      <c r="S1404" s="872"/>
      <c r="T1404" s="872"/>
      <c r="U1404" s="872"/>
      <c r="V1404" s="872"/>
      <c r="W1404" s="872"/>
      <c r="X1404" s="872"/>
      <c r="Y1404" s="872"/>
      <c r="Z1404" s="872"/>
      <c r="AA1404" s="872"/>
      <c r="AB1404" s="872"/>
      <c r="AC1404" s="872"/>
      <c r="AD1404" s="872"/>
    </row>
    <row r="1405" spans="18:30" x14ac:dyDescent="0.25">
      <c r="R1405" s="872"/>
      <c r="S1405" s="872"/>
      <c r="T1405" s="872"/>
      <c r="U1405" s="872"/>
      <c r="V1405" s="872"/>
      <c r="W1405" s="872"/>
      <c r="X1405" s="872"/>
      <c r="Y1405" s="872"/>
      <c r="Z1405" s="872"/>
      <c r="AA1405" s="872"/>
      <c r="AB1405" s="872"/>
      <c r="AC1405" s="872"/>
      <c r="AD1405" s="872"/>
    </row>
    <row r="1406" spans="18:30" x14ac:dyDescent="0.25">
      <c r="R1406" s="872"/>
      <c r="S1406" s="872"/>
      <c r="T1406" s="872"/>
      <c r="U1406" s="872"/>
      <c r="V1406" s="872"/>
      <c r="W1406" s="872"/>
      <c r="X1406" s="872"/>
      <c r="Y1406" s="872"/>
      <c r="Z1406" s="872"/>
      <c r="AA1406" s="872"/>
      <c r="AB1406" s="872"/>
      <c r="AC1406" s="872"/>
      <c r="AD1406" s="872"/>
    </row>
    <row r="1407" spans="18:30" x14ac:dyDescent="0.25">
      <c r="R1407" s="872"/>
      <c r="S1407" s="872"/>
      <c r="T1407" s="872"/>
      <c r="U1407" s="872"/>
      <c r="V1407" s="872"/>
      <c r="W1407" s="872"/>
      <c r="X1407" s="872"/>
      <c r="Y1407" s="872"/>
      <c r="Z1407" s="872"/>
      <c r="AA1407" s="872"/>
      <c r="AB1407" s="872"/>
      <c r="AC1407" s="872"/>
      <c r="AD1407" s="872"/>
    </row>
    <row r="1408" spans="18:30" x14ac:dyDescent="0.25">
      <c r="R1408" s="872"/>
      <c r="S1408" s="872"/>
      <c r="T1408" s="872"/>
      <c r="U1408" s="872"/>
      <c r="V1408" s="872"/>
      <c r="W1408" s="872"/>
      <c r="X1408" s="872"/>
      <c r="Y1408" s="872"/>
      <c r="Z1408" s="872"/>
      <c r="AA1408" s="872"/>
      <c r="AB1408" s="872"/>
      <c r="AC1408" s="872"/>
      <c r="AD1408" s="872"/>
    </row>
    <row r="1409" spans="18:30" x14ac:dyDescent="0.25">
      <c r="R1409" s="872"/>
      <c r="S1409" s="872"/>
      <c r="T1409" s="872"/>
      <c r="U1409" s="872"/>
      <c r="V1409" s="872"/>
      <c r="W1409" s="872"/>
      <c r="X1409" s="872"/>
      <c r="Y1409" s="872"/>
      <c r="Z1409" s="872"/>
      <c r="AA1409" s="872"/>
      <c r="AB1409" s="872"/>
      <c r="AC1409" s="872"/>
      <c r="AD1409" s="872"/>
    </row>
    <row r="1410" spans="18:30" x14ac:dyDescent="0.25">
      <c r="R1410" s="872"/>
      <c r="S1410" s="872"/>
      <c r="T1410" s="872"/>
      <c r="U1410" s="872"/>
      <c r="V1410" s="872"/>
      <c r="W1410" s="872"/>
      <c r="X1410" s="872"/>
      <c r="Y1410" s="872"/>
      <c r="Z1410" s="872"/>
      <c r="AA1410" s="872"/>
      <c r="AB1410" s="872"/>
      <c r="AC1410" s="872"/>
      <c r="AD1410" s="872"/>
    </row>
    <row r="1411" spans="18:30" x14ac:dyDescent="0.25">
      <c r="R1411" s="872"/>
      <c r="S1411" s="872"/>
      <c r="T1411" s="872"/>
      <c r="U1411" s="872"/>
      <c r="V1411" s="872"/>
      <c r="W1411" s="872"/>
      <c r="X1411" s="872"/>
      <c r="Y1411" s="872"/>
      <c r="Z1411" s="872"/>
      <c r="AA1411" s="872"/>
      <c r="AB1411" s="872"/>
      <c r="AC1411" s="872"/>
      <c r="AD1411" s="872"/>
    </row>
    <row r="1412" spans="18:30" x14ac:dyDescent="0.25">
      <c r="R1412" s="872"/>
      <c r="S1412" s="872"/>
      <c r="T1412" s="872"/>
      <c r="U1412" s="872"/>
      <c r="V1412" s="872"/>
      <c r="W1412" s="872"/>
      <c r="X1412" s="872"/>
      <c r="Y1412" s="872"/>
      <c r="Z1412" s="872"/>
      <c r="AA1412" s="872"/>
      <c r="AB1412" s="872"/>
      <c r="AC1412" s="872"/>
      <c r="AD1412" s="872"/>
    </row>
    <row r="1413" spans="18:30" x14ac:dyDescent="0.25">
      <c r="R1413" s="872"/>
      <c r="S1413" s="872"/>
      <c r="T1413" s="872"/>
      <c r="U1413" s="872"/>
      <c r="V1413" s="872"/>
      <c r="W1413" s="872"/>
      <c r="X1413" s="872"/>
      <c r="Y1413" s="872"/>
      <c r="Z1413" s="872"/>
      <c r="AA1413" s="872"/>
      <c r="AB1413" s="872"/>
      <c r="AC1413" s="872"/>
      <c r="AD1413" s="872"/>
    </row>
    <row r="1414" spans="18:30" x14ac:dyDescent="0.25">
      <c r="R1414" s="872"/>
      <c r="S1414" s="872"/>
      <c r="T1414" s="872"/>
      <c r="U1414" s="872"/>
      <c r="V1414" s="872"/>
      <c r="W1414" s="872"/>
      <c r="X1414" s="872"/>
      <c r="Y1414" s="872"/>
      <c r="Z1414" s="872"/>
      <c r="AA1414" s="872"/>
      <c r="AB1414" s="872"/>
      <c r="AC1414" s="872"/>
      <c r="AD1414" s="872"/>
    </row>
    <row r="1415" spans="18:30" x14ac:dyDescent="0.25">
      <c r="R1415" s="872"/>
      <c r="S1415" s="872"/>
      <c r="T1415" s="872"/>
      <c r="U1415" s="872"/>
      <c r="V1415" s="872"/>
      <c r="W1415" s="872"/>
      <c r="X1415" s="872"/>
      <c r="Y1415" s="872"/>
      <c r="Z1415" s="872"/>
      <c r="AA1415" s="872"/>
      <c r="AB1415" s="872"/>
      <c r="AC1415" s="872"/>
      <c r="AD1415" s="872"/>
    </row>
    <row r="1416" spans="18:30" x14ac:dyDescent="0.25">
      <c r="R1416" s="872"/>
      <c r="S1416" s="872"/>
      <c r="T1416" s="872"/>
      <c r="U1416" s="872"/>
      <c r="V1416" s="872"/>
      <c r="W1416" s="872"/>
      <c r="X1416" s="872"/>
      <c r="Y1416" s="872"/>
      <c r="Z1416" s="872"/>
      <c r="AA1416" s="872"/>
      <c r="AB1416" s="872"/>
      <c r="AC1416" s="872"/>
      <c r="AD1416" s="872"/>
    </row>
    <row r="1417" spans="18:30" x14ac:dyDescent="0.25">
      <c r="R1417" s="872"/>
      <c r="S1417" s="872"/>
      <c r="T1417" s="872"/>
      <c r="U1417" s="872"/>
      <c r="V1417" s="872"/>
      <c r="W1417" s="872"/>
      <c r="X1417" s="872"/>
      <c r="Y1417" s="872"/>
      <c r="Z1417" s="872"/>
      <c r="AA1417" s="872"/>
      <c r="AB1417" s="872"/>
      <c r="AC1417" s="872"/>
      <c r="AD1417" s="872"/>
    </row>
    <row r="1418" spans="18:30" x14ac:dyDescent="0.25">
      <c r="R1418" s="872"/>
      <c r="S1418" s="872"/>
      <c r="T1418" s="872"/>
      <c r="U1418" s="872"/>
      <c r="V1418" s="872"/>
      <c r="W1418" s="872"/>
      <c r="X1418" s="872"/>
      <c r="Y1418" s="872"/>
      <c r="Z1418" s="872"/>
      <c r="AA1418" s="872"/>
      <c r="AB1418" s="872"/>
      <c r="AC1418" s="872"/>
      <c r="AD1418" s="872"/>
    </row>
    <row r="1419" spans="18:30" x14ac:dyDescent="0.25">
      <c r="R1419" s="872"/>
      <c r="S1419" s="872"/>
      <c r="T1419" s="872"/>
      <c r="U1419" s="872"/>
      <c r="V1419" s="872"/>
      <c r="W1419" s="872"/>
      <c r="X1419" s="872"/>
      <c r="Y1419" s="872"/>
      <c r="Z1419" s="872"/>
      <c r="AA1419" s="872"/>
      <c r="AB1419" s="872"/>
      <c r="AC1419" s="872"/>
      <c r="AD1419" s="872"/>
    </row>
    <row r="1420" spans="18:30" x14ac:dyDescent="0.25">
      <c r="R1420" s="872"/>
      <c r="S1420" s="872"/>
      <c r="T1420" s="872"/>
      <c r="U1420" s="872"/>
      <c r="V1420" s="872"/>
      <c r="W1420" s="872"/>
      <c r="X1420" s="872"/>
      <c r="Y1420" s="872"/>
      <c r="Z1420" s="872"/>
      <c r="AA1420" s="872"/>
      <c r="AB1420" s="872"/>
      <c r="AC1420" s="872"/>
      <c r="AD1420" s="872"/>
    </row>
    <row r="1421" spans="18:30" x14ac:dyDescent="0.25">
      <c r="R1421" s="872"/>
      <c r="S1421" s="872"/>
      <c r="T1421" s="872"/>
      <c r="U1421" s="872"/>
      <c r="V1421" s="872"/>
      <c r="W1421" s="872"/>
      <c r="X1421" s="872"/>
      <c r="Y1421" s="872"/>
      <c r="Z1421" s="872"/>
      <c r="AA1421" s="872"/>
      <c r="AB1421" s="872"/>
      <c r="AC1421" s="872"/>
      <c r="AD1421" s="872"/>
    </row>
    <row r="1422" spans="18:30" x14ac:dyDescent="0.25">
      <c r="R1422" s="872"/>
      <c r="S1422" s="872"/>
      <c r="T1422" s="872"/>
      <c r="U1422" s="872"/>
      <c r="V1422" s="872"/>
      <c r="W1422" s="872"/>
      <c r="X1422" s="872"/>
      <c r="Y1422" s="872"/>
      <c r="Z1422" s="872"/>
      <c r="AA1422" s="872"/>
      <c r="AB1422" s="872"/>
      <c r="AC1422" s="872"/>
      <c r="AD1422" s="872"/>
    </row>
    <row r="1423" spans="18:30" x14ac:dyDescent="0.25">
      <c r="R1423" s="872"/>
      <c r="S1423" s="872"/>
      <c r="T1423" s="872"/>
      <c r="U1423" s="872"/>
      <c r="V1423" s="872"/>
      <c r="W1423" s="872"/>
      <c r="X1423" s="872"/>
      <c r="Y1423" s="872"/>
      <c r="Z1423" s="872"/>
      <c r="AA1423" s="872"/>
      <c r="AB1423" s="872"/>
      <c r="AC1423" s="872"/>
      <c r="AD1423" s="872"/>
    </row>
    <row r="1424" spans="18:30" x14ac:dyDescent="0.25">
      <c r="R1424" s="872"/>
      <c r="S1424" s="872"/>
      <c r="T1424" s="872"/>
      <c r="U1424" s="872"/>
      <c r="V1424" s="872"/>
      <c r="W1424" s="872"/>
      <c r="X1424" s="872"/>
      <c r="Y1424" s="872"/>
      <c r="Z1424" s="872"/>
      <c r="AA1424" s="872"/>
      <c r="AB1424" s="872"/>
      <c r="AC1424" s="872"/>
      <c r="AD1424" s="872"/>
    </row>
    <row r="1425" spans="18:30" x14ac:dyDescent="0.25">
      <c r="R1425" s="872"/>
      <c r="S1425" s="872"/>
      <c r="T1425" s="872"/>
      <c r="U1425" s="872"/>
      <c r="V1425" s="872"/>
      <c r="W1425" s="872"/>
      <c r="X1425" s="872"/>
      <c r="Y1425" s="872"/>
      <c r="Z1425" s="872"/>
      <c r="AA1425" s="872"/>
      <c r="AB1425" s="872"/>
      <c r="AC1425" s="872"/>
      <c r="AD1425" s="872"/>
    </row>
    <row r="1426" spans="18:30" x14ac:dyDescent="0.25">
      <c r="R1426" s="872"/>
      <c r="S1426" s="872"/>
      <c r="T1426" s="872"/>
      <c r="U1426" s="872"/>
      <c r="V1426" s="872"/>
      <c r="W1426" s="872"/>
      <c r="X1426" s="872"/>
      <c r="Y1426" s="872"/>
      <c r="Z1426" s="872"/>
      <c r="AA1426" s="872"/>
      <c r="AB1426" s="872"/>
      <c r="AC1426" s="872"/>
      <c r="AD1426" s="872"/>
    </row>
    <row r="1427" spans="18:30" x14ac:dyDescent="0.25">
      <c r="R1427" s="872"/>
      <c r="S1427" s="872"/>
      <c r="T1427" s="872"/>
      <c r="U1427" s="872"/>
      <c r="V1427" s="872"/>
      <c r="W1427" s="872"/>
      <c r="X1427" s="872"/>
      <c r="Y1427" s="872"/>
      <c r="Z1427" s="872"/>
      <c r="AA1427" s="872"/>
      <c r="AB1427" s="872"/>
      <c r="AC1427" s="872"/>
      <c r="AD1427" s="872"/>
    </row>
    <row r="1428" spans="18:30" x14ac:dyDescent="0.25">
      <c r="R1428" s="872"/>
      <c r="S1428" s="872"/>
      <c r="T1428" s="872"/>
      <c r="U1428" s="872"/>
      <c r="V1428" s="872"/>
      <c r="W1428" s="872"/>
      <c r="X1428" s="872"/>
      <c r="Y1428" s="872"/>
      <c r="Z1428" s="872"/>
      <c r="AA1428" s="872"/>
      <c r="AB1428" s="872"/>
      <c r="AC1428" s="872"/>
      <c r="AD1428" s="872"/>
    </row>
    <row r="1429" spans="18:30" x14ac:dyDescent="0.25">
      <c r="R1429" s="872"/>
      <c r="S1429" s="872"/>
      <c r="T1429" s="872"/>
      <c r="U1429" s="872"/>
      <c r="V1429" s="872"/>
      <c r="W1429" s="872"/>
      <c r="X1429" s="872"/>
      <c r="Y1429" s="872"/>
      <c r="Z1429" s="872"/>
      <c r="AA1429" s="872"/>
      <c r="AB1429" s="872"/>
      <c r="AC1429" s="872"/>
      <c r="AD1429" s="872"/>
    </row>
    <row r="1430" spans="18:30" x14ac:dyDescent="0.25">
      <c r="R1430" s="872"/>
      <c r="S1430" s="872"/>
      <c r="T1430" s="872"/>
      <c r="U1430" s="872"/>
      <c r="V1430" s="872"/>
      <c r="W1430" s="872"/>
      <c r="X1430" s="872"/>
      <c r="Y1430" s="872"/>
      <c r="Z1430" s="872"/>
      <c r="AA1430" s="872"/>
      <c r="AB1430" s="872"/>
      <c r="AC1430" s="872"/>
      <c r="AD1430" s="872"/>
    </row>
    <row r="1431" spans="18:30" x14ac:dyDescent="0.25">
      <c r="R1431" s="872"/>
      <c r="S1431" s="872"/>
      <c r="T1431" s="872"/>
      <c r="U1431" s="872"/>
      <c r="V1431" s="872"/>
      <c r="W1431" s="872"/>
      <c r="X1431" s="872"/>
      <c r="Y1431" s="872"/>
      <c r="Z1431" s="872"/>
      <c r="AA1431" s="872"/>
      <c r="AB1431" s="872"/>
      <c r="AC1431" s="872"/>
      <c r="AD1431" s="872"/>
    </row>
    <row r="1432" spans="18:30" x14ac:dyDescent="0.25">
      <c r="R1432" s="872"/>
      <c r="S1432" s="872"/>
      <c r="T1432" s="872"/>
      <c r="U1432" s="872"/>
      <c r="V1432" s="872"/>
      <c r="W1432" s="872"/>
      <c r="X1432" s="872"/>
      <c r="Y1432" s="872"/>
      <c r="Z1432" s="872"/>
      <c r="AA1432" s="872"/>
      <c r="AB1432" s="872"/>
      <c r="AC1432" s="872"/>
      <c r="AD1432" s="872"/>
    </row>
    <row r="1433" spans="18:30" x14ac:dyDescent="0.25">
      <c r="R1433" s="872"/>
      <c r="S1433" s="872"/>
      <c r="T1433" s="872"/>
      <c r="U1433" s="872"/>
      <c r="V1433" s="872"/>
      <c r="W1433" s="872"/>
      <c r="X1433" s="872"/>
      <c r="Y1433" s="872"/>
      <c r="Z1433" s="872"/>
      <c r="AA1433" s="872"/>
      <c r="AB1433" s="872"/>
      <c r="AC1433" s="872"/>
      <c r="AD1433" s="872"/>
    </row>
    <row r="1434" spans="18:30" x14ac:dyDescent="0.25">
      <c r="R1434" s="872"/>
      <c r="S1434" s="872"/>
      <c r="T1434" s="872"/>
      <c r="U1434" s="872"/>
      <c r="V1434" s="872"/>
      <c r="W1434" s="872"/>
      <c r="X1434" s="872"/>
      <c r="Y1434" s="872"/>
      <c r="Z1434" s="872"/>
      <c r="AA1434" s="872"/>
      <c r="AB1434" s="872"/>
      <c r="AC1434" s="872"/>
      <c r="AD1434" s="872"/>
    </row>
    <row r="1435" spans="18:30" x14ac:dyDescent="0.25">
      <c r="R1435" s="872"/>
      <c r="S1435" s="872"/>
      <c r="T1435" s="872"/>
      <c r="U1435" s="872"/>
      <c r="V1435" s="872"/>
      <c r="W1435" s="872"/>
      <c r="X1435" s="872"/>
      <c r="Y1435" s="872"/>
      <c r="Z1435" s="872"/>
      <c r="AA1435" s="872"/>
      <c r="AB1435" s="872"/>
      <c r="AC1435" s="872"/>
      <c r="AD1435" s="872"/>
    </row>
    <row r="1436" spans="18:30" x14ac:dyDescent="0.25">
      <c r="R1436" s="872"/>
      <c r="S1436" s="872"/>
      <c r="T1436" s="872"/>
      <c r="U1436" s="872"/>
      <c r="V1436" s="872"/>
      <c r="W1436" s="872"/>
      <c r="X1436" s="872"/>
      <c r="Y1436" s="872"/>
      <c r="Z1436" s="872"/>
      <c r="AA1436" s="872"/>
      <c r="AB1436" s="872"/>
      <c r="AC1436" s="872"/>
      <c r="AD1436" s="872"/>
    </row>
    <row r="1437" spans="18:30" x14ac:dyDescent="0.25">
      <c r="R1437" s="872"/>
      <c r="S1437" s="872"/>
      <c r="T1437" s="872"/>
      <c r="U1437" s="872"/>
      <c r="V1437" s="872"/>
      <c r="W1437" s="872"/>
      <c r="X1437" s="872"/>
      <c r="Y1437" s="872"/>
      <c r="Z1437" s="872"/>
      <c r="AA1437" s="872"/>
      <c r="AB1437" s="872"/>
      <c r="AC1437" s="872"/>
      <c r="AD1437" s="872"/>
    </row>
    <row r="1438" spans="18:30" x14ac:dyDescent="0.25">
      <c r="R1438" s="872"/>
      <c r="S1438" s="872"/>
      <c r="T1438" s="872"/>
      <c r="U1438" s="872"/>
      <c r="V1438" s="872"/>
      <c r="W1438" s="872"/>
      <c r="X1438" s="872"/>
      <c r="Y1438" s="872"/>
      <c r="Z1438" s="872"/>
      <c r="AA1438" s="872"/>
      <c r="AB1438" s="872"/>
      <c r="AC1438" s="872"/>
      <c r="AD1438" s="872"/>
    </row>
    <row r="1439" spans="18:30" x14ac:dyDescent="0.25">
      <c r="R1439" s="872"/>
      <c r="S1439" s="872"/>
      <c r="T1439" s="872"/>
      <c r="U1439" s="872"/>
      <c r="V1439" s="872"/>
      <c r="W1439" s="872"/>
      <c r="X1439" s="872"/>
      <c r="Y1439" s="872"/>
      <c r="Z1439" s="872"/>
      <c r="AA1439" s="872"/>
      <c r="AB1439" s="872"/>
      <c r="AC1439" s="872"/>
      <c r="AD1439" s="872"/>
    </row>
    <row r="1440" spans="18:30" x14ac:dyDescent="0.25">
      <c r="R1440" s="872"/>
      <c r="S1440" s="872"/>
      <c r="T1440" s="872"/>
      <c r="U1440" s="872"/>
      <c r="V1440" s="872"/>
      <c r="W1440" s="872"/>
      <c r="X1440" s="872"/>
      <c r="Y1440" s="872"/>
      <c r="Z1440" s="872"/>
      <c r="AA1440" s="872"/>
      <c r="AB1440" s="872"/>
      <c r="AC1440" s="872"/>
      <c r="AD1440" s="872"/>
    </row>
    <row r="1441" spans="18:30" x14ac:dyDescent="0.25">
      <c r="R1441" s="872"/>
      <c r="S1441" s="872"/>
      <c r="T1441" s="872"/>
      <c r="U1441" s="872"/>
      <c r="V1441" s="872"/>
      <c r="W1441" s="872"/>
      <c r="X1441" s="872"/>
      <c r="Y1441" s="872"/>
      <c r="Z1441" s="872"/>
      <c r="AA1441" s="872"/>
      <c r="AB1441" s="872"/>
      <c r="AC1441" s="872"/>
      <c r="AD1441" s="872"/>
    </row>
    <row r="1442" spans="18:30" x14ac:dyDescent="0.25">
      <c r="R1442" s="872"/>
      <c r="S1442" s="872"/>
      <c r="T1442" s="872"/>
      <c r="U1442" s="872"/>
      <c r="V1442" s="872"/>
      <c r="W1442" s="872"/>
      <c r="X1442" s="872"/>
      <c r="Y1442" s="872"/>
      <c r="Z1442" s="872"/>
      <c r="AA1442" s="872"/>
      <c r="AB1442" s="872"/>
      <c r="AC1442" s="872"/>
      <c r="AD1442" s="872"/>
    </row>
    <row r="1443" spans="18:30" x14ac:dyDescent="0.25">
      <c r="R1443" s="872"/>
      <c r="S1443" s="872"/>
      <c r="T1443" s="872"/>
      <c r="U1443" s="872"/>
      <c r="V1443" s="872"/>
      <c r="W1443" s="872"/>
      <c r="X1443" s="872"/>
      <c r="Y1443" s="872"/>
      <c r="Z1443" s="872"/>
      <c r="AA1443" s="872"/>
      <c r="AB1443" s="872"/>
      <c r="AC1443" s="872"/>
      <c r="AD1443" s="872"/>
    </row>
    <row r="1444" spans="18:30" x14ac:dyDescent="0.25">
      <c r="R1444" s="872"/>
      <c r="S1444" s="872"/>
      <c r="T1444" s="872"/>
      <c r="U1444" s="872"/>
      <c r="V1444" s="872"/>
      <c r="W1444" s="872"/>
      <c r="X1444" s="872"/>
      <c r="Y1444" s="872"/>
      <c r="Z1444" s="872"/>
      <c r="AA1444" s="872"/>
      <c r="AB1444" s="872"/>
      <c r="AC1444" s="872"/>
      <c r="AD1444" s="872"/>
    </row>
    <row r="1445" spans="18:30" x14ac:dyDescent="0.25">
      <c r="R1445" s="872"/>
      <c r="S1445" s="872"/>
      <c r="T1445" s="872"/>
      <c r="U1445" s="872"/>
      <c r="V1445" s="872"/>
      <c r="W1445" s="872"/>
      <c r="X1445" s="872"/>
      <c r="Y1445" s="872"/>
      <c r="Z1445" s="872"/>
      <c r="AA1445" s="872"/>
      <c r="AB1445" s="872"/>
      <c r="AC1445" s="872"/>
      <c r="AD1445" s="872"/>
    </row>
    <row r="1446" spans="18:30" x14ac:dyDescent="0.25">
      <c r="R1446" s="872"/>
      <c r="S1446" s="872"/>
      <c r="T1446" s="872"/>
      <c r="U1446" s="872"/>
      <c r="V1446" s="872"/>
      <c r="W1446" s="872"/>
      <c r="X1446" s="872"/>
      <c r="Y1446" s="872"/>
      <c r="Z1446" s="872"/>
      <c r="AA1446" s="872"/>
      <c r="AB1446" s="872"/>
      <c r="AC1446" s="872"/>
      <c r="AD1446" s="872"/>
    </row>
    <row r="1447" spans="18:30" x14ac:dyDescent="0.25">
      <c r="R1447" s="872"/>
      <c r="S1447" s="872"/>
      <c r="T1447" s="872"/>
      <c r="U1447" s="872"/>
      <c r="V1447" s="872"/>
      <c r="W1447" s="872"/>
      <c r="X1447" s="872"/>
      <c r="Y1447" s="872"/>
      <c r="Z1447" s="872"/>
      <c r="AA1447" s="872"/>
      <c r="AB1447" s="872"/>
      <c r="AC1447" s="872"/>
      <c r="AD1447" s="872"/>
    </row>
    <row r="1448" spans="18:30" x14ac:dyDescent="0.25">
      <c r="R1448" s="872"/>
      <c r="S1448" s="872"/>
      <c r="T1448" s="872"/>
      <c r="U1448" s="872"/>
      <c r="V1448" s="872"/>
      <c r="W1448" s="872"/>
      <c r="X1448" s="872"/>
      <c r="Y1448" s="872"/>
      <c r="Z1448" s="872"/>
      <c r="AA1448" s="872"/>
      <c r="AB1448" s="872"/>
      <c r="AC1448" s="872"/>
      <c r="AD1448" s="872"/>
    </row>
    <row r="1449" spans="18:30" x14ac:dyDescent="0.25">
      <c r="R1449" s="872"/>
      <c r="S1449" s="872"/>
      <c r="T1449" s="872"/>
      <c r="U1449" s="872"/>
      <c r="V1449" s="872"/>
      <c r="W1449" s="872"/>
      <c r="X1449" s="872"/>
      <c r="Y1449" s="872"/>
      <c r="Z1449" s="872"/>
      <c r="AA1449" s="872"/>
      <c r="AB1449" s="872"/>
      <c r="AC1449" s="872"/>
      <c r="AD1449" s="872"/>
    </row>
    <row r="1450" spans="18:30" x14ac:dyDescent="0.25">
      <c r="R1450" s="872"/>
      <c r="S1450" s="872"/>
      <c r="T1450" s="872"/>
      <c r="U1450" s="872"/>
      <c r="V1450" s="872"/>
      <c r="W1450" s="872"/>
      <c r="X1450" s="872"/>
      <c r="Y1450" s="872"/>
      <c r="Z1450" s="872"/>
      <c r="AA1450" s="872"/>
      <c r="AB1450" s="872"/>
      <c r="AC1450" s="872"/>
      <c r="AD1450" s="872"/>
    </row>
    <row r="1451" spans="18:30" x14ac:dyDescent="0.25">
      <c r="R1451" s="872"/>
      <c r="S1451" s="872"/>
      <c r="T1451" s="872"/>
      <c r="U1451" s="872"/>
      <c r="V1451" s="872"/>
      <c r="W1451" s="872"/>
      <c r="X1451" s="872"/>
      <c r="Y1451" s="872"/>
      <c r="Z1451" s="872"/>
      <c r="AA1451" s="872"/>
      <c r="AB1451" s="872"/>
      <c r="AC1451" s="872"/>
      <c r="AD1451" s="872"/>
    </row>
    <row r="1452" spans="18:30" x14ac:dyDescent="0.25">
      <c r="R1452" s="872"/>
      <c r="S1452" s="872"/>
      <c r="T1452" s="872"/>
      <c r="U1452" s="872"/>
      <c r="V1452" s="872"/>
      <c r="W1452" s="872"/>
      <c r="X1452" s="872"/>
      <c r="Y1452" s="872"/>
      <c r="Z1452" s="872"/>
      <c r="AA1452" s="872"/>
      <c r="AB1452" s="872"/>
      <c r="AC1452" s="872"/>
      <c r="AD1452" s="872"/>
    </row>
    <row r="1453" spans="18:30" x14ac:dyDescent="0.25">
      <c r="R1453" s="872"/>
      <c r="S1453" s="872"/>
      <c r="T1453" s="872"/>
      <c r="U1453" s="872"/>
      <c r="V1453" s="872"/>
      <c r="W1453" s="872"/>
      <c r="X1453" s="872"/>
      <c r="Y1453" s="872"/>
      <c r="Z1453" s="872"/>
      <c r="AA1453" s="872"/>
      <c r="AB1453" s="872"/>
      <c r="AC1453" s="872"/>
      <c r="AD1453" s="872"/>
    </row>
    <row r="1454" spans="18:30" x14ac:dyDescent="0.25">
      <c r="R1454" s="872"/>
      <c r="S1454" s="872"/>
      <c r="T1454" s="872"/>
      <c r="U1454" s="872"/>
      <c r="V1454" s="872"/>
      <c r="W1454" s="872"/>
      <c r="X1454" s="872"/>
      <c r="Y1454" s="872"/>
      <c r="Z1454" s="872"/>
      <c r="AA1454" s="872"/>
      <c r="AB1454" s="872"/>
      <c r="AC1454" s="872"/>
      <c r="AD1454" s="872"/>
    </row>
    <row r="1455" spans="18:30" x14ac:dyDescent="0.25">
      <c r="R1455" s="872"/>
      <c r="S1455" s="872"/>
      <c r="T1455" s="872"/>
      <c r="U1455" s="872"/>
      <c r="V1455" s="872"/>
      <c r="W1455" s="872"/>
      <c r="X1455" s="872"/>
      <c r="Y1455" s="872"/>
      <c r="Z1455" s="872"/>
      <c r="AA1455" s="872"/>
      <c r="AB1455" s="872"/>
      <c r="AC1455" s="872"/>
      <c r="AD1455" s="872"/>
    </row>
    <row r="1456" spans="18:30" x14ac:dyDescent="0.25">
      <c r="R1456" s="872"/>
      <c r="S1456" s="872"/>
      <c r="T1456" s="872"/>
      <c r="U1456" s="872"/>
      <c r="V1456" s="872"/>
      <c r="W1456" s="872"/>
      <c r="X1456" s="872"/>
      <c r="Y1456" s="872"/>
      <c r="Z1456" s="872"/>
      <c r="AA1456" s="872"/>
      <c r="AB1456" s="872"/>
      <c r="AC1456" s="872"/>
      <c r="AD1456" s="872"/>
    </row>
    <row r="1457" spans="18:30" x14ac:dyDescent="0.25">
      <c r="R1457" s="872"/>
      <c r="S1457" s="872"/>
      <c r="T1457" s="872"/>
      <c r="U1457" s="872"/>
      <c r="V1457" s="872"/>
      <c r="W1457" s="872"/>
      <c r="X1457" s="872"/>
      <c r="Y1457" s="872"/>
      <c r="Z1457" s="872"/>
      <c r="AA1457" s="872"/>
      <c r="AB1457" s="872"/>
      <c r="AC1457" s="872"/>
      <c r="AD1457" s="872"/>
    </row>
    <row r="1458" spans="18:30" x14ac:dyDescent="0.25">
      <c r="R1458" s="872"/>
      <c r="S1458" s="872"/>
      <c r="T1458" s="872"/>
      <c r="U1458" s="872"/>
      <c r="V1458" s="872"/>
      <c r="W1458" s="872"/>
      <c r="X1458" s="872"/>
      <c r="Y1458" s="872"/>
      <c r="Z1458" s="872"/>
      <c r="AA1458" s="872"/>
      <c r="AB1458" s="872"/>
      <c r="AC1458" s="872"/>
      <c r="AD1458" s="872"/>
    </row>
    <row r="1459" spans="18:30" x14ac:dyDescent="0.25">
      <c r="R1459" s="872"/>
      <c r="S1459" s="872"/>
      <c r="T1459" s="872"/>
      <c r="U1459" s="872"/>
      <c r="V1459" s="872"/>
      <c r="W1459" s="872"/>
      <c r="X1459" s="872"/>
      <c r="Y1459" s="872"/>
      <c r="Z1459" s="872"/>
      <c r="AA1459" s="872"/>
      <c r="AB1459" s="872"/>
      <c r="AC1459" s="872"/>
      <c r="AD1459" s="872"/>
    </row>
    <row r="1460" spans="18:30" x14ac:dyDescent="0.25">
      <c r="R1460" s="872"/>
      <c r="S1460" s="872"/>
      <c r="T1460" s="872"/>
      <c r="U1460" s="872"/>
      <c r="V1460" s="872"/>
      <c r="W1460" s="872"/>
      <c r="X1460" s="872"/>
      <c r="Y1460" s="872"/>
      <c r="Z1460" s="872"/>
      <c r="AA1460" s="872"/>
      <c r="AB1460" s="872"/>
      <c r="AC1460" s="872"/>
      <c r="AD1460" s="872"/>
    </row>
    <row r="1461" spans="18:30" x14ac:dyDescent="0.25">
      <c r="R1461" s="872"/>
      <c r="S1461" s="872"/>
      <c r="T1461" s="872"/>
      <c r="U1461" s="872"/>
      <c r="V1461" s="872"/>
      <c r="W1461" s="872"/>
      <c r="X1461" s="872"/>
      <c r="Y1461" s="872"/>
      <c r="Z1461" s="872"/>
      <c r="AA1461" s="872"/>
      <c r="AB1461" s="872"/>
      <c r="AC1461" s="872"/>
      <c r="AD1461" s="872"/>
    </row>
    <row r="1462" spans="18:30" x14ac:dyDescent="0.25">
      <c r="R1462" s="872"/>
      <c r="S1462" s="872"/>
      <c r="T1462" s="872"/>
      <c r="U1462" s="872"/>
      <c r="V1462" s="872"/>
      <c r="W1462" s="872"/>
      <c r="X1462" s="872"/>
      <c r="Y1462" s="872"/>
      <c r="Z1462" s="872"/>
      <c r="AA1462" s="872"/>
      <c r="AB1462" s="872"/>
      <c r="AC1462" s="872"/>
      <c r="AD1462" s="872"/>
    </row>
    <row r="1463" spans="18:30" x14ac:dyDescent="0.25">
      <c r="R1463" s="872"/>
      <c r="S1463" s="872"/>
      <c r="T1463" s="872"/>
      <c r="U1463" s="872"/>
      <c r="V1463" s="872"/>
      <c r="W1463" s="872"/>
      <c r="X1463" s="872"/>
      <c r="Y1463" s="872"/>
      <c r="Z1463" s="872"/>
      <c r="AA1463" s="872"/>
      <c r="AB1463" s="872"/>
      <c r="AC1463" s="872"/>
      <c r="AD1463" s="872"/>
    </row>
    <row r="1464" spans="18:30" x14ac:dyDescent="0.25">
      <c r="R1464" s="872"/>
      <c r="S1464" s="872"/>
      <c r="T1464" s="872"/>
      <c r="U1464" s="872"/>
      <c r="V1464" s="872"/>
      <c r="W1464" s="872"/>
      <c r="X1464" s="872"/>
      <c r="Y1464" s="872"/>
      <c r="Z1464" s="872"/>
      <c r="AA1464" s="872"/>
      <c r="AB1464" s="872"/>
      <c r="AC1464" s="872"/>
      <c r="AD1464" s="872"/>
    </row>
    <row r="1465" spans="18:30" x14ac:dyDescent="0.25">
      <c r="R1465" s="872"/>
      <c r="S1465" s="872"/>
      <c r="T1465" s="872"/>
      <c r="U1465" s="872"/>
      <c r="V1465" s="872"/>
      <c r="W1465" s="872"/>
      <c r="X1465" s="872"/>
      <c r="Y1465" s="872"/>
      <c r="Z1465" s="872"/>
      <c r="AA1465" s="872"/>
      <c r="AB1465" s="872"/>
      <c r="AC1465" s="872"/>
      <c r="AD1465" s="872"/>
    </row>
    <row r="1466" spans="18:30" x14ac:dyDescent="0.25">
      <c r="R1466" s="872"/>
      <c r="S1466" s="872"/>
      <c r="T1466" s="872"/>
      <c r="U1466" s="872"/>
      <c r="V1466" s="872"/>
      <c r="W1466" s="872"/>
      <c r="X1466" s="872"/>
      <c r="Y1466" s="872"/>
      <c r="Z1466" s="872"/>
      <c r="AA1466" s="872"/>
      <c r="AB1466" s="872"/>
      <c r="AC1466" s="872"/>
      <c r="AD1466" s="872"/>
    </row>
    <row r="1467" spans="18:30" x14ac:dyDescent="0.25">
      <c r="R1467" s="872"/>
      <c r="S1467" s="872"/>
      <c r="T1467" s="872"/>
      <c r="U1467" s="872"/>
      <c r="V1467" s="872"/>
      <c r="W1467" s="872"/>
      <c r="X1467" s="872"/>
      <c r="Y1467" s="872"/>
      <c r="Z1467" s="872"/>
      <c r="AA1467" s="872"/>
      <c r="AB1467" s="872"/>
      <c r="AC1467" s="872"/>
      <c r="AD1467" s="872"/>
    </row>
    <row r="1468" spans="18:30" x14ac:dyDescent="0.25">
      <c r="R1468" s="872"/>
      <c r="S1468" s="872"/>
      <c r="T1468" s="872"/>
      <c r="U1468" s="872"/>
      <c r="V1468" s="872"/>
      <c r="W1468" s="872"/>
      <c r="X1468" s="872"/>
      <c r="Y1468" s="872"/>
      <c r="Z1468" s="872"/>
      <c r="AA1468" s="872"/>
      <c r="AB1468" s="872"/>
      <c r="AC1468" s="872"/>
      <c r="AD1468" s="872"/>
    </row>
    <row r="1469" spans="18:30" x14ac:dyDescent="0.25">
      <c r="R1469" s="872"/>
      <c r="S1469" s="872"/>
      <c r="T1469" s="872"/>
      <c r="U1469" s="872"/>
      <c r="V1469" s="872"/>
      <c r="W1469" s="872"/>
      <c r="X1469" s="872"/>
      <c r="Y1469" s="872"/>
      <c r="Z1469" s="872"/>
      <c r="AA1469" s="872"/>
      <c r="AB1469" s="872"/>
      <c r="AC1469" s="872"/>
      <c r="AD1469" s="872"/>
    </row>
    <row r="1470" spans="18:30" x14ac:dyDescent="0.25">
      <c r="R1470" s="872"/>
      <c r="S1470" s="872"/>
      <c r="T1470" s="872"/>
      <c r="U1470" s="872"/>
      <c r="V1470" s="872"/>
      <c r="W1470" s="872"/>
      <c r="X1470" s="872"/>
      <c r="Y1470" s="872"/>
      <c r="Z1470" s="872"/>
      <c r="AA1470" s="872"/>
      <c r="AB1470" s="872"/>
      <c r="AC1470" s="872"/>
      <c r="AD1470" s="872"/>
    </row>
    <row r="1471" spans="18:30" x14ac:dyDescent="0.25">
      <c r="R1471" s="872"/>
      <c r="S1471" s="872"/>
      <c r="T1471" s="872"/>
      <c r="U1471" s="872"/>
      <c r="V1471" s="872"/>
      <c r="W1471" s="872"/>
      <c r="X1471" s="872"/>
      <c r="Y1471" s="872"/>
      <c r="Z1471" s="872"/>
      <c r="AA1471" s="872"/>
      <c r="AB1471" s="872"/>
      <c r="AC1471" s="872"/>
      <c r="AD1471" s="872"/>
    </row>
    <row r="1472" spans="18:30" x14ac:dyDescent="0.25">
      <c r="R1472" s="872"/>
      <c r="S1472" s="872"/>
      <c r="T1472" s="872"/>
      <c r="U1472" s="872"/>
      <c r="V1472" s="872"/>
      <c r="W1472" s="872"/>
      <c r="X1472" s="872"/>
      <c r="Y1472" s="872"/>
      <c r="Z1472" s="872"/>
      <c r="AA1472" s="872"/>
      <c r="AB1472" s="872"/>
      <c r="AC1472" s="872"/>
      <c r="AD1472" s="872"/>
    </row>
    <row r="1473" spans="18:30" x14ac:dyDescent="0.25">
      <c r="R1473" s="872"/>
      <c r="S1473" s="872"/>
      <c r="T1473" s="872"/>
      <c r="U1473" s="872"/>
      <c r="V1473" s="872"/>
      <c r="W1473" s="872"/>
      <c r="X1473" s="872"/>
      <c r="Y1473" s="872"/>
      <c r="Z1473" s="872"/>
      <c r="AA1473" s="872"/>
      <c r="AB1473" s="872"/>
      <c r="AC1473" s="872"/>
      <c r="AD1473" s="872"/>
    </row>
    <row r="1474" spans="18:30" x14ac:dyDescent="0.25">
      <c r="R1474" s="872"/>
      <c r="S1474" s="872"/>
      <c r="T1474" s="872"/>
      <c r="U1474" s="872"/>
      <c r="V1474" s="872"/>
      <c r="W1474" s="872"/>
      <c r="X1474" s="872"/>
      <c r="Y1474" s="872"/>
      <c r="Z1474" s="872"/>
      <c r="AA1474" s="872"/>
      <c r="AB1474" s="872"/>
      <c r="AC1474" s="872"/>
      <c r="AD1474" s="872"/>
    </row>
    <row r="1475" spans="18:30" x14ac:dyDescent="0.25">
      <c r="R1475" s="872"/>
      <c r="S1475" s="872"/>
      <c r="T1475" s="872"/>
      <c r="U1475" s="872"/>
      <c r="V1475" s="872"/>
      <c r="W1475" s="872"/>
      <c r="X1475" s="872"/>
      <c r="Y1475" s="872"/>
      <c r="Z1475" s="872"/>
      <c r="AA1475" s="872"/>
      <c r="AB1475" s="872"/>
      <c r="AC1475" s="872"/>
      <c r="AD1475" s="872"/>
    </row>
    <row r="1476" spans="18:30" x14ac:dyDescent="0.25">
      <c r="R1476" s="872"/>
      <c r="S1476" s="872"/>
      <c r="T1476" s="872"/>
      <c r="U1476" s="872"/>
      <c r="V1476" s="872"/>
      <c r="W1476" s="872"/>
      <c r="X1476" s="872"/>
      <c r="Y1476" s="872"/>
      <c r="Z1476" s="872"/>
      <c r="AA1476" s="872"/>
      <c r="AB1476" s="872"/>
      <c r="AC1476" s="872"/>
      <c r="AD1476" s="872"/>
    </row>
    <row r="1477" spans="18:30" x14ac:dyDescent="0.25">
      <c r="R1477" s="872"/>
      <c r="S1477" s="872"/>
      <c r="T1477" s="872"/>
      <c r="U1477" s="872"/>
      <c r="V1477" s="872"/>
      <c r="W1477" s="872"/>
      <c r="X1477" s="872"/>
      <c r="Y1477" s="872"/>
      <c r="Z1477" s="872"/>
      <c r="AA1477" s="872"/>
      <c r="AB1477" s="872"/>
      <c r="AC1477" s="872"/>
      <c r="AD1477" s="872"/>
    </row>
    <row r="1478" spans="18:30" x14ac:dyDescent="0.25">
      <c r="R1478" s="872"/>
      <c r="S1478" s="872"/>
      <c r="T1478" s="872"/>
      <c r="U1478" s="872"/>
      <c r="V1478" s="872"/>
      <c r="W1478" s="872"/>
      <c r="X1478" s="872"/>
      <c r="Y1478" s="872"/>
      <c r="Z1478" s="872"/>
      <c r="AA1478" s="872"/>
      <c r="AB1478" s="872"/>
      <c r="AC1478" s="872"/>
      <c r="AD1478" s="872"/>
    </row>
    <row r="1479" spans="18:30" x14ac:dyDescent="0.25">
      <c r="R1479" s="872"/>
      <c r="S1479" s="872"/>
      <c r="T1479" s="872"/>
      <c r="U1479" s="872"/>
      <c r="V1479" s="872"/>
      <c r="W1479" s="872"/>
      <c r="X1479" s="872"/>
      <c r="Y1479" s="872"/>
      <c r="Z1479" s="872"/>
      <c r="AA1479" s="872"/>
      <c r="AB1479" s="872"/>
      <c r="AC1479" s="872"/>
      <c r="AD1479" s="872"/>
    </row>
    <row r="1480" spans="18:30" x14ac:dyDescent="0.25">
      <c r="R1480" s="872"/>
      <c r="S1480" s="872"/>
      <c r="T1480" s="872"/>
      <c r="U1480" s="872"/>
      <c r="V1480" s="872"/>
      <c r="W1480" s="872"/>
      <c r="X1480" s="872"/>
      <c r="Y1480" s="872"/>
      <c r="Z1480" s="872"/>
      <c r="AA1480" s="872"/>
      <c r="AB1480" s="872"/>
      <c r="AC1480" s="872"/>
      <c r="AD1480" s="872"/>
    </row>
    <row r="1481" spans="18:30" x14ac:dyDescent="0.25">
      <c r="R1481" s="872"/>
      <c r="S1481" s="872"/>
      <c r="T1481" s="872"/>
      <c r="U1481" s="872"/>
      <c r="V1481" s="872"/>
      <c r="W1481" s="872"/>
      <c r="X1481" s="872"/>
      <c r="Y1481" s="872"/>
      <c r="Z1481" s="872"/>
      <c r="AA1481" s="872"/>
      <c r="AB1481" s="872"/>
      <c r="AC1481" s="872"/>
      <c r="AD1481" s="872"/>
    </row>
    <row r="1482" spans="18:30" x14ac:dyDescent="0.25">
      <c r="R1482" s="872"/>
      <c r="S1482" s="872"/>
      <c r="T1482" s="872"/>
      <c r="U1482" s="872"/>
      <c r="V1482" s="872"/>
      <c r="W1482" s="872"/>
      <c r="X1482" s="872"/>
      <c r="Y1482" s="872"/>
      <c r="Z1482" s="872"/>
      <c r="AA1482" s="872"/>
      <c r="AB1482" s="872"/>
      <c r="AC1482" s="872"/>
      <c r="AD1482" s="872"/>
    </row>
    <row r="1483" spans="18:30" x14ac:dyDescent="0.25">
      <c r="R1483" s="872"/>
      <c r="S1483" s="872"/>
      <c r="T1483" s="872"/>
      <c r="U1483" s="872"/>
      <c r="V1483" s="872"/>
      <c r="W1483" s="872"/>
      <c r="X1483" s="872"/>
      <c r="Y1483" s="872"/>
      <c r="Z1483" s="872"/>
      <c r="AA1483" s="872"/>
      <c r="AB1483" s="872"/>
      <c r="AC1483" s="872"/>
      <c r="AD1483" s="872"/>
    </row>
    <row r="1484" spans="18:30" x14ac:dyDescent="0.25">
      <c r="R1484" s="872"/>
      <c r="S1484" s="872"/>
      <c r="T1484" s="872"/>
      <c r="U1484" s="872"/>
      <c r="V1484" s="872"/>
      <c r="W1484" s="872"/>
      <c r="X1484" s="872"/>
      <c r="Y1484" s="872"/>
      <c r="Z1484" s="872"/>
      <c r="AA1484" s="872"/>
      <c r="AB1484" s="872"/>
      <c r="AC1484" s="872"/>
      <c r="AD1484" s="872"/>
    </row>
    <row r="1485" spans="18:30" x14ac:dyDescent="0.25">
      <c r="R1485" s="872"/>
      <c r="S1485" s="872"/>
      <c r="T1485" s="872"/>
      <c r="U1485" s="872"/>
      <c r="V1485" s="872"/>
      <c r="W1485" s="872"/>
      <c r="X1485" s="872"/>
      <c r="Y1485" s="872"/>
      <c r="Z1485" s="872"/>
      <c r="AA1485" s="872"/>
      <c r="AB1485" s="872"/>
      <c r="AC1485" s="872"/>
      <c r="AD1485" s="872"/>
    </row>
    <row r="1486" spans="18:30" x14ac:dyDescent="0.25">
      <c r="R1486" s="872"/>
      <c r="S1486" s="872"/>
      <c r="T1486" s="872"/>
      <c r="U1486" s="872"/>
      <c r="V1486" s="872"/>
      <c r="W1486" s="872"/>
      <c r="X1486" s="872"/>
      <c r="Y1486" s="872"/>
      <c r="Z1486" s="872"/>
      <c r="AA1486" s="872"/>
      <c r="AB1486" s="872"/>
      <c r="AC1486" s="872"/>
      <c r="AD1486" s="872"/>
    </row>
    <row r="1487" spans="18:30" x14ac:dyDescent="0.25">
      <c r="R1487" s="872"/>
      <c r="S1487" s="872"/>
      <c r="T1487" s="872"/>
      <c r="U1487" s="872"/>
      <c r="V1487" s="872"/>
      <c r="W1487" s="872"/>
      <c r="X1487" s="872"/>
      <c r="Y1487" s="872"/>
      <c r="Z1487" s="872"/>
      <c r="AA1487" s="872"/>
      <c r="AB1487" s="872"/>
      <c r="AC1487" s="872"/>
      <c r="AD1487" s="872"/>
    </row>
    <row r="1488" spans="18:30" x14ac:dyDescent="0.25">
      <c r="R1488" s="872"/>
      <c r="S1488" s="872"/>
      <c r="T1488" s="872"/>
      <c r="U1488" s="872"/>
      <c r="V1488" s="872"/>
      <c r="W1488" s="872"/>
      <c r="X1488" s="872"/>
      <c r="Y1488" s="872"/>
      <c r="Z1488" s="872"/>
      <c r="AA1488" s="872"/>
      <c r="AB1488" s="872"/>
      <c r="AC1488" s="872"/>
      <c r="AD1488" s="872"/>
    </row>
    <row r="1489" spans="18:30" x14ac:dyDescent="0.25">
      <c r="R1489" s="872"/>
      <c r="S1489" s="872"/>
      <c r="T1489" s="872"/>
      <c r="U1489" s="872"/>
      <c r="V1489" s="872"/>
      <c r="W1489" s="872"/>
      <c r="X1489" s="872"/>
      <c r="Y1489" s="872"/>
      <c r="Z1489" s="872"/>
      <c r="AA1489" s="872"/>
      <c r="AB1489" s="872"/>
      <c r="AC1489" s="872"/>
      <c r="AD1489" s="872"/>
    </row>
    <row r="1490" spans="18:30" x14ac:dyDescent="0.25">
      <c r="R1490" s="872"/>
      <c r="S1490" s="872"/>
      <c r="T1490" s="872"/>
      <c r="U1490" s="872"/>
      <c r="V1490" s="872"/>
      <c r="W1490" s="872"/>
      <c r="X1490" s="872"/>
      <c r="Y1490" s="872"/>
      <c r="Z1490" s="872"/>
      <c r="AA1490" s="872"/>
      <c r="AB1490" s="872"/>
      <c r="AC1490" s="872"/>
      <c r="AD1490" s="872"/>
    </row>
    <row r="1491" spans="18:30" x14ac:dyDescent="0.25">
      <c r="R1491" s="872"/>
      <c r="S1491" s="872"/>
      <c r="T1491" s="872"/>
      <c r="U1491" s="872"/>
      <c r="V1491" s="872"/>
      <c r="W1491" s="872"/>
      <c r="X1491" s="872"/>
      <c r="Y1491" s="872"/>
      <c r="Z1491" s="872"/>
      <c r="AA1491" s="872"/>
      <c r="AB1491" s="872"/>
      <c r="AC1491" s="872"/>
      <c r="AD1491" s="872"/>
    </row>
    <row r="1492" spans="18:30" x14ac:dyDescent="0.25">
      <c r="R1492" s="872"/>
      <c r="S1492" s="872"/>
      <c r="T1492" s="872"/>
      <c r="U1492" s="872"/>
      <c r="V1492" s="872"/>
      <c r="W1492" s="872"/>
      <c r="X1492" s="872"/>
      <c r="Y1492" s="872"/>
      <c r="Z1492" s="872"/>
      <c r="AA1492" s="872"/>
      <c r="AB1492" s="872"/>
      <c r="AC1492" s="872"/>
      <c r="AD1492" s="872"/>
    </row>
    <row r="1493" spans="18:30" x14ac:dyDescent="0.25">
      <c r="R1493" s="872"/>
      <c r="S1493" s="872"/>
      <c r="T1493" s="872"/>
      <c r="U1493" s="872"/>
      <c r="V1493" s="872"/>
      <c r="W1493" s="872"/>
      <c r="X1493" s="872"/>
      <c r="Y1493" s="872"/>
      <c r="Z1493" s="872"/>
      <c r="AA1493" s="872"/>
      <c r="AB1493" s="872"/>
      <c r="AC1493" s="872"/>
      <c r="AD1493" s="872"/>
    </row>
    <row r="1494" spans="18:30" x14ac:dyDescent="0.25">
      <c r="R1494" s="872"/>
      <c r="S1494" s="872"/>
      <c r="T1494" s="872"/>
      <c r="U1494" s="872"/>
      <c r="V1494" s="872"/>
      <c r="W1494" s="872"/>
      <c r="X1494" s="872"/>
      <c r="Y1494" s="872"/>
      <c r="Z1494" s="872"/>
      <c r="AA1494" s="872"/>
      <c r="AB1494" s="872"/>
      <c r="AC1494" s="872"/>
      <c r="AD1494" s="872"/>
    </row>
    <row r="1495" spans="18:30" x14ac:dyDescent="0.25">
      <c r="R1495" s="872"/>
      <c r="S1495" s="872"/>
      <c r="T1495" s="872"/>
      <c r="U1495" s="872"/>
      <c r="V1495" s="872"/>
      <c r="W1495" s="872"/>
      <c r="X1495" s="872"/>
      <c r="Y1495" s="872"/>
      <c r="Z1495" s="872"/>
      <c r="AA1495" s="872"/>
      <c r="AB1495" s="872"/>
      <c r="AC1495" s="872"/>
      <c r="AD1495" s="872"/>
    </row>
    <row r="1496" spans="18:30" x14ac:dyDescent="0.25">
      <c r="R1496" s="872"/>
      <c r="S1496" s="872"/>
      <c r="T1496" s="872"/>
      <c r="U1496" s="872"/>
      <c r="V1496" s="872"/>
      <c r="W1496" s="872"/>
      <c r="X1496" s="872"/>
      <c r="Y1496" s="872"/>
      <c r="Z1496" s="872"/>
      <c r="AA1496" s="872"/>
      <c r="AB1496" s="872"/>
      <c r="AC1496" s="872"/>
      <c r="AD1496" s="872"/>
    </row>
    <row r="1497" spans="18:30" x14ac:dyDescent="0.25">
      <c r="R1497" s="872"/>
      <c r="S1497" s="872"/>
      <c r="T1497" s="872"/>
      <c r="U1497" s="872"/>
      <c r="V1497" s="872"/>
      <c r="W1497" s="872"/>
      <c r="X1497" s="872"/>
      <c r="Y1497" s="872"/>
      <c r="Z1497" s="872"/>
      <c r="AA1497" s="872"/>
      <c r="AB1497" s="872"/>
      <c r="AC1497" s="872"/>
      <c r="AD1497" s="872"/>
    </row>
    <row r="1498" spans="18:30" x14ac:dyDescent="0.25">
      <c r="R1498" s="872"/>
      <c r="S1498" s="872"/>
      <c r="T1498" s="872"/>
      <c r="U1498" s="872"/>
      <c r="V1498" s="872"/>
      <c r="W1498" s="872"/>
      <c r="X1498" s="872"/>
      <c r="Y1498" s="872"/>
      <c r="Z1498" s="872"/>
      <c r="AA1498" s="872"/>
      <c r="AB1498" s="872"/>
      <c r="AC1498" s="872"/>
      <c r="AD1498" s="872"/>
    </row>
    <row r="1499" spans="18:30" x14ac:dyDescent="0.25">
      <c r="R1499" s="872"/>
      <c r="S1499" s="872"/>
      <c r="T1499" s="872"/>
      <c r="U1499" s="872"/>
      <c r="V1499" s="872"/>
      <c r="W1499" s="872"/>
      <c r="X1499" s="872"/>
      <c r="Y1499" s="872"/>
      <c r="Z1499" s="872"/>
      <c r="AA1499" s="872"/>
      <c r="AB1499" s="872"/>
      <c r="AC1499" s="872"/>
      <c r="AD1499" s="872"/>
    </row>
    <row r="1500" spans="18:30" x14ac:dyDescent="0.25">
      <c r="R1500" s="872"/>
      <c r="S1500" s="872"/>
      <c r="T1500" s="872"/>
      <c r="U1500" s="872"/>
      <c r="V1500" s="872"/>
      <c r="W1500" s="872"/>
      <c r="X1500" s="872"/>
      <c r="Y1500" s="872"/>
      <c r="Z1500" s="872"/>
      <c r="AA1500" s="872"/>
      <c r="AB1500" s="872"/>
      <c r="AC1500" s="872"/>
      <c r="AD1500" s="872"/>
    </row>
    <row r="1501" spans="18:30" x14ac:dyDescent="0.25">
      <c r="R1501" s="872"/>
      <c r="S1501" s="872"/>
      <c r="T1501" s="872"/>
      <c r="U1501" s="872"/>
      <c r="V1501" s="872"/>
      <c r="W1501" s="872"/>
      <c r="X1501" s="872"/>
      <c r="Y1501" s="872"/>
      <c r="Z1501" s="872"/>
      <c r="AA1501" s="872"/>
      <c r="AB1501" s="872"/>
      <c r="AC1501" s="872"/>
      <c r="AD1501" s="872"/>
    </row>
    <row r="1502" spans="18:30" x14ac:dyDescent="0.25">
      <c r="R1502" s="872"/>
      <c r="S1502" s="872"/>
      <c r="T1502" s="872"/>
      <c r="U1502" s="872"/>
      <c r="V1502" s="872"/>
      <c r="W1502" s="872"/>
      <c r="X1502" s="872"/>
      <c r="Y1502" s="872"/>
      <c r="Z1502" s="872"/>
      <c r="AA1502" s="872"/>
      <c r="AB1502" s="872"/>
      <c r="AC1502" s="872"/>
      <c r="AD1502" s="872"/>
    </row>
    <row r="1503" spans="18:30" x14ac:dyDescent="0.25">
      <c r="R1503" s="872"/>
      <c r="S1503" s="872"/>
      <c r="T1503" s="872"/>
      <c r="U1503" s="872"/>
      <c r="V1503" s="872"/>
      <c r="W1503" s="872"/>
      <c r="X1503" s="872"/>
      <c r="Y1503" s="872"/>
      <c r="Z1503" s="872"/>
      <c r="AA1503" s="872"/>
      <c r="AB1503" s="872"/>
      <c r="AC1503" s="872"/>
      <c r="AD1503" s="872"/>
    </row>
    <row r="1504" spans="18:30" x14ac:dyDescent="0.25">
      <c r="R1504" s="872"/>
      <c r="S1504" s="872"/>
      <c r="T1504" s="872"/>
      <c r="U1504" s="872"/>
      <c r="V1504" s="872"/>
      <c r="W1504" s="872"/>
      <c r="X1504" s="872"/>
      <c r="Y1504" s="872"/>
      <c r="Z1504" s="872"/>
      <c r="AA1504" s="872"/>
      <c r="AB1504" s="872"/>
      <c r="AC1504" s="872"/>
      <c r="AD1504" s="872"/>
    </row>
    <row r="1505" spans="18:30" x14ac:dyDescent="0.25">
      <c r="R1505" s="872"/>
      <c r="S1505" s="872"/>
      <c r="T1505" s="872"/>
      <c r="U1505" s="872"/>
      <c r="V1505" s="872"/>
      <c r="W1505" s="872"/>
      <c r="X1505" s="872"/>
      <c r="Y1505" s="872"/>
      <c r="Z1505" s="872"/>
      <c r="AA1505" s="872"/>
      <c r="AB1505" s="872"/>
      <c r="AC1505" s="872"/>
      <c r="AD1505" s="872"/>
    </row>
    <row r="1506" spans="18:30" x14ac:dyDescent="0.25">
      <c r="R1506" s="872"/>
      <c r="S1506" s="872"/>
      <c r="T1506" s="872"/>
      <c r="U1506" s="872"/>
      <c r="V1506" s="872"/>
      <c r="W1506" s="872"/>
      <c r="X1506" s="872"/>
      <c r="Y1506" s="872"/>
      <c r="Z1506" s="872"/>
      <c r="AA1506" s="872"/>
      <c r="AB1506" s="872"/>
      <c r="AC1506" s="872"/>
      <c r="AD1506" s="872"/>
    </row>
    <row r="1507" spans="18:30" x14ac:dyDescent="0.25">
      <c r="R1507" s="872"/>
      <c r="S1507" s="872"/>
      <c r="T1507" s="872"/>
      <c r="U1507" s="872"/>
      <c r="V1507" s="872"/>
      <c r="W1507" s="872"/>
      <c r="X1507" s="872"/>
      <c r="Y1507" s="872"/>
      <c r="Z1507" s="872"/>
      <c r="AA1507" s="872"/>
      <c r="AB1507" s="872"/>
      <c r="AC1507" s="872"/>
      <c r="AD1507" s="872"/>
    </row>
    <row r="1508" spans="18:30" x14ac:dyDescent="0.25">
      <c r="R1508" s="872"/>
      <c r="S1508" s="872"/>
      <c r="T1508" s="872"/>
      <c r="U1508" s="872"/>
      <c r="V1508" s="872"/>
      <c r="W1508" s="872"/>
      <c r="X1508" s="872"/>
      <c r="Y1508" s="872"/>
      <c r="Z1508" s="872"/>
      <c r="AA1508" s="872"/>
      <c r="AB1508" s="872"/>
      <c r="AC1508" s="872"/>
      <c r="AD1508" s="872"/>
    </row>
    <row r="1509" spans="18:30" x14ac:dyDescent="0.25">
      <c r="R1509" s="872"/>
      <c r="S1509" s="872"/>
      <c r="T1509" s="872"/>
      <c r="U1509" s="872"/>
      <c r="V1509" s="872"/>
      <c r="W1509" s="872"/>
      <c r="X1509" s="872"/>
      <c r="Y1509" s="872"/>
      <c r="Z1509" s="872"/>
      <c r="AA1509" s="872"/>
      <c r="AB1509" s="872"/>
      <c r="AC1509" s="872"/>
      <c r="AD1509" s="872"/>
    </row>
    <row r="1510" spans="18:30" x14ac:dyDescent="0.25">
      <c r="R1510" s="872"/>
      <c r="S1510" s="872"/>
      <c r="T1510" s="872"/>
      <c r="U1510" s="872"/>
      <c r="V1510" s="872"/>
      <c r="W1510" s="872"/>
      <c r="X1510" s="872"/>
      <c r="Y1510" s="872"/>
      <c r="Z1510" s="872"/>
      <c r="AA1510" s="872"/>
      <c r="AB1510" s="872"/>
      <c r="AC1510" s="872"/>
      <c r="AD1510" s="872"/>
    </row>
    <row r="1511" spans="18:30" x14ac:dyDescent="0.25">
      <c r="R1511" s="872"/>
      <c r="S1511" s="872"/>
      <c r="T1511" s="872"/>
      <c r="U1511" s="872"/>
      <c r="V1511" s="872"/>
      <c r="W1511" s="872"/>
      <c r="X1511" s="872"/>
      <c r="Y1511" s="872"/>
      <c r="Z1511" s="872"/>
      <c r="AA1511" s="872"/>
      <c r="AB1511" s="872"/>
      <c r="AC1511" s="872"/>
      <c r="AD1511" s="872"/>
    </row>
    <row r="1512" spans="18:30" x14ac:dyDescent="0.25">
      <c r="R1512" s="872"/>
      <c r="S1512" s="872"/>
      <c r="T1512" s="872"/>
      <c r="U1512" s="872"/>
      <c r="V1512" s="872"/>
      <c r="W1512" s="872"/>
      <c r="X1512" s="872"/>
      <c r="Y1512" s="872"/>
      <c r="Z1512" s="872"/>
      <c r="AA1512" s="872"/>
      <c r="AB1512" s="872"/>
      <c r="AC1512" s="872"/>
      <c r="AD1512" s="872"/>
    </row>
    <row r="1513" spans="18:30" x14ac:dyDescent="0.25">
      <c r="R1513" s="872"/>
      <c r="S1513" s="872"/>
      <c r="T1513" s="872"/>
      <c r="U1513" s="872"/>
      <c r="V1513" s="872"/>
      <c r="W1513" s="872"/>
      <c r="X1513" s="872"/>
      <c r="Y1513" s="872"/>
      <c r="Z1513" s="872"/>
      <c r="AA1513" s="872"/>
      <c r="AB1513" s="872"/>
      <c r="AC1513" s="872"/>
      <c r="AD1513" s="872"/>
    </row>
    <row r="1514" spans="18:30" x14ac:dyDescent="0.25">
      <c r="R1514" s="872"/>
      <c r="S1514" s="872"/>
      <c r="T1514" s="872"/>
      <c r="U1514" s="872"/>
      <c r="V1514" s="872"/>
      <c r="W1514" s="872"/>
      <c r="X1514" s="872"/>
      <c r="Y1514" s="872"/>
      <c r="Z1514" s="872"/>
      <c r="AA1514" s="872"/>
      <c r="AB1514" s="872"/>
      <c r="AC1514" s="872"/>
      <c r="AD1514" s="872"/>
    </row>
    <row r="1515" spans="18:30" x14ac:dyDescent="0.25">
      <c r="R1515" s="872"/>
      <c r="S1515" s="872"/>
      <c r="T1515" s="872"/>
      <c r="U1515" s="872"/>
      <c r="V1515" s="872"/>
      <c r="W1515" s="872"/>
      <c r="X1515" s="872"/>
      <c r="Y1515" s="872"/>
      <c r="Z1515" s="872"/>
      <c r="AA1515" s="872"/>
      <c r="AB1515" s="872"/>
      <c r="AC1515" s="872"/>
      <c r="AD1515" s="872"/>
    </row>
    <row r="1516" spans="18:30" x14ac:dyDescent="0.25">
      <c r="R1516" s="872"/>
      <c r="S1516" s="872"/>
      <c r="T1516" s="872"/>
      <c r="U1516" s="872"/>
      <c r="V1516" s="872"/>
      <c r="W1516" s="872"/>
      <c r="X1516" s="872"/>
      <c r="Y1516" s="872"/>
      <c r="Z1516" s="872"/>
      <c r="AA1516" s="872"/>
      <c r="AB1516" s="872"/>
      <c r="AC1516" s="872"/>
      <c r="AD1516" s="872"/>
    </row>
    <row r="1517" spans="18:30" x14ac:dyDescent="0.25">
      <c r="R1517" s="872"/>
      <c r="S1517" s="872"/>
      <c r="T1517" s="872"/>
      <c r="U1517" s="872"/>
      <c r="V1517" s="872"/>
      <c r="W1517" s="872"/>
      <c r="X1517" s="872"/>
      <c r="Y1517" s="872"/>
      <c r="Z1517" s="872"/>
      <c r="AA1517" s="872"/>
      <c r="AB1517" s="872"/>
      <c r="AC1517" s="872"/>
      <c r="AD1517" s="872"/>
    </row>
    <row r="1518" spans="18:30" x14ac:dyDescent="0.25">
      <c r="R1518" s="872"/>
      <c r="S1518" s="872"/>
      <c r="T1518" s="872"/>
      <c r="U1518" s="872"/>
      <c r="V1518" s="872"/>
      <c r="W1518" s="872"/>
      <c r="X1518" s="872"/>
      <c r="Y1518" s="872"/>
      <c r="Z1518" s="872"/>
      <c r="AA1518" s="872"/>
      <c r="AB1518" s="872"/>
      <c r="AC1518" s="872"/>
      <c r="AD1518" s="872"/>
    </row>
    <row r="1519" spans="18:30" x14ac:dyDescent="0.25">
      <c r="R1519" s="872"/>
      <c r="S1519" s="872"/>
      <c r="T1519" s="872"/>
      <c r="U1519" s="872"/>
      <c r="V1519" s="872"/>
      <c r="W1519" s="872"/>
      <c r="X1519" s="872"/>
      <c r="Y1519" s="872"/>
      <c r="Z1519" s="872"/>
      <c r="AA1519" s="872"/>
      <c r="AB1519" s="872"/>
      <c r="AC1519" s="872"/>
      <c r="AD1519" s="872"/>
    </row>
    <row r="1520" spans="18:30" x14ac:dyDescent="0.25">
      <c r="R1520" s="872"/>
      <c r="S1520" s="872"/>
      <c r="T1520" s="872"/>
      <c r="U1520" s="872"/>
      <c r="V1520" s="872"/>
      <c r="W1520" s="872"/>
      <c r="X1520" s="872"/>
      <c r="Y1520" s="872"/>
      <c r="Z1520" s="872"/>
      <c r="AA1520" s="872"/>
      <c r="AB1520" s="872"/>
      <c r="AC1520" s="872"/>
      <c r="AD1520" s="872"/>
    </row>
    <row r="1521" spans="18:30" x14ac:dyDescent="0.25">
      <c r="R1521" s="872"/>
      <c r="S1521" s="872"/>
      <c r="T1521" s="872"/>
      <c r="U1521" s="872"/>
      <c r="V1521" s="872"/>
      <c r="W1521" s="872"/>
      <c r="X1521" s="872"/>
      <c r="Y1521" s="872"/>
      <c r="Z1521" s="872"/>
      <c r="AA1521" s="872"/>
      <c r="AB1521" s="872"/>
      <c r="AC1521" s="872"/>
      <c r="AD1521" s="872"/>
    </row>
    <row r="1522" spans="18:30" x14ac:dyDescent="0.25">
      <c r="R1522" s="872"/>
      <c r="S1522" s="872"/>
      <c r="T1522" s="872"/>
      <c r="U1522" s="872"/>
      <c r="V1522" s="872"/>
      <c r="W1522" s="872"/>
      <c r="X1522" s="872"/>
      <c r="Y1522" s="872"/>
      <c r="Z1522" s="872"/>
      <c r="AA1522" s="872"/>
      <c r="AB1522" s="872"/>
      <c r="AC1522" s="872"/>
      <c r="AD1522" s="872"/>
    </row>
    <row r="1523" spans="18:30" x14ac:dyDescent="0.25">
      <c r="R1523" s="872"/>
      <c r="S1523" s="872"/>
      <c r="T1523" s="872"/>
      <c r="U1523" s="872"/>
      <c r="V1523" s="872"/>
      <c r="W1523" s="872"/>
      <c r="X1523" s="872"/>
      <c r="Y1523" s="872"/>
      <c r="Z1523" s="872"/>
      <c r="AA1523" s="872"/>
      <c r="AB1523" s="872"/>
      <c r="AC1523" s="872"/>
      <c r="AD1523" s="872"/>
    </row>
    <row r="1524" spans="18:30" x14ac:dyDescent="0.25">
      <c r="R1524" s="872"/>
      <c r="S1524" s="872"/>
      <c r="T1524" s="872"/>
      <c r="U1524" s="872"/>
      <c r="V1524" s="872"/>
      <c r="W1524" s="872"/>
      <c r="X1524" s="872"/>
      <c r="Y1524" s="872"/>
      <c r="Z1524" s="872"/>
      <c r="AA1524" s="872"/>
      <c r="AB1524" s="872"/>
      <c r="AC1524" s="872"/>
      <c r="AD1524" s="872"/>
    </row>
    <row r="1525" spans="18:30" x14ac:dyDescent="0.25">
      <c r="R1525" s="872"/>
      <c r="S1525" s="872"/>
      <c r="T1525" s="872"/>
      <c r="U1525" s="872"/>
      <c r="V1525" s="872"/>
      <c r="W1525" s="872"/>
      <c r="X1525" s="872"/>
      <c r="Y1525" s="872"/>
      <c r="Z1525" s="872"/>
      <c r="AA1525" s="872"/>
      <c r="AB1525" s="872"/>
      <c r="AC1525" s="872"/>
      <c r="AD1525" s="872"/>
    </row>
    <row r="1526" spans="18:30" x14ac:dyDescent="0.25">
      <c r="R1526" s="872"/>
      <c r="S1526" s="872"/>
      <c r="T1526" s="872"/>
      <c r="U1526" s="872"/>
      <c r="V1526" s="872"/>
      <c r="W1526" s="872"/>
      <c r="X1526" s="872"/>
      <c r="Y1526" s="872"/>
      <c r="Z1526" s="872"/>
      <c r="AA1526" s="872"/>
      <c r="AB1526" s="872"/>
      <c r="AC1526" s="872"/>
      <c r="AD1526" s="872"/>
    </row>
    <row r="1527" spans="18:30" x14ac:dyDescent="0.25">
      <c r="R1527" s="872"/>
      <c r="S1527" s="872"/>
      <c r="T1527" s="872"/>
      <c r="U1527" s="872"/>
      <c r="V1527" s="872"/>
      <c r="W1527" s="872"/>
      <c r="X1527" s="872"/>
      <c r="Y1527" s="872"/>
      <c r="Z1527" s="872"/>
      <c r="AA1527" s="872"/>
      <c r="AB1527" s="872"/>
      <c r="AC1527" s="872"/>
      <c r="AD1527" s="872"/>
    </row>
    <row r="1528" spans="18:30" x14ac:dyDescent="0.25">
      <c r="R1528" s="872"/>
      <c r="S1528" s="872"/>
      <c r="T1528" s="872"/>
      <c r="U1528" s="872"/>
      <c r="V1528" s="872"/>
      <c r="W1528" s="872"/>
      <c r="X1528" s="872"/>
      <c r="Y1528" s="872"/>
      <c r="Z1528" s="872"/>
      <c r="AA1528" s="872"/>
      <c r="AB1528" s="872"/>
      <c r="AC1528" s="872"/>
      <c r="AD1528" s="872"/>
    </row>
    <row r="1529" spans="18:30" x14ac:dyDescent="0.25">
      <c r="R1529" s="872"/>
      <c r="S1529" s="872"/>
      <c r="T1529" s="872"/>
      <c r="U1529" s="872"/>
      <c r="V1529" s="872"/>
      <c r="W1529" s="872"/>
      <c r="X1529" s="872"/>
      <c r="Y1529" s="872"/>
      <c r="Z1529" s="872"/>
      <c r="AA1529" s="872"/>
      <c r="AB1529" s="872"/>
      <c r="AC1529" s="872"/>
      <c r="AD1529" s="872"/>
    </row>
    <row r="1530" spans="18:30" x14ac:dyDescent="0.25">
      <c r="R1530" s="872"/>
      <c r="S1530" s="872"/>
      <c r="T1530" s="872"/>
      <c r="U1530" s="872"/>
      <c r="V1530" s="872"/>
      <c r="W1530" s="872"/>
      <c r="X1530" s="872"/>
      <c r="Y1530" s="872"/>
      <c r="Z1530" s="872"/>
      <c r="AA1530" s="872"/>
      <c r="AB1530" s="872"/>
      <c r="AC1530" s="872"/>
      <c r="AD1530" s="872"/>
    </row>
    <row r="1531" spans="18:30" x14ac:dyDescent="0.25">
      <c r="R1531" s="872"/>
      <c r="S1531" s="872"/>
      <c r="T1531" s="872"/>
      <c r="U1531" s="872"/>
      <c r="V1531" s="872"/>
      <c r="W1531" s="872"/>
      <c r="X1531" s="872"/>
      <c r="Y1531" s="872"/>
      <c r="Z1531" s="872"/>
      <c r="AA1531" s="872"/>
      <c r="AB1531" s="872"/>
      <c r="AC1531" s="872"/>
      <c r="AD1531" s="872"/>
    </row>
    <row r="1532" spans="18:30" x14ac:dyDescent="0.25">
      <c r="R1532" s="872"/>
      <c r="S1532" s="872"/>
      <c r="T1532" s="872"/>
      <c r="U1532" s="872"/>
      <c r="V1532" s="872"/>
      <c r="W1532" s="872"/>
      <c r="X1532" s="872"/>
      <c r="Y1532" s="872"/>
      <c r="Z1532" s="872"/>
      <c r="AA1532" s="872"/>
      <c r="AB1532" s="872"/>
      <c r="AC1532" s="872"/>
      <c r="AD1532" s="872"/>
    </row>
    <row r="1533" spans="18:30" x14ac:dyDescent="0.25">
      <c r="R1533" s="872"/>
      <c r="S1533" s="872"/>
      <c r="T1533" s="872"/>
      <c r="U1533" s="872"/>
      <c r="V1533" s="872"/>
      <c r="W1533" s="872"/>
      <c r="X1533" s="872"/>
      <c r="Y1533" s="872"/>
      <c r="Z1533" s="872"/>
      <c r="AA1533" s="872"/>
      <c r="AB1533" s="872"/>
      <c r="AC1533" s="872"/>
      <c r="AD1533" s="872"/>
    </row>
    <row r="1534" spans="18:30" x14ac:dyDescent="0.25">
      <c r="R1534" s="872"/>
      <c r="S1534" s="872"/>
      <c r="T1534" s="872"/>
      <c r="U1534" s="872"/>
      <c r="V1534" s="872"/>
      <c r="W1534" s="872"/>
      <c r="X1534" s="872"/>
      <c r="Y1534" s="872"/>
      <c r="Z1534" s="872"/>
      <c r="AA1534" s="872"/>
      <c r="AB1534" s="872"/>
      <c r="AC1534" s="872"/>
      <c r="AD1534" s="872"/>
    </row>
    <row r="1535" spans="18:30" x14ac:dyDescent="0.25">
      <c r="R1535" s="872"/>
      <c r="S1535" s="872"/>
      <c r="T1535" s="872"/>
      <c r="U1535" s="872"/>
      <c r="V1535" s="872"/>
      <c r="W1535" s="872"/>
      <c r="X1535" s="872"/>
      <c r="Y1535" s="872"/>
      <c r="Z1535" s="872"/>
      <c r="AA1535" s="872"/>
      <c r="AB1535" s="872"/>
      <c r="AC1535" s="872"/>
      <c r="AD1535" s="872"/>
    </row>
    <row r="1536" spans="18:30" x14ac:dyDescent="0.25">
      <c r="R1536" s="872"/>
      <c r="S1536" s="872"/>
      <c r="T1536" s="872"/>
      <c r="U1536" s="872"/>
      <c r="V1536" s="872"/>
      <c r="W1536" s="872"/>
      <c r="X1536" s="872"/>
      <c r="Y1536" s="872"/>
      <c r="Z1536" s="872"/>
      <c r="AA1536" s="872"/>
      <c r="AB1536" s="872"/>
      <c r="AC1536" s="872"/>
      <c r="AD1536" s="872"/>
    </row>
    <row r="1537" spans="18:30" x14ac:dyDescent="0.25">
      <c r="R1537" s="872"/>
      <c r="S1537" s="872"/>
      <c r="T1537" s="872"/>
      <c r="U1537" s="872"/>
      <c r="V1537" s="872"/>
      <c r="W1537" s="872"/>
      <c r="X1537" s="872"/>
      <c r="Y1537" s="872"/>
      <c r="Z1537" s="872"/>
      <c r="AA1537" s="872"/>
      <c r="AB1537" s="872"/>
      <c r="AC1537" s="872"/>
      <c r="AD1537" s="872"/>
    </row>
    <row r="1538" spans="18:30" x14ac:dyDescent="0.25">
      <c r="R1538" s="872"/>
      <c r="S1538" s="872"/>
      <c r="T1538" s="872"/>
      <c r="U1538" s="872"/>
      <c r="V1538" s="872"/>
      <c r="W1538" s="872"/>
      <c r="X1538" s="872"/>
      <c r="Y1538" s="872"/>
      <c r="Z1538" s="872"/>
      <c r="AA1538" s="872"/>
      <c r="AB1538" s="872"/>
      <c r="AC1538" s="872"/>
      <c r="AD1538" s="872"/>
    </row>
    <row r="1539" spans="18:30" x14ac:dyDescent="0.25">
      <c r="R1539" s="872"/>
      <c r="S1539" s="872"/>
      <c r="T1539" s="872"/>
      <c r="U1539" s="872"/>
      <c r="V1539" s="872"/>
      <c r="W1539" s="872"/>
      <c r="X1539" s="872"/>
      <c r="Y1539" s="872"/>
      <c r="Z1539" s="872"/>
      <c r="AA1539" s="872"/>
      <c r="AB1539" s="872"/>
      <c r="AC1539" s="872"/>
      <c r="AD1539" s="872"/>
    </row>
    <row r="1540" spans="18:30" x14ac:dyDescent="0.25">
      <c r="R1540" s="872"/>
      <c r="S1540" s="872"/>
      <c r="T1540" s="872"/>
      <c r="U1540" s="872"/>
      <c r="V1540" s="872"/>
      <c r="W1540" s="872"/>
      <c r="X1540" s="872"/>
      <c r="Y1540" s="872"/>
      <c r="Z1540" s="872"/>
      <c r="AA1540" s="872"/>
      <c r="AB1540" s="872"/>
      <c r="AC1540" s="872"/>
      <c r="AD1540" s="872"/>
    </row>
    <row r="1541" spans="18:30" x14ac:dyDescent="0.25">
      <c r="R1541" s="872"/>
      <c r="S1541" s="872"/>
      <c r="T1541" s="872"/>
      <c r="U1541" s="872"/>
      <c r="V1541" s="872"/>
      <c r="W1541" s="872"/>
      <c r="X1541" s="872"/>
      <c r="Y1541" s="872"/>
      <c r="Z1541" s="872"/>
      <c r="AA1541" s="872"/>
      <c r="AB1541" s="872"/>
      <c r="AC1541" s="872"/>
      <c r="AD1541" s="872"/>
    </row>
    <row r="1542" spans="18:30" x14ac:dyDescent="0.25">
      <c r="R1542" s="872"/>
      <c r="S1542" s="872"/>
      <c r="T1542" s="872"/>
      <c r="U1542" s="872"/>
      <c r="V1542" s="872"/>
      <c r="W1542" s="872"/>
      <c r="X1542" s="872"/>
      <c r="Y1542" s="872"/>
      <c r="Z1542" s="872"/>
      <c r="AA1542" s="872"/>
      <c r="AB1542" s="872"/>
      <c r="AC1542" s="872"/>
      <c r="AD1542" s="872"/>
    </row>
    <row r="1543" spans="18:30" x14ac:dyDescent="0.25">
      <c r="R1543" s="872"/>
      <c r="S1543" s="872"/>
      <c r="T1543" s="872"/>
      <c r="U1543" s="872"/>
      <c r="V1543" s="872"/>
      <c r="W1543" s="872"/>
      <c r="X1543" s="872"/>
      <c r="Y1543" s="872"/>
      <c r="Z1543" s="872"/>
      <c r="AA1543" s="872"/>
      <c r="AB1543" s="872"/>
      <c r="AC1543" s="872"/>
      <c r="AD1543" s="872"/>
    </row>
    <row r="1544" spans="18:30" x14ac:dyDescent="0.25">
      <c r="R1544" s="872"/>
      <c r="S1544" s="872"/>
      <c r="T1544" s="872"/>
      <c r="U1544" s="872"/>
      <c r="V1544" s="872"/>
      <c r="W1544" s="872"/>
      <c r="X1544" s="872"/>
      <c r="Y1544" s="872"/>
      <c r="Z1544" s="872"/>
      <c r="AA1544" s="872"/>
      <c r="AB1544" s="872"/>
      <c r="AC1544" s="872"/>
      <c r="AD1544" s="872"/>
    </row>
    <row r="1545" spans="18:30" x14ac:dyDescent="0.25">
      <c r="R1545" s="872"/>
      <c r="S1545" s="872"/>
      <c r="T1545" s="872"/>
      <c r="U1545" s="872"/>
      <c r="V1545" s="872"/>
      <c r="W1545" s="872"/>
      <c r="X1545" s="872"/>
      <c r="Y1545" s="872"/>
      <c r="Z1545" s="872"/>
      <c r="AA1545" s="872"/>
      <c r="AB1545" s="872"/>
      <c r="AC1545" s="872"/>
      <c r="AD1545" s="872"/>
    </row>
    <row r="1546" spans="18:30" x14ac:dyDescent="0.25">
      <c r="R1546" s="872"/>
      <c r="S1546" s="872"/>
      <c r="T1546" s="872"/>
      <c r="U1546" s="872"/>
      <c r="V1546" s="872"/>
      <c r="W1546" s="872"/>
      <c r="X1546" s="872"/>
      <c r="Y1546" s="872"/>
      <c r="Z1546" s="872"/>
      <c r="AA1546" s="872"/>
      <c r="AB1546" s="872"/>
      <c r="AC1546" s="872"/>
      <c r="AD1546" s="872"/>
    </row>
    <row r="1547" spans="18:30" x14ac:dyDescent="0.25">
      <c r="R1547" s="872"/>
      <c r="S1547" s="872"/>
      <c r="T1547" s="872"/>
      <c r="U1547" s="872"/>
      <c r="V1547" s="872"/>
      <c r="W1547" s="872"/>
      <c r="X1547" s="872"/>
      <c r="Y1547" s="872"/>
      <c r="Z1547" s="872"/>
      <c r="AA1547" s="872"/>
      <c r="AB1547" s="872"/>
      <c r="AC1547" s="872"/>
      <c r="AD1547" s="872"/>
    </row>
    <row r="1548" spans="18:30" x14ac:dyDescent="0.25">
      <c r="R1548" s="872"/>
      <c r="S1548" s="872"/>
      <c r="T1548" s="872"/>
      <c r="U1548" s="872"/>
      <c r="V1548" s="872"/>
      <c r="W1548" s="872"/>
      <c r="X1548" s="872"/>
      <c r="Y1548" s="872"/>
      <c r="Z1548" s="872"/>
      <c r="AA1548" s="872"/>
      <c r="AB1548" s="872"/>
      <c r="AC1548" s="872"/>
      <c r="AD1548" s="872"/>
    </row>
    <row r="1549" spans="18:30" x14ac:dyDescent="0.25">
      <c r="R1549" s="872"/>
      <c r="S1549" s="872"/>
      <c r="T1549" s="872"/>
      <c r="U1549" s="872"/>
      <c r="V1549" s="872"/>
      <c r="W1549" s="872"/>
      <c r="X1549" s="872"/>
      <c r="Y1549" s="872"/>
      <c r="Z1549" s="872"/>
      <c r="AA1549" s="872"/>
      <c r="AB1549" s="872"/>
      <c r="AC1549" s="872"/>
      <c r="AD1549" s="872"/>
    </row>
    <row r="1550" spans="18:30" x14ac:dyDescent="0.25">
      <c r="R1550" s="872"/>
      <c r="S1550" s="872"/>
      <c r="T1550" s="872"/>
      <c r="U1550" s="872"/>
      <c r="V1550" s="872"/>
      <c r="W1550" s="872"/>
      <c r="X1550" s="872"/>
      <c r="Y1550" s="872"/>
      <c r="Z1550" s="872"/>
      <c r="AA1550" s="872"/>
      <c r="AB1550" s="872"/>
      <c r="AC1550" s="872"/>
      <c r="AD1550" s="872"/>
    </row>
    <row r="1551" spans="18:30" x14ac:dyDescent="0.25">
      <c r="R1551" s="872"/>
      <c r="S1551" s="872"/>
      <c r="T1551" s="872"/>
      <c r="U1551" s="872"/>
      <c r="V1551" s="872"/>
      <c r="W1551" s="872"/>
      <c r="X1551" s="872"/>
      <c r="Y1551" s="872"/>
      <c r="Z1551" s="872"/>
      <c r="AA1551" s="872"/>
      <c r="AB1551" s="872"/>
      <c r="AC1551" s="872"/>
      <c r="AD1551" s="872"/>
    </row>
    <row r="1552" spans="18:30" x14ac:dyDescent="0.25">
      <c r="R1552" s="872"/>
      <c r="S1552" s="872"/>
      <c r="T1552" s="872"/>
      <c r="U1552" s="872"/>
      <c r="V1552" s="872"/>
      <c r="W1552" s="872"/>
      <c r="X1552" s="872"/>
      <c r="Y1552" s="872"/>
      <c r="Z1552" s="872"/>
      <c r="AA1552" s="872"/>
      <c r="AB1552" s="872"/>
      <c r="AC1552" s="872"/>
      <c r="AD1552" s="872"/>
    </row>
    <row r="1553" spans="18:30" x14ac:dyDescent="0.25">
      <c r="R1553" s="872"/>
      <c r="S1553" s="872"/>
      <c r="T1553" s="872"/>
      <c r="U1553" s="872"/>
      <c r="V1553" s="872"/>
      <c r="W1553" s="872"/>
      <c r="X1553" s="872"/>
      <c r="Y1553" s="872"/>
      <c r="Z1553" s="872"/>
      <c r="AA1553" s="872"/>
      <c r="AB1553" s="872"/>
      <c r="AC1553" s="872"/>
      <c r="AD1553" s="872"/>
    </row>
    <row r="1554" spans="18:30" x14ac:dyDescent="0.25">
      <c r="R1554" s="872"/>
      <c r="S1554" s="872"/>
      <c r="T1554" s="872"/>
      <c r="U1554" s="872"/>
      <c r="V1554" s="872"/>
      <c r="W1554" s="872"/>
      <c r="X1554" s="872"/>
      <c r="Y1554" s="872"/>
      <c r="Z1554" s="872"/>
      <c r="AA1554" s="872"/>
      <c r="AB1554" s="872"/>
      <c r="AC1554" s="872"/>
      <c r="AD1554" s="872"/>
    </row>
    <row r="1555" spans="18:30" x14ac:dyDescent="0.25">
      <c r="R1555" s="872"/>
      <c r="S1555" s="872"/>
      <c r="T1555" s="872"/>
      <c r="U1555" s="872"/>
      <c r="V1555" s="872"/>
      <c r="W1555" s="872"/>
      <c r="X1555" s="872"/>
      <c r="Y1555" s="872"/>
      <c r="Z1555" s="872"/>
      <c r="AA1555" s="872"/>
      <c r="AB1555" s="872"/>
      <c r="AC1555" s="872"/>
      <c r="AD1555" s="872"/>
    </row>
    <row r="1556" spans="18:30" x14ac:dyDescent="0.25">
      <c r="R1556" s="872"/>
      <c r="S1556" s="872"/>
      <c r="T1556" s="872"/>
      <c r="U1556" s="872"/>
      <c r="V1556" s="872"/>
      <c r="W1556" s="872"/>
      <c r="X1556" s="872"/>
      <c r="Y1556" s="872"/>
      <c r="Z1556" s="872"/>
      <c r="AA1556" s="872"/>
      <c r="AB1556" s="872"/>
      <c r="AC1556" s="872"/>
      <c r="AD1556" s="872"/>
    </row>
    <row r="1557" spans="18:30" x14ac:dyDescent="0.25">
      <c r="R1557" s="872"/>
      <c r="S1557" s="872"/>
      <c r="T1557" s="872"/>
      <c r="U1557" s="872"/>
      <c r="V1557" s="872"/>
      <c r="W1557" s="872"/>
      <c r="X1557" s="872"/>
      <c r="Y1557" s="872"/>
      <c r="Z1557" s="872"/>
      <c r="AA1557" s="872"/>
      <c r="AB1557" s="872"/>
      <c r="AC1557" s="872"/>
      <c r="AD1557" s="872"/>
    </row>
    <row r="1558" spans="18:30" x14ac:dyDescent="0.25">
      <c r="R1558" s="872"/>
      <c r="S1558" s="872"/>
      <c r="T1558" s="872"/>
      <c r="U1558" s="872"/>
      <c r="V1558" s="872"/>
      <c r="W1558" s="872"/>
      <c r="X1558" s="872"/>
      <c r="Y1558" s="872"/>
      <c r="Z1558" s="872"/>
      <c r="AA1558" s="872"/>
      <c r="AB1558" s="872"/>
      <c r="AC1558" s="872"/>
      <c r="AD1558" s="872"/>
    </row>
    <row r="1559" spans="18:30" x14ac:dyDescent="0.25">
      <c r="R1559" s="872"/>
      <c r="S1559" s="872"/>
      <c r="T1559" s="872"/>
      <c r="U1559" s="872"/>
      <c r="V1559" s="872"/>
      <c r="W1559" s="872"/>
      <c r="X1559" s="872"/>
      <c r="Y1559" s="872"/>
      <c r="Z1559" s="872"/>
      <c r="AA1559" s="872"/>
      <c r="AB1559" s="872"/>
      <c r="AC1559" s="872"/>
      <c r="AD1559" s="872"/>
    </row>
    <row r="1560" spans="18:30" x14ac:dyDescent="0.25">
      <c r="R1560" s="872"/>
      <c r="S1560" s="872"/>
      <c r="T1560" s="872"/>
      <c r="U1560" s="872"/>
      <c r="V1560" s="872"/>
      <c r="W1560" s="872"/>
      <c r="X1560" s="872"/>
      <c r="Y1560" s="872"/>
      <c r="Z1560" s="872"/>
      <c r="AA1560" s="872"/>
      <c r="AB1560" s="872"/>
      <c r="AC1560" s="872"/>
      <c r="AD1560" s="872"/>
    </row>
    <row r="1561" spans="18:30" x14ac:dyDescent="0.25">
      <c r="R1561" s="872"/>
      <c r="S1561" s="872"/>
      <c r="T1561" s="872"/>
      <c r="U1561" s="872"/>
      <c r="V1561" s="872"/>
      <c r="W1561" s="872"/>
      <c r="X1561" s="872"/>
      <c r="Y1561" s="872"/>
      <c r="Z1561" s="872"/>
      <c r="AA1561" s="872"/>
      <c r="AB1561" s="872"/>
      <c r="AC1561" s="872"/>
      <c r="AD1561" s="872"/>
    </row>
    <row r="1562" spans="18:30" x14ac:dyDescent="0.25">
      <c r="R1562" s="872"/>
      <c r="S1562" s="872"/>
      <c r="T1562" s="872"/>
      <c r="U1562" s="872"/>
      <c r="V1562" s="872"/>
      <c r="W1562" s="872"/>
      <c r="X1562" s="872"/>
      <c r="Y1562" s="872"/>
      <c r="Z1562" s="872"/>
      <c r="AA1562" s="872"/>
      <c r="AB1562" s="872"/>
      <c r="AC1562" s="872"/>
      <c r="AD1562" s="872"/>
    </row>
    <row r="1563" spans="18:30" x14ac:dyDescent="0.25">
      <c r="R1563" s="872"/>
      <c r="S1563" s="872"/>
      <c r="T1563" s="872"/>
      <c r="U1563" s="872"/>
      <c r="V1563" s="872"/>
      <c r="W1563" s="872"/>
      <c r="X1563" s="872"/>
      <c r="Y1563" s="872"/>
      <c r="Z1563" s="872"/>
      <c r="AA1563" s="872"/>
      <c r="AB1563" s="872"/>
      <c r="AC1563" s="872"/>
      <c r="AD1563" s="872"/>
    </row>
    <row r="1564" spans="18:30" x14ac:dyDescent="0.25">
      <c r="R1564" s="872"/>
      <c r="S1564" s="872"/>
      <c r="T1564" s="872"/>
      <c r="U1564" s="872"/>
      <c r="V1564" s="872"/>
      <c r="W1564" s="872"/>
      <c r="X1564" s="872"/>
      <c r="Y1564" s="872"/>
      <c r="Z1564" s="872"/>
      <c r="AA1564" s="872"/>
      <c r="AB1564" s="872"/>
      <c r="AC1564" s="872"/>
      <c r="AD1564" s="872"/>
    </row>
    <row r="1565" spans="18:30" x14ac:dyDescent="0.25">
      <c r="R1565" s="872"/>
      <c r="S1565" s="872"/>
      <c r="T1565" s="872"/>
      <c r="U1565" s="872"/>
      <c r="V1565" s="872"/>
      <c r="W1565" s="872"/>
      <c r="X1565" s="872"/>
      <c r="Y1565" s="872"/>
      <c r="Z1565" s="872"/>
      <c r="AA1565" s="872"/>
      <c r="AB1565" s="872"/>
      <c r="AC1565" s="872"/>
      <c r="AD1565" s="872"/>
    </row>
    <row r="1566" spans="18:30" x14ac:dyDescent="0.25">
      <c r="R1566" s="872"/>
      <c r="S1566" s="872"/>
      <c r="T1566" s="872"/>
      <c r="U1566" s="872"/>
      <c r="V1566" s="872"/>
      <c r="W1566" s="872"/>
      <c r="X1566" s="872"/>
      <c r="Y1566" s="872"/>
      <c r="Z1566" s="872"/>
      <c r="AA1566" s="872"/>
      <c r="AB1566" s="872"/>
      <c r="AC1566" s="872"/>
      <c r="AD1566" s="872"/>
    </row>
    <row r="1567" spans="18:30" x14ac:dyDescent="0.25">
      <c r="R1567" s="872"/>
      <c r="S1567" s="872"/>
      <c r="T1567" s="872"/>
      <c r="U1567" s="872"/>
      <c r="V1567" s="872"/>
      <c r="W1567" s="872"/>
      <c r="X1567" s="872"/>
      <c r="Y1567" s="872"/>
      <c r="Z1567" s="872"/>
      <c r="AA1567" s="872"/>
      <c r="AB1567" s="872"/>
      <c r="AC1567" s="872"/>
      <c r="AD1567" s="872"/>
    </row>
    <row r="1568" spans="18:30" x14ac:dyDescent="0.25">
      <c r="R1568" s="872"/>
      <c r="S1568" s="872"/>
      <c r="T1568" s="872"/>
      <c r="U1568" s="872"/>
      <c r="V1568" s="872"/>
      <c r="W1568" s="872"/>
      <c r="X1568" s="872"/>
      <c r="Y1568" s="872"/>
      <c r="Z1568" s="872"/>
      <c r="AA1568" s="872"/>
      <c r="AB1568" s="872"/>
      <c r="AC1568" s="872"/>
      <c r="AD1568" s="872"/>
    </row>
    <row r="1569" spans="18:30" x14ac:dyDescent="0.25">
      <c r="R1569" s="872"/>
      <c r="S1569" s="872"/>
      <c r="T1569" s="872"/>
      <c r="U1569" s="872"/>
      <c r="V1569" s="872"/>
      <c r="W1569" s="872"/>
      <c r="X1569" s="872"/>
      <c r="Y1569" s="872"/>
      <c r="Z1569" s="872"/>
      <c r="AA1569" s="872"/>
      <c r="AB1569" s="872"/>
      <c r="AC1569" s="872"/>
      <c r="AD1569" s="872"/>
    </row>
    <row r="1570" spans="18:30" x14ac:dyDescent="0.25">
      <c r="R1570" s="872"/>
      <c r="S1570" s="872"/>
      <c r="T1570" s="872"/>
      <c r="U1570" s="872"/>
      <c r="V1570" s="872"/>
      <c r="W1570" s="872"/>
      <c r="X1570" s="872"/>
      <c r="Y1570" s="872"/>
      <c r="Z1570" s="872"/>
      <c r="AA1570" s="872"/>
      <c r="AB1570" s="872"/>
      <c r="AC1570" s="872"/>
      <c r="AD1570" s="872"/>
    </row>
    <row r="1571" spans="18:30" x14ac:dyDescent="0.25">
      <c r="R1571" s="872"/>
      <c r="S1571" s="872"/>
      <c r="T1571" s="872"/>
      <c r="U1571" s="872"/>
      <c r="V1571" s="872"/>
      <c r="W1571" s="872"/>
      <c r="X1571" s="872"/>
      <c r="Y1571" s="872"/>
      <c r="Z1571" s="872"/>
      <c r="AA1571" s="872"/>
      <c r="AB1571" s="872"/>
      <c r="AC1571" s="872"/>
      <c r="AD1571" s="872"/>
    </row>
    <row r="1572" spans="18:30" x14ac:dyDescent="0.25">
      <c r="R1572" s="872"/>
      <c r="S1572" s="872"/>
      <c r="T1572" s="872"/>
      <c r="U1572" s="872"/>
      <c r="V1572" s="872"/>
      <c r="W1572" s="872"/>
      <c r="X1572" s="872"/>
      <c r="Y1572" s="872"/>
      <c r="Z1572" s="872"/>
      <c r="AA1572" s="872"/>
      <c r="AB1572" s="872"/>
      <c r="AC1572" s="872"/>
      <c r="AD1572" s="872"/>
    </row>
    <row r="1573" spans="18:30" x14ac:dyDescent="0.25">
      <c r="R1573" s="872"/>
      <c r="S1573" s="872"/>
      <c r="T1573" s="872"/>
      <c r="U1573" s="872"/>
      <c r="V1573" s="872"/>
      <c r="W1573" s="872"/>
      <c r="X1573" s="872"/>
      <c r="Y1573" s="872"/>
      <c r="Z1573" s="872"/>
      <c r="AA1573" s="872"/>
      <c r="AB1573" s="872"/>
      <c r="AC1573" s="872"/>
      <c r="AD1573" s="872"/>
    </row>
    <row r="1574" spans="18:30" x14ac:dyDescent="0.25">
      <c r="R1574" s="872"/>
      <c r="S1574" s="872"/>
      <c r="T1574" s="872"/>
      <c r="U1574" s="872"/>
      <c r="V1574" s="872"/>
      <c r="W1574" s="872"/>
      <c r="X1574" s="872"/>
      <c r="Y1574" s="872"/>
      <c r="Z1574" s="872"/>
      <c r="AA1574" s="872"/>
      <c r="AB1574" s="872"/>
      <c r="AC1574" s="872"/>
      <c r="AD1574" s="872"/>
    </row>
    <row r="1575" spans="18:30" x14ac:dyDescent="0.25">
      <c r="R1575" s="872"/>
      <c r="S1575" s="872"/>
      <c r="T1575" s="872"/>
      <c r="U1575" s="872"/>
      <c r="V1575" s="872"/>
      <c r="W1575" s="872"/>
      <c r="X1575" s="872"/>
      <c r="Y1575" s="872"/>
      <c r="Z1575" s="872"/>
      <c r="AA1575" s="872"/>
      <c r="AB1575" s="872"/>
      <c r="AC1575" s="872"/>
      <c r="AD1575" s="872"/>
    </row>
    <row r="1576" spans="18:30" x14ac:dyDescent="0.25">
      <c r="R1576" s="872"/>
      <c r="S1576" s="872"/>
      <c r="T1576" s="872"/>
      <c r="U1576" s="872"/>
      <c r="V1576" s="872"/>
      <c r="W1576" s="872"/>
      <c r="X1576" s="872"/>
      <c r="Y1576" s="872"/>
      <c r="Z1576" s="872"/>
      <c r="AA1576" s="872"/>
      <c r="AB1576" s="872"/>
      <c r="AC1576" s="872"/>
      <c r="AD1576" s="872"/>
    </row>
    <row r="1577" spans="18:30" x14ac:dyDescent="0.25">
      <c r="R1577" s="872"/>
      <c r="S1577" s="872"/>
      <c r="T1577" s="872"/>
      <c r="U1577" s="872"/>
      <c r="V1577" s="872"/>
      <c r="W1577" s="872"/>
      <c r="X1577" s="872"/>
      <c r="Y1577" s="872"/>
      <c r="Z1577" s="872"/>
      <c r="AA1577" s="872"/>
      <c r="AB1577" s="872"/>
      <c r="AC1577" s="872"/>
      <c r="AD1577" s="872"/>
    </row>
    <row r="1578" spans="18:30" x14ac:dyDescent="0.25">
      <c r="R1578" s="872"/>
      <c r="S1578" s="872"/>
      <c r="T1578" s="872"/>
      <c r="U1578" s="872"/>
      <c r="V1578" s="872"/>
      <c r="W1578" s="872"/>
      <c r="X1578" s="872"/>
      <c r="Y1578" s="872"/>
      <c r="Z1578" s="872"/>
      <c r="AA1578" s="872"/>
      <c r="AB1578" s="872"/>
      <c r="AC1578" s="872"/>
      <c r="AD1578" s="872"/>
    </row>
    <row r="1579" spans="18:30" x14ac:dyDescent="0.25">
      <c r="R1579" s="872"/>
      <c r="S1579" s="872"/>
      <c r="T1579" s="872"/>
      <c r="U1579" s="872"/>
      <c r="V1579" s="872"/>
      <c r="W1579" s="872"/>
      <c r="X1579" s="872"/>
      <c r="Y1579" s="872"/>
      <c r="Z1579" s="872"/>
      <c r="AA1579" s="872"/>
      <c r="AB1579" s="872"/>
      <c r="AC1579" s="872"/>
      <c r="AD1579" s="872"/>
    </row>
    <row r="1580" spans="18:30" x14ac:dyDescent="0.25">
      <c r="R1580" s="872"/>
      <c r="S1580" s="872"/>
      <c r="T1580" s="872"/>
      <c r="U1580" s="872"/>
      <c r="V1580" s="872"/>
      <c r="W1580" s="872"/>
      <c r="X1580" s="872"/>
      <c r="Y1580" s="872"/>
      <c r="Z1580" s="872"/>
      <c r="AA1580" s="872"/>
      <c r="AB1580" s="872"/>
      <c r="AC1580" s="872"/>
      <c r="AD1580" s="872"/>
    </row>
    <row r="1581" spans="18:30" x14ac:dyDescent="0.25">
      <c r="R1581" s="872"/>
      <c r="S1581" s="872"/>
      <c r="T1581" s="872"/>
      <c r="U1581" s="872"/>
      <c r="V1581" s="872"/>
      <c r="W1581" s="872"/>
      <c r="X1581" s="872"/>
      <c r="Y1581" s="872"/>
      <c r="Z1581" s="872"/>
      <c r="AA1581" s="872"/>
      <c r="AB1581" s="872"/>
      <c r="AC1581" s="872"/>
      <c r="AD1581" s="872"/>
    </row>
    <row r="1582" spans="18:30" x14ac:dyDescent="0.25">
      <c r="R1582" s="872"/>
      <c r="S1582" s="872"/>
      <c r="T1582" s="872"/>
      <c r="U1582" s="872"/>
      <c r="V1582" s="872"/>
      <c r="W1582" s="872"/>
      <c r="X1582" s="872"/>
      <c r="Y1582" s="872"/>
      <c r="Z1582" s="872"/>
      <c r="AA1582" s="872"/>
      <c r="AB1582" s="872"/>
      <c r="AC1582" s="872"/>
      <c r="AD1582" s="872"/>
    </row>
    <row r="1583" spans="18:30" x14ac:dyDescent="0.25">
      <c r="R1583" s="872"/>
      <c r="S1583" s="872"/>
      <c r="T1583" s="872"/>
      <c r="U1583" s="872"/>
      <c r="V1583" s="872"/>
      <c r="W1583" s="872"/>
      <c r="X1583" s="872"/>
      <c r="Y1583" s="872"/>
      <c r="Z1583" s="872"/>
      <c r="AA1583" s="872"/>
      <c r="AB1583" s="872"/>
      <c r="AC1583" s="872"/>
      <c r="AD1583" s="872"/>
    </row>
    <row r="1584" spans="18:30" x14ac:dyDescent="0.25">
      <c r="R1584" s="872"/>
      <c r="S1584" s="872"/>
      <c r="T1584" s="872"/>
      <c r="U1584" s="872"/>
      <c r="V1584" s="872"/>
      <c r="W1584" s="872"/>
      <c r="X1584" s="872"/>
      <c r="Y1584" s="872"/>
      <c r="Z1584" s="872"/>
      <c r="AA1584" s="872"/>
      <c r="AB1584" s="872"/>
      <c r="AC1584" s="872"/>
      <c r="AD1584" s="872"/>
    </row>
    <row r="1585" spans="18:30" x14ac:dyDescent="0.25">
      <c r="R1585" s="872"/>
      <c r="S1585" s="872"/>
      <c r="T1585" s="872"/>
      <c r="U1585" s="872"/>
      <c r="V1585" s="872"/>
      <c r="W1585" s="872"/>
      <c r="X1585" s="872"/>
      <c r="Y1585" s="872"/>
      <c r="Z1585" s="872"/>
      <c r="AA1585" s="872"/>
      <c r="AB1585" s="872"/>
      <c r="AC1585" s="872"/>
      <c r="AD1585" s="872"/>
    </row>
    <row r="1586" spans="18:30" x14ac:dyDescent="0.25">
      <c r="R1586" s="872"/>
      <c r="S1586" s="872"/>
      <c r="T1586" s="872"/>
      <c r="U1586" s="872"/>
      <c r="V1586" s="872"/>
      <c r="W1586" s="872"/>
      <c r="X1586" s="872"/>
      <c r="Y1586" s="872"/>
      <c r="Z1586" s="872"/>
      <c r="AA1586" s="872"/>
      <c r="AB1586" s="872"/>
      <c r="AC1586" s="872"/>
      <c r="AD1586" s="872"/>
    </row>
    <row r="1587" spans="18:30" x14ac:dyDescent="0.25">
      <c r="R1587" s="872"/>
      <c r="S1587" s="872"/>
      <c r="T1587" s="872"/>
      <c r="U1587" s="872"/>
      <c r="V1587" s="872"/>
      <c r="W1587" s="872"/>
      <c r="X1587" s="872"/>
      <c r="Y1587" s="872"/>
      <c r="Z1587" s="872"/>
      <c r="AA1587" s="872"/>
      <c r="AB1587" s="872"/>
      <c r="AC1587" s="872"/>
      <c r="AD1587" s="872"/>
    </row>
    <row r="1588" spans="18:30" x14ac:dyDescent="0.25">
      <c r="R1588" s="872"/>
      <c r="S1588" s="872"/>
      <c r="T1588" s="872"/>
      <c r="U1588" s="872"/>
      <c r="V1588" s="872"/>
      <c r="W1588" s="872"/>
      <c r="X1588" s="872"/>
      <c r="Y1588" s="872"/>
      <c r="Z1588" s="872"/>
      <c r="AA1588" s="872"/>
      <c r="AB1588" s="872"/>
      <c r="AC1588" s="872"/>
      <c r="AD1588" s="872"/>
    </row>
    <row r="1589" spans="18:30" x14ac:dyDescent="0.25">
      <c r="R1589" s="872"/>
      <c r="S1589" s="872"/>
      <c r="T1589" s="872"/>
      <c r="U1589" s="872"/>
      <c r="V1589" s="872"/>
      <c r="W1589" s="872"/>
      <c r="X1589" s="872"/>
      <c r="Y1589" s="872"/>
      <c r="Z1589" s="872"/>
      <c r="AA1589" s="872"/>
      <c r="AB1589" s="872"/>
      <c r="AC1589" s="872"/>
      <c r="AD1589" s="872"/>
    </row>
    <row r="1590" spans="18:30" x14ac:dyDescent="0.25">
      <c r="R1590" s="872"/>
      <c r="S1590" s="872"/>
      <c r="T1590" s="872"/>
      <c r="U1590" s="872"/>
      <c r="V1590" s="872"/>
      <c r="W1590" s="872"/>
      <c r="X1590" s="872"/>
      <c r="Y1590" s="872"/>
      <c r="Z1590" s="872"/>
      <c r="AA1590" s="872"/>
      <c r="AB1590" s="872"/>
      <c r="AC1590" s="872"/>
      <c r="AD1590" s="872"/>
    </row>
    <row r="1591" spans="18:30" x14ac:dyDescent="0.25">
      <c r="R1591" s="872"/>
      <c r="S1591" s="872"/>
      <c r="T1591" s="872"/>
      <c r="U1591" s="872"/>
      <c r="V1591" s="872"/>
      <c r="W1591" s="872"/>
      <c r="X1591" s="872"/>
      <c r="Y1591" s="872"/>
      <c r="Z1591" s="872"/>
      <c r="AA1591" s="872"/>
      <c r="AB1591" s="872"/>
      <c r="AC1591" s="872"/>
      <c r="AD1591" s="872"/>
    </row>
    <row r="1592" spans="18:30" x14ac:dyDescent="0.25">
      <c r="R1592" s="872"/>
      <c r="S1592" s="872"/>
      <c r="T1592" s="872"/>
      <c r="U1592" s="872"/>
      <c r="V1592" s="872"/>
      <c r="W1592" s="872"/>
      <c r="X1592" s="872"/>
      <c r="Y1592" s="872"/>
      <c r="Z1592" s="872"/>
      <c r="AA1592" s="872"/>
      <c r="AB1592" s="872"/>
      <c r="AC1592" s="872"/>
      <c r="AD1592" s="872"/>
    </row>
    <row r="1593" spans="18:30" x14ac:dyDescent="0.25">
      <c r="R1593" s="872"/>
      <c r="S1593" s="872"/>
      <c r="T1593" s="872"/>
      <c r="U1593" s="872"/>
      <c r="V1593" s="872"/>
      <c r="W1593" s="872"/>
      <c r="X1593" s="872"/>
      <c r="Y1593" s="872"/>
      <c r="Z1593" s="872"/>
      <c r="AA1593" s="872"/>
      <c r="AB1593" s="872"/>
      <c r="AC1593" s="872"/>
      <c r="AD1593" s="872"/>
    </row>
    <row r="1594" spans="18:30" x14ac:dyDescent="0.25">
      <c r="R1594" s="872"/>
      <c r="S1594" s="872"/>
      <c r="T1594" s="872"/>
      <c r="U1594" s="872"/>
      <c r="V1594" s="872"/>
      <c r="W1594" s="872"/>
      <c r="X1594" s="872"/>
      <c r="Y1594" s="872"/>
      <c r="Z1594" s="872"/>
      <c r="AA1594" s="872"/>
      <c r="AB1594" s="872"/>
      <c r="AC1594" s="872"/>
      <c r="AD1594" s="872"/>
    </row>
    <row r="1595" spans="18:30" x14ac:dyDescent="0.25">
      <c r="R1595" s="872"/>
      <c r="S1595" s="872"/>
      <c r="T1595" s="872"/>
      <c r="U1595" s="872"/>
      <c r="V1595" s="872"/>
      <c r="W1595" s="872"/>
      <c r="X1595" s="872"/>
      <c r="Y1595" s="872"/>
      <c r="Z1595" s="872"/>
      <c r="AA1595" s="872"/>
      <c r="AB1595" s="872"/>
      <c r="AC1595" s="872"/>
      <c r="AD1595" s="872"/>
    </row>
    <row r="1596" spans="18:30" x14ac:dyDescent="0.25">
      <c r="R1596" s="872"/>
      <c r="S1596" s="872"/>
      <c r="T1596" s="872"/>
      <c r="U1596" s="872"/>
      <c r="V1596" s="872"/>
      <c r="W1596" s="872"/>
      <c r="X1596" s="872"/>
      <c r="Y1596" s="872"/>
      <c r="Z1596" s="872"/>
      <c r="AA1596" s="872"/>
      <c r="AB1596" s="872"/>
      <c r="AC1596" s="872"/>
      <c r="AD1596" s="872"/>
    </row>
    <row r="1597" spans="18:30" x14ac:dyDescent="0.25">
      <c r="R1597" s="872"/>
      <c r="S1597" s="872"/>
      <c r="T1597" s="872"/>
      <c r="U1597" s="872"/>
      <c r="V1597" s="872"/>
      <c r="W1597" s="872"/>
      <c r="X1597" s="872"/>
      <c r="Y1597" s="872"/>
      <c r="Z1597" s="872"/>
      <c r="AA1597" s="872"/>
      <c r="AB1597" s="872"/>
      <c r="AC1597" s="872"/>
      <c r="AD1597" s="872"/>
    </row>
    <row r="1598" spans="18:30" x14ac:dyDescent="0.25">
      <c r="R1598" s="872"/>
      <c r="S1598" s="872"/>
      <c r="T1598" s="872"/>
      <c r="U1598" s="872"/>
      <c r="V1598" s="872"/>
      <c r="W1598" s="872"/>
      <c r="X1598" s="872"/>
      <c r="Y1598" s="872"/>
      <c r="Z1598" s="872"/>
      <c r="AA1598" s="872"/>
      <c r="AB1598" s="872"/>
      <c r="AC1598" s="872"/>
      <c r="AD1598" s="872"/>
    </row>
    <row r="1599" spans="18:30" x14ac:dyDescent="0.25">
      <c r="R1599" s="872"/>
      <c r="S1599" s="872"/>
      <c r="T1599" s="872"/>
      <c r="U1599" s="872"/>
      <c r="V1599" s="872"/>
      <c r="W1599" s="872"/>
      <c r="X1599" s="872"/>
      <c r="Y1599" s="872"/>
      <c r="Z1599" s="872"/>
      <c r="AA1599" s="872"/>
      <c r="AB1599" s="872"/>
      <c r="AC1599" s="872"/>
      <c r="AD1599" s="872"/>
    </row>
    <row r="1600" spans="18:30" x14ac:dyDescent="0.25">
      <c r="R1600" s="872"/>
      <c r="S1600" s="872"/>
      <c r="T1600" s="872"/>
      <c r="U1600" s="872"/>
      <c r="V1600" s="872"/>
      <c r="W1600" s="872"/>
      <c r="X1600" s="872"/>
      <c r="Y1600" s="872"/>
      <c r="Z1600" s="872"/>
      <c r="AA1600" s="872"/>
      <c r="AB1600" s="872"/>
      <c r="AC1600" s="872"/>
      <c r="AD1600" s="872"/>
    </row>
    <row r="1601" spans="18:30" x14ac:dyDescent="0.25">
      <c r="R1601" s="872"/>
      <c r="S1601" s="872"/>
      <c r="T1601" s="872"/>
      <c r="U1601" s="872"/>
      <c r="V1601" s="872"/>
      <c r="W1601" s="872"/>
      <c r="X1601" s="872"/>
      <c r="Y1601" s="872"/>
      <c r="Z1601" s="872"/>
      <c r="AA1601" s="872"/>
      <c r="AB1601" s="872"/>
      <c r="AC1601" s="872"/>
      <c r="AD1601" s="872"/>
    </row>
    <row r="1602" spans="18:30" x14ac:dyDescent="0.25">
      <c r="R1602" s="872"/>
      <c r="S1602" s="872"/>
      <c r="T1602" s="872"/>
      <c r="U1602" s="872"/>
      <c r="V1602" s="872"/>
      <c r="W1602" s="872"/>
      <c r="X1602" s="872"/>
      <c r="Y1602" s="872"/>
      <c r="Z1602" s="872"/>
      <c r="AA1602" s="872"/>
      <c r="AB1602" s="872"/>
      <c r="AC1602" s="872"/>
      <c r="AD1602" s="872"/>
    </row>
    <row r="1603" spans="18:30" x14ac:dyDescent="0.25">
      <c r="R1603" s="872"/>
      <c r="S1603" s="872"/>
      <c r="T1603" s="872"/>
      <c r="U1603" s="872"/>
      <c r="V1603" s="872"/>
      <c r="W1603" s="872"/>
      <c r="X1603" s="872"/>
      <c r="Y1603" s="872"/>
      <c r="Z1603" s="872"/>
      <c r="AA1603" s="872"/>
      <c r="AB1603" s="872"/>
      <c r="AC1603" s="872"/>
      <c r="AD1603" s="872"/>
    </row>
    <row r="1604" spans="18:30" x14ac:dyDescent="0.25">
      <c r="R1604" s="872"/>
      <c r="S1604" s="872"/>
      <c r="T1604" s="872"/>
      <c r="U1604" s="872"/>
      <c r="V1604" s="872"/>
      <c r="W1604" s="872"/>
      <c r="X1604" s="872"/>
      <c r="Y1604" s="872"/>
      <c r="Z1604" s="872"/>
      <c r="AA1604" s="872"/>
      <c r="AB1604" s="872"/>
      <c r="AC1604" s="872"/>
      <c r="AD1604" s="872"/>
    </row>
    <row r="1605" spans="18:30" x14ac:dyDescent="0.25">
      <c r="R1605" s="872"/>
      <c r="S1605" s="872"/>
      <c r="T1605" s="872"/>
      <c r="U1605" s="872"/>
      <c r="V1605" s="872"/>
      <c r="W1605" s="872"/>
      <c r="X1605" s="872"/>
      <c r="Y1605" s="872"/>
      <c r="Z1605" s="872"/>
      <c r="AA1605" s="872"/>
      <c r="AB1605" s="872"/>
      <c r="AC1605" s="872"/>
      <c r="AD1605" s="872"/>
    </row>
    <row r="1606" spans="18:30" x14ac:dyDescent="0.25">
      <c r="R1606" s="872"/>
      <c r="S1606" s="872"/>
      <c r="T1606" s="872"/>
      <c r="U1606" s="872"/>
      <c r="V1606" s="872"/>
      <c r="W1606" s="872"/>
      <c r="X1606" s="872"/>
      <c r="Y1606" s="872"/>
      <c r="Z1606" s="872"/>
      <c r="AA1606" s="872"/>
      <c r="AB1606" s="872"/>
      <c r="AC1606" s="872"/>
      <c r="AD1606" s="872"/>
    </row>
    <row r="1607" spans="18:30" x14ac:dyDescent="0.25">
      <c r="R1607" s="872"/>
      <c r="S1607" s="872"/>
      <c r="T1607" s="872"/>
      <c r="U1607" s="872"/>
      <c r="V1607" s="872"/>
      <c r="W1607" s="872"/>
      <c r="X1607" s="872"/>
      <c r="Y1607" s="872"/>
      <c r="Z1607" s="872"/>
      <c r="AA1607" s="872"/>
      <c r="AB1607" s="872"/>
      <c r="AC1607" s="872"/>
      <c r="AD1607" s="872"/>
    </row>
  </sheetData>
  <mergeCells count="146">
    <mergeCell ref="G8:S8"/>
    <mergeCell ref="T8:AF8"/>
    <mergeCell ref="AG8:AK8"/>
    <mergeCell ref="AL8:AM8"/>
    <mergeCell ref="AO8:AX8"/>
    <mergeCell ref="AY8:AY9"/>
    <mergeCell ref="AF16:AF21"/>
    <mergeCell ref="AY16:AY21"/>
    <mergeCell ref="AK20:AK21"/>
    <mergeCell ref="AW16:AW21"/>
    <mergeCell ref="AV16:AV21"/>
    <mergeCell ref="AQ16:AQ21"/>
    <mergeCell ref="AP16:AP21"/>
    <mergeCell ref="AU16:AU21"/>
    <mergeCell ref="AT16:AT21"/>
    <mergeCell ref="AX16:AX21"/>
    <mergeCell ref="AN16:AN21"/>
    <mergeCell ref="AI16:AI21"/>
    <mergeCell ref="AL16:AL21"/>
    <mergeCell ref="AH16:AH21"/>
    <mergeCell ref="AJ16:AJ21"/>
    <mergeCell ref="AG16:AG17"/>
    <mergeCell ref="AG18:AG19"/>
    <mergeCell ref="AG20:AG21"/>
    <mergeCell ref="AK16:AK17"/>
    <mergeCell ref="AK18:AK19"/>
    <mergeCell ref="AU28:AU33"/>
    <mergeCell ref="AR34:AR39"/>
    <mergeCell ref="AS34:AS39"/>
    <mergeCell ref="AT34:AT39"/>
    <mergeCell ref="AU34:AU39"/>
    <mergeCell ref="AM16:AM21"/>
    <mergeCell ref="AO16:AO21"/>
    <mergeCell ref="AS16:AS21"/>
    <mergeCell ref="AR16:AR21"/>
    <mergeCell ref="AT28:AT33"/>
    <mergeCell ref="AJ34:AJ39"/>
    <mergeCell ref="AK34:AK39"/>
    <mergeCell ref="AL34:AL39"/>
    <mergeCell ref="AM34:AM39"/>
    <mergeCell ref="AF28:AF33"/>
    <mergeCell ref="AF34:AF39"/>
    <mergeCell ref="AF22:AF27"/>
    <mergeCell ref="A40:C42"/>
    <mergeCell ref="AF40:AF42"/>
    <mergeCell ref="A34:A39"/>
    <mergeCell ref="B34:B39"/>
    <mergeCell ref="C34:C39"/>
    <mergeCell ref="AG34:AG39"/>
    <mergeCell ref="AH34:AH39"/>
    <mergeCell ref="C22:C27"/>
    <mergeCell ref="AG22:AG27"/>
    <mergeCell ref="AH22:AH27"/>
    <mergeCell ref="AI22:AI27"/>
    <mergeCell ref="AI34:AI39"/>
    <mergeCell ref="C28:C33"/>
    <mergeCell ref="A22:A27"/>
    <mergeCell ref="B22:B27"/>
    <mergeCell ref="A28:A33"/>
    <mergeCell ref="B28:B33"/>
    <mergeCell ref="AX34:AX39"/>
    <mergeCell ref="AY22:AY27"/>
    <mergeCell ref="AY28:AY33"/>
    <mergeCell ref="AY34:AY39"/>
    <mergeCell ref="AN34:AN39"/>
    <mergeCell ref="AO34:AO39"/>
    <mergeCell ref="AP34:AP39"/>
    <mergeCell ref="AQ34:AQ39"/>
    <mergeCell ref="AV34:AV39"/>
    <mergeCell ref="AX28:AX33"/>
    <mergeCell ref="AX22:AX27"/>
    <mergeCell ref="AQ22:AQ27"/>
    <mergeCell ref="AV22:AV27"/>
    <mergeCell ref="AW22:AW27"/>
    <mergeCell ref="AW34:AW39"/>
    <mergeCell ref="AW28:AW33"/>
    <mergeCell ref="AT22:AT27"/>
    <mergeCell ref="AP28:AP33"/>
    <mergeCell ref="AR22:AR27"/>
    <mergeCell ref="AQ28:AQ33"/>
    <mergeCell ref="AN22:AN27"/>
    <mergeCell ref="AO28:AO33"/>
    <mergeCell ref="AP22:AP27"/>
    <mergeCell ref="AU22:AU27"/>
    <mergeCell ref="AY10:AY15"/>
    <mergeCell ref="AL10:AL15"/>
    <mergeCell ref="AM10:AM15"/>
    <mergeCell ref="AN10:AN15"/>
    <mergeCell ref="AO10:AO15"/>
    <mergeCell ref="AP10:AP15"/>
    <mergeCell ref="AQ10:AQ15"/>
    <mergeCell ref="AV10:AV15"/>
    <mergeCell ref="AW10:AW15"/>
    <mergeCell ref="AX10:AX15"/>
    <mergeCell ref="AR10:AR15"/>
    <mergeCell ref="AS10:AS15"/>
    <mergeCell ref="AT10:AT15"/>
    <mergeCell ref="AU10:AU15"/>
    <mergeCell ref="A1:D3"/>
    <mergeCell ref="E3:AD3"/>
    <mergeCell ref="AE3:AY3"/>
    <mergeCell ref="A5:D5"/>
    <mergeCell ref="E5:AY5"/>
    <mergeCell ref="A6:D6"/>
    <mergeCell ref="E6:AY6"/>
    <mergeCell ref="E1:AY1"/>
    <mergeCell ref="E2:AY2"/>
    <mergeCell ref="A4:D4"/>
    <mergeCell ref="E4:AY4"/>
    <mergeCell ref="A8:F8"/>
    <mergeCell ref="AG10:AG15"/>
    <mergeCell ref="AH10:AH15"/>
    <mergeCell ref="AF10:AF15"/>
    <mergeCell ref="AJ10:AJ15"/>
    <mergeCell ref="AK10:AK15"/>
    <mergeCell ref="AV28:AV33"/>
    <mergeCell ref="AG28:AG33"/>
    <mergeCell ref="AH28:AH33"/>
    <mergeCell ref="AI28:AI33"/>
    <mergeCell ref="AJ28:AJ33"/>
    <mergeCell ref="AO22:AO27"/>
    <mergeCell ref="AK28:AK33"/>
    <mergeCell ref="AL28:AL33"/>
    <mergeCell ref="AM28:AM33"/>
    <mergeCell ref="AN28:AN33"/>
    <mergeCell ref="AJ22:AJ27"/>
    <mergeCell ref="AK22:AK27"/>
    <mergeCell ref="AL22:AL27"/>
    <mergeCell ref="AM22:AM27"/>
    <mergeCell ref="AI10:AI15"/>
    <mergeCell ref="AS22:AS27"/>
    <mergeCell ref="AR28:AR33"/>
    <mergeCell ref="AS28:AS33"/>
    <mergeCell ref="B45:H45"/>
    <mergeCell ref="I45:O45"/>
    <mergeCell ref="B46:H46"/>
    <mergeCell ref="I46:O46"/>
    <mergeCell ref="B47:H47"/>
    <mergeCell ref="I47:O47"/>
    <mergeCell ref="A10:A15"/>
    <mergeCell ref="B10:B15"/>
    <mergeCell ref="C10:C15"/>
    <mergeCell ref="A16:A21"/>
    <mergeCell ref="B16:B21"/>
    <mergeCell ref="C18:C19"/>
    <mergeCell ref="C20:C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756"/>
  <sheetViews>
    <sheetView zoomScale="60" zoomScaleNormal="60" workbookViewId="0">
      <selection activeCell="E18" sqref="E18"/>
    </sheetView>
  </sheetViews>
  <sheetFormatPr baseColWidth="10" defaultColWidth="11.42578125" defaultRowHeight="15" x14ac:dyDescent="0.25"/>
  <cols>
    <col min="1" max="1" width="16.42578125" customWidth="1"/>
    <col min="2" max="2" width="34.28515625" customWidth="1"/>
    <col min="3" max="3" width="23" customWidth="1"/>
    <col min="4" max="4" width="39.42578125" customWidth="1"/>
    <col min="5" max="5" width="25.85546875" customWidth="1"/>
    <col min="6" max="6" width="21.85546875" customWidth="1"/>
    <col min="7" max="7" width="39.7109375" customWidth="1"/>
    <col min="8" max="8" width="42" customWidth="1"/>
    <col min="9" max="9" width="18.42578125" customWidth="1"/>
    <col min="10" max="10" width="15.140625" customWidth="1"/>
    <col min="12" max="12" width="14.5703125" customWidth="1"/>
    <col min="13" max="13" width="14.140625" customWidth="1"/>
    <col min="14" max="14" width="53.28515625" customWidth="1"/>
  </cols>
  <sheetData>
    <row r="1" spans="1:14" ht="29.25" customHeight="1" x14ac:dyDescent="0.25">
      <c r="A1" s="452"/>
      <c r="B1" s="454"/>
      <c r="C1" s="611" t="s">
        <v>39</v>
      </c>
      <c r="D1" s="612"/>
      <c r="E1" s="612"/>
      <c r="F1" s="612"/>
      <c r="G1" s="612"/>
      <c r="H1" s="612"/>
      <c r="I1" s="612"/>
      <c r="J1" s="612"/>
      <c r="K1" s="612"/>
      <c r="L1" s="612"/>
      <c r="M1" s="612"/>
      <c r="N1" s="613"/>
    </row>
    <row r="2" spans="1:14" ht="33.75" customHeight="1" thickBot="1" x14ac:dyDescent="0.3">
      <c r="A2" s="455"/>
      <c r="B2" s="457"/>
      <c r="C2" s="614" t="s">
        <v>113</v>
      </c>
      <c r="D2" s="615"/>
      <c r="E2" s="615"/>
      <c r="F2" s="615"/>
      <c r="G2" s="615"/>
      <c r="H2" s="616"/>
      <c r="I2" s="616"/>
      <c r="J2" s="616"/>
      <c r="K2" s="616"/>
      <c r="L2" s="616"/>
      <c r="M2" s="616"/>
      <c r="N2" s="617"/>
    </row>
    <row r="3" spans="1:14" ht="27" thickBot="1" x14ac:dyDescent="0.45">
      <c r="A3" s="458"/>
      <c r="B3" s="460"/>
      <c r="C3" s="618" t="s">
        <v>40</v>
      </c>
      <c r="D3" s="619"/>
      <c r="E3" s="619"/>
      <c r="F3" s="619"/>
      <c r="G3" s="619"/>
      <c r="H3" s="620" t="s">
        <v>680</v>
      </c>
      <c r="I3" s="621"/>
      <c r="J3" s="621"/>
      <c r="K3" s="621"/>
      <c r="L3" s="621"/>
      <c r="M3" s="621"/>
      <c r="N3" s="622"/>
    </row>
    <row r="4" spans="1:14" ht="26.25" customHeight="1" thickBot="1" x14ac:dyDescent="0.3">
      <c r="A4" s="623" t="s">
        <v>0</v>
      </c>
      <c r="B4" s="624"/>
      <c r="C4" s="625" t="s">
        <v>82</v>
      </c>
      <c r="D4" s="625"/>
      <c r="E4" s="625"/>
      <c r="F4" s="625"/>
      <c r="G4" s="625"/>
      <c r="H4" s="625"/>
      <c r="I4" s="625"/>
      <c r="J4" s="625"/>
      <c r="K4" s="625"/>
      <c r="L4" s="625"/>
      <c r="M4" s="625"/>
      <c r="N4" s="626"/>
    </row>
    <row r="5" spans="1:14" ht="29.25" customHeight="1" thickBot="1" x14ac:dyDescent="0.3">
      <c r="A5" s="627" t="s">
        <v>2</v>
      </c>
      <c r="B5" s="628"/>
      <c r="C5" s="629" t="s">
        <v>83</v>
      </c>
      <c r="D5" s="629"/>
      <c r="E5" s="629"/>
      <c r="F5" s="629"/>
      <c r="G5" s="629"/>
      <c r="H5" s="629"/>
      <c r="I5" s="629"/>
      <c r="J5" s="629"/>
      <c r="K5" s="629"/>
      <c r="L5" s="629"/>
      <c r="M5" s="629"/>
      <c r="N5" s="630"/>
    </row>
    <row r="6" spans="1:14" ht="15.75" thickBot="1" x14ac:dyDescent="0.3"/>
    <row r="7" spans="1:14" ht="18" customHeight="1" x14ac:dyDescent="0.25">
      <c r="A7" s="631" t="s">
        <v>114</v>
      </c>
      <c r="B7" s="632"/>
      <c r="C7" s="632"/>
      <c r="D7" s="632"/>
      <c r="E7" s="632"/>
      <c r="F7" s="632"/>
      <c r="G7" s="632"/>
      <c r="H7" s="633"/>
    </row>
    <row r="8" spans="1:14" ht="33.75" customHeight="1" x14ac:dyDescent="0.25">
      <c r="A8" s="16" t="s">
        <v>55</v>
      </c>
      <c r="B8" s="17" t="s">
        <v>115</v>
      </c>
      <c r="C8" s="17" t="s">
        <v>116</v>
      </c>
      <c r="D8" s="17" t="s">
        <v>117</v>
      </c>
      <c r="E8" s="17" t="s">
        <v>118</v>
      </c>
      <c r="F8" s="17" t="s">
        <v>119</v>
      </c>
      <c r="G8" s="17" t="s">
        <v>120</v>
      </c>
      <c r="H8" s="18" t="s">
        <v>121</v>
      </c>
    </row>
    <row r="9" spans="1:14" ht="16.5" customHeight="1" x14ac:dyDescent="0.25">
      <c r="A9" s="19" t="s">
        <v>122</v>
      </c>
      <c r="B9" s="20"/>
      <c r="C9" s="38">
        <f>+[2]INVERSIÓN!I40</f>
        <v>1850721000</v>
      </c>
      <c r="D9" s="38">
        <v>1850721000</v>
      </c>
      <c r="E9" s="38">
        <f>+[2]INVERSIÓN!J40</f>
        <v>382800000</v>
      </c>
      <c r="F9" s="39">
        <v>0</v>
      </c>
      <c r="G9" s="39">
        <f t="shared" ref="G9:G14" si="0">+F9</f>
        <v>0</v>
      </c>
      <c r="H9" s="86">
        <f t="shared" ref="H9:H14" si="1">G9/E9</f>
        <v>0</v>
      </c>
    </row>
    <row r="10" spans="1:14" ht="16.5" customHeight="1" x14ac:dyDescent="0.25">
      <c r="A10" s="19" t="s">
        <v>123</v>
      </c>
      <c r="B10" s="20"/>
      <c r="C10" s="38">
        <f>+[2]INVERSIÓN!K40</f>
        <v>1850721000</v>
      </c>
      <c r="D10" s="38">
        <v>1850721000</v>
      </c>
      <c r="E10" s="38">
        <f>+[2]INVERSIÓN!L40</f>
        <v>1296660000</v>
      </c>
      <c r="F10" s="39">
        <v>14910967</v>
      </c>
      <c r="G10" s="39">
        <f t="shared" si="0"/>
        <v>14910967</v>
      </c>
      <c r="H10" s="86">
        <f t="shared" si="1"/>
        <v>1.1499519534804806E-2</v>
      </c>
    </row>
    <row r="11" spans="1:14" ht="16.5" customHeight="1" x14ac:dyDescent="0.25">
      <c r="A11" s="19" t="s">
        <v>124</v>
      </c>
      <c r="B11" s="20"/>
      <c r="C11" s="38">
        <f>+[2]INVERSIÓN!M40</f>
        <v>1850721000</v>
      </c>
      <c r="D11" s="38">
        <v>1850721000</v>
      </c>
      <c r="E11" s="38">
        <f>+[2]INVERSIÓN!N40</f>
        <v>1316121000</v>
      </c>
      <c r="F11" s="39">
        <v>145788199</v>
      </c>
      <c r="G11" s="39">
        <f t="shared" si="0"/>
        <v>145788199</v>
      </c>
      <c r="H11" s="86">
        <f t="shared" si="1"/>
        <v>0.1107711213482651</v>
      </c>
    </row>
    <row r="12" spans="1:14" ht="16.5" customHeight="1" x14ac:dyDescent="0.25">
      <c r="A12" s="19" t="s">
        <v>125</v>
      </c>
      <c r="B12" s="20"/>
      <c r="C12" s="38">
        <f>+[2]INVERSIÓN!O40</f>
        <v>1850721000</v>
      </c>
      <c r="D12" s="38">
        <v>1850721000</v>
      </c>
      <c r="E12" s="38">
        <f>+[2]INVERSIÓN!P40</f>
        <v>1316121000</v>
      </c>
      <c r="F12" s="39">
        <v>415047999</v>
      </c>
      <c r="G12" s="39">
        <f t="shared" si="0"/>
        <v>415047999</v>
      </c>
      <c r="H12" s="86">
        <f t="shared" si="1"/>
        <v>0.31535702188476589</v>
      </c>
    </row>
    <row r="13" spans="1:14" ht="16.5" customHeight="1" x14ac:dyDescent="0.25">
      <c r="A13" s="19" t="s">
        <v>126</v>
      </c>
      <c r="B13" s="20"/>
      <c r="C13" s="38">
        <f>+[2]INVERSIÓN!Q40</f>
        <v>1850721000</v>
      </c>
      <c r="D13" s="38">
        <v>1850721000</v>
      </c>
      <c r="E13" s="38">
        <f>+[2]INVERSIÓN!R40</f>
        <v>1413981000</v>
      </c>
      <c r="F13" s="39">
        <v>722591600</v>
      </c>
      <c r="G13" s="39">
        <f t="shared" si="0"/>
        <v>722591600</v>
      </c>
      <c r="H13" s="86">
        <f t="shared" si="1"/>
        <v>0.51103345801676259</v>
      </c>
    </row>
    <row r="14" spans="1:14" ht="16.5" customHeight="1" thickBot="1" x14ac:dyDescent="0.3">
      <c r="A14" s="22" t="s">
        <v>127</v>
      </c>
      <c r="B14" s="23"/>
      <c r="C14" s="87">
        <f>+[2]INVERSIÓN!S42</f>
        <v>1850721000</v>
      </c>
      <c r="D14" s="38">
        <v>1850721000</v>
      </c>
      <c r="E14" s="87">
        <f>+[2]INVERSIÓN!T42</f>
        <v>1840939780</v>
      </c>
      <c r="F14" s="40">
        <v>1291051311</v>
      </c>
      <c r="G14" s="39">
        <f t="shared" si="0"/>
        <v>1291051311</v>
      </c>
      <c r="H14" s="86">
        <f t="shared" si="1"/>
        <v>0.7013001321531549</v>
      </c>
    </row>
    <row r="15" spans="1:14" ht="16.5" customHeight="1" thickBot="1" x14ac:dyDescent="0.3"/>
    <row r="16" spans="1:14" ht="26.25" customHeight="1" x14ac:dyDescent="0.25">
      <c r="A16" s="631" t="s">
        <v>128</v>
      </c>
      <c r="B16" s="632"/>
      <c r="C16" s="632"/>
      <c r="D16" s="632"/>
      <c r="E16" s="632"/>
      <c r="F16" s="632"/>
      <c r="G16" s="632"/>
      <c r="H16" s="633"/>
    </row>
    <row r="17" spans="1:8" ht="25.5" customHeight="1" x14ac:dyDescent="0.25">
      <c r="A17" s="16" t="s">
        <v>56</v>
      </c>
      <c r="B17" s="17" t="s">
        <v>115</v>
      </c>
      <c r="C17" s="17" t="s">
        <v>116</v>
      </c>
      <c r="D17" s="17" t="s">
        <v>117</v>
      </c>
      <c r="E17" s="17" t="s">
        <v>118</v>
      </c>
      <c r="F17" s="17" t="s">
        <v>119</v>
      </c>
      <c r="G17" s="17" t="s">
        <v>120</v>
      </c>
      <c r="H17" s="18" t="s">
        <v>121</v>
      </c>
    </row>
    <row r="18" spans="1:8" ht="16.5" customHeight="1" x14ac:dyDescent="0.25">
      <c r="A18" s="24" t="s">
        <v>129</v>
      </c>
      <c r="B18" s="20" t="s">
        <v>306</v>
      </c>
      <c r="C18" s="38">
        <v>3525601000</v>
      </c>
      <c r="D18" s="38">
        <v>3525601000</v>
      </c>
      <c r="E18" s="38"/>
      <c r="F18" s="20">
        <v>0</v>
      </c>
      <c r="G18" s="20">
        <v>0</v>
      </c>
      <c r="H18" s="21">
        <v>0</v>
      </c>
    </row>
    <row r="19" spans="1:8" ht="16.5" customHeight="1" x14ac:dyDescent="0.25">
      <c r="A19" s="24" t="s">
        <v>130</v>
      </c>
      <c r="B19" s="20" t="s">
        <v>306</v>
      </c>
      <c r="C19" s="38">
        <v>3525601000</v>
      </c>
      <c r="D19" s="38">
        <v>3525601000</v>
      </c>
      <c r="E19" s="121">
        <v>1730744000</v>
      </c>
      <c r="F19" s="121">
        <v>0</v>
      </c>
      <c r="G19" s="121">
        <v>0</v>
      </c>
      <c r="H19" s="21">
        <f t="shared" ref="H19:H29" si="2">G19/E19</f>
        <v>0</v>
      </c>
    </row>
    <row r="20" spans="1:8" ht="16.5" customHeight="1" x14ac:dyDescent="0.25">
      <c r="A20" s="24" t="s">
        <v>131</v>
      </c>
      <c r="B20" s="20" t="s">
        <v>306</v>
      </c>
      <c r="C20" s="38">
        <v>3525601000</v>
      </c>
      <c r="D20" s="38">
        <v>3525601000</v>
      </c>
      <c r="E20" s="121">
        <v>2821941375</v>
      </c>
      <c r="F20" s="121">
        <v>60744600</v>
      </c>
      <c r="G20" s="121">
        <v>60744600</v>
      </c>
      <c r="H20" s="100">
        <f>G20/E20</f>
        <v>2.1525819259799472E-2</v>
      </c>
    </row>
    <row r="21" spans="1:8" ht="16.5" customHeight="1" x14ac:dyDescent="0.25">
      <c r="A21" s="24" t="s">
        <v>132</v>
      </c>
      <c r="B21" s="20" t="s">
        <v>306</v>
      </c>
      <c r="C21" s="38">
        <v>3525601000</v>
      </c>
      <c r="D21" s="38">
        <v>3125601000</v>
      </c>
      <c r="E21" s="121">
        <v>2815065375</v>
      </c>
      <c r="F21" s="121">
        <v>316433367</v>
      </c>
      <c r="G21" s="121">
        <v>316433367</v>
      </c>
      <c r="H21" s="100">
        <f t="shared" si="2"/>
        <v>0.11240711132685506</v>
      </c>
    </row>
    <row r="22" spans="1:8" ht="16.5" customHeight="1" x14ac:dyDescent="0.25">
      <c r="A22" s="24" t="s">
        <v>133</v>
      </c>
      <c r="B22" s="20" t="s">
        <v>306</v>
      </c>
      <c r="C22" s="38">
        <v>3525601000</v>
      </c>
      <c r="D22" s="38">
        <v>3125601000</v>
      </c>
      <c r="E22" s="121">
        <v>2815065375</v>
      </c>
      <c r="F22" s="121">
        <v>653495709</v>
      </c>
      <c r="G22" s="121">
        <v>653495709</v>
      </c>
      <c r="H22" s="100">
        <f t="shared" si="2"/>
        <v>0.23214228515030491</v>
      </c>
    </row>
    <row r="23" spans="1:8" ht="16.5" customHeight="1" x14ac:dyDescent="0.25">
      <c r="A23" s="24" t="s">
        <v>134</v>
      </c>
      <c r="B23" s="20" t="s">
        <v>306</v>
      </c>
      <c r="C23" s="38">
        <v>3525601000</v>
      </c>
      <c r="D23" s="38">
        <v>3125601000</v>
      </c>
      <c r="E23" s="121">
        <v>2830065375</v>
      </c>
      <c r="F23" s="121">
        <v>964851242</v>
      </c>
      <c r="G23" s="121">
        <v>964851242</v>
      </c>
      <c r="H23" s="100">
        <f t="shared" si="2"/>
        <v>0.34092895892908481</v>
      </c>
    </row>
    <row r="24" spans="1:8" ht="16.5" customHeight="1" x14ac:dyDescent="0.25">
      <c r="A24" s="24" t="s">
        <v>122</v>
      </c>
      <c r="B24" s="20" t="s">
        <v>306</v>
      </c>
      <c r="C24" s="38">
        <v>3525601000</v>
      </c>
      <c r="D24" s="38">
        <v>3125601000</v>
      </c>
      <c r="E24" s="121">
        <v>2830065375</v>
      </c>
      <c r="F24" s="121">
        <v>1286569875</v>
      </c>
      <c r="G24" s="121">
        <v>1286569875</v>
      </c>
      <c r="H24" s="100">
        <f t="shared" si="2"/>
        <v>0.45460782862657367</v>
      </c>
    </row>
    <row r="25" spans="1:8" ht="16.5" customHeight="1" x14ac:dyDescent="0.25">
      <c r="A25" s="24" t="s">
        <v>123</v>
      </c>
      <c r="B25" s="20" t="s">
        <v>306</v>
      </c>
      <c r="C25" s="38">
        <v>3525601000</v>
      </c>
      <c r="D25" s="38">
        <v>3525601000</v>
      </c>
      <c r="E25" s="121">
        <v>2854904375</v>
      </c>
      <c r="F25" s="121">
        <v>1601217220</v>
      </c>
      <c r="G25" s="121">
        <v>1601217220</v>
      </c>
      <c r="H25" s="100">
        <f t="shared" si="2"/>
        <v>0.56086544755111101</v>
      </c>
    </row>
    <row r="26" spans="1:8" ht="16.5" customHeight="1" x14ac:dyDescent="0.25">
      <c r="A26" s="24" t="s">
        <v>124</v>
      </c>
      <c r="B26" s="20" t="s">
        <v>306</v>
      </c>
      <c r="C26" s="38">
        <v>3525601000</v>
      </c>
      <c r="D26" s="38">
        <v>3875601000</v>
      </c>
      <c r="E26" s="121">
        <v>2917055375</v>
      </c>
      <c r="F26" s="121">
        <v>1893414387</v>
      </c>
      <c r="G26" s="121">
        <v>1893414387</v>
      </c>
      <c r="H26" s="100">
        <f t="shared" si="2"/>
        <v>0.6490841426004812</v>
      </c>
    </row>
    <row r="27" spans="1:8" ht="16.5" customHeight="1" x14ac:dyDescent="0.25">
      <c r="A27" s="24" t="s">
        <v>125</v>
      </c>
      <c r="B27" s="20" t="s">
        <v>306</v>
      </c>
      <c r="C27" s="38">
        <v>3525601000</v>
      </c>
      <c r="D27" s="38">
        <v>3875601000</v>
      </c>
      <c r="E27" s="121">
        <v>2974811109</v>
      </c>
      <c r="F27" s="121">
        <v>2184578620</v>
      </c>
      <c r="G27" s="121">
        <v>2184578620</v>
      </c>
      <c r="H27" s="100">
        <f t="shared" si="2"/>
        <v>0.73435876765108588</v>
      </c>
    </row>
    <row r="28" spans="1:8" ht="16.5" customHeight="1" x14ac:dyDescent="0.25">
      <c r="A28" s="24" t="s">
        <v>126</v>
      </c>
      <c r="B28" s="20" t="s">
        <v>306</v>
      </c>
      <c r="C28" s="38">
        <v>3525601000</v>
      </c>
      <c r="D28" s="38">
        <v>3875601000</v>
      </c>
      <c r="E28" s="121">
        <v>3073973176</v>
      </c>
      <c r="F28" s="121">
        <v>2474970487</v>
      </c>
      <c r="G28" s="121">
        <v>2474970487</v>
      </c>
      <c r="H28" s="100">
        <f t="shared" si="2"/>
        <v>0.80513730774337766</v>
      </c>
    </row>
    <row r="29" spans="1:8" ht="16.5" customHeight="1" thickBot="1" x14ac:dyDescent="0.3">
      <c r="A29" s="25" t="s">
        <v>127</v>
      </c>
      <c r="B29" s="20" t="s">
        <v>306</v>
      </c>
      <c r="C29" s="38">
        <v>3525601000</v>
      </c>
      <c r="D29" s="38">
        <v>3875601000</v>
      </c>
      <c r="E29" s="122">
        <v>3192877066</v>
      </c>
      <c r="F29" s="122">
        <v>2889276986</v>
      </c>
      <c r="G29" s="122">
        <v>2889276986</v>
      </c>
      <c r="H29" s="100">
        <f t="shared" si="2"/>
        <v>0.90491331995429858</v>
      </c>
    </row>
    <row r="30" spans="1:8" ht="16.5" customHeight="1" thickBot="1" x14ac:dyDescent="0.3"/>
    <row r="31" spans="1:8" ht="24.75" customHeight="1" x14ac:dyDescent="0.25">
      <c r="A31" s="631" t="s">
        <v>135</v>
      </c>
      <c r="B31" s="632"/>
      <c r="C31" s="632"/>
      <c r="D31" s="632"/>
      <c r="E31" s="632"/>
      <c r="F31" s="632"/>
      <c r="G31" s="632"/>
      <c r="H31" s="633"/>
    </row>
    <row r="32" spans="1:8" ht="25.5" customHeight="1" x14ac:dyDescent="0.25">
      <c r="A32" s="16" t="s">
        <v>73</v>
      </c>
      <c r="B32" s="17" t="s">
        <v>115</v>
      </c>
      <c r="C32" s="17" t="s">
        <v>116</v>
      </c>
      <c r="D32" s="17" t="s">
        <v>117</v>
      </c>
      <c r="E32" s="17" t="s">
        <v>118</v>
      </c>
      <c r="F32" s="17" t="s">
        <v>119</v>
      </c>
      <c r="G32" s="17" t="s">
        <v>120</v>
      </c>
      <c r="H32" s="18" t="s">
        <v>121</v>
      </c>
    </row>
    <row r="33" spans="1:8" ht="16.5" customHeight="1" thickBot="1" x14ac:dyDescent="0.3">
      <c r="A33" s="24" t="s">
        <v>129</v>
      </c>
      <c r="B33" s="20" t="s">
        <v>511</v>
      </c>
      <c r="C33" s="38">
        <v>5464540000</v>
      </c>
      <c r="D33" s="38">
        <v>5464540000</v>
      </c>
      <c r="E33" s="122">
        <f>+INVERSIÓN!$CG$45</f>
        <v>5511948560</v>
      </c>
      <c r="F33" s="20">
        <v>0</v>
      </c>
      <c r="G33" s="20">
        <v>0</v>
      </c>
      <c r="H33" s="126">
        <f>G33/E33</f>
        <v>0</v>
      </c>
    </row>
    <row r="34" spans="1:8" ht="16.5" customHeight="1" thickBot="1" x14ac:dyDescent="0.3">
      <c r="A34" s="24" t="s">
        <v>130</v>
      </c>
      <c r="B34" s="20" t="s">
        <v>511</v>
      </c>
      <c r="C34" s="38">
        <v>5464540000</v>
      </c>
      <c r="D34" s="38">
        <v>5464540000</v>
      </c>
      <c r="E34" s="122">
        <f>+INVERSIÓN!$CG$45</f>
        <v>5511948560</v>
      </c>
      <c r="F34" s="121">
        <v>47411800</v>
      </c>
      <c r="G34" s="121">
        <v>47411800</v>
      </c>
      <c r="H34" s="127">
        <f t="shared" ref="H34:H43" si="3">G34/E34</f>
        <v>8.6016405058758384E-3</v>
      </c>
    </row>
    <row r="35" spans="1:8" ht="16.5" customHeight="1" thickBot="1" x14ac:dyDescent="0.3">
      <c r="A35" s="24" t="s">
        <v>131</v>
      </c>
      <c r="B35" s="20" t="s">
        <v>511</v>
      </c>
      <c r="C35" s="38">
        <v>5464540000</v>
      </c>
      <c r="D35" s="38">
        <v>5464540000</v>
      </c>
      <c r="E35" s="122">
        <f>+INVERSIÓN!$CG$45</f>
        <v>5511948560</v>
      </c>
      <c r="F35" s="121">
        <v>415315191</v>
      </c>
      <c r="G35" s="121">
        <v>415315191</v>
      </c>
      <c r="H35" s="100">
        <f t="shared" si="3"/>
        <v>7.53481616308843E-2</v>
      </c>
    </row>
    <row r="36" spans="1:8" ht="16.5" customHeight="1" thickBot="1" x14ac:dyDescent="0.3">
      <c r="A36" s="24" t="s">
        <v>132</v>
      </c>
      <c r="B36" s="20" t="s">
        <v>511</v>
      </c>
      <c r="C36" s="38">
        <v>5464540000</v>
      </c>
      <c r="D36" s="38">
        <v>5464540000</v>
      </c>
      <c r="E36" s="129">
        <f>+INVERSIÓN!$CG$45</f>
        <v>5511948560</v>
      </c>
      <c r="F36" s="129">
        <v>829064911</v>
      </c>
      <c r="G36" s="129">
        <v>829064911</v>
      </c>
      <c r="H36" s="130">
        <f t="shared" si="3"/>
        <v>0.1504123091816372</v>
      </c>
    </row>
    <row r="37" spans="1:8" ht="16.5" customHeight="1" thickBot="1" x14ac:dyDescent="0.3">
      <c r="A37" s="24" t="s">
        <v>133</v>
      </c>
      <c r="B37" s="20" t="s">
        <v>511</v>
      </c>
      <c r="C37" s="38">
        <v>5464540000</v>
      </c>
      <c r="D37" s="38">
        <v>5464540000</v>
      </c>
      <c r="E37" s="129">
        <v>3676882563</v>
      </c>
      <c r="F37" s="129">
        <v>1201227511</v>
      </c>
      <c r="G37" s="129">
        <v>1201227511</v>
      </c>
      <c r="H37" s="130">
        <f t="shared" si="3"/>
        <v>0.32669727423111067</v>
      </c>
    </row>
    <row r="38" spans="1:8" ht="16.5" customHeight="1" thickBot="1" x14ac:dyDescent="0.3">
      <c r="A38" s="24" t="s">
        <v>134</v>
      </c>
      <c r="B38" s="20" t="s">
        <v>511</v>
      </c>
      <c r="C38" s="38">
        <v>5464540000</v>
      </c>
      <c r="D38" s="38">
        <v>5464540000</v>
      </c>
      <c r="E38" s="129">
        <v>3681906563</v>
      </c>
      <c r="F38" s="129">
        <v>1570373511</v>
      </c>
      <c r="G38" s="129">
        <v>1570373511</v>
      </c>
      <c r="H38" s="130">
        <f t="shared" si="3"/>
        <v>0.42651096222291612</v>
      </c>
    </row>
    <row r="39" spans="1:8" ht="16.5" customHeight="1" thickBot="1" x14ac:dyDescent="0.3">
      <c r="A39" s="24" t="s">
        <v>122</v>
      </c>
      <c r="B39" s="20" t="s">
        <v>511</v>
      </c>
      <c r="C39" s="38">
        <v>5464540000</v>
      </c>
      <c r="D39" s="38">
        <v>5464540000</v>
      </c>
      <c r="E39" s="129">
        <v>3733257563</v>
      </c>
      <c r="F39" s="129">
        <v>1946598511</v>
      </c>
      <c r="G39" s="129">
        <v>1946598511</v>
      </c>
      <c r="H39" s="133">
        <f t="shared" si="3"/>
        <v>0.52142089800944169</v>
      </c>
    </row>
    <row r="40" spans="1:8" ht="16.5" customHeight="1" thickBot="1" x14ac:dyDescent="0.3">
      <c r="A40" s="24" t="s">
        <v>123</v>
      </c>
      <c r="B40" s="20" t="s">
        <v>511</v>
      </c>
      <c r="C40" s="38">
        <v>5464540000</v>
      </c>
      <c r="D40" s="38">
        <v>5464540000</v>
      </c>
      <c r="E40" s="129">
        <v>3739002563</v>
      </c>
      <c r="F40" s="129">
        <v>2318787944</v>
      </c>
      <c r="G40" s="129">
        <v>2318787944</v>
      </c>
      <c r="H40" s="133">
        <f t="shared" si="3"/>
        <v>0.62016217023919706</v>
      </c>
    </row>
    <row r="41" spans="1:8" ht="16.5" customHeight="1" thickBot="1" x14ac:dyDescent="0.3">
      <c r="A41" s="24" t="s">
        <v>124</v>
      </c>
      <c r="B41" s="20" t="s">
        <v>511</v>
      </c>
      <c r="C41" s="38">
        <v>5464540000</v>
      </c>
      <c r="D41" s="38">
        <v>5464540000</v>
      </c>
      <c r="E41" s="129">
        <v>5015196726</v>
      </c>
      <c r="F41" s="129">
        <v>2688154234</v>
      </c>
      <c r="G41" s="129">
        <v>2688154234</v>
      </c>
      <c r="H41" s="133">
        <f t="shared" si="3"/>
        <v>0.53600175244651016</v>
      </c>
    </row>
    <row r="42" spans="1:8" ht="16.5" customHeight="1" thickBot="1" x14ac:dyDescent="0.3">
      <c r="A42" s="24" t="s">
        <v>125</v>
      </c>
      <c r="B42" s="20" t="s">
        <v>511</v>
      </c>
      <c r="C42" s="38">
        <v>5464540000</v>
      </c>
      <c r="D42" s="38">
        <v>5464540000</v>
      </c>
      <c r="E42" s="129">
        <v>5098384326</v>
      </c>
      <c r="F42" s="129">
        <v>3061360429</v>
      </c>
      <c r="G42" s="129">
        <v>3061360429</v>
      </c>
      <c r="H42" s="133">
        <f>G42/E42</f>
        <v>0.60045697484752547</v>
      </c>
    </row>
    <row r="43" spans="1:8" ht="16.5" customHeight="1" thickBot="1" x14ac:dyDescent="0.3">
      <c r="A43" s="24" t="s">
        <v>126</v>
      </c>
      <c r="B43" s="20" t="s">
        <v>511</v>
      </c>
      <c r="C43" s="38">
        <v>5464540000</v>
      </c>
      <c r="D43" s="38">
        <v>5464540000</v>
      </c>
      <c r="E43" s="129">
        <f>INVERSIÓN!CG45</f>
        <v>5511948560</v>
      </c>
      <c r="F43" s="129">
        <v>3444790562</v>
      </c>
      <c r="G43" s="129">
        <v>3444790562</v>
      </c>
      <c r="H43" s="133">
        <f t="shared" si="3"/>
        <v>0.62496783569402536</v>
      </c>
    </row>
    <row r="44" spans="1:8" ht="16.5" customHeight="1" thickBot="1" x14ac:dyDescent="0.3">
      <c r="A44" s="25" t="s">
        <v>127</v>
      </c>
      <c r="B44" s="20" t="s">
        <v>511</v>
      </c>
      <c r="C44" s="38">
        <v>5464540000</v>
      </c>
      <c r="D44" s="38">
        <v>5464540000</v>
      </c>
      <c r="E44" s="129">
        <f>INVERSIÓN!CG45</f>
        <v>5511948560</v>
      </c>
      <c r="F44" s="129">
        <v>4307249997</v>
      </c>
      <c r="G44" s="129">
        <v>4307249997</v>
      </c>
      <c r="H44" s="130">
        <f>G44/E44</f>
        <v>0.78143871447885938</v>
      </c>
    </row>
    <row r="45" spans="1:8" ht="16.5" customHeight="1" thickBot="1" x14ac:dyDescent="0.3"/>
    <row r="46" spans="1:8" ht="27.75" customHeight="1" x14ac:dyDescent="0.25">
      <c r="A46" s="631" t="s">
        <v>136</v>
      </c>
      <c r="B46" s="632"/>
      <c r="C46" s="632"/>
      <c r="D46" s="632"/>
      <c r="E46" s="632"/>
      <c r="F46" s="632"/>
      <c r="G46" s="632"/>
      <c r="H46" s="633"/>
    </row>
    <row r="47" spans="1:8" ht="25.5" customHeight="1" x14ac:dyDescent="0.25">
      <c r="A47" s="16" t="s">
        <v>74</v>
      </c>
      <c r="B47" s="17" t="s">
        <v>637</v>
      </c>
      <c r="C47" s="17" t="s">
        <v>116</v>
      </c>
      <c r="D47" s="17" t="s">
        <v>117</v>
      </c>
      <c r="E47" s="17" t="s">
        <v>118</v>
      </c>
      <c r="F47" s="17" t="s">
        <v>119</v>
      </c>
      <c r="G47" s="17" t="s">
        <v>120</v>
      </c>
      <c r="H47" s="18" t="s">
        <v>121</v>
      </c>
    </row>
    <row r="48" spans="1:8" ht="16.5" customHeight="1" x14ac:dyDescent="0.25">
      <c r="A48" s="24" t="s">
        <v>129</v>
      </c>
      <c r="B48" s="20" t="s">
        <v>638</v>
      </c>
      <c r="C48" s="38">
        <v>5124904000</v>
      </c>
      <c r="D48" s="38">
        <v>5124904000</v>
      </c>
      <c r="E48" s="38">
        <v>1762422400</v>
      </c>
      <c r="F48" s="135">
        <v>0</v>
      </c>
      <c r="G48" s="135">
        <v>0</v>
      </c>
      <c r="H48" s="126">
        <f>G48/E48</f>
        <v>0</v>
      </c>
    </row>
    <row r="49" spans="1:8" ht="16.5" customHeight="1" x14ac:dyDescent="0.25">
      <c r="A49" s="24" t="s">
        <v>130</v>
      </c>
      <c r="B49" s="20" t="s">
        <v>638</v>
      </c>
      <c r="C49" s="38">
        <v>5124904000</v>
      </c>
      <c r="D49" s="38">
        <v>5124904000</v>
      </c>
      <c r="E49" s="38">
        <v>4071354400</v>
      </c>
      <c r="F49" s="55">
        <v>6767933</v>
      </c>
      <c r="G49" s="55">
        <v>6767933</v>
      </c>
      <c r="H49" s="133">
        <f>G49/E49</f>
        <v>1.6623296168960383E-3</v>
      </c>
    </row>
    <row r="50" spans="1:8" ht="16.5" customHeight="1" x14ac:dyDescent="0.25">
      <c r="A50" s="24" t="s">
        <v>131</v>
      </c>
      <c r="B50" s="20" t="s">
        <v>638</v>
      </c>
      <c r="C50" s="38">
        <v>5124904000</v>
      </c>
      <c r="D50" s="38">
        <v>5124904000</v>
      </c>
      <c r="E50" s="38">
        <v>4420818400</v>
      </c>
      <c r="F50" s="55">
        <v>324647566</v>
      </c>
      <c r="G50" s="55">
        <v>324647566</v>
      </c>
      <c r="H50" s="133">
        <f t="shared" ref="H50:H59" si="4">G50/E50</f>
        <v>7.343607826098443E-2</v>
      </c>
    </row>
    <row r="51" spans="1:8" ht="16.5" customHeight="1" x14ac:dyDescent="0.25">
      <c r="A51" s="24" t="s">
        <v>132</v>
      </c>
      <c r="B51" s="20" t="s">
        <v>638</v>
      </c>
      <c r="C51" s="38">
        <v>5124904000</v>
      </c>
      <c r="D51" s="38">
        <v>5124904000</v>
      </c>
      <c r="E51" s="144">
        <v>4836373282</v>
      </c>
      <c r="F51" s="55">
        <v>776581348</v>
      </c>
      <c r="G51" s="55">
        <v>776581348</v>
      </c>
      <c r="H51" s="133">
        <f t="shared" si="4"/>
        <v>0.16057101111080035</v>
      </c>
    </row>
    <row r="52" spans="1:8" ht="16.5" customHeight="1" x14ac:dyDescent="0.25">
      <c r="A52" s="24" t="s">
        <v>133</v>
      </c>
      <c r="B52" s="20" t="s">
        <v>638</v>
      </c>
      <c r="C52" s="38">
        <v>5124904000</v>
      </c>
      <c r="D52" s="38">
        <v>5124904000</v>
      </c>
      <c r="E52" s="144">
        <v>4849669282</v>
      </c>
      <c r="F52" s="55">
        <v>1199428516</v>
      </c>
      <c r="G52" s="55">
        <v>1199428516</v>
      </c>
      <c r="H52" s="133">
        <f t="shared" si="4"/>
        <v>0.24732171334894748</v>
      </c>
    </row>
    <row r="53" spans="1:8" ht="16.5" customHeight="1" x14ac:dyDescent="0.25">
      <c r="A53" s="24" t="s">
        <v>134</v>
      </c>
      <c r="B53" s="20" t="s">
        <v>638</v>
      </c>
      <c r="C53" s="38">
        <v>5124904000</v>
      </c>
      <c r="D53" s="38">
        <v>5124904000</v>
      </c>
      <c r="E53" s="144">
        <f>INVERSIÓN!$DK$45</f>
        <v>4982489282</v>
      </c>
      <c r="F53" s="55">
        <v>1662052516</v>
      </c>
      <c r="G53" s="55">
        <v>1662052516</v>
      </c>
      <c r="H53" s="100">
        <f t="shared" si="4"/>
        <v>0.33357874386291553</v>
      </c>
    </row>
    <row r="54" spans="1:8" ht="16.5" customHeight="1" x14ac:dyDescent="0.25">
      <c r="A54" s="24" t="s">
        <v>122</v>
      </c>
      <c r="B54" s="20"/>
      <c r="C54" s="20"/>
      <c r="D54" s="20"/>
      <c r="E54" s="20"/>
      <c r="F54" s="20"/>
      <c r="G54" s="20"/>
      <c r="H54" s="139" t="e">
        <f t="shared" si="4"/>
        <v>#DIV/0!</v>
      </c>
    </row>
    <row r="55" spans="1:8" ht="16.5" customHeight="1" x14ac:dyDescent="0.25">
      <c r="A55" s="24" t="s">
        <v>123</v>
      </c>
      <c r="B55" s="20"/>
      <c r="C55" s="20"/>
      <c r="D55" s="20"/>
      <c r="E55" s="20"/>
      <c r="F55" s="20"/>
      <c r="G55" s="20"/>
      <c r="H55" s="139" t="e">
        <f t="shared" si="4"/>
        <v>#DIV/0!</v>
      </c>
    </row>
    <row r="56" spans="1:8" ht="16.5" customHeight="1" x14ac:dyDescent="0.25">
      <c r="A56" s="24" t="s">
        <v>124</v>
      </c>
      <c r="B56" s="20"/>
      <c r="C56" s="20"/>
      <c r="D56" s="20"/>
      <c r="E56" s="20"/>
      <c r="F56" s="20"/>
      <c r="G56" s="20"/>
      <c r="H56" s="139" t="e">
        <f t="shared" si="4"/>
        <v>#DIV/0!</v>
      </c>
    </row>
    <row r="57" spans="1:8" ht="16.5" customHeight="1" x14ac:dyDescent="0.25">
      <c r="A57" s="24" t="s">
        <v>125</v>
      </c>
      <c r="B57" s="20"/>
      <c r="C57" s="20"/>
      <c r="D57" s="20"/>
      <c r="E57" s="20"/>
      <c r="F57" s="20"/>
      <c r="G57" s="20"/>
      <c r="H57" s="139" t="e">
        <f t="shared" si="4"/>
        <v>#DIV/0!</v>
      </c>
    </row>
    <row r="58" spans="1:8" ht="16.5" customHeight="1" x14ac:dyDescent="0.25">
      <c r="A58" s="24" t="s">
        <v>126</v>
      </c>
      <c r="B58" s="20"/>
      <c r="C58" s="20"/>
      <c r="D58" s="20"/>
      <c r="E58" s="20"/>
      <c r="F58" s="20"/>
      <c r="G58" s="20"/>
      <c r="H58" s="139" t="e">
        <f t="shared" si="4"/>
        <v>#DIV/0!</v>
      </c>
    </row>
    <row r="59" spans="1:8" ht="16.5" customHeight="1" thickBot="1" x14ac:dyDescent="0.3">
      <c r="A59" s="25" t="s">
        <v>127</v>
      </c>
      <c r="B59" s="23"/>
      <c r="C59" s="23"/>
      <c r="D59" s="23"/>
      <c r="E59" s="23"/>
      <c r="F59" s="23"/>
      <c r="G59" s="23"/>
      <c r="H59" s="139" t="e">
        <f t="shared" si="4"/>
        <v>#DIV/0!</v>
      </c>
    </row>
    <row r="60" spans="1:8" ht="16.5" customHeight="1" x14ac:dyDescent="0.25"/>
    <row r="61" spans="1:8" ht="23.25" hidden="1" customHeight="1" x14ac:dyDescent="0.25">
      <c r="A61" s="631" t="s">
        <v>137</v>
      </c>
      <c r="B61" s="632"/>
      <c r="C61" s="632"/>
      <c r="D61" s="632"/>
      <c r="E61" s="632"/>
      <c r="F61" s="632"/>
      <c r="G61" s="632"/>
      <c r="H61" s="633"/>
    </row>
    <row r="62" spans="1:8" ht="25.5" hidden="1" customHeight="1" x14ac:dyDescent="0.25">
      <c r="A62" s="16" t="s">
        <v>75</v>
      </c>
      <c r="B62" s="17" t="s">
        <v>115</v>
      </c>
      <c r="C62" s="17" t="s">
        <v>116</v>
      </c>
      <c r="D62" s="17" t="s">
        <v>117</v>
      </c>
      <c r="E62" s="17" t="s">
        <v>118</v>
      </c>
      <c r="F62" s="17" t="s">
        <v>119</v>
      </c>
      <c r="G62" s="17" t="s">
        <v>120</v>
      </c>
      <c r="H62" s="18" t="s">
        <v>121</v>
      </c>
    </row>
    <row r="63" spans="1:8" ht="16.5" hidden="1" customHeight="1" x14ac:dyDescent="0.25">
      <c r="A63" s="24" t="s">
        <v>129</v>
      </c>
      <c r="B63" s="20"/>
      <c r="C63" s="20"/>
      <c r="D63" s="20"/>
      <c r="E63" s="20"/>
      <c r="F63" s="20"/>
      <c r="G63" s="20"/>
      <c r="H63" s="21" t="e">
        <f>G63/E63</f>
        <v>#DIV/0!</v>
      </c>
    </row>
    <row r="64" spans="1:8" ht="16.5" hidden="1" customHeight="1" x14ac:dyDescent="0.25">
      <c r="A64" s="24" t="s">
        <v>130</v>
      </c>
      <c r="B64" s="20"/>
      <c r="C64" s="20"/>
      <c r="D64" s="20"/>
      <c r="E64" s="20"/>
      <c r="F64" s="20"/>
      <c r="G64" s="20"/>
      <c r="H64" s="21" t="e">
        <f t="shared" ref="H64:H74" si="5">G64/E64</f>
        <v>#DIV/0!</v>
      </c>
    </row>
    <row r="65" spans="1:14" ht="16.5" hidden="1" customHeight="1" x14ac:dyDescent="0.25">
      <c r="A65" s="24" t="s">
        <v>131</v>
      </c>
      <c r="B65" s="20"/>
      <c r="C65" s="20"/>
      <c r="D65" s="20"/>
      <c r="E65" s="20"/>
      <c r="F65" s="20"/>
      <c r="G65" s="20"/>
      <c r="H65" s="21" t="e">
        <f t="shared" si="5"/>
        <v>#DIV/0!</v>
      </c>
    </row>
    <row r="66" spans="1:14" ht="16.5" hidden="1" customHeight="1" x14ac:dyDescent="0.25">
      <c r="A66" s="24" t="s">
        <v>132</v>
      </c>
      <c r="B66" s="20"/>
      <c r="C66" s="20"/>
      <c r="D66" s="20"/>
      <c r="E66" s="20"/>
      <c r="F66" s="20"/>
      <c r="G66" s="20"/>
      <c r="H66" s="21" t="e">
        <f t="shared" si="5"/>
        <v>#DIV/0!</v>
      </c>
    </row>
    <row r="67" spans="1:14" ht="16.5" hidden="1" customHeight="1" x14ac:dyDescent="0.25">
      <c r="A67" s="24" t="s">
        <v>133</v>
      </c>
      <c r="B67" s="20"/>
      <c r="C67" s="20"/>
      <c r="D67" s="20"/>
      <c r="E67" s="20"/>
      <c r="F67" s="20"/>
      <c r="G67" s="20"/>
      <c r="H67" s="21" t="e">
        <f t="shared" si="5"/>
        <v>#DIV/0!</v>
      </c>
    </row>
    <row r="68" spans="1:14" ht="16.5" hidden="1" customHeight="1" x14ac:dyDescent="0.25">
      <c r="A68" s="24" t="s">
        <v>134</v>
      </c>
      <c r="B68" s="20"/>
      <c r="C68" s="20"/>
      <c r="D68" s="20"/>
      <c r="E68" s="20"/>
      <c r="F68" s="20"/>
      <c r="G68" s="20"/>
      <c r="H68" s="21" t="e">
        <f t="shared" si="5"/>
        <v>#DIV/0!</v>
      </c>
    </row>
    <row r="69" spans="1:14" ht="16.5" hidden="1" customHeight="1" x14ac:dyDescent="0.25">
      <c r="A69" s="24" t="s">
        <v>122</v>
      </c>
      <c r="B69" s="20"/>
      <c r="C69" s="20"/>
      <c r="D69" s="20"/>
      <c r="E69" s="20"/>
      <c r="F69" s="20"/>
      <c r="G69" s="20"/>
      <c r="H69" s="21" t="e">
        <f t="shared" si="5"/>
        <v>#DIV/0!</v>
      </c>
    </row>
    <row r="70" spans="1:14" ht="16.5" hidden="1" customHeight="1" x14ac:dyDescent="0.25">
      <c r="A70" s="24" t="s">
        <v>123</v>
      </c>
      <c r="B70" s="20"/>
      <c r="C70" s="20"/>
      <c r="D70" s="20"/>
      <c r="E70" s="20"/>
      <c r="F70" s="20"/>
      <c r="G70" s="20"/>
      <c r="H70" s="21" t="e">
        <f t="shared" si="5"/>
        <v>#DIV/0!</v>
      </c>
    </row>
    <row r="71" spans="1:14" ht="16.5" hidden="1" customHeight="1" x14ac:dyDescent="0.25">
      <c r="A71" s="24" t="s">
        <v>124</v>
      </c>
      <c r="B71" s="20"/>
      <c r="C71" s="20"/>
      <c r="D71" s="20"/>
      <c r="E71" s="20"/>
      <c r="F71" s="20"/>
      <c r="G71" s="20"/>
      <c r="H71" s="21" t="e">
        <f t="shared" si="5"/>
        <v>#DIV/0!</v>
      </c>
    </row>
    <row r="72" spans="1:14" ht="16.5" hidden="1" customHeight="1" x14ac:dyDescent="0.25">
      <c r="A72" s="24" t="s">
        <v>125</v>
      </c>
      <c r="B72" s="20"/>
      <c r="C72" s="20"/>
      <c r="D72" s="20"/>
      <c r="E72" s="20"/>
      <c r="F72" s="20"/>
      <c r="G72" s="20"/>
      <c r="H72" s="21" t="e">
        <f t="shared" si="5"/>
        <v>#DIV/0!</v>
      </c>
    </row>
    <row r="73" spans="1:14" ht="16.5" hidden="1" customHeight="1" x14ac:dyDescent="0.25">
      <c r="A73" s="24" t="s">
        <v>126</v>
      </c>
      <c r="B73" s="20"/>
      <c r="C73" s="20"/>
      <c r="D73" s="20"/>
      <c r="E73" s="20"/>
      <c r="F73" s="20"/>
      <c r="G73" s="20"/>
      <c r="H73" s="21" t="e">
        <f t="shared" si="5"/>
        <v>#DIV/0!</v>
      </c>
    </row>
    <row r="74" spans="1:14" ht="16.5" hidden="1" customHeight="1" thickBot="1" x14ac:dyDescent="0.3">
      <c r="A74" s="25" t="s">
        <v>127</v>
      </c>
      <c r="B74" s="23"/>
      <c r="C74" s="23"/>
      <c r="D74" s="23"/>
      <c r="E74" s="23"/>
      <c r="F74" s="23"/>
      <c r="G74" s="23"/>
      <c r="H74" s="21" t="e">
        <f t="shared" si="5"/>
        <v>#DIV/0!</v>
      </c>
    </row>
    <row r="75" spans="1:14" ht="16.5" customHeight="1" thickBot="1" x14ac:dyDescent="0.3"/>
    <row r="76" spans="1:14" ht="23.25" customHeight="1" x14ac:dyDescent="0.25">
      <c r="A76" s="604" t="s">
        <v>138</v>
      </c>
      <c r="B76" s="605"/>
      <c r="C76" s="605"/>
      <c r="D76" s="605"/>
      <c r="E76" s="605"/>
      <c r="F76" s="605"/>
      <c r="G76" s="605"/>
      <c r="H76" s="605"/>
      <c r="I76" s="605"/>
      <c r="J76" s="605"/>
      <c r="K76" s="605"/>
      <c r="L76" s="605"/>
      <c r="M76" s="605"/>
      <c r="N76" s="606"/>
    </row>
    <row r="77" spans="1:14" ht="44.25" customHeight="1" thickBot="1" x14ac:dyDescent="0.3">
      <c r="A77" s="43" t="s">
        <v>55</v>
      </c>
      <c r="B77" s="44" t="s">
        <v>139</v>
      </c>
      <c r="C77" s="44" t="s">
        <v>140</v>
      </c>
      <c r="D77" s="44" t="s">
        <v>141</v>
      </c>
      <c r="E77" s="44" t="s">
        <v>142</v>
      </c>
      <c r="F77" s="44" t="s">
        <v>143</v>
      </c>
      <c r="G77" s="44" t="s">
        <v>144</v>
      </c>
      <c r="H77" s="44" t="s">
        <v>145</v>
      </c>
      <c r="I77" s="44" t="s">
        <v>146</v>
      </c>
      <c r="J77" s="45" t="s">
        <v>147</v>
      </c>
      <c r="K77" s="44" t="s">
        <v>148</v>
      </c>
      <c r="L77" s="44" t="s">
        <v>149</v>
      </c>
      <c r="M77" s="44" t="s">
        <v>150</v>
      </c>
      <c r="N77" s="46" t="s">
        <v>151</v>
      </c>
    </row>
    <row r="78" spans="1:14" ht="70.5" customHeight="1" x14ac:dyDescent="0.25">
      <c r="A78" s="596" t="s">
        <v>122</v>
      </c>
      <c r="B78" s="48" t="s">
        <v>212</v>
      </c>
      <c r="C78" s="49" t="s">
        <v>213</v>
      </c>
      <c r="D78" s="49" t="s">
        <v>217</v>
      </c>
      <c r="E78" s="49" t="s">
        <v>216</v>
      </c>
      <c r="F78" s="50">
        <v>40</v>
      </c>
      <c r="G78" s="50">
        <v>22</v>
      </c>
      <c r="H78" s="50">
        <v>5</v>
      </c>
      <c r="I78" s="50">
        <v>0.83</v>
      </c>
      <c r="J78" s="156">
        <f>I78/H78</f>
        <v>0.16599999999999998</v>
      </c>
      <c r="K78" s="157">
        <v>0</v>
      </c>
      <c r="L78" s="157">
        <v>0</v>
      </c>
      <c r="M78" s="157">
        <v>0</v>
      </c>
      <c r="N78" s="53" t="s">
        <v>231</v>
      </c>
    </row>
    <row r="79" spans="1:14" ht="91.5" customHeight="1" x14ac:dyDescent="0.25">
      <c r="A79" s="597"/>
      <c r="B79" s="607" t="s">
        <v>214</v>
      </c>
      <c r="C79" s="42" t="s">
        <v>215</v>
      </c>
      <c r="D79" s="42" t="s">
        <v>215</v>
      </c>
      <c r="E79" s="42" t="s">
        <v>216</v>
      </c>
      <c r="F79" s="41">
        <v>20</v>
      </c>
      <c r="G79" s="41">
        <v>2</v>
      </c>
      <c r="H79" s="41">
        <v>0</v>
      </c>
      <c r="I79" s="41">
        <v>0</v>
      </c>
      <c r="J79" s="135">
        <v>0</v>
      </c>
      <c r="K79" s="135">
        <v>0</v>
      </c>
      <c r="L79" s="135">
        <v>0</v>
      </c>
      <c r="M79" s="135">
        <v>0</v>
      </c>
      <c r="N79" s="21"/>
    </row>
    <row r="80" spans="1:14" ht="46.5" customHeight="1" x14ac:dyDescent="0.25">
      <c r="A80" s="597"/>
      <c r="B80" s="608"/>
      <c r="C80" s="42" t="s">
        <v>218</v>
      </c>
      <c r="D80" s="42" t="s">
        <v>219</v>
      </c>
      <c r="E80" s="42" t="s">
        <v>220</v>
      </c>
      <c r="F80" s="41">
        <v>10</v>
      </c>
      <c r="G80" s="41">
        <v>1</v>
      </c>
      <c r="H80" s="41">
        <v>0</v>
      </c>
      <c r="I80" s="41">
        <v>0</v>
      </c>
      <c r="J80" s="135">
        <v>0</v>
      </c>
      <c r="K80" s="135">
        <v>0</v>
      </c>
      <c r="L80" s="135">
        <v>0</v>
      </c>
      <c r="M80" s="135">
        <v>0</v>
      </c>
      <c r="N80" s="21"/>
    </row>
    <row r="81" spans="1:14" ht="78.75" customHeight="1" x14ac:dyDescent="0.25">
      <c r="A81" s="597"/>
      <c r="B81" s="42" t="s">
        <v>221</v>
      </c>
      <c r="C81" s="42" t="s">
        <v>222</v>
      </c>
      <c r="D81" s="42" t="s">
        <v>223</v>
      </c>
      <c r="E81" s="42" t="s">
        <v>216</v>
      </c>
      <c r="F81" s="41">
        <v>15</v>
      </c>
      <c r="G81" s="41">
        <v>1</v>
      </c>
      <c r="H81" s="41">
        <v>0</v>
      </c>
      <c r="I81" s="41">
        <v>0</v>
      </c>
      <c r="J81" s="135">
        <v>0</v>
      </c>
      <c r="K81" s="135">
        <v>0</v>
      </c>
      <c r="L81" s="135">
        <v>0</v>
      </c>
      <c r="M81" s="135">
        <v>0</v>
      </c>
      <c r="N81" s="21"/>
    </row>
    <row r="82" spans="1:14" ht="77.25" customHeight="1" thickBot="1" x14ac:dyDescent="0.3">
      <c r="A82" s="598"/>
      <c r="B82" s="51" t="s">
        <v>224</v>
      </c>
      <c r="C82" s="51" t="s">
        <v>225</v>
      </c>
      <c r="D82" s="51" t="s">
        <v>226</v>
      </c>
      <c r="E82" s="51" t="s">
        <v>216</v>
      </c>
      <c r="F82" s="52">
        <v>15</v>
      </c>
      <c r="G82" s="52">
        <v>48</v>
      </c>
      <c r="H82" s="52">
        <v>6</v>
      </c>
      <c r="I82" s="52">
        <v>1</v>
      </c>
      <c r="J82" s="158">
        <f>I82/H82</f>
        <v>0.16666666666666666</v>
      </c>
      <c r="K82" s="159">
        <v>0</v>
      </c>
      <c r="L82" s="159">
        <v>0</v>
      </c>
      <c r="M82" s="159">
        <v>0</v>
      </c>
      <c r="N82" s="160" t="s">
        <v>230</v>
      </c>
    </row>
    <row r="83" spans="1:14" ht="77.25" customHeight="1" x14ac:dyDescent="0.25">
      <c r="A83" s="596" t="s">
        <v>123</v>
      </c>
      <c r="B83" s="48" t="s">
        <v>212</v>
      </c>
      <c r="C83" s="49" t="s">
        <v>213</v>
      </c>
      <c r="D83" s="49" t="s">
        <v>217</v>
      </c>
      <c r="E83" s="49" t="s">
        <v>216</v>
      </c>
      <c r="F83" s="50">
        <v>40</v>
      </c>
      <c r="G83" s="50">
        <v>22</v>
      </c>
      <c r="H83" s="50">
        <v>5</v>
      </c>
      <c r="I83" s="50">
        <v>1.66</v>
      </c>
      <c r="J83" s="156">
        <f>I83/H83</f>
        <v>0.33199999999999996</v>
      </c>
      <c r="K83" s="157">
        <v>0</v>
      </c>
      <c r="L83" s="157">
        <v>0</v>
      </c>
      <c r="M83" s="157">
        <v>0</v>
      </c>
      <c r="N83" s="53" t="s">
        <v>228</v>
      </c>
    </row>
    <row r="84" spans="1:14" ht="75" customHeight="1" x14ac:dyDescent="0.25">
      <c r="A84" s="597"/>
      <c r="B84" s="607" t="s">
        <v>214</v>
      </c>
      <c r="C84" s="42" t="s">
        <v>215</v>
      </c>
      <c r="D84" s="42" t="s">
        <v>215</v>
      </c>
      <c r="E84" s="167" t="s">
        <v>216</v>
      </c>
      <c r="F84" s="168">
        <v>20</v>
      </c>
      <c r="G84" s="168">
        <v>2</v>
      </c>
      <c r="H84" s="168">
        <v>0</v>
      </c>
      <c r="I84" s="168">
        <v>0</v>
      </c>
      <c r="J84" s="169">
        <v>0</v>
      </c>
      <c r="K84" s="169">
        <v>0</v>
      </c>
      <c r="L84" s="169">
        <v>0</v>
      </c>
      <c r="M84" s="169">
        <v>0</v>
      </c>
      <c r="N84" s="170"/>
    </row>
    <row r="85" spans="1:14" ht="30" x14ac:dyDescent="0.25">
      <c r="A85" s="597"/>
      <c r="B85" s="608"/>
      <c r="C85" s="42" t="s">
        <v>218</v>
      </c>
      <c r="D85" s="42" t="s">
        <v>219</v>
      </c>
      <c r="E85" s="167" t="s">
        <v>220</v>
      </c>
      <c r="F85" s="168">
        <v>10</v>
      </c>
      <c r="G85" s="168">
        <v>1</v>
      </c>
      <c r="H85" s="168">
        <v>0</v>
      </c>
      <c r="I85" s="168">
        <v>0</v>
      </c>
      <c r="J85" s="169">
        <v>0</v>
      </c>
      <c r="K85" s="169">
        <v>0</v>
      </c>
      <c r="L85" s="169">
        <v>0</v>
      </c>
      <c r="M85" s="169">
        <v>0</v>
      </c>
      <c r="N85" s="170"/>
    </row>
    <row r="86" spans="1:14" ht="30" x14ac:dyDescent="0.25">
      <c r="A86" s="597"/>
      <c r="B86" s="42" t="s">
        <v>221</v>
      </c>
      <c r="C86" s="42" t="s">
        <v>222</v>
      </c>
      <c r="D86" s="42" t="s">
        <v>223</v>
      </c>
      <c r="E86" s="167" t="s">
        <v>216</v>
      </c>
      <c r="F86" s="168">
        <v>15</v>
      </c>
      <c r="G86" s="168">
        <v>1</v>
      </c>
      <c r="H86" s="168">
        <v>0</v>
      </c>
      <c r="I86" s="168">
        <v>0</v>
      </c>
      <c r="J86" s="169">
        <v>0</v>
      </c>
      <c r="K86" s="169">
        <v>0</v>
      </c>
      <c r="L86" s="169">
        <v>0</v>
      </c>
      <c r="M86" s="169">
        <v>0</v>
      </c>
      <c r="N86" s="170"/>
    </row>
    <row r="87" spans="1:14" ht="72.75" customHeight="1" thickBot="1" x14ac:dyDescent="0.3">
      <c r="A87" s="598"/>
      <c r="B87" s="51" t="s">
        <v>224</v>
      </c>
      <c r="C87" s="51" t="s">
        <v>225</v>
      </c>
      <c r="D87" s="51" t="s">
        <v>226</v>
      </c>
      <c r="E87" s="171" t="s">
        <v>216</v>
      </c>
      <c r="F87" s="172">
        <v>15</v>
      </c>
      <c r="G87" s="172">
        <v>48</v>
      </c>
      <c r="H87" s="172">
        <v>6</v>
      </c>
      <c r="I87" s="172">
        <v>2</v>
      </c>
      <c r="J87" s="173">
        <f>I87/H87</f>
        <v>0.33333333333333331</v>
      </c>
      <c r="K87" s="174">
        <v>0</v>
      </c>
      <c r="L87" s="174">
        <v>0</v>
      </c>
      <c r="M87" s="174">
        <v>0</v>
      </c>
      <c r="N87" s="161" t="s">
        <v>229</v>
      </c>
    </row>
    <row r="88" spans="1:14" ht="45" x14ac:dyDescent="0.25">
      <c r="A88" s="596" t="s">
        <v>124</v>
      </c>
      <c r="B88" s="48" t="s">
        <v>212</v>
      </c>
      <c r="C88" s="49" t="s">
        <v>213</v>
      </c>
      <c r="D88" s="49" t="s">
        <v>217</v>
      </c>
      <c r="E88" s="175" t="s">
        <v>216</v>
      </c>
      <c r="F88" s="176">
        <v>40</v>
      </c>
      <c r="G88" s="176">
        <v>22</v>
      </c>
      <c r="H88" s="176">
        <v>5</v>
      </c>
      <c r="I88" s="176">
        <v>2.4900000000000002</v>
      </c>
      <c r="J88" s="177">
        <f>I88/H88</f>
        <v>0.49800000000000005</v>
      </c>
      <c r="K88" s="178">
        <v>0</v>
      </c>
      <c r="L88" s="178">
        <v>0</v>
      </c>
      <c r="M88" s="178">
        <v>0</v>
      </c>
      <c r="N88" s="179" t="s">
        <v>228</v>
      </c>
    </row>
    <row r="89" spans="1:14" ht="45" x14ac:dyDescent="0.25">
      <c r="A89" s="597"/>
      <c r="B89" s="607" t="s">
        <v>214</v>
      </c>
      <c r="C89" s="42" t="s">
        <v>215</v>
      </c>
      <c r="D89" s="42" t="s">
        <v>215</v>
      </c>
      <c r="E89" s="167" t="s">
        <v>216</v>
      </c>
      <c r="F89" s="168">
        <v>20</v>
      </c>
      <c r="G89" s="168">
        <v>2</v>
      </c>
      <c r="H89" s="168">
        <v>0</v>
      </c>
      <c r="I89" s="168">
        <v>0</v>
      </c>
      <c r="J89" s="169">
        <v>0</v>
      </c>
      <c r="K89" s="169">
        <v>0</v>
      </c>
      <c r="L89" s="169">
        <v>0</v>
      </c>
      <c r="M89" s="169">
        <v>0</v>
      </c>
      <c r="N89" s="170"/>
    </row>
    <row r="90" spans="1:14" ht="30" x14ac:dyDescent="0.25">
      <c r="A90" s="597"/>
      <c r="B90" s="608"/>
      <c r="C90" s="42" t="s">
        <v>218</v>
      </c>
      <c r="D90" s="42" t="s">
        <v>219</v>
      </c>
      <c r="E90" s="167" t="s">
        <v>220</v>
      </c>
      <c r="F90" s="168">
        <v>10</v>
      </c>
      <c r="G90" s="168">
        <v>1</v>
      </c>
      <c r="H90" s="168">
        <v>0</v>
      </c>
      <c r="I90" s="168">
        <v>0</v>
      </c>
      <c r="J90" s="169">
        <v>0</v>
      </c>
      <c r="K90" s="169">
        <v>0</v>
      </c>
      <c r="L90" s="169">
        <v>0</v>
      </c>
      <c r="M90" s="169">
        <v>0</v>
      </c>
      <c r="N90" s="170"/>
    </row>
    <row r="91" spans="1:14" ht="30" x14ac:dyDescent="0.25">
      <c r="A91" s="597"/>
      <c r="B91" s="42" t="s">
        <v>221</v>
      </c>
      <c r="C91" s="42" t="s">
        <v>222</v>
      </c>
      <c r="D91" s="42" t="s">
        <v>223</v>
      </c>
      <c r="E91" s="167" t="s">
        <v>216</v>
      </c>
      <c r="F91" s="168">
        <v>15</v>
      </c>
      <c r="G91" s="168">
        <v>1</v>
      </c>
      <c r="H91" s="168">
        <v>0</v>
      </c>
      <c r="I91" s="168">
        <v>0</v>
      </c>
      <c r="J91" s="169">
        <v>0</v>
      </c>
      <c r="K91" s="169">
        <v>0</v>
      </c>
      <c r="L91" s="169">
        <v>0</v>
      </c>
      <c r="M91" s="169">
        <v>0</v>
      </c>
      <c r="N91" s="170"/>
    </row>
    <row r="92" spans="1:14" ht="45.75" thickBot="1" x14ac:dyDescent="0.3">
      <c r="A92" s="598"/>
      <c r="B92" s="51" t="s">
        <v>224</v>
      </c>
      <c r="C92" s="51" t="s">
        <v>225</v>
      </c>
      <c r="D92" s="51" t="s">
        <v>226</v>
      </c>
      <c r="E92" s="171" t="s">
        <v>216</v>
      </c>
      <c r="F92" s="172">
        <v>15</v>
      </c>
      <c r="G92" s="172">
        <v>48</v>
      </c>
      <c r="H92" s="172">
        <v>6</v>
      </c>
      <c r="I92" s="172">
        <v>3</v>
      </c>
      <c r="J92" s="173">
        <f>I92/H92</f>
        <v>0.5</v>
      </c>
      <c r="K92" s="174">
        <v>0</v>
      </c>
      <c r="L92" s="174">
        <v>0</v>
      </c>
      <c r="M92" s="174">
        <v>0</v>
      </c>
      <c r="N92" s="161" t="s">
        <v>232</v>
      </c>
    </row>
    <row r="93" spans="1:14" ht="45" x14ac:dyDescent="0.25">
      <c r="A93" s="596" t="s">
        <v>125</v>
      </c>
      <c r="B93" s="48" t="s">
        <v>212</v>
      </c>
      <c r="C93" s="49" t="s">
        <v>213</v>
      </c>
      <c r="D93" s="49" t="s">
        <v>217</v>
      </c>
      <c r="E93" s="175" t="s">
        <v>216</v>
      </c>
      <c r="F93" s="176">
        <v>40</v>
      </c>
      <c r="G93" s="176">
        <v>22</v>
      </c>
      <c r="H93" s="176">
        <v>5</v>
      </c>
      <c r="I93" s="176">
        <v>3.32</v>
      </c>
      <c r="J93" s="177">
        <f>I93/H93</f>
        <v>0.66399999999999992</v>
      </c>
      <c r="K93" s="178">
        <v>0</v>
      </c>
      <c r="L93" s="178">
        <v>0</v>
      </c>
      <c r="M93" s="178">
        <v>0</v>
      </c>
      <c r="N93" s="179" t="s">
        <v>228</v>
      </c>
    </row>
    <row r="94" spans="1:14" ht="45" x14ac:dyDescent="0.25">
      <c r="A94" s="597"/>
      <c r="B94" s="607" t="s">
        <v>214</v>
      </c>
      <c r="C94" s="42" t="s">
        <v>215</v>
      </c>
      <c r="D94" s="42" t="s">
        <v>215</v>
      </c>
      <c r="E94" s="167" t="s">
        <v>216</v>
      </c>
      <c r="F94" s="168">
        <v>20</v>
      </c>
      <c r="G94" s="168">
        <v>2</v>
      </c>
      <c r="H94" s="168">
        <v>0</v>
      </c>
      <c r="I94" s="168">
        <v>0</v>
      </c>
      <c r="J94" s="169">
        <v>0</v>
      </c>
      <c r="K94" s="169">
        <v>0</v>
      </c>
      <c r="L94" s="169">
        <v>0</v>
      </c>
      <c r="M94" s="169">
        <v>0</v>
      </c>
      <c r="N94" s="170"/>
    </row>
    <row r="95" spans="1:14" ht="30" x14ac:dyDescent="0.25">
      <c r="A95" s="597"/>
      <c r="B95" s="608"/>
      <c r="C95" s="42" t="s">
        <v>218</v>
      </c>
      <c r="D95" s="42" t="s">
        <v>219</v>
      </c>
      <c r="E95" s="167" t="s">
        <v>220</v>
      </c>
      <c r="F95" s="168">
        <v>10</v>
      </c>
      <c r="G95" s="168">
        <v>1</v>
      </c>
      <c r="H95" s="168">
        <v>0</v>
      </c>
      <c r="I95" s="168">
        <v>0</v>
      </c>
      <c r="J95" s="169">
        <v>0</v>
      </c>
      <c r="K95" s="169">
        <v>0</v>
      </c>
      <c r="L95" s="169">
        <v>0</v>
      </c>
      <c r="M95" s="169">
        <v>0</v>
      </c>
      <c r="N95" s="170"/>
    </row>
    <row r="96" spans="1:14" ht="30" x14ac:dyDescent="0.25">
      <c r="A96" s="597"/>
      <c r="B96" s="42" t="s">
        <v>221</v>
      </c>
      <c r="C96" s="42" t="s">
        <v>222</v>
      </c>
      <c r="D96" s="42" t="s">
        <v>223</v>
      </c>
      <c r="E96" s="167" t="s">
        <v>216</v>
      </c>
      <c r="F96" s="168">
        <v>15</v>
      </c>
      <c r="G96" s="168">
        <v>1</v>
      </c>
      <c r="H96" s="168">
        <v>0</v>
      </c>
      <c r="I96" s="168">
        <v>0</v>
      </c>
      <c r="J96" s="169">
        <v>0</v>
      </c>
      <c r="K96" s="169">
        <v>0</v>
      </c>
      <c r="L96" s="169">
        <v>0</v>
      </c>
      <c r="M96" s="169">
        <v>0</v>
      </c>
      <c r="N96" s="170"/>
    </row>
    <row r="97" spans="1:14" ht="45.75" thickBot="1" x14ac:dyDescent="0.3">
      <c r="A97" s="598"/>
      <c r="B97" s="51" t="s">
        <v>224</v>
      </c>
      <c r="C97" s="51" t="s">
        <v>225</v>
      </c>
      <c r="D97" s="51" t="s">
        <v>226</v>
      </c>
      <c r="E97" s="171" t="s">
        <v>216</v>
      </c>
      <c r="F97" s="172">
        <v>15</v>
      </c>
      <c r="G97" s="172">
        <v>48</v>
      </c>
      <c r="H97" s="172">
        <v>6</v>
      </c>
      <c r="I97" s="172">
        <v>4</v>
      </c>
      <c r="J97" s="173">
        <f>I97/H97</f>
        <v>0.66666666666666663</v>
      </c>
      <c r="K97" s="174">
        <v>0</v>
      </c>
      <c r="L97" s="174">
        <v>0</v>
      </c>
      <c r="M97" s="174">
        <v>0</v>
      </c>
      <c r="N97" s="161" t="s">
        <v>233</v>
      </c>
    </row>
    <row r="98" spans="1:14" ht="45" x14ac:dyDescent="0.25">
      <c r="A98" s="596" t="s">
        <v>126</v>
      </c>
      <c r="B98" s="48" t="s">
        <v>212</v>
      </c>
      <c r="C98" s="49" t="s">
        <v>213</v>
      </c>
      <c r="D98" s="49" t="s">
        <v>217</v>
      </c>
      <c r="E98" s="175" t="s">
        <v>216</v>
      </c>
      <c r="F98" s="176">
        <v>40</v>
      </c>
      <c r="G98" s="176">
        <v>22</v>
      </c>
      <c r="H98" s="176">
        <v>5</v>
      </c>
      <c r="I98" s="176">
        <v>4.1500000000000004</v>
      </c>
      <c r="J98" s="177">
        <f>I98/H98</f>
        <v>0.83000000000000007</v>
      </c>
      <c r="K98" s="178">
        <v>0</v>
      </c>
      <c r="L98" s="178">
        <v>0</v>
      </c>
      <c r="M98" s="178">
        <v>0</v>
      </c>
      <c r="N98" s="85" t="s">
        <v>292</v>
      </c>
    </row>
    <row r="99" spans="1:14" ht="45" x14ac:dyDescent="0.25">
      <c r="A99" s="597"/>
      <c r="B99" s="607" t="s">
        <v>214</v>
      </c>
      <c r="C99" s="42" t="s">
        <v>215</v>
      </c>
      <c r="D99" s="42" t="s">
        <v>215</v>
      </c>
      <c r="E99" s="167" t="s">
        <v>216</v>
      </c>
      <c r="F99" s="168">
        <v>20</v>
      </c>
      <c r="G99" s="168">
        <v>2</v>
      </c>
      <c r="H99" s="168">
        <v>0</v>
      </c>
      <c r="I99" s="168">
        <v>0</v>
      </c>
      <c r="J99" s="169">
        <v>0</v>
      </c>
      <c r="K99" s="169">
        <v>0</v>
      </c>
      <c r="L99" s="169">
        <v>0</v>
      </c>
      <c r="M99" s="169">
        <v>0</v>
      </c>
      <c r="N99" s="170"/>
    </row>
    <row r="100" spans="1:14" ht="30" x14ac:dyDescent="0.25">
      <c r="A100" s="597"/>
      <c r="B100" s="608"/>
      <c r="C100" s="42" t="s">
        <v>218</v>
      </c>
      <c r="D100" s="42" t="s">
        <v>219</v>
      </c>
      <c r="E100" s="167" t="s">
        <v>220</v>
      </c>
      <c r="F100" s="168">
        <v>10</v>
      </c>
      <c r="G100" s="168">
        <v>1</v>
      </c>
      <c r="H100" s="168">
        <v>0</v>
      </c>
      <c r="I100" s="168">
        <v>0</v>
      </c>
      <c r="J100" s="169">
        <v>0</v>
      </c>
      <c r="K100" s="169">
        <v>0</v>
      </c>
      <c r="L100" s="169">
        <v>0</v>
      </c>
      <c r="M100" s="169">
        <v>0</v>
      </c>
      <c r="N100" s="170"/>
    </row>
    <row r="101" spans="1:14" ht="30" x14ac:dyDescent="0.25">
      <c r="A101" s="597"/>
      <c r="B101" s="42" t="s">
        <v>221</v>
      </c>
      <c r="C101" s="42" t="s">
        <v>222</v>
      </c>
      <c r="D101" s="42" t="s">
        <v>223</v>
      </c>
      <c r="E101" s="167" t="s">
        <v>216</v>
      </c>
      <c r="F101" s="168">
        <v>15</v>
      </c>
      <c r="G101" s="168">
        <v>1</v>
      </c>
      <c r="H101" s="168">
        <v>0</v>
      </c>
      <c r="I101" s="168">
        <v>0</v>
      </c>
      <c r="J101" s="169">
        <v>0</v>
      </c>
      <c r="K101" s="169">
        <v>0</v>
      </c>
      <c r="L101" s="169">
        <v>0</v>
      </c>
      <c r="M101" s="169">
        <v>0</v>
      </c>
      <c r="N101" s="170"/>
    </row>
    <row r="102" spans="1:14" ht="45.75" thickBot="1" x14ac:dyDescent="0.3">
      <c r="A102" s="598"/>
      <c r="B102" s="51" t="s">
        <v>224</v>
      </c>
      <c r="C102" s="51" t="s">
        <v>225</v>
      </c>
      <c r="D102" s="51" t="s">
        <v>226</v>
      </c>
      <c r="E102" s="171" t="s">
        <v>216</v>
      </c>
      <c r="F102" s="172">
        <v>15</v>
      </c>
      <c r="G102" s="172">
        <v>48</v>
      </c>
      <c r="H102" s="172">
        <v>6</v>
      </c>
      <c r="I102" s="172">
        <v>5</v>
      </c>
      <c r="J102" s="173">
        <f>I102/H102</f>
        <v>0.83333333333333337</v>
      </c>
      <c r="K102" s="174">
        <v>0</v>
      </c>
      <c r="L102" s="174">
        <v>0</v>
      </c>
      <c r="M102" s="174">
        <v>0</v>
      </c>
      <c r="N102" s="161" t="s">
        <v>294</v>
      </c>
    </row>
    <row r="103" spans="1:14" ht="75" x14ac:dyDescent="0.25">
      <c r="A103" s="596" t="s">
        <v>127</v>
      </c>
      <c r="B103" s="48" t="s">
        <v>212</v>
      </c>
      <c r="C103" s="49" t="s">
        <v>213</v>
      </c>
      <c r="D103" s="49" t="s">
        <v>217</v>
      </c>
      <c r="E103" s="175" t="s">
        <v>216</v>
      </c>
      <c r="F103" s="176">
        <v>40</v>
      </c>
      <c r="G103" s="176">
        <v>22</v>
      </c>
      <c r="H103" s="176">
        <v>5</v>
      </c>
      <c r="I103" s="176">
        <v>4.92</v>
      </c>
      <c r="J103" s="177">
        <f>I103/H103</f>
        <v>0.98399999999999999</v>
      </c>
      <c r="K103" s="178">
        <v>0</v>
      </c>
      <c r="L103" s="178">
        <v>0</v>
      </c>
      <c r="M103" s="178">
        <v>0</v>
      </c>
      <c r="N103" s="180" t="s">
        <v>295</v>
      </c>
    </row>
    <row r="104" spans="1:14" ht="45" x14ac:dyDescent="0.25">
      <c r="A104" s="597"/>
      <c r="B104" s="607" t="s">
        <v>214</v>
      </c>
      <c r="C104" s="42" t="s">
        <v>215</v>
      </c>
      <c r="D104" s="42" t="s">
        <v>215</v>
      </c>
      <c r="E104" s="167" t="s">
        <v>216</v>
      </c>
      <c r="F104" s="168">
        <v>20</v>
      </c>
      <c r="G104" s="168">
        <v>2</v>
      </c>
      <c r="H104" s="168">
        <v>0</v>
      </c>
      <c r="I104" s="168">
        <v>0</v>
      </c>
      <c r="J104" s="169">
        <v>0</v>
      </c>
      <c r="K104" s="169">
        <v>0</v>
      </c>
      <c r="L104" s="169">
        <v>0</v>
      </c>
      <c r="M104" s="169">
        <v>0</v>
      </c>
      <c r="N104" s="170"/>
    </row>
    <row r="105" spans="1:14" ht="30" x14ac:dyDescent="0.25">
      <c r="A105" s="597"/>
      <c r="B105" s="608"/>
      <c r="C105" s="42" t="s">
        <v>218</v>
      </c>
      <c r="D105" s="42" t="s">
        <v>219</v>
      </c>
      <c r="E105" s="42" t="s">
        <v>220</v>
      </c>
      <c r="F105" s="41">
        <v>10</v>
      </c>
      <c r="G105" s="41">
        <v>1</v>
      </c>
      <c r="H105" s="41">
        <v>0</v>
      </c>
      <c r="I105" s="41">
        <v>0</v>
      </c>
      <c r="J105" s="135">
        <v>0</v>
      </c>
      <c r="K105" s="135">
        <v>0</v>
      </c>
      <c r="L105" s="135">
        <v>0</v>
      </c>
      <c r="M105" s="135">
        <v>0</v>
      </c>
      <c r="N105" s="21"/>
    </row>
    <row r="106" spans="1:14" ht="30" x14ac:dyDescent="0.25">
      <c r="A106" s="597"/>
      <c r="B106" s="42" t="s">
        <v>221</v>
      </c>
      <c r="C106" s="42" t="s">
        <v>222</v>
      </c>
      <c r="D106" s="42" t="s">
        <v>223</v>
      </c>
      <c r="E106" s="42" t="s">
        <v>216</v>
      </c>
      <c r="F106" s="41">
        <v>15</v>
      </c>
      <c r="G106" s="41">
        <v>1</v>
      </c>
      <c r="H106" s="41">
        <v>0</v>
      </c>
      <c r="I106" s="41">
        <v>0</v>
      </c>
      <c r="J106" s="135">
        <v>0</v>
      </c>
      <c r="K106" s="135">
        <v>0</v>
      </c>
      <c r="L106" s="135">
        <v>0</v>
      </c>
      <c r="M106" s="135">
        <v>0</v>
      </c>
      <c r="N106" s="21"/>
    </row>
    <row r="107" spans="1:14" ht="45.75" thickBot="1" x14ac:dyDescent="0.3">
      <c r="A107" s="598"/>
      <c r="B107" s="51" t="s">
        <v>224</v>
      </c>
      <c r="C107" s="51" t="s">
        <v>225</v>
      </c>
      <c r="D107" s="51" t="s">
        <v>226</v>
      </c>
      <c r="E107" s="51" t="s">
        <v>216</v>
      </c>
      <c r="F107" s="52">
        <v>15</v>
      </c>
      <c r="G107" s="52">
        <v>48</v>
      </c>
      <c r="H107" s="52">
        <v>6</v>
      </c>
      <c r="I107" s="52">
        <v>6</v>
      </c>
      <c r="J107" s="158">
        <f>I107/H107</f>
        <v>1</v>
      </c>
      <c r="K107" s="159">
        <v>0</v>
      </c>
      <c r="L107" s="159">
        <v>0</v>
      </c>
      <c r="M107" s="159">
        <v>0</v>
      </c>
      <c r="N107" s="161" t="s">
        <v>296</v>
      </c>
    </row>
    <row r="108" spans="1:14" ht="15.75" thickBot="1" x14ac:dyDescent="0.3">
      <c r="A108" s="162"/>
      <c r="B108" s="163"/>
      <c r="C108" s="163"/>
      <c r="D108" s="163"/>
      <c r="E108" s="163"/>
      <c r="F108" s="164"/>
      <c r="G108" s="164"/>
      <c r="H108" s="164"/>
      <c r="I108" s="164"/>
      <c r="J108" s="165"/>
      <c r="K108" s="3"/>
      <c r="L108" s="3"/>
      <c r="M108" s="3"/>
      <c r="N108" s="166"/>
    </row>
    <row r="109" spans="1:14" ht="20.25" x14ac:dyDescent="0.25">
      <c r="A109" s="604" t="s">
        <v>152</v>
      </c>
      <c r="B109" s="605"/>
      <c r="C109" s="605"/>
      <c r="D109" s="605"/>
      <c r="E109" s="605"/>
      <c r="F109" s="605"/>
      <c r="G109" s="605"/>
      <c r="H109" s="605"/>
      <c r="I109" s="605"/>
      <c r="J109" s="605"/>
      <c r="K109" s="605"/>
      <c r="L109" s="605"/>
      <c r="M109" s="605"/>
      <c r="N109" s="606"/>
    </row>
    <row r="110" spans="1:14" ht="44.25" customHeight="1" thickBot="1" x14ac:dyDescent="0.3">
      <c r="A110" s="16" t="s">
        <v>56</v>
      </c>
      <c r="B110" s="17" t="s">
        <v>139</v>
      </c>
      <c r="C110" s="17" t="s">
        <v>140</v>
      </c>
      <c r="D110" s="17" t="s">
        <v>141</v>
      </c>
      <c r="E110" s="17" t="s">
        <v>142</v>
      </c>
      <c r="F110" s="17" t="s">
        <v>153</v>
      </c>
      <c r="G110" s="17" t="s">
        <v>144</v>
      </c>
      <c r="H110" s="17" t="s">
        <v>154</v>
      </c>
      <c r="I110" s="17" t="s">
        <v>155</v>
      </c>
      <c r="J110" s="26" t="s">
        <v>156</v>
      </c>
      <c r="K110" s="17" t="s">
        <v>148</v>
      </c>
      <c r="L110" s="17" t="s">
        <v>149</v>
      </c>
      <c r="M110" s="17" t="s">
        <v>150</v>
      </c>
      <c r="N110" s="18" t="s">
        <v>347</v>
      </c>
    </row>
    <row r="111" spans="1:14" ht="78" customHeight="1" x14ac:dyDescent="0.25">
      <c r="A111" s="596" t="s">
        <v>129</v>
      </c>
      <c r="B111" s="48" t="s">
        <v>212</v>
      </c>
      <c r="C111" s="49" t="s">
        <v>213</v>
      </c>
      <c r="D111" s="49" t="s">
        <v>217</v>
      </c>
      <c r="E111" s="49" t="s">
        <v>216</v>
      </c>
      <c r="F111" s="50">
        <v>40</v>
      </c>
      <c r="G111" s="50">
        <v>22</v>
      </c>
      <c r="H111" s="50">
        <v>6</v>
      </c>
      <c r="I111" s="50">
        <v>0.5</v>
      </c>
      <c r="J111" s="156">
        <f>I111/H111</f>
        <v>8.3333333333333329E-2</v>
      </c>
      <c r="K111" s="157">
        <v>0.08</v>
      </c>
      <c r="L111" s="181">
        <f>+K111*10.53%</f>
        <v>8.4239999999999992E-3</v>
      </c>
      <c r="M111" s="182">
        <f>+L111/K111</f>
        <v>0.10529999999999999</v>
      </c>
      <c r="N111" s="183" t="s">
        <v>313</v>
      </c>
    </row>
    <row r="112" spans="1:14" ht="79.5" customHeight="1" x14ac:dyDescent="0.25">
      <c r="A112" s="597"/>
      <c r="B112" s="607" t="s">
        <v>214</v>
      </c>
      <c r="C112" s="42" t="s">
        <v>215</v>
      </c>
      <c r="D112" s="42" t="s">
        <v>215</v>
      </c>
      <c r="E112" s="42" t="s">
        <v>216</v>
      </c>
      <c r="F112" s="41">
        <v>20</v>
      </c>
      <c r="G112" s="41">
        <v>2</v>
      </c>
      <c r="H112" s="41">
        <v>0</v>
      </c>
      <c r="I112" s="41">
        <v>0</v>
      </c>
      <c r="J112" s="135">
        <v>0</v>
      </c>
      <c r="K112" s="135">
        <v>0</v>
      </c>
      <c r="L112" s="135">
        <v>0</v>
      </c>
      <c r="M112" s="135">
        <v>0</v>
      </c>
      <c r="N112" s="21"/>
    </row>
    <row r="113" spans="1:14" ht="54.75" customHeight="1" x14ac:dyDescent="0.25">
      <c r="A113" s="597"/>
      <c r="B113" s="608"/>
      <c r="C113" s="42" t="s">
        <v>218</v>
      </c>
      <c r="D113" s="42" t="s">
        <v>219</v>
      </c>
      <c r="E113" s="42" t="s">
        <v>220</v>
      </c>
      <c r="F113" s="41">
        <v>10</v>
      </c>
      <c r="G113" s="41">
        <v>1</v>
      </c>
      <c r="H113" s="41">
        <v>0</v>
      </c>
      <c r="I113" s="41">
        <v>0</v>
      </c>
      <c r="J113" s="135">
        <v>0</v>
      </c>
      <c r="K113" s="135">
        <v>0</v>
      </c>
      <c r="L113" s="135">
        <v>0</v>
      </c>
      <c r="M113" s="135">
        <v>0</v>
      </c>
      <c r="N113" s="21"/>
    </row>
    <row r="114" spans="1:14" ht="45" customHeight="1" x14ac:dyDescent="0.25">
      <c r="A114" s="597"/>
      <c r="B114" s="42" t="s">
        <v>221</v>
      </c>
      <c r="C114" s="42" t="s">
        <v>222</v>
      </c>
      <c r="D114" s="42" t="s">
        <v>223</v>
      </c>
      <c r="E114" s="42" t="s">
        <v>216</v>
      </c>
      <c r="F114" s="41">
        <v>15</v>
      </c>
      <c r="G114" s="41">
        <v>1</v>
      </c>
      <c r="H114" s="41">
        <v>0</v>
      </c>
      <c r="I114" s="41">
        <v>0</v>
      </c>
      <c r="J114" s="135">
        <v>0</v>
      </c>
      <c r="K114" s="135">
        <v>0</v>
      </c>
      <c r="L114" s="135">
        <v>0</v>
      </c>
      <c r="M114" s="135">
        <v>0</v>
      </c>
      <c r="N114" s="21"/>
    </row>
    <row r="115" spans="1:14" ht="75" customHeight="1" thickBot="1" x14ac:dyDescent="0.3">
      <c r="A115" s="598"/>
      <c r="B115" s="51" t="s">
        <v>224</v>
      </c>
      <c r="C115" s="51" t="s">
        <v>225</v>
      </c>
      <c r="D115" s="51" t="s">
        <v>226</v>
      </c>
      <c r="E115" s="51" t="s">
        <v>216</v>
      </c>
      <c r="F115" s="52">
        <v>15</v>
      </c>
      <c r="G115" s="52">
        <v>48</v>
      </c>
      <c r="H115" s="52">
        <v>12</v>
      </c>
      <c r="I115" s="52">
        <v>1</v>
      </c>
      <c r="J115" s="158">
        <f>I115/H115</f>
        <v>8.3333333333333329E-2</v>
      </c>
      <c r="K115" s="159">
        <v>0</v>
      </c>
      <c r="L115" s="159">
        <v>0</v>
      </c>
      <c r="M115" s="159">
        <v>0</v>
      </c>
      <c r="N115" s="160" t="s">
        <v>312</v>
      </c>
    </row>
    <row r="116" spans="1:14" ht="84" customHeight="1" x14ac:dyDescent="0.25">
      <c r="A116" s="595" t="s">
        <v>130</v>
      </c>
      <c r="B116" s="48" t="s">
        <v>212</v>
      </c>
      <c r="C116" s="49" t="s">
        <v>213</v>
      </c>
      <c r="D116" s="49" t="s">
        <v>217</v>
      </c>
      <c r="E116" s="49" t="s">
        <v>216</v>
      </c>
      <c r="F116" s="50">
        <v>40</v>
      </c>
      <c r="G116" s="50">
        <v>22</v>
      </c>
      <c r="H116" s="50">
        <v>6</v>
      </c>
      <c r="I116" s="184">
        <f>1.02-L116</f>
        <v>0.97530400000000006</v>
      </c>
      <c r="J116" s="156">
        <f>I116/H116</f>
        <v>0.16255066666666668</v>
      </c>
      <c r="K116" s="157">
        <v>0.08</v>
      </c>
      <c r="L116" s="181">
        <f>+K116*55.87%</f>
        <v>4.4696E-2</v>
      </c>
      <c r="M116" s="182">
        <f>+L116/K116</f>
        <v>0.55869999999999997</v>
      </c>
      <c r="N116" s="183" t="s">
        <v>317</v>
      </c>
    </row>
    <row r="117" spans="1:14" ht="57.75" customHeight="1" x14ac:dyDescent="0.25">
      <c r="A117" s="577"/>
      <c r="B117" s="607" t="s">
        <v>214</v>
      </c>
      <c r="C117" s="42" t="s">
        <v>215</v>
      </c>
      <c r="D117" s="42" t="s">
        <v>215</v>
      </c>
      <c r="E117" s="42" t="s">
        <v>216</v>
      </c>
      <c r="F117" s="41">
        <v>20</v>
      </c>
      <c r="G117" s="41">
        <v>2</v>
      </c>
      <c r="H117" s="41">
        <v>0</v>
      </c>
      <c r="I117" s="41">
        <v>0</v>
      </c>
      <c r="J117" s="135">
        <v>0</v>
      </c>
      <c r="K117" s="135">
        <v>0</v>
      </c>
      <c r="L117" s="135">
        <v>0</v>
      </c>
      <c r="M117" s="135">
        <v>0</v>
      </c>
      <c r="N117" s="21"/>
    </row>
    <row r="118" spans="1:14" ht="57.75" customHeight="1" x14ac:dyDescent="0.25">
      <c r="A118" s="577"/>
      <c r="B118" s="608"/>
      <c r="C118" s="42" t="s">
        <v>218</v>
      </c>
      <c r="D118" s="42" t="s">
        <v>219</v>
      </c>
      <c r="E118" s="42" t="s">
        <v>220</v>
      </c>
      <c r="F118" s="41">
        <v>10</v>
      </c>
      <c r="G118" s="41">
        <v>1</v>
      </c>
      <c r="H118" s="41">
        <v>0</v>
      </c>
      <c r="I118" s="41">
        <v>0</v>
      </c>
      <c r="J118" s="135">
        <v>0</v>
      </c>
      <c r="K118" s="135">
        <v>0</v>
      </c>
      <c r="L118" s="135">
        <v>0</v>
      </c>
      <c r="M118" s="135">
        <v>0</v>
      </c>
      <c r="N118" s="21"/>
    </row>
    <row r="119" spans="1:14" ht="57.75" customHeight="1" x14ac:dyDescent="0.25">
      <c r="A119" s="577"/>
      <c r="B119" s="42" t="s">
        <v>221</v>
      </c>
      <c r="C119" s="42" t="s">
        <v>222</v>
      </c>
      <c r="D119" s="42" t="s">
        <v>223</v>
      </c>
      <c r="E119" s="42" t="s">
        <v>216</v>
      </c>
      <c r="F119" s="41">
        <v>15</v>
      </c>
      <c r="G119" s="41">
        <v>1</v>
      </c>
      <c r="H119" s="41">
        <v>0</v>
      </c>
      <c r="I119" s="41">
        <v>0</v>
      </c>
      <c r="J119" s="135">
        <v>0</v>
      </c>
      <c r="K119" s="135">
        <v>0</v>
      </c>
      <c r="L119" s="135">
        <v>0</v>
      </c>
      <c r="M119" s="135">
        <v>0</v>
      </c>
      <c r="N119" s="21"/>
    </row>
    <row r="120" spans="1:14" ht="87" customHeight="1" thickBot="1" x14ac:dyDescent="0.3">
      <c r="A120" s="594"/>
      <c r="B120" s="51" t="s">
        <v>224</v>
      </c>
      <c r="C120" s="51" t="s">
        <v>225</v>
      </c>
      <c r="D120" s="51" t="s">
        <v>226</v>
      </c>
      <c r="E120" s="51" t="s">
        <v>216</v>
      </c>
      <c r="F120" s="52">
        <v>15</v>
      </c>
      <c r="G120" s="52">
        <v>48</v>
      </c>
      <c r="H120" s="52">
        <v>12</v>
      </c>
      <c r="I120" s="52">
        <v>2</v>
      </c>
      <c r="J120" s="158">
        <f>I120/H120</f>
        <v>0.16666666666666666</v>
      </c>
      <c r="K120" s="159">
        <v>0</v>
      </c>
      <c r="L120" s="159">
        <v>0</v>
      </c>
      <c r="M120" s="159">
        <v>0</v>
      </c>
      <c r="N120" s="146" t="s">
        <v>318</v>
      </c>
    </row>
    <row r="121" spans="1:14" ht="76.5" customHeight="1" x14ac:dyDescent="0.25">
      <c r="A121" s="593" t="s">
        <v>131</v>
      </c>
      <c r="B121" s="48" t="s">
        <v>212</v>
      </c>
      <c r="C121" s="49" t="s">
        <v>213</v>
      </c>
      <c r="D121" s="49" t="s">
        <v>217</v>
      </c>
      <c r="E121" s="49" t="s">
        <v>216</v>
      </c>
      <c r="F121" s="50">
        <v>40</v>
      </c>
      <c r="G121" s="50">
        <v>22</v>
      </c>
      <c r="H121" s="50">
        <v>6</v>
      </c>
      <c r="I121" s="184">
        <f>1.53-L121</f>
        <v>1.464952</v>
      </c>
      <c r="J121" s="156">
        <f>I121/H121</f>
        <v>0.24415866666666666</v>
      </c>
      <c r="K121" s="157">
        <v>0.08</v>
      </c>
      <c r="L121" s="181">
        <f>+K121*81.31%</f>
        <v>6.5048000000000009E-2</v>
      </c>
      <c r="M121" s="182">
        <f>+L121/K121</f>
        <v>0.81310000000000004</v>
      </c>
      <c r="N121" s="183" t="s">
        <v>324</v>
      </c>
    </row>
    <row r="122" spans="1:14" ht="45" customHeight="1" x14ac:dyDescent="0.25">
      <c r="A122" s="577"/>
      <c r="B122" s="607" t="s">
        <v>214</v>
      </c>
      <c r="C122" s="42" t="s">
        <v>215</v>
      </c>
      <c r="D122" s="42" t="s">
        <v>215</v>
      </c>
      <c r="E122" s="42" t="s">
        <v>216</v>
      </c>
      <c r="F122" s="41">
        <v>20</v>
      </c>
      <c r="G122" s="41">
        <v>2</v>
      </c>
      <c r="H122" s="41">
        <v>0</v>
      </c>
      <c r="I122" s="41">
        <v>0</v>
      </c>
      <c r="J122" s="135">
        <v>0</v>
      </c>
      <c r="K122" s="135">
        <v>0</v>
      </c>
      <c r="L122" s="135">
        <v>0</v>
      </c>
      <c r="M122" s="135">
        <v>0</v>
      </c>
      <c r="N122" s="32"/>
    </row>
    <row r="123" spans="1:14" ht="45" customHeight="1" x14ac:dyDescent="0.25">
      <c r="A123" s="577"/>
      <c r="B123" s="608"/>
      <c r="C123" s="42" t="s">
        <v>218</v>
      </c>
      <c r="D123" s="42" t="s">
        <v>219</v>
      </c>
      <c r="E123" s="42" t="s">
        <v>220</v>
      </c>
      <c r="F123" s="41">
        <v>10</v>
      </c>
      <c r="G123" s="41">
        <v>1</v>
      </c>
      <c r="H123" s="41">
        <v>0</v>
      </c>
      <c r="I123" s="41">
        <v>0</v>
      </c>
      <c r="J123" s="135">
        <v>0</v>
      </c>
      <c r="K123" s="135">
        <v>0</v>
      </c>
      <c r="L123" s="135">
        <v>0</v>
      </c>
      <c r="M123" s="135">
        <v>0</v>
      </c>
      <c r="N123" s="32"/>
    </row>
    <row r="124" spans="1:14" ht="45" customHeight="1" x14ac:dyDescent="0.25">
      <c r="A124" s="577"/>
      <c r="B124" s="42" t="s">
        <v>221</v>
      </c>
      <c r="C124" s="42" t="s">
        <v>222</v>
      </c>
      <c r="D124" s="42" t="s">
        <v>223</v>
      </c>
      <c r="E124" s="42" t="s">
        <v>216</v>
      </c>
      <c r="F124" s="41">
        <v>15</v>
      </c>
      <c r="G124" s="41">
        <v>1</v>
      </c>
      <c r="H124" s="41">
        <v>0</v>
      </c>
      <c r="I124" s="41">
        <v>0</v>
      </c>
      <c r="J124" s="135">
        <v>0</v>
      </c>
      <c r="K124" s="135">
        <v>0</v>
      </c>
      <c r="L124" s="135">
        <v>0</v>
      </c>
      <c r="M124" s="135">
        <v>0</v>
      </c>
      <c r="N124" s="21"/>
    </row>
    <row r="125" spans="1:14" ht="64.5" customHeight="1" thickBot="1" x14ac:dyDescent="0.3">
      <c r="A125" s="594"/>
      <c r="B125" s="51" t="s">
        <v>224</v>
      </c>
      <c r="C125" s="51" t="s">
        <v>225</v>
      </c>
      <c r="D125" s="51" t="s">
        <v>226</v>
      </c>
      <c r="E125" s="51" t="s">
        <v>216</v>
      </c>
      <c r="F125" s="52">
        <v>15</v>
      </c>
      <c r="G125" s="52">
        <v>48</v>
      </c>
      <c r="H125" s="52">
        <v>12</v>
      </c>
      <c r="I125" s="52">
        <v>3</v>
      </c>
      <c r="J125" s="158">
        <f>I125/H125</f>
        <v>0.25</v>
      </c>
      <c r="K125" s="159">
        <v>0</v>
      </c>
      <c r="L125" s="159">
        <v>0</v>
      </c>
      <c r="M125" s="159">
        <v>0</v>
      </c>
      <c r="N125" s="185" t="s">
        <v>325</v>
      </c>
    </row>
    <row r="126" spans="1:14" s="107" customFormat="1" ht="69" customHeight="1" x14ac:dyDescent="0.25">
      <c r="A126" s="593" t="s">
        <v>132</v>
      </c>
      <c r="B126" s="105" t="s">
        <v>212</v>
      </c>
      <c r="C126" s="106" t="s">
        <v>213</v>
      </c>
      <c r="D126" s="106" t="s">
        <v>217</v>
      </c>
      <c r="E126" s="106" t="s">
        <v>216</v>
      </c>
      <c r="F126" s="50">
        <v>40</v>
      </c>
      <c r="G126" s="50">
        <v>22</v>
      </c>
      <c r="H126" s="50">
        <v>6</v>
      </c>
      <c r="I126" s="184">
        <f>2.04-L126</f>
        <v>1.96732</v>
      </c>
      <c r="J126" s="156">
        <f>I126/H126</f>
        <v>0.32788666666666666</v>
      </c>
      <c r="K126" s="157">
        <v>0.08</v>
      </c>
      <c r="L126" s="181">
        <f>+K126*90.85%</f>
        <v>7.2679999999999995E-2</v>
      </c>
      <c r="M126" s="182">
        <f>+L126/K126</f>
        <v>0.90849999999999986</v>
      </c>
      <c r="N126" s="183" t="s">
        <v>336</v>
      </c>
    </row>
    <row r="127" spans="1:14" s="107" customFormat="1" ht="57" customHeight="1" x14ac:dyDescent="0.25">
      <c r="A127" s="577"/>
      <c r="B127" s="609" t="s">
        <v>214</v>
      </c>
      <c r="C127" s="104" t="s">
        <v>215</v>
      </c>
      <c r="D127" s="104" t="s">
        <v>215</v>
      </c>
      <c r="E127" s="104" t="s">
        <v>216</v>
      </c>
      <c r="F127" s="41">
        <v>20</v>
      </c>
      <c r="G127" s="41">
        <v>2</v>
      </c>
      <c r="H127" s="41">
        <v>0</v>
      </c>
      <c r="I127" s="41">
        <v>0</v>
      </c>
      <c r="J127" s="135">
        <v>0</v>
      </c>
      <c r="K127" s="135">
        <v>0</v>
      </c>
      <c r="L127" s="135">
        <v>0</v>
      </c>
      <c r="M127" s="135">
        <v>0</v>
      </c>
      <c r="N127" s="186"/>
    </row>
    <row r="128" spans="1:14" s="107" customFormat="1" ht="57" customHeight="1" x14ac:dyDescent="0.25">
      <c r="A128" s="577"/>
      <c r="B128" s="610"/>
      <c r="C128" s="104" t="s">
        <v>218</v>
      </c>
      <c r="D128" s="104" t="s">
        <v>219</v>
      </c>
      <c r="E128" s="104" t="s">
        <v>220</v>
      </c>
      <c r="F128" s="41">
        <v>10</v>
      </c>
      <c r="G128" s="41">
        <v>1</v>
      </c>
      <c r="H128" s="41">
        <v>0</v>
      </c>
      <c r="I128" s="41">
        <v>0</v>
      </c>
      <c r="J128" s="135">
        <v>0</v>
      </c>
      <c r="K128" s="135">
        <v>0</v>
      </c>
      <c r="L128" s="135">
        <v>0</v>
      </c>
      <c r="M128" s="135">
        <v>0</v>
      </c>
      <c r="N128" s="186"/>
    </row>
    <row r="129" spans="1:14" s="107" customFormat="1" ht="57" customHeight="1" x14ac:dyDescent="0.25">
      <c r="A129" s="577"/>
      <c r="B129" s="104" t="s">
        <v>221</v>
      </c>
      <c r="C129" s="104" t="s">
        <v>222</v>
      </c>
      <c r="D129" s="104" t="s">
        <v>223</v>
      </c>
      <c r="E129" s="104" t="s">
        <v>216</v>
      </c>
      <c r="F129" s="41">
        <v>15</v>
      </c>
      <c r="G129" s="41">
        <v>1</v>
      </c>
      <c r="H129" s="41">
        <v>0</v>
      </c>
      <c r="I129" s="41">
        <v>0</v>
      </c>
      <c r="J129" s="135">
        <v>0</v>
      </c>
      <c r="K129" s="135">
        <v>0</v>
      </c>
      <c r="L129" s="135">
        <v>0</v>
      </c>
      <c r="M129" s="135">
        <v>0</v>
      </c>
      <c r="N129" s="187"/>
    </row>
    <row r="130" spans="1:14" s="107" customFormat="1" ht="109.5" customHeight="1" thickBot="1" x14ac:dyDescent="0.3">
      <c r="A130" s="594"/>
      <c r="B130" s="108" t="s">
        <v>224</v>
      </c>
      <c r="C130" s="108" t="s">
        <v>225</v>
      </c>
      <c r="D130" s="108" t="s">
        <v>226</v>
      </c>
      <c r="E130" s="108" t="s">
        <v>216</v>
      </c>
      <c r="F130" s="52">
        <v>15</v>
      </c>
      <c r="G130" s="52">
        <v>48</v>
      </c>
      <c r="H130" s="52">
        <v>12</v>
      </c>
      <c r="I130" s="52">
        <v>4</v>
      </c>
      <c r="J130" s="158">
        <f>I130/H130</f>
        <v>0.33333333333333331</v>
      </c>
      <c r="K130" s="159">
        <v>0</v>
      </c>
      <c r="L130" s="159">
        <v>0</v>
      </c>
      <c r="M130" s="159">
        <v>0</v>
      </c>
      <c r="N130" s="188" t="s">
        <v>348</v>
      </c>
    </row>
    <row r="131" spans="1:14" s="107" customFormat="1" ht="58.5" customHeight="1" x14ac:dyDescent="0.25">
      <c r="A131" s="593" t="s">
        <v>133</v>
      </c>
      <c r="B131" s="105" t="s">
        <v>212</v>
      </c>
      <c r="C131" s="106" t="s">
        <v>213</v>
      </c>
      <c r="D131" s="106" t="s">
        <v>217</v>
      </c>
      <c r="E131" s="106" t="s">
        <v>216</v>
      </c>
      <c r="F131" s="50">
        <v>40</v>
      </c>
      <c r="G131" s="50">
        <v>22</v>
      </c>
      <c r="H131" s="50">
        <v>6</v>
      </c>
      <c r="I131" s="184">
        <v>2.41</v>
      </c>
      <c r="J131" s="156">
        <f>I131/H131</f>
        <v>0.40166666666666667</v>
      </c>
      <c r="K131" s="157">
        <v>0.08</v>
      </c>
      <c r="L131" s="181">
        <v>7.2679999999999995E-2</v>
      </c>
      <c r="M131" s="182">
        <f>+L131/K131</f>
        <v>0.90849999999999986</v>
      </c>
      <c r="N131" s="188" t="s">
        <v>446</v>
      </c>
    </row>
    <row r="132" spans="1:14" s="107" customFormat="1" ht="31.5" customHeight="1" x14ac:dyDescent="0.25">
      <c r="A132" s="577"/>
      <c r="B132" s="609" t="s">
        <v>214</v>
      </c>
      <c r="C132" s="104" t="s">
        <v>215</v>
      </c>
      <c r="D132" s="104" t="s">
        <v>215</v>
      </c>
      <c r="E132" s="104" t="s">
        <v>216</v>
      </c>
      <c r="F132" s="41">
        <v>20</v>
      </c>
      <c r="G132" s="41">
        <v>2</v>
      </c>
      <c r="H132" s="41">
        <v>0</v>
      </c>
      <c r="I132" s="41">
        <v>0</v>
      </c>
      <c r="J132" s="135">
        <v>0</v>
      </c>
      <c r="K132" s="135">
        <v>0</v>
      </c>
      <c r="L132" s="135">
        <v>0</v>
      </c>
      <c r="M132" s="135">
        <v>0</v>
      </c>
      <c r="N132" s="186"/>
    </row>
    <row r="133" spans="1:14" s="107" customFormat="1" ht="31.5" customHeight="1" x14ac:dyDescent="0.25">
      <c r="A133" s="577"/>
      <c r="B133" s="610"/>
      <c r="C133" s="104" t="s">
        <v>218</v>
      </c>
      <c r="D133" s="104" t="s">
        <v>219</v>
      </c>
      <c r="E133" s="104" t="s">
        <v>220</v>
      </c>
      <c r="F133" s="41">
        <v>10</v>
      </c>
      <c r="G133" s="41">
        <v>1</v>
      </c>
      <c r="H133" s="41">
        <v>0</v>
      </c>
      <c r="I133" s="41">
        <v>0</v>
      </c>
      <c r="J133" s="135">
        <v>0</v>
      </c>
      <c r="K133" s="135">
        <v>0</v>
      </c>
      <c r="L133" s="135">
        <v>0</v>
      </c>
      <c r="M133" s="135">
        <v>0</v>
      </c>
      <c r="N133" s="186"/>
    </row>
    <row r="134" spans="1:14" s="107" customFormat="1" ht="31.5" customHeight="1" x14ac:dyDescent="0.25">
      <c r="A134" s="577"/>
      <c r="B134" s="104" t="s">
        <v>221</v>
      </c>
      <c r="C134" s="104" t="s">
        <v>222</v>
      </c>
      <c r="D134" s="104" t="s">
        <v>223</v>
      </c>
      <c r="E134" s="104" t="s">
        <v>216</v>
      </c>
      <c r="F134" s="41">
        <v>15</v>
      </c>
      <c r="G134" s="41">
        <v>1</v>
      </c>
      <c r="H134" s="41">
        <v>0</v>
      </c>
      <c r="I134" s="41">
        <v>0</v>
      </c>
      <c r="J134" s="135">
        <v>0</v>
      </c>
      <c r="K134" s="135">
        <v>0</v>
      </c>
      <c r="L134" s="135">
        <v>0</v>
      </c>
      <c r="M134" s="135">
        <v>0</v>
      </c>
      <c r="N134" s="187"/>
    </row>
    <row r="135" spans="1:14" s="107" customFormat="1" ht="90" customHeight="1" thickBot="1" x14ac:dyDescent="0.3">
      <c r="A135" s="594"/>
      <c r="B135" s="108" t="s">
        <v>224</v>
      </c>
      <c r="C135" s="108" t="s">
        <v>225</v>
      </c>
      <c r="D135" s="108" t="s">
        <v>226</v>
      </c>
      <c r="E135" s="108" t="s">
        <v>216</v>
      </c>
      <c r="F135" s="52">
        <v>15</v>
      </c>
      <c r="G135" s="52">
        <v>48</v>
      </c>
      <c r="H135" s="52">
        <v>12</v>
      </c>
      <c r="I135" s="52">
        <v>5</v>
      </c>
      <c r="J135" s="158">
        <f>I135/H135</f>
        <v>0.41666666666666669</v>
      </c>
      <c r="K135" s="159">
        <v>0</v>
      </c>
      <c r="L135" s="159">
        <v>0</v>
      </c>
      <c r="M135" s="159">
        <v>0</v>
      </c>
      <c r="N135" s="188" t="s">
        <v>444</v>
      </c>
    </row>
    <row r="136" spans="1:14" ht="62.25" customHeight="1" x14ac:dyDescent="0.25">
      <c r="A136" s="593" t="s">
        <v>134</v>
      </c>
      <c r="B136" s="105" t="s">
        <v>212</v>
      </c>
      <c r="C136" s="106" t="s">
        <v>213</v>
      </c>
      <c r="D136" s="106" t="s">
        <v>217</v>
      </c>
      <c r="E136" s="106" t="s">
        <v>216</v>
      </c>
      <c r="F136" s="50">
        <v>40</v>
      </c>
      <c r="G136" s="50">
        <v>22</v>
      </c>
      <c r="H136" s="50">
        <v>6</v>
      </c>
      <c r="I136" s="184">
        <v>2.78</v>
      </c>
      <c r="J136" s="156">
        <f>I136/H136</f>
        <v>0.46333333333333332</v>
      </c>
      <c r="K136" s="157">
        <v>0.08</v>
      </c>
      <c r="L136" s="181">
        <v>0.08</v>
      </c>
      <c r="M136" s="182">
        <f>+L136/K136</f>
        <v>1</v>
      </c>
      <c r="N136" s="188" t="s">
        <v>453</v>
      </c>
    </row>
    <row r="137" spans="1:14" ht="49.5" customHeight="1" x14ac:dyDescent="0.25">
      <c r="A137" s="577"/>
      <c r="B137" s="609" t="s">
        <v>214</v>
      </c>
      <c r="C137" s="104" t="s">
        <v>215</v>
      </c>
      <c r="D137" s="104" t="s">
        <v>215</v>
      </c>
      <c r="E137" s="104" t="s">
        <v>216</v>
      </c>
      <c r="F137" s="41">
        <v>20</v>
      </c>
      <c r="G137" s="41">
        <v>2</v>
      </c>
      <c r="H137" s="41">
        <v>0</v>
      </c>
      <c r="I137" s="41">
        <v>0</v>
      </c>
      <c r="J137" s="135">
        <v>0</v>
      </c>
      <c r="K137" s="135">
        <v>0</v>
      </c>
      <c r="L137" s="135">
        <v>0</v>
      </c>
      <c r="M137" s="135">
        <v>0</v>
      </c>
      <c r="N137" s="186"/>
    </row>
    <row r="138" spans="1:14" ht="37.5" customHeight="1" x14ac:dyDescent="0.25">
      <c r="A138" s="577"/>
      <c r="B138" s="610"/>
      <c r="C138" s="104" t="s">
        <v>218</v>
      </c>
      <c r="D138" s="104" t="s">
        <v>219</v>
      </c>
      <c r="E138" s="104" t="s">
        <v>220</v>
      </c>
      <c r="F138" s="41">
        <v>10</v>
      </c>
      <c r="G138" s="41">
        <v>1</v>
      </c>
      <c r="H138" s="41">
        <v>0</v>
      </c>
      <c r="I138" s="41">
        <v>0</v>
      </c>
      <c r="J138" s="135">
        <v>0</v>
      </c>
      <c r="K138" s="135">
        <v>0</v>
      </c>
      <c r="L138" s="135">
        <v>0</v>
      </c>
      <c r="M138" s="135">
        <v>0</v>
      </c>
      <c r="N138" s="186"/>
    </row>
    <row r="139" spans="1:14" ht="37.5" customHeight="1" x14ac:dyDescent="0.25">
      <c r="A139" s="577"/>
      <c r="B139" s="104" t="s">
        <v>221</v>
      </c>
      <c r="C139" s="104" t="s">
        <v>222</v>
      </c>
      <c r="D139" s="104" t="s">
        <v>223</v>
      </c>
      <c r="E139" s="104" t="s">
        <v>216</v>
      </c>
      <c r="F139" s="41">
        <v>15</v>
      </c>
      <c r="G139" s="41">
        <v>1</v>
      </c>
      <c r="H139" s="41">
        <v>0</v>
      </c>
      <c r="I139" s="41">
        <v>0</v>
      </c>
      <c r="J139" s="135">
        <v>0</v>
      </c>
      <c r="K139" s="135">
        <v>0</v>
      </c>
      <c r="L139" s="135">
        <v>0</v>
      </c>
      <c r="M139" s="135">
        <v>0</v>
      </c>
      <c r="N139" s="187"/>
    </row>
    <row r="140" spans="1:14" ht="90.75" thickBot="1" x14ac:dyDescent="0.3">
      <c r="A140" s="594"/>
      <c r="B140" s="108" t="s">
        <v>224</v>
      </c>
      <c r="C140" s="108" t="s">
        <v>225</v>
      </c>
      <c r="D140" s="108" t="s">
        <v>226</v>
      </c>
      <c r="E140" s="108" t="s">
        <v>216</v>
      </c>
      <c r="F140" s="52">
        <v>15</v>
      </c>
      <c r="G140" s="52">
        <v>48</v>
      </c>
      <c r="H140" s="52">
        <v>12</v>
      </c>
      <c r="I140" s="52">
        <v>6</v>
      </c>
      <c r="J140" s="158">
        <f>I140/H140</f>
        <v>0.5</v>
      </c>
      <c r="K140" s="159">
        <v>0</v>
      </c>
      <c r="L140" s="159">
        <v>0</v>
      </c>
      <c r="M140" s="159">
        <v>0</v>
      </c>
      <c r="N140" s="188" t="s">
        <v>455</v>
      </c>
    </row>
    <row r="141" spans="1:14" ht="60" x14ac:dyDescent="0.25">
      <c r="A141" s="593" t="s">
        <v>122</v>
      </c>
      <c r="B141" s="105" t="s">
        <v>212</v>
      </c>
      <c r="C141" s="106" t="s">
        <v>213</v>
      </c>
      <c r="D141" s="106" t="s">
        <v>217</v>
      </c>
      <c r="E141" s="106" t="s">
        <v>216</v>
      </c>
      <c r="F141" s="50">
        <v>40</v>
      </c>
      <c r="G141" s="50">
        <v>22</v>
      </c>
      <c r="H141" s="50">
        <v>6</v>
      </c>
      <c r="I141" s="184">
        <f>3.57-0.08</f>
        <v>3.4899999999999998</v>
      </c>
      <c r="J141" s="156">
        <f>I141/H141</f>
        <v>0.58166666666666667</v>
      </c>
      <c r="K141" s="157">
        <v>0.08</v>
      </c>
      <c r="L141" s="181">
        <v>0.08</v>
      </c>
      <c r="M141" s="182">
        <f>+L141/K141</f>
        <v>1</v>
      </c>
      <c r="N141" s="188" t="s">
        <v>460</v>
      </c>
    </row>
    <row r="142" spans="1:14" ht="45" x14ac:dyDescent="0.25">
      <c r="A142" s="577"/>
      <c r="B142" s="609" t="s">
        <v>214</v>
      </c>
      <c r="C142" s="104" t="s">
        <v>215</v>
      </c>
      <c r="D142" s="104" t="s">
        <v>215</v>
      </c>
      <c r="E142" s="104" t="s">
        <v>216</v>
      </c>
      <c r="F142" s="41">
        <v>20</v>
      </c>
      <c r="G142" s="41">
        <v>2</v>
      </c>
      <c r="H142" s="41">
        <v>0</v>
      </c>
      <c r="I142" s="41">
        <v>0</v>
      </c>
      <c r="J142" s="135">
        <v>0</v>
      </c>
      <c r="K142" s="135">
        <v>0</v>
      </c>
      <c r="L142" s="135">
        <v>0</v>
      </c>
      <c r="M142" s="135">
        <v>0</v>
      </c>
      <c r="N142" s="186"/>
    </row>
    <row r="143" spans="1:14" ht="30" x14ac:dyDescent="0.25">
      <c r="A143" s="577"/>
      <c r="B143" s="610"/>
      <c r="C143" s="104" t="s">
        <v>218</v>
      </c>
      <c r="D143" s="104" t="s">
        <v>219</v>
      </c>
      <c r="E143" s="104" t="s">
        <v>220</v>
      </c>
      <c r="F143" s="41">
        <v>10</v>
      </c>
      <c r="G143" s="41">
        <v>1</v>
      </c>
      <c r="H143" s="41">
        <v>0</v>
      </c>
      <c r="I143" s="41">
        <v>0</v>
      </c>
      <c r="J143" s="135">
        <v>0</v>
      </c>
      <c r="K143" s="135">
        <v>0</v>
      </c>
      <c r="L143" s="135">
        <v>0</v>
      </c>
      <c r="M143" s="135">
        <v>0</v>
      </c>
      <c r="N143" s="186"/>
    </row>
    <row r="144" spans="1:14" ht="54" customHeight="1" x14ac:dyDescent="0.25">
      <c r="A144" s="577"/>
      <c r="B144" s="104" t="s">
        <v>221</v>
      </c>
      <c r="C144" s="104" t="s">
        <v>222</v>
      </c>
      <c r="D144" s="104" t="s">
        <v>223</v>
      </c>
      <c r="E144" s="104" t="s">
        <v>216</v>
      </c>
      <c r="F144" s="41">
        <v>15</v>
      </c>
      <c r="G144" s="41">
        <v>1</v>
      </c>
      <c r="H144" s="41">
        <v>0</v>
      </c>
      <c r="I144" s="41">
        <v>0</v>
      </c>
      <c r="J144" s="135">
        <v>0</v>
      </c>
      <c r="K144" s="135">
        <v>0</v>
      </c>
      <c r="L144" s="135">
        <v>0</v>
      </c>
      <c r="M144" s="135">
        <v>0</v>
      </c>
      <c r="N144" s="187"/>
    </row>
    <row r="145" spans="1:14" ht="90.75" thickBot="1" x14ac:dyDescent="0.3">
      <c r="A145" s="594"/>
      <c r="B145" s="108" t="s">
        <v>224</v>
      </c>
      <c r="C145" s="108" t="s">
        <v>225</v>
      </c>
      <c r="D145" s="108" t="s">
        <v>226</v>
      </c>
      <c r="E145" s="108" t="s">
        <v>216</v>
      </c>
      <c r="F145" s="52">
        <v>15</v>
      </c>
      <c r="G145" s="52">
        <v>48</v>
      </c>
      <c r="H145" s="52">
        <v>12</v>
      </c>
      <c r="I145" s="52">
        <v>7</v>
      </c>
      <c r="J145" s="158">
        <f>I145/H145</f>
        <v>0.58333333333333337</v>
      </c>
      <c r="K145" s="159">
        <v>0</v>
      </c>
      <c r="L145" s="159">
        <v>0</v>
      </c>
      <c r="M145" s="159">
        <v>0</v>
      </c>
      <c r="N145" s="188" t="s">
        <v>461</v>
      </c>
    </row>
    <row r="146" spans="1:14" ht="60" x14ac:dyDescent="0.25">
      <c r="A146" s="593" t="s">
        <v>123</v>
      </c>
      <c r="B146" s="105" t="s">
        <v>212</v>
      </c>
      <c r="C146" s="106" t="s">
        <v>213</v>
      </c>
      <c r="D146" s="106" t="s">
        <v>217</v>
      </c>
      <c r="E146" s="106" t="s">
        <v>216</v>
      </c>
      <c r="F146" s="50">
        <v>40</v>
      </c>
      <c r="G146" s="50">
        <v>22</v>
      </c>
      <c r="H146" s="50">
        <v>6</v>
      </c>
      <c r="I146" s="184">
        <v>4</v>
      </c>
      <c r="J146" s="156">
        <f>I146/H146</f>
        <v>0.66666666666666663</v>
      </c>
      <c r="K146" s="157">
        <v>0.08</v>
      </c>
      <c r="L146" s="181">
        <v>0.08</v>
      </c>
      <c r="M146" s="182">
        <f>+L146/K146</f>
        <v>1</v>
      </c>
      <c r="N146" s="188" t="s">
        <v>467</v>
      </c>
    </row>
    <row r="147" spans="1:14" ht="45" x14ac:dyDescent="0.25">
      <c r="A147" s="577"/>
      <c r="B147" s="609" t="s">
        <v>214</v>
      </c>
      <c r="C147" s="104" t="s">
        <v>215</v>
      </c>
      <c r="D147" s="104" t="s">
        <v>215</v>
      </c>
      <c r="E147" s="104" t="s">
        <v>216</v>
      </c>
      <c r="F147" s="41">
        <v>20</v>
      </c>
      <c r="G147" s="41">
        <v>2</v>
      </c>
      <c r="H147" s="41">
        <v>0</v>
      </c>
      <c r="I147" s="41">
        <v>0</v>
      </c>
      <c r="J147" s="135">
        <v>0</v>
      </c>
      <c r="K147" s="135">
        <v>0</v>
      </c>
      <c r="L147" s="135">
        <v>0</v>
      </c>
      <c r="M147" s="135">
        <v>0</v>
      </c>
      <c r="N147" s="186"/>
    </row>
    <row r="148" spans="1:14" ht="30" x14ac:dyDescent="0.25">
      <c r="A148" s="577"/>
      <c r="B148" s="610"/>
      <c r="C148" s="104" t="s">
        <v>218</v>
      </c>
      <c r="D148" s="104" t="s">
        <v>219</v>
      </c>
      <c r="E148" s="104" t="s">
        <v>220</v>
      </c>
      <c r="F148" s="41">
        <v>10</v>
      </c>
      <c r="G148" s="41">
        <v>1</v>
      </c>
      <c r="H148" s="41">
        <v>0</v>
      </c>
      <c r="I148" s="41">
        <v>0</v>
      </c>
      <c r="J148" s="135">
        <v>0</v>
      </c>
      <c r="K148" s="135">
        <v>0</v>
      </c>
      <c r="L148" s="135">
        <v>0</v>
      </c>
      <c r="M148" s="135">
        <v>0</v>
      </c>
      <c r="N148" s="186"/>
    </row>
    <row r="149" spans="1:14" ht="30" x14ac:dyDescent="0.25">
      <c r="A149" s="577"/>
      <c r="B149" s="104" t="s">
        <v>221</v>
      </c>
      <c r="C149" s="104" t="s">
        <v>222</v>
      </c>
      <c r="D149" s="104" t="s">
        <v>223</v>
      </c>
      <c r="E149" s="104" t="s">
        <v>216</v>
      </c>
      <c r="F149" s="41">
        <v>15</v>
      </c>
      <c r="G149" s="41">
        <v>1</v>
      </c>
      <c r="H149" s="41">
        <v>0</v>
      </c>
      <c r="I149" s="41">
        <v>0</v>
      </c>
      <c r="J149" s="135">
        <v>0</v>
      </c>
      <c r="K149" s="135">
        <v>0</v>
      </c>
      <c r="L149" s="135">
        <v>0</v>
      </c>
      <c r="M149" s="135">
        <v>0</v>
      </c>
      <c r="N149" s="187"/>
    </row>
    <row r="150" spans="1:14" ht="90.75" thickBot="1" x14ac:dyDescent="0.3">
      <c r="A150" s="594"/>
      <c r="B150" s="108" t="s">
        <v>224</v>
      </c>
      <c r="C150" s="108" t="s">
        <v>225</v>
      </c>
      <c r="D150" s="108" t="s">
        <v>226</v>
      </c>
      <c r="E150" s="108" t="s">
        <v>216</v>
      </c>
      <c r="F150" s="52">
        <v>15</v>
      </c>
      <c r="G150" s="52">
        <v>48</v>
      </c>
      <c r="H150" s="52">
        <v>12</v>
      </c>
      <c r="I150" s="52">
        <v>8</v>
      </c>
      <c r="J150" s="158">
        <f>I150/H150</f>
        <v>0.66666666666666663</v>
      </c>
      <c r="K150" s="159">
        <v>0</v>
      </c>
      <c r="L150" s="159">
        <v>0</v>
      </c>
      <c r="M150" s="159">
        <v>0</v>
      </c>
      <c r="N150" s="188" t="s">
        <v>468</v>
      </c>
    </row>
    <row r="151" spans="1:14" ht="60" x14ac:dyDescent="0.25">
      <c r="A151" s="593" t="s">
        <v>124</v>
      </c>
      <c r="B151" s="105" t="s">
        <v>212</v>
      </c>
      <c r="C151" s="106" t="s">
        <v>213</v>
      </c>
      <c r="D151" s="106" t="s">
        <v>217</v>
      </c>
      <c r="E151" s="106" t="s">
        <v>216</v>
      </c>
      <c r="F151" s="50">
        <v>40</v>
      </c>
      <c r="G151" s="50">
        <v>22</v>
      </c>
      <c r="H151" s="50">
        <v>6</v>
      </c>
      <c r="I151" s="184">
        <v>4.51</v>
      </c>
      <c r="J151" s="156">
        <f>I151/H151</f>
        <v>0.75166666666666659</v>
      </c>
      <c r="K151" s="157">
        <v>0.08</v>
      </c>
      <c r="L151" s="181">
        <v>0.08</v>
      </c>
      <c r="M151" s="182">
        <f>+L151/K151</f>
        <v>1</v>
      </c>
      <c r="N151" s="188" t="s">
        <v>478</v>
      </c>
    </row>
    <row r="152" spans="1:14" ht="45" x14ac:dyDescent="0.25">
      <c r="A152" s="577"/>
      <c r="B152" s="609" t="s">
        <v>214</v>
      </c>
      <c r="C152" s="104" t="s">
        <v>215</v>
      </c>
      <c r="D152" s="104" t="s">
        <v>215</v>
      </c>
      <c r="E152" s="104" t="s">
        <v>216</v>
      </c>
      <c r="F152" s="41">
        <v>20</v>
      </c>
      <c r="G152" s="41">
        <v>2</v>
      </c>
      <c r="H152" s="41">
        <v>0</v>
      </c>
      <c r="I152" s="41">
        <v>0</v>
      </c>
      <c r="J152" s="135">
        <v>0</v>
      </c>
      <c r="K152" s="135">
        <v>0</v>
      </c>
      <c r="L152" s="135">
        <v>0</v>
      </c>
      <c r="M152" s="135">
        <v>0</v>
      </c>
      <c r="N152" s="186"/>
    </row>
    <row r="153" spans="1:14" ht="30" x14ac:dyDescent="0.25">
      <c r="A153" s="577"/>
      <c r="B153" s="610"/>
      <c r="C153" s="104" t="s">
        <v>218</v>
      </c>
      <c r="D153" s="104" t="s">
        <v>219</v>
      </c>
      <c r="E153" s="104" t="s">
        <v>220</v>
      </c>
      <c r="F153" s="41">
        <v>10</v>
      </c>
      <c r="G153" s="41">
        <v>1</v>
      </c>
      <c r="H153" s="41">
        <v>0</v>
      </c>
      <c r="I153" s="41">
        <v>0</v>
      </c>
      <c r="J153" s="135">
        <v>0</v>
      </c>
      <c r="K153" s="135">
        <v>0</v>
      </c>
      <c r="L153" s="135">
        <v>0</v>
      </c>
      <c r="M153" s="135">
        <v>0</v>
      </c>
      <c r="N153" s="186"/>
    </row>
    <row r="154" spans="1:14" ht="30" x14ac:dyDescent="0.25">
      <c r="A154" s="577"/>
      <c r="B154" s="104" t="s">
        <v>221</v>
      </c>
      <c r="C154" s="104" t="s">
        <v>222</v>
      </c>
      <c r="D154" s="104" t="s">
        <v>223</v>
      </c>
      <c r="E154" s="104" t="s">
        <v>216</v>
      </c>
      <c r="F154" s="41">
        <v>15</v>
      </c>
      <c r="G154" s="41">
        <v>1</v>
      </c>
      <c r="H154" s="41">
        <v>0</v>
      </c>
      <c r="I154" s="41">
        <v>0</v>
      </c>
      <c r="J154" s="135">
        <v>0</v>
      </c>
      <c r="K154" s="135">
        <v>0</v>
      </c>
      <c r="L154" s="135">
        <v>0</v>
      </c>
      <c r="M154" s="135">
        <v>0</v>
      </c>
      <c r="N154" s="187"/>
    </row>
    <row r="155" spans="1:14" ht="100.5" customHeight="1" thickBot="1" x14ac:dyDescent="0.3">
      <c r="A155" s="594"/>
      <c r="B155" s="108" t="s">
        <v>224</v>
      </c>
      <c r="C155" s="108" t="s">
        <v>225</v>
      </c>
      <c r="D155" s="108" t="s">
        <v>226</v>
      </c>
      <c r="E155" s="108" t="s">
        <v>216</v>
      </c>
      <c r="F155" s="52">
        <v>15</v>
      </c>
      <c r="G155" s="52">
        <v>48</v>
      </c>
      <c r="H155" s="52">
        <v>12</v>
      </c>
      <c r="I155" s="52">
        <v>9</v>
      </c>
      <c r="J155" s="158">
        <f>I155/H155</f>
        <v>0.75</v>
      </c>
      <c r="K155" s="159">
        <v>0</v>
      </c>
      <c r="L155" s="159">
        <v>0</v>
      </c>
      <c r="M155" s="159">
        <v>0</v>
      </c>
      <c r="N155" s="188" t="s">
        <v>479</v>
      </c>
    </row>
    <row r="156" spans="1:14" ht="60" x14ac:dyDescent="0.25">
      <c r="A156" s="593" t="s">
        <v>125</v>
      </c>
      <c r="B156" s="105" t="s">
        <v>212</v>
      </c>
      <c r="C156" s="106" t="s">
        <v>213</v>
      </c>
      <c r="D156" s="106" t="s">
        <v>217</v>
      </c>
      <c r="E156" s="106" t="s">
        <v>216</v>
      </c>
      <c r="F156" s="50">
        <v>40</v>
      </c>
      <c r="G156" s="50">
        <v>22</v>
      </c>
      <c r="H156" s="50">
        <v>6</v>
      </c>
      <c r="I156" s="184">
        <v>5.0199999999999996</v>
      </c>
      <c r="J156" s="156">
        <f>I156/H156</f>
        <v>0.83666666666666656</v>
      </c>
      <c r="K156" s="157">
        <v>0.08</v>
      </c>
      <c r="L156" s="181">
        <v>0.08</v>
      </c>
      <c r="M156" s="182">
        <f>+L156/K156</f>
        <v>1</v>
      </c>
      <c r="N156" s="188" t="s">
        <v>487</v>
      </c>
    </row>
    <row r="157" spans="1:14" ht="45" x14ac:dyDescent="0.25">
      <c r="A157" s="577"/>
      <c r="B157" s="609" t="s">
        <v>214</v>
      </c>
      <c r="C157" s="104" t="s">
        <v>215</v>
      </c>
      <c r="D157" s="104" t="s">
        <v>215</v>
      </c>
      <c r="E157" s="104" t="s">
        <v>216</v>
      </c>
      <c r="F157" s="41">
        <v>20</v>
      </c>
      <c r="G157" s="41">
        <v>2</v>
      </c>
      <c r="H157" s="41">
        <v>0</v>
      </c>
      <c r="I157" s="41">
        <v>0</v>
      </c>
      <c r="J157" s="135">
        <v>0</v>
      </c>
      <c r="K157" s="135">
        <v>0</v>
      </c>
      <c r="L157" s="135">
        <v>0</v>
      </c>
      <c r="M157" s="135">
        <v>0</v>
      </c>
      <c r="N157" s="186"/>
    </row>
    <row r="158" spans="1:14" ht="30" x14ac:dyDescent="0.25">
      <c r="A158" s="577"/>
      <c r="B158" s="610"/>
      <c r="C158" s="104" t="s">
        <v>218</v>
      </c>
      <c r="D158" s="104" t="s">
        <v>219</v>
      </c>
      <c r="E158" s="104" t="s">
        <v>220</v>
      </c>
      <c r="F158" s="41">
        <v>10</v>
      </c>
      <c r="G158" s="41">
        <v>1</v>
      </c>
      <c r="H158" s="41">
        <v>0</v>
      </c>
      <c r="I158" s="41">
        <v>0</v>
      </c>
      <c r="J158" s="135">
        <v>0</v>
      </c>
      <c r="K158" s="135">
        <v>0</v>
      </c>
      <c r="L158" s="135">
        <v>0</v>
      </c>
      <c r="M158" s="135">
        <v>0</v>
      </c>
      <c r="N158" s="186"/>
    </row>
    <row r="159" spans="1:14" ht="30" x14ac:dyDescent="0.25">
      <c r="A159" s="577"/>
      <c r="B159" s="104" t="s">
        <v>221</v>
      </c>
      <c r="C159" s="104" t="s">
        <v>222</v>
      </c>
      <c r="D159" s="104" t="s">
        <v>223</v>
      </c>
      <c r="E159" s="104" t="s">
        <v>216</v>
      </c>
      <c r="F159" s="41">
        <v>15</v>
      </c>
      <c r="G159" s="41">
        <v>1</v>
      </c>
      <c r="H159" s="41">
        <v>0</v>
      </c>
      <c r="I159" s="41">
        <v>0</v>
      </c>
      <c r="J159" s="135">
        <v>0</v>
      </c>
      <c r="K159" s="135">
        <v>0</v>
      </c>
      <c r="L159" s="135">
        <v>0</v>
      </c>
      <c r="M159" s="135">
        <v>0</v>
      </c>
      <c r="N159" s="187"/>
    </row>
    <row r="160" spans="1:14" ht="90.75" thickBot="1" x14ac:dyDescent="0.3">
      <c r="A160" s="594"/>
      <c r="B160" s="108" t="s">
        <v>224</v>
      </c>
      <c r="C160" s="108" t="s">
        <v>225</v>
      </c>
      <c r="D160" s="108" t="s">
        <v>226</v>
      </c>
      <c r="E160" s="108" t="s">
        <v>216</v>
      </c>
      <c r="F160" s="52">
        <v>15</v>
      </c>
      <c r="G160" s="52">
        <v>48</v>
      </c>
      <c r="H160" s="52">
        <v>12</v>
      </c>
      <c r="I160" s="52">
        <v>10</v>
      </c>
      <c r="J160" s="158">
        <f>I160/H160</f>
        <v>0.83333333333333337</v>
      </c>
      <c r="K160" s="159">
        <v>0</v>
      </c>
      <c r="L160" s="159">
        <v>0</v>
      </c>
      <c r="M160" s="159">
        <v>0</v>
      </c>
      <c r="N160" s="188" t="s">
        <v>488</v>
      </c>
    </row>
    <row r="161" spans="1:14" ht="60" customHeight="1" x14ac:dyDescent="0.25">
      <c r="A161" s="593" t="s">
        <v>126</v>
      </c>
      <c r="B161" s="105" t="s">
        <v>212</v>
      </c>
      <c r="C161" s="106" t="s">
        <v>213</v>
      </c>
      <c r="D161" s="106" t="s">
        <v>217</v>
      </c>
      <c r="E161" s="106" t="s">
        <v>216</v>
      </c>
      <c r="F161" s="50">
        <v>40</v>
      </c>
      <c r="G161" s="50">
        <v>22</v>
      </c>
      <c r="H161" s="50">
        <v>6</v>
      </c>
      <c r="I161" s="184">
        <f>5.02+0.07</f>
        <v>5.09</v>
      </c>
      <c r="J161" s="156">
        <f>I161/H161</f>
        <v>0.84833333333333327</v>
      </c>
      <c r="K161" s="157">
        <v>0.08</v>
      </c>
      <c r="L161" s="181">
        <v>0.08</v>
      </c>
      <c r="M161" s="182">
        <f>+L161/K161</f>
        <v>1</v>
      </c>
      <c r="N161" s="188" t="s">
        <v>501</v>
      </c>
    </row>
    <row r="162" spans="1:14" ht="68.25" customHeight="1" x14ac:dyDescent="0.25">
      <c r="A162" s="577"/>
      <c r="B162" s="609" t="s">
        <v>214</v>
      </c>
      <c r="C162" s="104" t="s">
        <v>215</v>
      </c>
      <c r="D162" s="104" t="s">
        <v>215</v>
      </c>
      <c r="E162" s="104" t="s">
        <v>216</v>
      </c>
      <c r="F162" s="41">
        <v>20</v>
      </c>
      <c r="G162" s="41">
        <v>2</v>
      </c>
      <c r="H162" s="41">
        <v>0</v>
      </c>
      <c r="I162" s="41">
        <v>0</v>
      </c>
      <c r="J162" s="135">
        <v>0</v>
      </c>
      <c r="K162" s="135">
        <v>0</v>
      </c>
      <c r="L162" s="135">
        <v>0</v>
      </c>
      <c r="M162" s="135">
        <v>0</v>
      </c>
      <c r="N162" s="186"/>
    </row>
    <row r="163" spans="1:14" ht="39" customHeight="1" x14ac:dyDescent="0.25">
      <c r="A163" s="577"/>
      <c r="B163" s="610"/>
      <c r="C163" s="104" t="s">
        <v>218</v>
      </c>
      <c r="D163" s="104" t="s">
        <v>219</v>
      </c>
      <c r="E163" s="104" t="s">
        <v>220</v>
      </c>
      <c r="F163" s="41">
        <v>10</v>
      </c>
      <c r="G163" s="41">
        <v>1</v>
      </c>
      <c r="H163" s="41">
        <v>0</v>
      </c>
      <c r="I163" s="41">
        <v>0</v>
      </c>
      <c r="J163" s="135">
        <v>0</v>
      </c>
      <c r="K163" s="135">
        <v>0</v>
      </c>
      <c r="L163" s="135">
        <v>0</v>
      </c>
      <c r="M163" s="135">
        <v>0</v>
      </c>
      <c r="N163" s="186"/>
    </row>
    <row r="164" spans="1:14" ht="39" customHeight="1" x14ac:dyDescent="0.25">
      <c r="A164" s="577"/>
      <c r="B164" s="104" t="s">
        <v>221</v>
      </c>
      <c r="C164" s="104" t="s">
        <v>222</v>
      </c>
      <c r="D164" s="104" t="s">
        <v>223</v>
      </c>
      <c r="E164" s="104" t="s">
        <v>216</v>
      </c>
      <c r="F164" s="41">
        <v>15</v>
      </c>
      <c r="G164" s="41">
        <v>1</v>
      </c>
      <c r="H164" s="41">
        <v>0</v>
      </c>
      <c r="I164" s="41">
        <v>0</v>
      </c>
      <c r="J164" s="135">
        <v>0</v>
      </c>
      <c r="K164" s="135">
        <v>0</v>
      </c>
      <c r="L164" s="135">
        <v>0</v>
      </c>
      <c r="M164" s="135">
        <v>0</v>
      </c>
      <c r="N164" s="187"/>
    </row>
    <row r="165" spans="1:14" ht="90.75" thickBot="1" x14ac:dyDescent="0.3">
      <c r="A165" s="594"/>
      <c r="B165" s="108" t="s">
        <v>224</v>
      </c>
      <c r="C165" s="108" t="s">
        <v>225</v>
      </c>
      <c r="D165" s="108" t="s">
        <v>226</v>
      </c>
      <c r="E165" s="108" t="s">
        <v>216</v>
      </c>
      <c r="F165" s="52">
        <v>15</v>
      </c>
      <c r="G165" s="52">
        <v>48</v>
      </c>
      <c r="H165" s="52">
        <v>12</v>
      </c>
      <c r="I165" s="52">
        <v>11</v>
      </c>
      <c r="J165" s="158">
        <f>I165/H165</f>
        <v>0.91666666666666663</v>
      </c>
      <c r="K165" s="159">
        <v>0</v>
      </c>
      <c r="L165" s="159">
        <v>0</v>
      </c>
      <c r="M165" s="159">
        <v>0</v>
      </c>
      <c r="N165" s="188" t="s">
        <v>494</v>
      </c>
    </row>
    <row r="166" spans="1:14" ht="93" customHeight="1" x14ac:dyDescent="0.25">
      <c r="A166" s="593" t="s">
        <v>127</v>
      </c>
      <c r="B166" s="105" t="s">
        <v>212</v>
      </c>
      <c r="C166" s="106" t="s">
        <v>213</v>
      </c>
      <c r="D166" s="106" t="s">
        <v>217</v>
      </c>
      <c r="E166" s="106" t="s">
        <v>216</v>
      </c>
      <c r="F166" s="50">
        <v>40</v>
      </c>
      <c r="G166" s="50">
        <v>22</v>
      </c>
      <c r="H166" s="50">
        <v>6</v>
      </c>
      <c r="I166" s="184">
        <f>+I161+0.06</f>
        <v>5.1499999999999995</v>
      </c>
      <c r="J166" s="156">
        <f>I166/H166</f>
        <v>0.85833333333333328</v>
      </c>
      <c r="K166" s="157">
        <v>0.08</v>
      </c>
      <c r="L166" s="181">
        <v>0.08</v>
      </c>
      <c r="M166" s="182">
        <f>+L166/K166</f>
        <v>1</v>
      </c>
      <c r="N166" s="188" t="s">
        <v>504</v>
      </c>
    </row>
    <row r="167" spans="1:14" ht="44.25" customHeight="1" x14ac:dyDescent="0.25">
      <c r="A167" s="577"/>
      <c r="B167" s="609" t="s">
        <v>214</v>
      </c>
      <c r="C167" s="104" t="s">
        <v>215</v>
      </c>
      <c r="D167" s="104" t="s">
        <v>215</v>
      </c>
      <c r="E167" s="104" t="s">
        <v>216</v>
      </c>
      <c r="F167" s="41">
        <v>20</v>
      </c>
      <c r="G167" s="41">
        <v>2</v>
      </c>
      <c r="H167" s="41">
        <v>0</v>
      </c>
      <c r="I167" s="41">
        <v>0</v>
      </c>
      <c r="J167" s="135">
        <v>0</v>
      </c>
      <c r="K167" s="135">
        <v>0</v>
      </c>
      <c r="L167" s="135">
        <v>0</v>
      </c>
      <c r="M167" s="135">
        <v>0</v>
      </c>
      <c r="N167" s="186"/>
    </row>
    <row r="168" spans="1:14" ht="44.25" customHeight="1" x14ac:dyDescent="0.25">
      <c r="A168" s="577"/>
      <c r="B168" s="610"/>
      <c r="C168" s="104" t="s">
        <v>218</v>
      </c>
      <c r="D168" s="104" t="s">
        <v>219</v>
      </c>
      <c r="E168" s="104" t="s">
        <v>220</v>
      </c>
      <c r="F168" s="41">
        <v>10</v>
      </c>
      <c r="G168" s="41">
        <v>1</v>
      </c>
      <c r="H168" s="41">
        <v>0</v>
      </c>
      <c r="I168" s="41">
        <v>0</v>
      </c>
      <c r="J168" s="135">
        <v>0</v>
      </c>
      <c r="K168" s="135">
        <v>0</v>
      </c>
      <c r="L168" s="135">
        <v>0</v>
      </c>
      <c r="M168" s="135">
        <v>0</v>
      </c>
      <c r="N168" s="186"/>
    </row>
    <row r="169" spans="1:14" ht="44.25" customHeight="1" x14ac:dyDescent="0.25">
      <c r="A169" s="577"/>
      <c r="B169" s="104" t="s">
        <v>221</v>
      </c>
      <c r="C169" s="104" t="s">
        <v>222</v>
      </c>
      <c r="D169" s="104" t="s">
        <v>223</v>
      </c>
      <c r="E169" s="104" t="s">
        <v>216</v>
      </c>
      <c r="F169" s="41">
        <v>15</v>
      </c>
      <c r="G169" s="41">
        <v>1</v>
      </c>
      <c r="H169" s="41">
        <v>0</v>
      </c>
      <c r="I169" s="41">
        <v>0</v>
      </c>
      <c r="J169" s="135">
        <v>0</v>
      </c>
      <c r="K169" s="135">
        <v>0</v>
      </c>
      <c r="L169" s="135">
        <v>0</v>
      </c>
      <c r="M169" s="135">
        <v>0</v>
      </c>
      <c r="N169" s="187"/>
    </row>
    <row r="170" spans="1:14" ht="71.25" customHeight="1" thickBot="1" x14ac:dyDescent="0.3">
      <c r="A170" s="594"/>
      <c r="B170" s="108" t="s">
        <v>224</v>
      </c>
      <c r="C170" s="108" t="s">
        <v>225</v>
      </c>
      <c r="D170" s="108" t="s">
        <v>226</v>
      </c>
      <c r="E170" s="108" t="s">
        <v>216</v>
      </c>
      <c r="F170" s="52">
        <v>15</v>
      </c>
      <c r="G170" s="52">
        <v>48</v>
      </c>
      <c r="H170" s="52">
        <v>12</v>
      </c>
      <c r="I170" s="52">
        <v>12</v>
      </c>
      <c r="J170" s="158">
        <f>I170/H170</f>
        <v>1</v>
      </c>
      <c r="K170" s="159">
        <v>0</v>
      </c>
      <c r="L170" s="159">
        <v>0</v>
      </c>
      <c r="M170" s="159">
        <v>0</v>
      </c>
      <c r="N170" s="188" t="s">
        <v>503</v>
      </c>
    </row>
    <row r="172" spans="1:14" ht="20.25" x14ac:dyDescent="0.25">
      <c r="A172" s="604" t="s">
        <v>157</v>
      </c>
      <c r="B172" s="605"/>
      <c r="C172" s="605"/>
      <c r="D172" s="605"/>
      <c r="E172" s="605"/>
      <c r="F172" s="605"/>
      <c r="G172" s="605"/>
      <c r="H172" s="605"/>
      <c r="I172" s="605"/>
      <c r="J172" s="605"/>
      <c r="K172" s="605"/>
      <c r="L172" s="605"/>
      <c r="M172" s="605"/>
      <c r="N172" s="606"/>
    </row>
    <row r="173" spans="1:14" ht="44.25" customHeight="1" thickBot="1" x14ac:dyDescent="0.3">
      <c r="A173" s="16" t="s">
        <v>73</v>
      </c>
      <c r="B173" s="44" t="s">
        <v>139</v>
      </c>
      <c r="C173" s="44" t="s">
        <v>140</v>
      </c>
      <c r="D173" s="17" t="s">
        <v>141</v>
      </c>
      <c r="E173" s="17" t="s">
        <v>142</v>
      </c>
      <c r="F173" s="17" t="s">
        <v>158</v>
      </c>
      <c r="G173" s="17" t="s">
        <v>144</v>
      </c>
      <c r="H173" s="17" t="s">
        <v>159</v>
      </c>
      <c r="I173" s="17" t="s">
        <v>160</v>
      </c>
      <c r="J173" s="26" t="s">
        <v>161</v>
      </c>
      <c r="K173" s="17" t="s">
        <v>148</v>
      </c>
      <c r="L173" s="17" t="s">
        <v>149</v>
      </c>
      <c r="M173" s="17" t="s">
        <v>150</v>
      </c>
      <c r="N173" s="18" t="s">
        <v>151</v>
      </c>
    </row>
    <row r="174" spans="1:14" ht="60" x14ac:dyDescent="0.25">
      <c r="A174" s="593" t="s">
        <v>129</v>
      </c>
      <c r="B174" s="105" t="s">
        <v>212</v>
      </c>
      <c r="C174" s="106" t="s">
        <v>213</v>
      </c>
      <c r="D174" s="106" t="s">
        <v>217</v>
      </c>
      <c r="E174" s="106" t="s">
        <v>216</v>
      </c>
      <c r="F174" s="50">
        <v>40</v>
      </c>
      <c r="G174" s="50">
        <v>22</v>
      </c>
      <c r="H174" s="50">
        <v>8</v>
      </c>
      <c r="I174" s="135">
        <v>0.02</v>
      </c>
      <c r="J174" s="137">
        <f>I174/H174</f>
        <v>2.5000000000000001E-3</v>
      </c>
      <c r="K174" s="135">
        <v>0</v>
      </c>
      <c r="L174" s="135">
        <v>0</v>
      </c>
      <c r="M174" s="135">
        <v>0</v>
      </c>
      <c r="N174" s="145" t="s">
        <v>516</v>
      </c>
    </row>
    <row r="175" spans="1:14" ht="53.25" customHeight="1" x14ac:dyDescent="0.25">
      <c r="A175" s="577"/>
      <c r="B175" s="609" t="s">
        <v>214</v>
      </c>
      <c r="C175" s="104" t="s">
        <v>215</v>
      </c>
      <c r="D175" s="104" t="s">
        <v>215</v>
      </c>
      <c r="E175" s="104" t="s">
        <v>216</v>
      </c>
      <c r="F175" s="41">
        <v>20</v>
      </c>
      <c r="G175" s="41">
        <v>2</v>
      </c>
      <c r="H175" s="135">
        <v>0</v>
      </c>
      <c r="I175" s="135">
        <v>0</v>
      </c>
      <c r="J175" s="135">
        <v>0</v>
      </c>
      <c r="K175" s="135">
        <v>0</v>
      </c>
      <c r="L175" s="135">
        <v>0</v>
      </c>
      <c r="M175" s="135">
        <v>0</v>
      </c>
      <c r="N175" s="21"/>
    </row>
    <row r="176" spans="1:14" ht="30" x14ac:dyDescent="0.25">
      <c r="A176" s="577"/>
      <c r="B176" s="610"/>
      <c r="C176" s="104" t="s">
        <v>218</v>
      </c>
      <c r="D176" s="104" t="s">
        <v>219</v>
      </c>
      <c r="E176" s="104" t="s">
        <v>220</v>
      </c>
      <c r="F176" s="41">
        <v>10</v>
      </c>
      <c r="G176" s="41">
        <v>1</v>
      </c>
      <c r="H176" s="135">
        <v>0</v>
      </c>
      <c r="I176" s="135">
        <v>0</v>
      </c>
      <c r="J176" s="135">
        <v>0</v>
      </c>
      <c r="K176" s="135">
        <v>0</v>
      </c>
      <c r="L176" s="135">
        <v>0</v>
      </c>
      <c r="M176" s="135">
        <v>0</v>
      </c>
      <c r="N176" s="21"/>
    </row>
    <row r="177" spans="1:14" ht="45" customHeight="1" thickBot="1" x14ac:dyDescent="0.3">
      <c r="A177" s="577"/>
      <c r="B177" s="104" t="s">
        <v>221</v>
      </c>
      <c r="C177" s="104" t="s">
        <v>222</v>
      </c>
      <c r="D177" s="104" t="s">
        <v>223</v>
      </c>
      <c r="E177" s="104" t="s">
        <v>216</v>
      </c>
      <c r="F177" s="41">
        <v>15</v>
      </c>
      <c r="G177" s="41">
        <v>1</v>
      </c>
      <c r="H177" s="135">
        <v>0</v>
      </c>
      <c r="I177" s="135">
        <v>0</v>
      </c>
      <c r="J177" s="135">
        <v>0</v>
      </c>
      <c r="K177" s="135">
        <v>0</v>
      </c>
      <c r="L177" s="135">
        <v>0</v>
      </c>
      <c r="M177" s="135">
        <v>0</v>
      </c>
      <c r="N177" s="21"/>
    </row>
    <row r="178" spans="1:14" ht="45.75" thickBot="1" x14ac:dyDescent="0.3">
      <c r="A178" s="594"/>
      <c r="B178" s="108" t="s">
        <v>224</v>
      </c>
      <c r="C178" s="108" t="s">
        <v>225</v>
      </c>
      <c r="D178" s="108" t="s">
        <v>226</v>
      </c>
      <c r="E178" s="108" t="s">
        <v>216</v>
      </c>
      <c r="F178" s="52">
        <v>15</v>
      </c>
      <c r="G178" s="52">
        <v>48</v>
      </c>
      <c r="H178" s="50">
        <v>12</v>
      </c>
      <c r="I178" s="135">
        <v>1</v>
      </c>
      <c r="J178" s="137">
        <f>I178/H178</f>
        <v>8.3333333333333329E-2</v>
      </c>
      <c r="K178" s="135">
        <v>0</v>
      </c>
      <c r="L178" s="135">
        <v>0</v>
      </c>
      <c r="M178" s="135">
        <v>0</v>
      </c>
      <c r="N178" s="145" t="s">
        <v>312</v>
      </c>
    </row>
    <row r="179" spans="1:14" ht="74.25" customHeight="1" x14ac:dyDescent="0.25">
      <c r="A179" s="593" t="s">
        <v>130</v>
      </c>
      <c r="B179" s="105" t="s">
        <v>212</v>
      </c>
      <c r="C179" s="106" t="s">
        <v>213</v>
      </c>
      <c r="D179" s="106" t="s">
        <v>217</v>
      </c>
      <c r="E179" s="106" t="s">
        <v>216</v>
      </c>
      <c r="F179" s="50">
        <v>40</v>
      </c>
      <c r="G179" s="50">
        <v>22</v>
      </c>
      <c r="H179" s="50">
        <v>8</v>
      </c>
      <c r="I179" s="135">
        <v>0.72</v>
      </c>
      <c r="J179" s="137">
        <f>I179/H179</f>
        <v>0.09</v>
      </c>
      <c r="K179" s="135">
        <v>0</v>
      </c>
      <c r="L179" s="135">
        <v>0</v>
      </c>
      <c r="M179" s="135">
        <v>0</v>
      </c>
      <c r="N179" s="145" t="s">
        <v>529</v>
      </c>
    </row>
    <row r="180" spans="1:14" ht="45" x14ac:dyDescent="0.25">
      <c r="A180" s="577"/>
      <c r="B180" s="609" t="s">
        <v>214</v>
      </c>
      <c r="C180" s="104" t="s">
        <v>215</v>
      </c>
      <c r="D180" s="104" t="s">
        <v>215</v>
      </c>
      <c r="E180" s="104" t="s">
        <v>216</v>
      </c>
      <c r="F180" s="41">
        <v>20</v>
      </c>
      <c r="G180" s="41">
        <v>2</v>
      </c>
      <c r="H180" s="135">
        <v>0</v>
      </c>
      <c r="I180" s="135">
        <v>0</v>
      </c>
      <c r="J180" s="135">
        <v>0</v>
      </c>
      <c r="K180" s="135">
        <v>0</v>
      </c>
      <c r="L180" s="135">
        <v>0</v>
      </c>
      <c r="M180" s="135">
        <v>0</v>
      </c>
      <c r="N180" s="145"/>
    </row>
    <row r="181" spans="1:14" ht="36.75" customHeight="1" x14ac:dyDescent="0.25">
      <c r="A181" s="577"/>
      <c r="B181" s="610"/>
      <c r="C181" s="104" t="s">
        <v>218</v>
      </c>
      <c r="D181" s="104" t="s">
        <v>219</v>
      </c>
      <c r="E181" s="104" t="s">
        <v>220</v>
      </c>
      <c r="F181" s="41">
        <v>10</v>
      </c>
      <c r="G181" s="41">
        <v>1</v>
      </c>
      <c r="H181" s="135">
        <v>0</v>
      </c>
      <c r="I181" s="135">
        <v>0</v>
      </c>
      <c r="J181" s="135">
        <v>0</v>
      </c>
      <c r="K181" s="135">
        <v>0</v>
      </c>
      <c r="L181" s="135">
        <v>0</v>
      </c>
      <c r="M181" s="135">
        <v>0</v>
      </c>
      <c r="N181" s="145"/>
    </row>
    <row r="182" spans="1:14" ht="40.5" customHeight="1" thickBot="1" x14ac:dyDescent="0.3">
      <c r="A182" s="577"/>
      <c r="B182" s="104" t="s">
        <v>221</v>
      </c>
      <c r="C182" s="104" t="s">
        <v>222</v>
      </c>
      <c r="D182" s="104" t="s">
        <v>223</v>
      </c>
      <c r="E182" s="104" t="s">
        <v>216</v>
      </c>
      <c r="F182" s="41">
        <v>15</v>
      </c>
      <c r="G182" s="41">
        <v>1</v>
      </c>
      <c r="H182" s="135">
        <v>0</v>
      </c>
      <c r="I182" s="135">
        <v>0</v>
      </c>
      <c r="J182" s="135">
        <v>0</v>
      </c>
      <c r="K182" s="135">
        <v>0</v>
      </c>
      <c r="L182" s="135">
        <v>0</v>
      </c>
      <c r="M182" s="135">
        <v>0</v>
      </c>
      <c r="N182" s="145"/>
    </row>
    <row r="183" spans="1:14" ht="58.5" customHeight="1" thickBot="1" x14ac:dyDescent="0.3">
      <c r="A183" s="594"/>
      <c r="B183" s="128" t="s">
        <v>224</v>
      </c>
      <c r="C183" s="108" t="s">
        <v>225</v>
      </c>
      <c r="D183" s="108" t="s">
        <v>226</v>
      </c>
      <c r="E183" s="108" t="s">
        <v>216</v>
      </c>
      <c r="F183" s="52">
        <v>15</v>
      </c>
      <c r="G183" s="52">
        <v>48</v>
      </c>
      <c r="H183" s="50">
        <v>12</v>
      </c>
      <c r="I183" s="135">
        <v>2</v>
      </c>
      <c r="J183" s="137">
        <f>I183/H183</f>
        <v>0.16666666666666666</v>
      </c>
      <c r="K183" s="135">
        <v>0</v>
      </c>
      <c r="L183" s="135">
        <v>0</v>
      </c>
      <c r="M183" s="135">
        <v>0</v>
      </c>
      <c r="N183" s="145" t="s">
        <v>530</v>
      </c>
    </row>
    <row r="184" spans="1:14" ht="69" customHeight="1" x14ac:dyDescent="0.25">
      <c r="A184" s="593" t="s">
        <v>131</v>
      </c>
      <c r="B184" s="104" t="s">
        <v>212</v>
      </c>
      <c r="C184" s="106" t="s">
        <v>213</v>
      </c>
      <c r="D184" s="106" t="s">
        <v>217</v>
      </c>
      <c r="E184" s="106" t="s">
        <v>216</v>
      </c>
      <c r="F184" s="50">
        <v>40</v>
      </c>
      <c r="G184" s="50">
        <v>22</v>
      </c>
      <c r="H184" s="50">
        <v>8</v>
      </c>
      <c r="I184" s="135">
        <v>1.58</v>
      </c>
      <c r="J184" s="137">
        <f>I184/H184</f>
        <v>0.19750000000000001</v>
      </c>
      <c r="K184" s="135">
        <v>0</v>
      </c>
      <c r="L184" s="135">
        <v>0</v>
      </c>
      <c r="M184" s="135">
        <v>0</v>
      </c>
      <c r="N184" s="145" t="s">
        <v>548</v>
      </c>
    </row>
    <row r="185" spans="1:14" ht="46.5" customHeight="1" x14ac:dyDescent="0.25">
      <c r="A185" s="577"/>
      <c r="B185" s="609" t="s">
        <v>214</v>
      </c>
      <c r="C185" s="104" t="s">
        <v>215</v>
      </c>
      <c r="D185" s="104" t="s">
        <v>215</v>
      </c>
      <c r="E185" s="104" t="s">
        <v>216</v>
      </c>
      <c r="F185" s="41">
        <v>20</v>
      </c>
      <c r="G185" s="41">
        <v>2</v>
      </c>
      <c r="H185" s="135">
        <v>0</v>
      </c>
      <c r="I185" s="135">
        <v>0</v>
      </c>
      <c r="J185" s="135">
        <v>0</v>
      </c>
      <c r="K185" s="135">
        <v>0</v>
      </c>
      <c r="L185" s="135">
        <v>0</v>
      </c>
      <c r="M185" s="135">
        <v>0</v>
      </c>
      <c r="N185" s="21"/>
    </row>
    <row r="186" spans="1:14" ht="46.5" customHeight="1" x14ac:dyDescent="0.25">
      <c r="A186" s="577"/>
      <c r="B186" s="610"/>
      <c r="C186" s="104" t="s">
        <v>218</v>
      </c>
      <c r="D186" s="104" t="s">
        <v>219</v>
      </c>
      <c r="E186" s="104" t="s">
        <v>220</v>
      </c>
      <c r="F186" s="41">
        <v>10</v>
      </c>
      <c r="G186" s="41">
        <v>1</v>
      </c>
      <c r="H186" s="135">
        <v>0</v>
      </c>
      <c r="I186" s="135">
        <v>0</v>
      </c>
      <c r="J186" s="135">
        <v>0</v>
      </c>
      <c r="K186" s="135">
        <v>0</v>
      </c>
      <c r="L186" s="135">
        <v>0</v>
      </c>
      <c r="M186" s="135">
        <v>0</v>
      </c>
      <c r="N186" s="21"/>
    </row>
    <row r="187" spans="1:14" ht="41.25" customHeight="1" thickBot="1" x14ac:dyDescent="0.3">
      <c r="A187" s="577"/>
      <c r="B187" s="104" t="s">
        <v>221</v>
      </c>
      <c r="C187" s="104" t="s">
        <v>222</v>
      </c>
      <c r="D187" s="104" t="s">
        <v>223</v>
      </c>
      <c r="E187" s="104" t="s">
        <v>216</v>
      </c>
      <c r="F187" s="41">
        <v>15</v>
      </c>
      <c r="G187" s="41">
        <v>1</v>
      </c>
      <c r="H187" s="135">
        <v>0</v>
      </c>
      <c r="I187" s="135">
        <v>0</v>
      </c>
      <c r="J187" s="135">
        <v>0</v>
      </c>
      <c r="K187" s="135">
        <v>0</v>
      </c>
      <c r="L187" s="135">
        <v>0</v>
      </c>
      <c r="M187" s="135">
        <v>0</v>
      </c>
      <c r="N187" s="21"/>
    </row>
    <row r="188" spans="1:14" ht="61.5" customHeight="1" thickBot="1" x14ac:dyDescent="0.3">
      <c r="A188" s="594"/>
      <c r="B188" s="128" t="s">
        <v>224</v>
      </c>
      <c r="C188" s="108" t="s">
        <v>225</v>
      </c>
      <c r="D188" s="108" t="s">
        <v>226</v>
      </c>
      <c r="E188" s="108" t="s">
        <v>216</v>
      </c>
      <c r="F188" s="52">
        <v>15</v>
      </c>
      <c r="G188" s="52">
        <v>48</v>
      </c>
      <c r="H188" s="50">
        <v>12</v>
      </c>
      <c r="I188" s="135">
        <v>3</v>
      </c>
      <c r="J188" s="137">
        <f>I188/H188</f>
        <v>0.25</v>
      </c>
      <c r="K188" s="135">
        <v>0</v>
      </c>
      <c r="L188" s="135">
        <v>0</v>
      </c>
      <c r="M188" s="135">
        <v>0</v>
      </c>
      <c r="N188" s="145" t="s">
        <v>537</v>
      </c>
    </row>
    <row r="189" spans="1:14" ht="46.5" customHeight="1" x14ac:dyDescent="0.25">
      <c r="A189" s="593" t="s">
        <v>132</v>
      </c>
      <c r="B189" s="104" t="s">
        <v>212</v>
      </c>
      <c r="C189" s="106" t="s">
        <v>213</v>
      </c>
      <c r="D189" s="106" t="s">
        <v>217</v>
      </c>
      <c r="E189" s="106" t="s">
        <v>216</v>
      </c>
      <c r="F189" s="50">
        <v>40</v>
      </c>
      <c r="G189" s="50">
        <v>22</v>
      </c>
      <c r="H189" s="50">
        <v>8</v>
      </c>
      <c r="I189" s="135">
        <v>2.44</v>
      </c>
      <c r="J189" s="137">
        <f>I189/H189</f>
        <v>0.30499999999999999</v>
      </c>
      <c r="K189" s="135">
        <v>0</v>
      </c>
      <c r="L189" s="135">
        <v>0</v>
      </c>
      <c r="M189" s="135">
        <v>0</v>
      </c>
      <c r="N189" s="145" t="s">
        <v>549</v>
      </c>
    </row>
    <row r="190" spans="1:14" ht="46.5" customHeight="1" x14ac:dyDescent="0.25">
      <c r="A190" s="577"/>
      <c r="B190" s="609" t="s">
        <v>214</v>
      </c>
      <c r="C190" s="104" t="s">
        <v>215</v>
      </c>
      <c r="D190" s="104" t="s">
        <v>215</v>
      </c>
      <c r="E190" s="104" t="s">
        <v>216</v>
      </c>
      <c r="F190" s="41">
        <v>20</v>
      </c>
      <c r="G190" s="41">
        <v>2</v>
      </c>
      <c r="H190" s="135">
        <v>0</v>
      </c>
      <c r="I190" s="135">
        <v>0</v>
      </c>
      <c r="J190" s="135">
        <v>0</v>
      </c>
      <c r="K190" s="135">
        <v>0</v>
      </c>
      <c r="L190" s="135">
        <v>0</v>
      </c>
      <c r="M190" s="135">
        <v>0</v>
      </c>
      <c r="N190" s="21"/>
    </row>
    <row r="191" spans="1:14" ht="46.5" customHeight="1" x14ac:dyDescent="0.25">
      <c r="A191" s="577"/>
      <c r="B191" s="610"/>
      <c r="C191" s="104" t="s">
        <v>218</v>
      </c>
      <c r="D191" s="104" t="s">
        <v>219</v>
      </c>
      <c r="E191" s="104" t="s">
        <v>220</v>
      </c>
      <c r="F191" s="41">
        <v>10</v>
      </c>
      <c r="G191" s="41">
        <v>1</v>
      </c>
      <c r="H191" s="135">
        <v>0</v>
      </c>
      <c r="I191" s="135">
        <v>0</v>
      </c>
      <c r="J191" s="135">
        <v>0</v>
      </c>
      <c r="K191" s="135">
        <v>0</v>
      </c>
      <c r="L191" s="135">
        <v>0</v>
      </c>
      <c r="M191" s="135">
        <v>0</v>
      </c>
      <c r="N191" s="21"/>
    </row>
    <row r="192" spans="1:14" ht="46.5" customHeight="1" thickBot="1" x14ac:dyDescent="0.3">
      <c r="A192" s="577"/>
      <c r="B192" s="104" t="s">
        <v>221</v>
      </c>
      <c r="C192" s="104" t="s">
        <v>222</v>
      </c>
      <c r="D192" s="104" t="s">
        <v>223</v>
      </c>
      <c r="E192" s="104" t="s">
        <v>216</v>
      </c>
      <c r="F192" s="41">
        <v>15</v>
      </c>
      <c r="G192" s="41">
        <v>1</v>
      </c>
      <c r="H192" s="135">
        <v>0</v>
      </c>
      <c r="I192" s="135">
        <v>0</v>
      </c>
      <c r="J192" s="135">
        <v>0</v>
      </c>
      <c r="K192" s="135">
        <v>0</v>
      </c>
      <c r="L192" s="135">
        <v>0</v>
      </c>
      <c r="M192" s="135">
        <v>0</v>
      </c>
      <c r="N192" s="21"/>
    </row>
    <row r="193" spans="1:14" ht="46.5" customHeight="1" thickBot="1" x14ac:dyDescent="0.3">
      <c r="A193" s="594"/>
      <c r="B193" s="128" t="s">
        <v>224</v>
      </c>
      <c r="C193" s="108" t="s">
        <v>225</v>
      </c>
      <c r="D193" s="108" t="s">
        <v>226</v>
      </c>
      <c r="E193" s="108" t="s">
        <v>216</v>
      </c>
      <c r="F193" s="52">
        <v>15</v>
      </c>
      <c r="G193" s="52">
        <v>48</v>
      </c>
      <c r="H193" s="50">
        <v>12</v>
      </c>
      <c r="I193" s="135">
        <v>4</v>
      </c>
      <c r="J193" s="137">
        <f>I193/H193</f>
        <v>0.33333333333333331</v>
      </c>
      <c r="K193" s="135">
        <v>0</v>
      </c>
      <c r="L193" s="135">
        <v>0</v>
      </c>
      <c r="M193" s="135">
        <v>0</v>
      </c>
      <c r="N193" s="145" t="s">
        <v>558</v>
      </c>
    </row>
    <row r="194" spans="1:14" ht="46.5" customHeight="1" x14ac:dyDescent="0.25">
      <c r="A194" s="593" t="s">
        <v>133</v>
      </c>
      <c r="B194" s="104" t="s">
        <v>212</v>
      </c>
      <c r="C194" s="106" t="s">
        <v>213</v>
      </c>
      <c r="D194" s="106" t="s">
        <v>217</v>
      </c>
      <c r="E194" s="106" t="s">
        <v>216</v>
      </c>
      <c r="F194" s="50">
        <v>40</v>
      </c>
      <c r="G194" s="50">
        <v>22</v>
      </c>
      <c r="H194" s="50">
        <v>8</v>
      </c>
      <c r="I194" s="135">
        <v>3.36</v>
      </c>
      <c r="J194" s="137">
        <f>I194/H194</f>
        <v>0.42</v>
      </c>
      <c r="K194" s="135">
        <v>0</v>
      </c>
      <c r="L194" s="135">
        <v>0</v>
      </c>
      <c r="M194" s="135">
        <v>0</v>
      </c>
      <c r="N194" s="145" t="s">
        <v>559</v>
      </c>
    </row>
    <row r="195" spans="1:14" ht="46.5" customHeight="1" x14ac:dyDescent="0.25">
      <c r="A195" s="577"/>
      <c r="B195" s="609" t="s">
        <v>214</v>
      </c>
      <c r="C195" s="104" t="s">
        <v>215</v>
      </c>
      <c r="D195" s="104" t="s">
        <v>215</v>
      </c>
      <c r="E195" s="104" t="s">
        <v>216</v>
      </c>
      <c r="F195" s="41">
        <v>20</v>
      </c>
      <c r="G195" s="41">
        <v>2</v>
      </c>
      <c r="H195" s="135">
        <v>0</v>
      </c>
      <c r="I195" s="135">
        <v>0</v>
      </c>
      <c r="J195" s="135">
        <v>0</v>
      </c>
      <c r="K195" s="135">
        <v>0</v>
      </c>
      <c r="L195" s="135">
        <v>0</v>
      </c>
      <c r="M195" s="135">
        <v>0</v>
      </c>
      <c r="N195" s="21"/>
    </row>
    <row r="196" spans="1:14" ht="46.5" customHeight="1" x14ac:dyDescent="0.25">
      <c r="A196" s="577"/>
      <c r="B196" s="610"/>
      <c r="C196" s="104" t="s">
        <v>218</v>
      </c>
      <c r="D196" s="104" t="s">
        <v>219</v>
      </c>
      <c r="E196" s="104" t="s">
        <v>220</v>
      </c>
      <c r="F196" s="41">
        <v>10</v>
      </c>
      <c r="G196" s="41">
        <v>1</v>
      </c>
      <c r="H196" s="135">
        <v>0</v>
      </c>
      <c r="I196" s="135">
        <v>0</v>
      </c>
      <c r="J196" s="135">
        <v>0</v>
      </c>
      <c r="K196" s="135">
        <v>0</v>
      </c>
      <c r="L196" s="135">
        <v>0</v>
      </c>
      <c r="M196" s="135">
        <v>0</v>
      </c>
      <c r="N196" s="21"/>
    </row>
    <row r="197" spans="1:14" ht="46.5" customHeight="1" thickBot="1" x14ac:dyDescent="0.3">
      <c r="A197" s="577"/>
      <c r="B197" s="104" t="s">
        <v>221</v>
      </c>
      <c r="C197" s="104" t="s">
        <v>222</v>
      </c>
      <c r="D197" s="104" t="s">
        <v>223</v>
      </c>
      <c r="E197" s="104" t="s">
        <v>216</v>
      </c>
      <c r="F197" s="41">
        <v>15</v>
      </c>
      <c r="G197" s="41">
        <v>1</v>
      </c>
      <c r="H197" s="135">
        <v>0</v>
      </c>
      <c r="I197" s="135">
        <v>0</v>
      </c>
      <c r="J197" s="135">
        <v>0</v>
      </c>
      <c r="K197" s="135">
        <v>0</v>
      </c>
      <c r="L197" s="135">
        <v>0</v>
      </c>
      <c r="M197" s="135">
        <v>0</v>
      </c>
      <c r="N197" s="21"/>
    </row>
    <row r="198" spans="1:14" ht="46.5" customHeight="1" thickBot="1" x14ac:dyDescent="0.3">
      <c r="A198" s="594"/>
      <c r="B198" s="128" t="s">
        <v>224</v>
      </c>
      <c r="C198" s="108" t="s">
        <v>225</v>
      </c>
      <c r="D198" s="108" t="s">
        <v>226</v>
      </c>
      <c r="E198" s="108" t="s">
        <v>216</v>
      </c>
      <c r="F198" s="52">
        <v>15</v>
      </c>
      <c r="G198" s="52">
        <v>48</v>
      </c>
      <c r="H198" s="50">
        <v>12</v>
      </c>
      <c r="I198" s="135">
        <v>5</v>
      </c>
      <c r="J198" s="137">
        <f>I198/H198</f>
        <v>0.41666666666666669</v>
      </c>
      <c r="K198" s="135">
        <v>0</v>
      </c>
      <c r="L198" s="135">
        <v>0</v>
      </c>
      <c r="M198" s="135">
        <v>0</v>
      </c>
      <c r="N198" s="145" t="s">
        <v>560</v>
      </c>
    </row>
    <row r="199" spans="1:14" ht="46.5" customHeight="1" x14ac:dyDescent="0.25">
      <c r="A199" s="593" t="s">
        <v>134</v>
      </c>
      <c r="B199" s="104" t="s">
        <v>212</v>
      </c>
      <c r="C199" s="106" t="s">
        <v>213</v>
      </c>
      <c r="D199" s="106" t="s">
        <v>217</v>
      </c>
      <c r="E199" s="106" t="s">
        <v>216</v>
      </c>
      <c r="F199" s="50">
        <v>40</v>
      </c>
      <c r="G199" s="50">
        <v>22</v>
      </c>
      <c r="H199" s="50">
        <v>8</v>
      </c>
      <c r="I199" s="135">
        <v>4.29</v>
      </c>
      <c r="J199" s="137">
        <f>I199/H199</f>
        <v>0.53625</v>
      </c>
      <c r="K199" s="135">
        <v>0</v>
      </c>
      <c r="L199" s="135">
        <v>0</v>
      </c>
      <c r="M199" s="135">
        <v>0</v>
      </c>
      <c r="N199" s="145" t="s">
        <v>575</v>
      </c>
    </row>
    <row r="200" spans="1:14" ht="46.5" customHeight="1" x14ac:dyDescent="0.25">
      <c r="A200" s="577"/>
      <c r="B200" s="609" t="s">
        <v>214</v>
      </c>
      <c r="C200" s="104" t="s">
        <v>215</v>
      </c>
      <c r="D200" s="104" t="s">
        <v>215</v>
      </c>
      <c r="E200" s="104" t="s">
        <v>216</v>
      </c>
      <c r="F200" s="41">
        <v>20</v>
      </c>
      <c r="G200" s="41">
        <v>2</v>
      </c>
      <c r="H200" s="135">
        <v>0</v>
      </c>
      <c r="I200" s="135">
        <v>0</v>
      </c>
      <c r="J200" s="135">
        <v>0</v>
      </c>
      <c r="K200" s="135">
        <v>0</v>
      </c>
      <c r="L200" s="135">
        <v>0</v>
      </c>
      <c r="M200" s="135">
        <v>0</v>
      </c>
      <c r="N200" s="21"/>
    </row>
    <row r="201" spans="1:14" ht="46.5" customHeight="1" x14ac:dyDescent="0.25">
      <c r="A201" s="577"/>
      <c r="B201" s="610"/>
      <c r="C201" s="104" t="s">
        <v>218</v>
      </c>
      <c r="D201" s="104" t="s">
        <v>219</v>
      </c>
      <c r="E201" s="104" t="s">
        <v>220</v>
      </c>
      <c r="F201" s="41">
        <v>10</v>
      </c>
      <c r="G201" s="41">
        <v>1</v>
      </c>
      <c r="H201" s="135">
        <v>0</v>
      </c>
      <c r="I201" s="135">
        <v>0</v>
      </c>
      <c r="J201" s="135">
        <v>0</v>
      </c>
      <c r="K201" s="135">
        <v>0</v>
      </c>
      <c r="L201" s="135">
        <v>0</v>
      </c>
      <c r="M201" s="135">
        <v>0</v>
      </c>
      <c r="N201" s="21"/>
    </row>
    <row r="202" spans="1:14" ht="46.5" customHeight="1" thickBot="1" x14ac:dyDescent="0.3">
      <c r="A202" s="577"/>
      <c r="B202" s="104" t="s">
        <v>221</v>
      </c>
      <c r="C202" s="104" t="s">
        <v>222</v>
      </c>
      <c r="D202" s="104" t="s">
        <v>223</v>
      </c>
      <c r="E202" s="104" t="s">
        <v>216</v>
      </c>
      <c r="F202" s="41">
        <v>15</v>
      </c>
      <c r="G202" s="41">
        <v>1</v>
      </c>
      <c r="H202" s="135">
        <v>0</v>
      </c>
      <c r="I202" s="135">
        <v>0</v>
      </c>
      <c r="J202" s="135">
        <v>0</v>
      </c>
      <c r="K202" s="135">
        <v>0</v>
      </c>
      <c r="L202" s="135">
        <v>0</v>
      </c>
      <c r="M202" s="135">
        <v>0</v>
      </c>
      <c r="N202" s="21"/>
    </row>
    <row r="203" spans="1:14" ht="46.5" customHeight="1" thickBot="1" x14ac:dyDescent="0.3">
      <c r="A203" s="594"/>
      <c r="B203" s="128" t="s">
        <v>224</v>
      </c>
      <c r="C203" s="108" t="s">
        <v>225</v>
      </c>
      <c r="D203" s="108" t="s">
        <v>226</v>
      </c>
      <c r="E203" s="108" t="s">
        <v>216</v>
      </c>
      <c r="F203" s="52">
        <v>15</v>
      </c>
      <c r="G203" s="52">
        <v>48</v>
      </c>
      <c r="H203" s="50">
        <v>12</v>
      </c>
      <c r="I203" s="135">
        <v>6</v>
      </c>
      <c r="J203" s="137">
        <f t="shared" ref="J203" si="6">I203/H203</f>
        <v>0.5</v>
      </c>
      <c r="K203" s="135">
        <v>0</v>
      </c>
      <c r="L203" s="135">
        <v>0</v>
      </c>
      <c r="M203" s="135">
        <v>0</v>
      </c>
      <c r="N203" s="145" t="s">
        <v>576</v>
      </c>
    </row>
    <row r="204" spans="1:14" ht="46.5" customHeight="1" x14ac:dyDescent="0.25">
      <c r="A204" s="593" t="s">
        <v>122</v>
      </c>
      <c r="B204" s="104" t="s">
        <v>212</v>
      </c>
      <c r="C204" s="106" t="s">
        <v>213</v>
      </c>
      <c r="D204" s="106" t="s">
        <v>217</v>
      </c>
      <c r="E204" s="106" t="s">
        <v>216</v>
      </c>
      <c r="F204" s="50">
        <v>40</v>
      </c>
      <c r="G204" s="50">
        <v>22</v>
      </c>
      <c r="H204" s="50">
        <v>8</v>
      </c>
      <c r="I204" s="135">
        <v>4.68</v>
      </c>
      <c r="J204" s="137">
        <f>I204/H204</f>
        <v>0.58499999999999996</v>
      </c>
      <c r="K204" s="135">
        <v>0</v>
      </c>
      <c r="L204" s="135">
        <v>0</v>
      </c>
      <c r="M204" s="135">
        <v>0</v>
      </c>
      <c r="N204" s="145" t="s">
        <v>584</v>
      </c>
    </row>
    <row r="205" spans="1:14" ht="46.5" customHeight="1" x14ac:dyDescent="0.25">
      <c r="A205" s="577"/>
      <c r="B205" s="609" t="s">
        <v>214</v>
      </c>
      <c r="C205" s="104" t="s">
        <v>215</v>
      </c>
      <c r="D205" s="104" t="s">
        <v>215</v>
      </c>
      <c r="E205" s="104" t="s">
        <v>216</v>
      </c>
      <c r="F205" s="41">
        <v>20</v>
      </c>
      <c r="G205" s="41">
        <v>2</v>
      </c>
      <c r="H205" s="135">
        <v>0</v>
      </c>
      <c r="I205" s="135">
        <v>0</v>
      </c>
      <c r="J205" s="135">
        <v>0</v>
      </c>
      <c r="K205" s="135">
        <v>0</v>
      </c>
      <c r="L205" s="135">
        <v>0</v>
      </c>
      <c r="M205" s="135">
        <v>0</v>
      </c>
      <c r="N205" s="21"/>
    </row>
    <row r="206" spans="1:14" ht="46.5" customHeight="1" x14ac:dyDescent="0.25">
      <c r="A206" s="577"/>
      <c r="B206" s="610"/>
      <c r="C206" s="104" t="s">
        <v>218</v>
      </c>
      <c r="D206" s="104" t="s">
        <v>219</v>
      </c>
      <c r="E206" s="104" t="s">
        <v>220</v>
      </c>
      <c r="F206" s="41">
        <v>10</v>
      </c>
      <c r="G206" s="41">
        <v>1</v>
      </c>
      <c r="H206" s="135">
        <v>0</v>
      </c>
      <c r="I206" s="135">
        <v>0</v>
      </c>
      <c r="J206" s="135">
        <v>0</v>
      </c>
      <c r="K206" s="135">
        <v>0</v>
      </c>
      <c r="L206" s="135">
        <v>0</v>
      </c>
      <c r="M206" s="135">
        <v>0</v>
      </c>
      <c r="N206" s="21"/>
    </row>
    <row r="207" spans="1:14" ht="46.5" customHeight="1" thickBot="1" x14ac:dyDescent="0.3">
      <c r="A207" s="577"/>
      <c r="B207" s="104" t="s">
        <v>221</v>
      </c>
      <c r="C207" s="104" t="s">
        <v>222</v>
      </c>
      <c r="D207" s="104" t="s">
        <v>223</v>
      </c>
      <c r="E207" s="104" t="s">
        <v>216</v>
      </c>
      <c r="F207" s="41">
        <v>15</v>
      </c>
      <c r="G207" s="41">
        <v>1</v>
      </c>
      <c r="H207" s="135">
        <v>0</v>
      </c>
      <c r="I207" s="135">
        <v>0</v>
      </c>
      <c r="J207" s="135">
        <v>0</v>
      </c>
      <c r="K207" s="135">
        <v>0</v>
      </c>
      <c r="L207" s="135">
        <v>0</v>
      </c>
      <c r="M207" s="135">
        <v>0</v>
      </c>
      <c r="N207" s="21"/>
    </row>
    <row r="208" spans="1:14" ht="46.5" customHeight="1" thickBot="1" x14ac:dyDescent="0.3">
      <c r="A208" s="594"/>
      <c r="B208" s="128" t="s">
        <v>224</v>
      </c>
      <c r="C208" s="108" t="s">
        <v>225</v>
      </c>
      <c r="D208" s="108" t="s">
        <v>226</v>
      </c>
      <c r="E208" s="108" t="s">
        <v>216</v>
      </c>
      <c r="F208" s="52">
        <v>15</v>
      </c>
      <c r="G208" s="52">
        <v>48</v>
      </c>
      <c r="H208" s="50">
        <v>12</v>
      </c>
      <c r="I208" s="135">
        <v>7</v>
      </c>
      <c r="J208" s="137">
        <f>I208/H208</f>
        <v>0.58333333333333337</v>
      </c>
      <c r="K208" s="135">
        <v>0</v>
      </c>
      <c r="L208" s="135">
        <v>0</v>
      </c>
      <c r="M208" s="135">
        <v>0</v>
      </c>
      <c r="N208" s="145" t="s">
        <v>577</v>
      </c>
    </row>
    <row r="209" spans="1:14" ht="46.5" customHeight="1" x14ac:dyDescent="0.25">
      <c r="A209" s="593" t="s">
        <v>123</v>
      </c>
      <c r="B209" s="104" t="s">
        <v>212</v>
      </c>
      <c r="C209" s="106" t="s">
        <v>213</v>
      </c>
      <c r="D209" s="106" t="s">
        <v>217</v>
      </c>
      <c r="E209" s="106" t="s">
        <v>216</v>
      </c>
      <c r="F209" s="50">
        <v>40</v>
      </c>
      <c r="G209" s="50">
        <v>22</v>
      </c>
      <c r="H209" s="50">
        <v>8</v>
      </c>
      <c r="I209" s="135">
        <v>5.18</v>
      </c>
      <c r="J209" s="137">
        <f>I209/H209</f>
        <v>0.64749999999999996</v>
      </c>
      <c r="K209" s="135">
        <v>0</v>
      </c>
      <c r="L209" s="135">
        <v>0</v>
      </c>
      <c r="M209" s="135">
        <v>0</v>
      </c>
      <c r="N209" s="145" t="s">
        <v>586</v>
      </c>
    </row>
    <row r="210" spans="1:14" ht="46.5" customHeight="1" x14ac:dyDescent="0.25">
      <c r="A210" s="577"/>
      <c r="B210" s="609" t="s">
        <v>214</v>
      </c>
      <c r="C210" s="104" t="s">
        <v>215</v>
      </c>
      <c r="D210" s="104" t="s">
        <v>215</v>
      </c>
      <c r="E210" s="104" t="s">
        <v>216</v>
      </c>
      <c r="F210" s="41">
        <v>20</v>
      </c>
      <c r="G210" s="41">
        <v>2</v>
      </c>
      <c r="H210" s="135">
        <v>0</v>
      </c>
      <c r="I210" s="135">
        <v>0</v>
      </c>
      <c r="J210" s="135">
        <v>0</v>
      </c>
      <c r="K210" s="135">
        <v>0</v>
      </c>
      <c r="L210" s="135">
        <v>0</v>
      </c>
      <c r="M210" s="135">
        <v>0</v>
      </c>
      <c r="N210" s="21"/>
    </row>
    <row r="211" spans="1:14" ht="46.5" customHeight="1" x14ac:dyDescent="0.25">
      <c r="A211" s="577"/>
      <c r="B211" s="610"/>
      <c r="C211" s="104" t="s">
        <v>218</v>
      </c>
      <c r="D211" s="104" t="s">
        <v>219</v>
      </c>
      <c r="E211" s="104" t="s">
        <v>220</v>
      </c>
      <c r="F211" s="41">
        <v>10</v>
      </c>
      <c r="G211" s="41">
        <v>1</v>
      </c>
      <c r="H211" s="135">
        <v>0</v>
      </c>
      <c r="I211" s="135">
        <v>0</v>
      </c>
      <c r="J211" s="135">
        <v>0</v>
      </c>
      <c r="K211" s="135">
        <v>0</v>
      </c>
      <c r="L211" s="135">
        <v>0</v>
      </c>
      <c r="M211" s="135">
        <v>0</v>
      </c>
      <c r="N211" s="21"/>
    </row>
    <row r="212" spans="1:14" ht="46.5" customHeight="1" thickBot="1" x14ac:dyDescent="0.3">
      <c r="A212" s="577"/>
      <c r="B212" s="104" t="s">
        <v>221</v>
      </c>
      <c r="C212" s="104" t="s">
        <v>222</v>
      </c>
      <c r="D212" s="104" t="s">
        <v>223</v>
      </c>
      <c r="E212" s="104" t="s">
        <v>216</v>
      </c>
      <c r="F212" s="41">
        <v>15</v>
      </c>
      <c r="G212" s="41">
        <v>1</v>
      </c>
      <c r="H212" s="135">
        <v>0</v>
      </c>
      <c r="I212" s="135">
        <v>0</v>
      </c>
      <c r="J212" s="135">
        <v>0</v>
      </c>
      <c r="K212" s="135">
        <v>0</v>
      </c>
      <c r="L212" s="135">
        <v>0</v>
      </c>
      <c r="M212" s="135">
        <v>0</v>
      </c>
      <c r="N212" s="21"/>
    </row>
    <row r="213" spans="1:14" ht="46.5" customHeight="1" thickBot="1" x14ac:dyDescent="0.3">
      <c r="A213" s="594"/>
      <c r="B213" s="128" t="s">
        <v>224</v>
      </c>
      <c r="C213" s="108" t="s">
        <v>225</v>
      </c>
      <c r="D213" s="108" t="s">
        <v>226</v>
      </c>
      <c r="E213" s="108" t="s">
        <v>216</v>
      </c>
      <c r="F213" s="52">
        <v>15</v>
      </c>
      <c r="G213" s="52">
        <v>48</v>
      </c>
      <c r="H213" s="50">
        <v>12</v>
      </c>
      <c r="I213" s="135">
        <v>8</v>
      </c>
      <c r="J213" s="137">
        <f>I213/H213</f>
        <v>0.66666666666666663</v>
      </c>
      <c r="K213" s="135">
        <v>0</v>
      </c>
      <c r="L213" s="135">
        <v>0</v>
      </c>
      <c r="M213" s="135">
        <v>0</v>
      </c>
      <c r="N213" s="145" t="s">
        <v>587</v>
      </c>
    </row>
    <row r="214" spans="1:14" ht="46.5" customHeight="1" x14ac:dyDescent="0.25">
      <c r="A214" s="593" t="s">
        <v>124</v>
      </c>
      <c r="B214" s="104" t="s">
        <v>212</v>
      </c>
      <c r="C214" s="106" t="s">
        <v>213</v>
      </c>
      <c r="D214" s="106" t="s">
        <v>217</v>
      </c>
      <c r="E214" s="106" t="s">
        <v>216</v>
      </c>
      <c r="F214" s="50">
        <v>40</v>
      </c>
      <c r="G214" s="50">
        <v>22</v>
      </c>
      <c r="H214" s="50">
        <v>8</v>
      </c>
      <c r="I214" s="135">
        <v>5.61</v>
      </c>
      <c r="J214" s="137">
        <f>I214/H214</f>
        <v>0.70125000000000004</v>
      </c>
      <c r="K214" s="135">
        <v>0</v>
      </c>
      <c r="L214" s="135">
        <v>0</v>
      </c>
      <c r="M214" s="135">
        <v>0</v>
      </c>
      <c r="N214" s="145" t="s">
        <v>602</v>
      </c>
    </row>
    <row r="215" spans="1:14" ht="46.5" customHeight="1" x14ac:dyDescent="0.25">
      <c r="A215" s="577"/>
      <c r="B215" s="609" t="s">
        <v>214</v>
      </c>
      <c r="C215" s="104" t="s">
        <v>215</v>
      </c>
      <c r="D215" s="104" t="s">
        <v>215</v>
      </c>
      <c r="E215" s="104" t="s">
        <v>216</v>
      </c>
      <c r="F215" s="41">
        <v>20</v>
      </c>
      <c r="G215" s="41">
        <v>2</v>
      </c>
      <c r="H215" s="135">
        <v>0</v>
      </c>
      <c r="I215" s="135">
        <v>0</v>
      </c>
      <c r="J215" s="135">
        <v>0</v>
      </c>
      <c r="K215" s="135">
        <v>0</v>
      </c>
      <c r="L215" s="135">
        <v>0</v>
      </c>
      <c r="M215" s="135">
        <v>0</v>
      </c>
      <c r="N215" s="21"/>
    </row>
    <row r="216" spans="1:14" ht="46.5" customHeight="1" x14ac:dyDescent="0.25">
      <c r="A216" s="577"/>
      <c r="B216" s="610"/>
      <c r="C216" s="104" t="s">
        <v>218</v>
      </c>
      <c r="D216" s="104" t="s">
        <v>219</v>
      </c>
      <c r="E216" s="104" t="s">
        <v>220</v>
      </c>
      <c r="F216" s="41">
        <v>10</v>
      </c>
      <c r="G216" s="41">
        <v>1</v>
      </c>
      <c r="H216" s="135">
        <v>0</v>
      </c>
      <c r="I216" s="135">
        <v>0</v>
      </c>
      <c r="J216" s="135">
        <v>0</v>
      </c>
      <c r="K216" s="135">
        <v>0</v>
      </c>
      <c r="L216" s="135">
        <v>0</v>
      </c>
      <c r="M216" s="135">
        <v>0</v>
      </c>
      <c r="N216" s="21"/>
    </row>
    <row r="217" spans="1:14" ht="46.5" customHeight="1" thickBot="1" x14ac:dyDescent="0.3">
      <c r="A217" s="577"/>
      <c r="B217" s="104" t="s">
        <v>221</v>
      </c>
      <c r="C217" s="104" t="s">
        <v>222</v>
      </c>
      <c r="D217" s="104" t="s">
        <v>223</v>
      </c>
      <c r="E217" s="104" t="s">
        <v>216</v>
      </c>
      <c r="F217" s="41">
        <v>15</v>
      </c>
      <c r="G217" s="41">
        <v>1</v>
      </c>
      <c r="H217" s="135">
        <v>0</v>
      </c>
      <c r="I217" s="135">
        <v>0</v>
      </c>
      <c r="J217" s="135">
        <v>0</v>
      </c>
      <c r="K217" s="135">
        <v>0</v>
      </c>
      <c r="L217" s="135">
        <v>0</v>
      </c>
      <c r="M217" s="135">
        <v>0</v>
      </c>
      <c r="N217" s="21"/>
    </row>
    <row r="218" spans="1:14" ht="46.5" customHeight="1" thickBot="1" x14ac:dyDescent="0.3">
      <c r="A218" s="594"/>
      <c r="B218" s="128" t="s">
        <v>224</v>
      </c>
      <c r="C218" s="108" t="s">
        <v>225</v>
      </c>
      <c r="D218" s="108" t="s">
        <v>226</v>
      </c>
      <c r="E218" s="108" t="s">
        <v>216</v>
      </c>
      <c r="F218" s="52">
        <v>15</v>
      </c>
      <c r="G218" s="52">
        <v>48</v>
      </c>
      <c r="H218" s="50">
        <v>12</v>
      </c>
      <c r="I218" s="135">
        <v>9</v>
      </c>
      <c r="J218" s="137">
        <f>I218/H218</f>
        <v>0.75</v>
      </c>
      <c r="K218" s="135">
        <v>0</v>
      </c>
      <c r="L218" s="135">
        <v>0</v>
      </c>
      <c r="M218" s="135">
        <v>0</v>
      </c>
      <c r="N218" s="145" t="s">
        <v>595</v>
      </c>
    </row>
    <row r="219" spans="1:14" ht="46.5" customHeight="1" x14ac:dyDescent="0.25">
      <c r="A219" s="593" t="s">
        <v>125</v>
      </c>
      <c r="B219" s="104" t="s">
        <v>212</v>
      </c>
      <c r="C219" s="106" t="s">
        <v>213</v>
      </c>
      <c r="D219" s="106" t="s">
        <v>217</v>
      </c>
      <c r="E219" s="106" t="s">
        <v>216</v>
      </c>
      <c r="F219" s="50">
        <v>40</v>
      </c>
      <c r="G219" s="50">
        <v>22</v>
      </c>
      <c r="H219" s="50">
        <v>8</v>
      </c>
      <c r="I219" s="135">
        <v>5.92</v>
      </c>
      <c r="J219" s="137">
        <f>I219/H219</f>
        <v>0.74</v>
      </c>
      <c r="K219" s="135">
        <v>0</v>
      </c>
      <c r="L219" s="135">
        <v>0</v>
      </c>
      <c r="M219" s="135">
        <v>0</v>
      </c>
      <c r="N219" s="145" t="s">
        <v>603</v>
      </c>
    </row>
    <row r="220" spans="1:14" ht="46.5" customHeight="1" x14ac:dyDescent="0.25">
      <c r="A220" s="577"/>
      <c r="B220" s="609" t="s">
        <v>214</v>
      </c>
      <c r="C220" s="104" t="s">
        <v>215</v>
      </c>
      <c r="D220" s="104" t="s">
        <v>215</v>
      </c>
      <c r="E220" s="104" t="s">
        <v>216</v>
      </c>
      <c r="F220" s="41">
        <v>20</v>
      </c>
      <c r="G220" s="41">
        <v>2</v>
      </c>
      <c r="H220" s="135">
        <v>0</v>
      </c>
      <c r="I220" s="135">
        <v>0</v>
      </c>
      <c r="J220" s="135">
        <v>0</v>
      </c>
      <c r="K220" s="135">
        <v>0</v>
      </c>
      <c r="L220" s="135">
        <v>0</v>
      </c>
      <c r="M220" s="135">
        <v>0</v>
      </c>
      <c r="N220" s="21"/>
    </row>
    <row r="221" spans="1:14" ht="46.5" customHeight="1" x14ac:dyDescent="0.25">
      <c r="A221" s="577"/>
      <c r="B221" s="610"/>
      <c r="C221" s="104" t="s">
        <v>218</v>
      </c>
      <c r="D221" s="104" t="s">
        <v>219</v>
      </c>
      <c r="E221" s="104" t="s">
        <v>220</v>
      </c>
      <c r="F221" s="41">
        <v>10</v>
      </c>
      <c r="G221" s="41">
        <v>1</v>
      </c>
      <c r="H221" s="135">
        <v>0</v>
      </c>
      <c r="I221" s="135">
        <v>0</v>
      </c>
      <c r="J221" s="135">
        <v>0</v>
      </c>
      <c r="K221" s="135">
        <v>0</v>
      </c>
      <c r="L221" s="135">
        <v>0</v>
      </c>
      <c r="M221" s="135">
        <v>0</v>
      </c>
      <c r="N221" s="21"/>
    </row>
    <row r="222" spans="1:14" ht="46.5" customHeight="1" thickBot="1" x14ac:dyDescent="0.3">
      <c r="A222" s="577"/>
      <c r="B222" s="104" t="s">
        <v>221</v>
      </c>
      <c r="C222" s="104" t="s">
        <v>222</v>
      </c>
      <c r="D222" s="104" t="s">
        <v>223</v>
      </c>
      <c r="E222" s="104" t="s">
        <v>216</v>
      </c>
      <c r="F222" s="41">
        <v>15</v>
      </c>
      <c r="G222" s="41">
        <v>1</v>
      </c>
      <c r="H222" s="135">
        <v>0</v>
      </c>
      <c r="I222" s="135">
        <v>0</v>
      </c>
      <c r="J222" s="135">
        <v>0</v>
      </c>
      <c r="K222" s="135">
        <v>0</v>
      </c>
      <c r="L222" s="135">
        <v>0</v>
      </c>
      <c r="M222" s="135">
        <v>0</v>
      </c>
      <c r="N222" s="21"/>
    </row>
    <row r="223" spans="1:14" ht="46.5" customHeight="1" thickBot="1" x14ac:dyDescent="0.3">
      <c r="A223" s="594"/>
      <c r="B223" s="128" t="s">
        <v>224</v>
      </c>
      <c r="C223" s="108" t="s">
        <v>225</v>
      </c>
      <c r="D223" s="108" t="s">
        <v>226</v>
      </c>
      <c r="E223" s="108" t="s">
        <v>216</v>
      </c>
      <c r="F223" s="52">
        <v>15</v>
      </c>
      <c r="G223" s="52">
        <v>48</v>
      </c>
      <c r="H223" s="50">
        <v>12</v>
      </c>
      <c r="I223" s="135">
        <v>10</v>
      </c>
      <c r="J223" s="137">
        <f>I223/H223</f>
        <v>0.83333333333333337</v>
      </c>
      <c r="K223" s="135">
        <v>0</v>
      </c>
      <c r="L223" s="135">
        <v>0</v>
      </c>
      <c r="M223" s="135">
        <v>0</v>
      </c>
      <c r="N223" s="145" t="s">
        <v>604</v>
      </c>
    </row>
    <row r="224" spans="1:14" ht="46.5" customHeight="1" x14ac:dyDescent="0.25">
      <c r="A224" s="593" t="s">
        <v>126</v>
      </c>
      <c r="B224" s="104" t="s">
        <v>212</v>
      </c>
      <c r="C224" s="106" t="s">
        <v>213</v>
      </c>
      <c r="D224" s="106" t="s">
        <v>217</v>
      </c>
      <c r="E224" s="106" t="s">
        <v>216</v>
      </c>
      <c r="F224" s="50">
        <v>40</v>
      </c>
      <c r="G224" s="50">
        <v>22</v>
      </c>
      <c r="H224" s="50">
        <v>8</v>
      </c>
      <c r="I224" s="135">
        <v>6.2</v>
      </c>
      <c r="J224" s="137">
        <f>I224/H224</f>
        <v>0.77500000000000002</v>
      </c>
      <c r="K224" s="135">
        <v>0</v>
      </c>
      <c r="L224" s="135">
        <v>0</v>
      </c>
      <c r="M224" s="135">
        <v>0</v>
      </c>
      <c r="N224" s="145" t="s">
        <v>611</v>
      </c>
    </row>
    <row r="225" spans="1:14" ht="46.5" customHeight="1" x14ac:dyDescent="0.25">
      <c r="A225" s="577"/>
      <c r="B225" s="609" t="s">
        <v>214</v>
      </c>
      <c r="C225" s="104" t="s">
        <v>215</v>
      </c>
      <c r="D225" s="104" t="s">
        <v>215</v>
      </c>
      <c r="E225" s="104" t="s">
        <v>216</v>
      </c>
      <c r="F225" s="41">
        <v>20</v>
      </c>
      <c r="G225" s="41">
        <v>2</v>
      </c>
      <c r="H225" s="135">
        <v>0</v>
      </c>
      <c r="I225" s="135">
        <v>0</v>
      </c>
      <c r="J225" s="135">
        <v>0</v>
      </c>
      <c r="K225" s="135">
        <v>0</v>
      </c>
      <c r="L225" s="135">
        <v>0</v>
      </c>
      <c r="M225" s="135">
        <v>0</v>
      </c>
      <c r="N225" s="21"/>
    </row>
    <row r="226" spans="1:14" ht="46.5" customHeight="1" x14ac:dyDescent="0.25">
      <c r="A226" s="577"/>
      <c r="B226" s="610"/>
      <c r="C226" s="104" t="s">
        <v>218</v>
      </c>
      <c r="D226" s="104" t="s">
        <v>219</v>
      </c>
      <c r="E226" s="104" t="s">
        <v>220</v>
      </c>
      <c r="F226" s="41">
        <v>10</v>
      </c>
      <c r="G226" s="41">
        <v>1</v>
      </c>
      <c r="H226" s="135">
        <v>0</v>
      </c>
      <c r="I226" s="135">
        <v>0</v>
      </c>
      <c r="J226" s="135">
        <v>0</v>
      </c>
      <c r="K226" s="135">
        <v>0</v>
      </c>
      <c r="L226" s="135">
        <v>0</v>
      </c>
      <c r="M226" s="135">
        <v>0</v>
      </c>
      <c r="N226" s="21"/>
    </row>
    <row r="227" spans="1:14" ht="46.5" customHeight="1" thickBot="1" x14ac:dyDescent="0.3">
      <c r="A227" s="577"/>
      <c r="B227" s="104" t="s">
        <v>221</v>
      </c>
      <c r="C227" s="104" t="s">
        <v>222</v>
      </c>
      <c r="D227" s="104" t="s">
        <v>223</v>
      </c>
      <c r="E227" s="104" t="s">
        <v>216</v>
      </c>
      <c r="F227" s="41">
        <v>15</v>
      </c>
      <c r="G227" s="41">
        <v>1</v>
      </c>
      <c r="H227" s="135">
        <v>0</v>
      </c>
      <c r="I227" s="135">
        <v>0</v>
      </c>
      <c r="J227" s="135">
        <v>0</v>
      </c>
      <c r="K227" s="135">
        <v>0</v>
      </c>
      <c r="L227" s="135">
        <v>0</v>
      </c>
      <c r="M227" s="135">
        <v>0</v>
      </c>
      <c r="N227" s="21"/>
    </row>
    <row r="228" spans="1:14" ht="46.5" customHeight="1" thickBot="1" x14ac:dyDescent="0.3">
      <c r="A228" s="594"/>
      <c r="B228" s="128" t="s">
        <v>224</v>
      </c>
      <c r="C228" s="108" t="s">
        <v>225</v>
      </c>
      <c r="D228" s="108" t="s">
        <v>226</v>
      </c>
      <c r="E228" s="108" t="s">
        <v>216</v>
      </c>
      <c r="F228" s="52">
        <v>15</v>
      </c>
      <c r="G228" s="52">
        <v>48</v>
      </c>
      <c r="H228" s="50">
        <v>12</v>
      </c>
      <c r="I228" s="135">
        <v>11</v>
      </c>
      <c r="J228" s="137">
        <f>I228/H228</f>
        <v>0.91666666666666663</v>
      </c>
      <c r="K228" s="135">
        <v>0</v>
      </c>
      <c r="L228" s="135">
        <v>0</v>
      </c>
      <c r="M228" s="135">
        <v>0</v>
      </c>
      <c r="N228" s="145" t="s">
        <v>612</v>
      </c>
    </row>
    <row r="229" spans="1:14" ht="46.5" customHeight="1" x14ac:dyDescent="0.25">
      <c r="A229" s="593" t="s">
        <v>127</v>
      </c>
      <c r="B229" s="104" t="s">
        <v>212</v>
      </c>
      <c r="C229" s="106" t="s">
        <v>213</v>
      </c>
      <c r="D229" s="106" t="s">
        <v>217</v>
      </c>
      <c r="E229" s="106" t="s">
        <v>216</v>
      </c>
      <c r="F229" s="50">
        <v>40</v>
      </c>
      <c r="G229" s="50">
        <v>22</v>
      </c>
      <c r="H229" s="50">
        <v>8</v>
      </c>
      <c r="I229" s="135">
        <v>6.61</v>
      </c>
      <c r="J229" s="137">
        <f>I229/H229</f>
        <v>0.82625000000000004</v>
      </c>
      <c r="K229" s="135">
        <v>0</v>
      </c>
      <c r="L229" s="135">
        <v>0</v>
      </c>
      <c r="M229" s="135">
        <v>0</v>
      </c>
      <c r="N229" s="145" t="s">
        <v>626</v>
      </c>
    </row>
    <row r="230" spans="1:14" ht="46.5" customHeight="1" x14ac:dyDescent="0.25">
      <c r="A230" s="577"/>
      <c r="B230" s="609" t="s">
        <v>214</v>
      </c>
      <c r="C230" s="104" t="s">
        <v>215</v>
      </c>
      <c r="D230" s="104" t="s">
        <v>215</v>
      </c>
      <c r="E230" s="104" t="s">
        <v>216</v>
      </c>
      <c r="F230" s="41">
        <v>20</v>
      </c>
      <c r="G230" s="41">
        <v>2</v>
      </c>
      <c r="H230" s="135">
        <v>0</v>
      </c>
      <c r="I230" s="135">
        <v>0</v>
      </c>
      <c r="J230" s="135">
        <v>0</v>
      </c>
      <c r="K230" s="135">
        <v>0</v>
      </c>
      <c r="L230" s="135">
        <v>0</v>
      </c>
      <c r="M230" s="135">
        <v>0</v>
      </c>
      <c r="N230" s="21"/>
    </row>
    <row r="231" spans="1:14" ht="46.5" customHeight="1" x14ac:dyDescent="0.25">
      <c r="A231" s="577"/>
      <c r="B231" s="610"/>
      <c r="C231" s="104" t="s">
        <v>218</v>
      </c>
      <c r="D231" s="104" t="s">
        <v>219</v>
      </c>
      <c r="E231" s="104" t="s">
        <v>220</v>
      </c>
      <c r="F231" s="41">
        <v>10</v>
      </c>
      <c r="G231" s="41">
        <v>1</v>
      </c>
      <c r="H231" s="135">
        <v>0</v>
      </c>
      <c r="I231" s="135">
        <v>0</v>
      </c>
      <c r="J231" s="135">
        <v>0</v>
      </c>
      <c r="K231" s="135">
        <v>0</v>
      </c>
      <c r="L231" s="135">
        <v>0</v>
      </c>
      <c r="M231" s="135">
        <v>0</v>
      </c>
      <c r="N231" s="21"/>
    </row>
    <row r="232" spans="1:14" ht="46.5" customHeight="1" thickBot="1" x14ac:dyDescent="0.3">
      <c r="A232" s="577"/>
      <c r="B232" s="104" t="s">
        <v>221</v>
      </c>
      <c r="C232" s="104" t="s">
        <v>222</v>
      </c>
      <c r="D232" s="104" t="s">
        <v>223</v>
      </c>
      <c r="E232" s="104" t="s">
        <v>216</v>
      </c>
      <c r="F232" s="41">
        <v>15</v>
      </c>
      <c r="G232" s="41">
        <v>1</v>
      </c>
      <c r="H232" s="135">
        <v>0</v>
      </c>
      <c r="I232" s="135">
        <v>0</v>
      </c>
      <c r="J232" s="135">
        <v>0</v>
      </c>
      <c r="K232" s="135">
        <v>0</v>
      </c>
      <c r="L232" s="135">
        <v>0</v>
      </c>
      <c r="M232" s="135">
        <v>0</v>
      </c>
      <c r="N232" s="21"/>
    </row>
    <row r="233" spans="1:14" ht="46.5" customHeight="1" thickBot="1" x14ac:dyDescent="0.3">
      <c r="A233" s="594"/>
      <c r="B233" s="104" t="s">
        <v>224</v>
      </c>
      <c r="C233" s="104" t="s">
        <v>225</v>
      </c>
      <c r="D233" s="108" t="s">
        <v>226</v>
      </c>
      <c r="E233" s="108" t="s">
        <v>216</v>
      </c>
      <c r="F233" s="52">
        <v>15</v>
      </c>
      <c r="G233" s="52">
        <v>48</v>
      </c>
      <c r="H233" s="50">
        <v>12</v>
      </c>
      <c r="I233" s="135">
        <v>12</v>
      </c>
      <c r="J233" s="137">
        <f>I233/H233</f>
        <v>1</v>
      </c>
      <c r="K233" s="135">
        <v>0</v>
      </c>
      <c r="L233" s="135">
        <v>0</v>
      </c>
      <c r="M233" s="135">
        <v>0</v>
      </c>
      <c r="N233" s="145" t="s">
        <v>619</v>
      </c>
    </row>
    <row r="234" spans="1:14" ht="46.5" customHeight="1" thickBot="1" x14ac:dyDescent="0.3"/>
    <row r="235" spans="1:14" ht="20.25" x14ac:dyDescent="0.25">
      <c r="A235" s="604" t="s">
        <v>162</v>
      </c>
      <c r="B235" s="605"/>
      <c r="C235" s="605"/>
      <c r="D235" s="605"/>
      <c r="E235" s="605"/>
      <c r="F235" s="605"/>
      <c r="G235" s="605"/>
      <c r="H235" s="605"/>
      <c r="I235" s="605"/>
      <c r="J235" s="605"/>
      <c r="K235" s="605"/>
      <c r="L235" s="605"/>
      <c r="M235" s="605"/>
      <c r="N235" s="606"/>
    </row>
    <row r="236" spans="1:14" ht="44.25" customHeight="1" thickBot="1" x14ac:dyDescent="0.3">
      <c r="A236" s="16" t="s">
        <v>74</v>
      </c>
      <c r="B236" s="17" t="s">
        <v>139</v>
      </c>
      <c r="C236" s="17" t="s">
        <v>140</v>
      </c>
      <c r="D236" s="17" t="s">
        <v>141</v>
      </c>
      <c r="E236" s="17" t="s">
        <v>142</v>
      </c>
      <c r="F236" s="17" t="s">
        <v>163</v>
      </c>
      <c r="G236" s="17" t="s">
        <v>144</v>
      </c>
      <c r="H236" s="17" t="s">
        <v>164</v>
      </c>
      <c r="I236" s="17" t="s">
        <v>165</v>
      </c>
      <c r="J236" s="26" t="s">
        <v>166</v>
      </c>
      <c r="K236" s="17" t="s">
        <v>148</v>
      </c>
      <c r="L236" s="17" t="s">
        <v>149</v>
      </c>
      <c r="M236" s="17" t="s">
        <v>150</v>
      </c>
      <c r="N236" s="18" t="s">
        <v>151</v>
      </c>
    </row>
    <row r="237" spans="1:14" ht="55.5" customHeight="1" x14ac:dyDescent="0.25">
      <c r="A237" s="593" t="s">
        <v>129</v>
      </c>
      <c r="B237" s="104" t="s">
        <v>212</v>
      </c>
      <c r="C237" s="106" t="s">
        <v>213</v>
      </c>
      <c r="D237" s="106" t="s">
        <v>217</v>
      </c>
      <c r="E237" s="106" t="s">
        <v>216</v>
      </c>
      <c r="F237" s="50">
        <v>40</v>
      </c>
      <c r="G237" s="50">
        <v>22</v>
      </c>
      <c r="H237" s="50">
        <v>3</v>
      </c>
      <c r="I237" s="135">
        <v>0.31</v>
      </c>
      <c r="J237" s="137">
        <f>I237/H237</f>
        <v>0.10333333333333333</v>
      </c>
      <c r="K237" s="135">
        <v>1.39</v>
      </c>
      <c r="L237" s="135">
        <v>0.31</v>
      </c>
      <c r="M237" s="137">
        <f>L237/K237</f>
        <v>0.22302158273381295</v>
      </c>
      <c r="N237" s="145" t="s">
        <v>639</v>
      </c>
    </row>
    <row r="238" spans="1:14" ht="46.5" customHeight="1" x14ac:dyDescent="0.25">
      <c r="A238" s="577"/>
      <c r="B238" s="609" t="s">
        <v>214</v>
      </c>
      <c r="C238" s="104" t="s">
        <v>215</v>
      </c>
      <c r="D238" s="104" t="s">
        <v>215</v>
      </c>
      <c r="E238" s="104" t="s">
        <v>216</v>
      </c>
      <c r="F238" s="41">
        <v>20</v>
      </c>
      <c r="G238" s="41">
        <v>2</v>
      </c>
      <c r="H238" s="135">
        <v>0</v>
      </c>
      <c r="I238" s="135">
        <v>0</v>
      </c>
      <c r="J238" s="135">
        <v>0</v>
      </c>
      <c r="K238" s="135">
        <v>0</v>
      </c>
      <c r="L238" s="135">
        <v>0</v>
      </c>
      <c r="M238" s="135">
        <v>0</v>
      </c>
      <c r="N238" s="21"/>
    </row>
    <row r="239" spans="1:14" ht="61.5" customHeight="1" x14ac:dyDescent="0.25">
      <c r="A239" s="577"/>
      <c r="B239" s="610"/>
      <c r="C239" s="104" t="s">
        <v>218</v>
      </c>
      <c r="D239" s="104" t="s">
        <v>219</v>
      </c>
      <c r="E239" s="104" t="s">
        <v>220</v>
      </c>
      <c r="F239" s="41">
        <v>10</v>
      </c>
      <c r="G239" s="41">
        <v>1</v>
      </c>
      <c r="H239" s="135">
        <v>0</v>
      </c>
      <c r="I239" s="135">
        <v>0</v>
      </c>
      <c r="J239" s="135">
        <v>0</v>
      </c>
      <c r="K239" s="135">
        <v>0</v>
      </c>
      <c r="L239" s="135">
        <v>0</v>
      </c>
      <c r="M239" s="135">
        <v>0</v>
      </c>
      <c r="N239" s="21"/>
    </row>
    <row r="240" spans="1:14" ht="61.5" customHeight="1" thickBot="1" x14ac:dyDescent="0.3">
      <c r="A240" s="577"/>
      <c r="B240" s="104" t="s">
        <v>221</v>
      </c>
      <c r="C240" s="104" t="s">
        <v>222</v>
      </c>
      <c r="D240" s="104" t="s">
        <v>223</v>
      </c>
      <c r="E240" s="104" t="s">
        <v>216</v>
      </c>
      <c r="F240" s="41">
        <v>15</v>
      </c>
      <c r="G240" s="41">
        <v>1</v>
      </c>
      <c r="H240" s="135">
        <v>0</v>
      </c>
      <c r="I240" s="135">
        <v>0</v>
      </c>
      <c r="J240" s="135">
        <v>0</v>
      </c>
      <c r="K240" s="135">
        <v>0</v>
      </c>
      <c r="L240" s="135">
        <v>0</v>
      </c>
      <c r="M240" s="135">
        <v>0</v>
      </c>
      <c r="N240" s="21"/>
    </row>
    <row r="241" spans="1:14" ht="63.75" customHeight="1" thickBot="1" x14ac:dyDescent="0.3">
      <c r="A241" s="594"/>
      <c r="B241" s="104" t="s">
        <v>224</v>
      </c>
      <c r="C241" s="104" t="s">
        <v>225</v>
      </c>
      <c r="D241" s="108" t="s">
        <v>226</v>
      </c>
      <c r="E241" s="108" t="s">
        <v>216</v>
      </c>
      <c r="F241" s="52">
        <v>15</v>
      </c>
      <c r="G241" s="52">
        <v>48</v>
      </c>
      <c r="H241" s="50">
        <v>12</v>
      </c>
      <c r="I241" s="135">
        <v>1</v>
      </c>
      <c r="J241" s="137">
        <f>I241/H241</f>
        <v>8.3333333333333329E-2</v>
      </c>
      <c r="K241" s="135">
        <v>0</v>
      </c>
      <c r="L241" s="135">
        <v>0</v>
      </c>
      <c r="M241" s="135">
        <v>0</v>
      </c>
      <c r="N241" s="145" t="s">
        <v>640</v>
      </c>
    </row>
    <row r="242" spans="1:14" ht="57.75" customHeight="1" x14ac:dyDescent="0.25">
      <c r="A242" s="593" t="s">
        <v>130</v>
      </c>
      <c r="B242" s="104" t="s">
        <v>212</v>
      </c>
      <c r="C242" s="106" t="s">
        <v>213</v>
      </c>
      <c r="D242" s="106" t="s">
        <v>217</v>
      </c>
      <c r="E242" s="106" t="s">
        <v>216</v>
      </c>
      <c r="F242" s="50">
        <v>40</v>
      </c>
      <c r="G242" s="50">
        <v>22</v>
      </c>
      <c r="H242" s="50">
        <v>3</v>
      </c>
      <c r="I242" s="135">
        <f>0.87-L242</f>
        <v>0.25</v>
      </c>
      <c r="J242" s="137">
        <f>I242/H242</f>
        <v>8.3333333333333329E-2</v>
      </c>
      <c r="K242" s="135">
        <v>1.39</v>
      </c>
      <c r="L242" s="135">
        <v>0.62</v>
      </c>
      <c r="M242" s="137">
        <f>L242/K242</f>
        <v>0.4460431654676259</v>
      </c>
      <c r="N242" s="145" t="s">
        <v>649</v>
      </c>
    </row>
    <row r="243" spans="1:14" ht="52.5" customHeight="1" x14ac:dyDescent="0.25">
      <c r="A243" s="577"/>
      <c r="B243" s="609" t="s">
        <v>214</v>
      </c>
      <c r="C243" s="104" t="s">
        <v>215</v>
      </c>
      <c r="D243" s="104" t="s">
        <v>215</v>
      </c>
      <c r="E243" s="104" t="s">
        <v>216</v>
      </c>
      <c r="F243" s="41">
        <v>20</v>
      </c>
      <c r="G243" s="41">
        <v>2</v>
      </c>
      <c r="H243" s="135">
        <v>0</v>
      </c>
      <c r="I243" s="135">
        <v>0</v>
      </c>
      <c r="J243" s="135">
        <v>0</v>
      </c>
      <c r="K243" s="135">
        <v>0</v>
      </c>
      <c r="L243" s="135">
        <v>0</v>
      </c>
      <c r="M243" s="135">
        <v>0</v>
      </c>
      <c r="N243" s="21"/>
    </row>
    <row r="244" spans="1:14" ht="56.25" customHeight="1" x14ac:dyDescent="0.25">
      <c r="A244" s="577"/>
      <c r="B244" s="610"/>
      <c r="C244" s="104" t="s">
        <v>218</v>
      </c>
      <c r="D244" s="104" t="s">
        <v>219</v>
      </c>
      <c r="E244" s="104" t="s">
        <v>220</v>
      </c>
      <c r="F244" s="41">
        <v>10</v>
      </c>
      <c r="G244" s="41">
        <v>1</v>
      </c>
      <c r="H244" s="135">
        <v>0</v>
      </c>
      <c r="I244" s="135">
        <v>0</v>
      </c>
      <c r="J244" s="135">
        <v>0</v>
      </c>
      <c r="K244" s="135">
        <v>0</v>
      </c>
      <c r="L244" s="135">
        <v>0</v>
      </c>
      <c r="M244" s="135">
        <v>0</v>
      </c>
      <c r="N244" s="21"/>
    </row>
    <row r="245" spans="1:14" ht="55.5" customHeight="1" thickBot="1" x14ac:dyDescent="0.3">
      <c r="A245" s="577"/>
      <c r="B245" s="104" t="s">
        <v>221</v>
      </c>
      <c r="C245" s="104" t="s">
        <v>222</v>
      </c>
      <c r="D245" s="104" t="s">
        <v>223</v>
      </c>
      <c r="E245" s="104" t="s">
        <v>216</v>
      </c>
      <c r="F245" s="41">
        <v>15</v>
      </c>
      <c r="G245" s="41">
        <v>1</v>
      </c>
      <c r="H245" s="135">
        <v>0</v>
      </c>
      <c r="I245" s="135">
        <v>0</v>
      </c>
      <c r="J245" s="135">
        <v>0</v>
      </c>
      <c r="K245" s="135">
        <v>0</v>
      </c>
      <c r="L245" s="135">
        <v>0</v>
      </c>
      <c r="M245" s="135">
        <v>0</v>
      </c>
      <c r="N245" s="21"/>
    </row>
    <row r="246" spans="1:14" ht="70.5" customHeight="1" thickBot="1" x14ac:dyDescent="0.3">
      <c r="A246" s="594"/>
      <c r="B246" s="104" t="s">
        <v>224</v>
      </c>
      <c r="C246" s="104" t="s">
        <v>225</v>
      </c>
      <c r="D246" s="108" t="s">
        <v>226</v>
      </c>
      <c r="E246" s="108" t="s">
        <v>216</v>
      </c>
      <c r="F246" s="52">
        <v>15</v>
      </c>
      <c r="G246" s="52">
        <v>48</v>
      </c>
      <c r="H246" s="50">
        <v>12</v>
      </c>
      <c r="I246" s="135">
        <v>2</v>
      </c>
      <c r="J246" s="137">
        <f>I246/H246</f>
        <v>0.16666666666666666</v>
      </c>
      <c r="K246" s="135">
        <v>0</v>
      </c>
      <c r="L246" s="135">
        <v>0</v>
      </c>
      <c r="M246" s="135">
        <v>0</v>
      </c>
      <c r="N246" s="145" t="s">
        <v>650</v>
      </c>
    </row>
    <row r="247" spans="1:14" ht="63.75" customHeight="1" x14ac:dyDescent="0.25">
      <c r="A247" s="593" t="s">
        <v>131</v>
      </c>
      <c r="B247" s="104" t="s">
        <v>212</v>
      </c>
      <c r="C247" s="106" t="s">
        <v>213</v>
      </c>
      <c r="D247" s="106" t="s">
        <v>217</v>
      </c>
      <c r="E247" s="106" t="s">
        <v>216</v>
      </c>
      <c r="F247" s="50">
        <v>40</v>
      </c>
      <c r="G247" s="50">
        <v>22</v>
      </c>
      <c r="H247" s="50">
        <v>3</v>
      </c>
      <c r="I247" s="135">
        <f>1.73-L247</f>
        <v>0.79</v>
      </c>
      <c r="J247" s="137">
        <f>I247/H247</f>
        <v>0.26333333333333336</v>
      </c>
      <c r="K247" s="135">
        <v>1.39</v>
      </c>
      <c r="L247" s="135">
        <v>0.94</v>
      </c>
      <c r="M247" s="137">
        <f>L247/K247</f>
        <v>0.67625899280575541</v>
      </c>
      <c r="N247" s="145" t="s">
        <v>659</v>
      </c>
    </row>
    <row r="248" spans="1:14" ht="55.5" customHeight="1" x14ac:dyDescent="0.25">
      <c r="A248" s="577"/>
      <c r="B248" s="609" t="s">
        <v>214</v>
      </c>
      <c r="C248" s="104" t="s">
        <v>215</v>
      </c>
      <c r="D248" s="104" t="s">
        <v>215</v>
      </c>
      <c r="E248" s="104" t="s">
        <v>216</v>
      </c>
      <c r="F248" s="41">
        <v>20</v>
      </c>
      <c r="G248" s="41">
        <v>2</v>
      </c>
      <c r="H248" s="135">
        <v>0</v>
      </c>
      <c r="I248" s="135">
        <v>0</v>
      </c>
      <c r="J248" s="135">
        <v>0</v>
      </c>
      <c r="K248" s="135">
        <v>0</v>
      </c>
      <c r="L248" s="135">
        <v>0</v>
      </c>
      <c r="M248" s="135">
        <v>0</v>
      </c>
      <c r="N248" s="21"/>
    </row>
    <row r="249" spans="1:14" ht="50.25" customHeight="1" x14ac:dyDescent="0.25">
      <c r="A249" s="577"/>
      <c r="B249" s="610"/>
      <c r="C249" s="104" t="s">
        <v>218</v>
      </c>
      <c r="D249" s="104" t="s">
        <v>219</v>
      </c>
      <c r="E249" s="104" t="s">
        <v>220</v>
      </c>
      <c r="F249" s="41">
        <v>10</v>
      </c>
      <c r="G249" s="41">
        <v>1</v>
      </c>
      <c r="H249" s="135">
        <v>0</v>
      </c>
      <c r="I249" s="135">
        <v>0</v>
      </c>
      <c r="J249" s="135">
        <v>0</v>
      </c>
      <c r="K249" s="135">
        <v>0</v>
      </c>
      <c r="L249" s="135">
        <v>0</v>
      </c>
      <c r="M249" s="135">
        <v>0</v>
      </c>
      <c r="N249" s="21"/>
    </row>
    <row r="250" spans="1:14" ht="64.5" customHeight="1" thickBot="1" x14ac:dyDescent="0.3">
      <c r="A250" s="577"/>
      <c r="B250" s="104" t="s">
        <v>221</v>
      </c>
      <c r="C250" s="104" t="s">
        <v>222</v>
      </c>
      <c r="D250" s="104" t="s">
        <v>223</v>
      </c>
      <c r="E250" s="104" t="s">
        <v>216</v>
      </c>
      <c r="F250" s="41">
        <v>15</v>
      </c>
      <c r="G250" s="41">
        <v>1</v>
      </c>
      <c r="H250" s="135">
        <v>0</v>
      </c>
      <c r="I250" s="135">
        <v>0</v>
      </c>
      <c r="J250" s="135">
        <v>0</v>
      </c>
      <c r="K250" s="135">
        <v>0</v>
      </c>
      <c r="L250" s="135">
        <v>0</v>
      </c>
      <c r="M250" s="135">
        <v>0</v>
      </c>
      <c r="N250" s="21"/>
    </row>
    <row r="251" spans="1:14" ht="60.75" customHeight="1" thickBot="1" x14ac:dyDescent="0.3">
      <c r="A251" s="594"/>
      <c r="B251" s="104" t="s">
        <v>224</v>
      </c>
      <c r="C251" s="104" t="s">
        <v>225</v>
      </c>
      <c r="D251" s="108" t="s">
        <v>226</v>
      </c>
      <c r="E251" s="108" t="s">
        <v>216</v>
      </c>
      <c r="F251" s="52">
        <v>15</v>
      </c>
      <c r="G251" s="52">
        <v>48</v>
      </c>
      <c r="H251" s="50">
        <v>12</v>
      </c>
      <c r="I251" s="135">
        <v>3</v>
      </c>
      <c r="J251" s="137">
        <f>I251/H251</f>
        <v>0.25</v>
      </c>
      <c r="K251" s="135">
        <v>0</v>
      </c>
      <c r="L251" s="135">
        <v>0</v>
      </c>
      <c r="M251" s="135">
        <v>0</v>
      </c>
      <c r="N251" s="145" t="s">
        <v>660</v>
      </c>
    </row>
    <row r="252" spans="1:14" ht="57.75" customHeight="1" x14ac:dyDescent="0.25">
      <c r="A252" s="593" t="s">
        <v>132</v>
      </c>
      <c r="B252" s="104" t="s">
        <v>212</v>
      </c>
      <c r="C252" s="106" t="s">
        <v>213</v>
      </c>
      <c r="D252" s="106" t="s">
        <v>217</v>
      </c>
      <c r="E252" s="106" t="s">
        <v>216</v>
      </c>
      <c r="F252" s="50">
        <v>40</v>
      </c>
      <c r="G252" s="50">
        <v>22</v>
      </c>
      <c r="H252" s="50">
        <v>3</v>
      </c>
      <c r="I252" s="135">
        <f>2.52-L252</f>
        <v>1.25</v>
      </c>
      <c r="J252" s="137">
        <f>I252/H252</f>
        <v>0.41666666666666669</v>
      </c>
      <c r="K252" s="135">
        <v>1.39</v>
      </c>
      <c r="L252" s="135">
        <v>1.27</v>
      </c>
      <c r="M252" s="137">
        <f>L252/K252</f>
        <v>0.91366906474820153</v>
      </c>
      <c r="N252" s="145" t="s">
        <v>672</v>
      </c>
    </row>
    <row r="253" spans="1:14" ht="63" customHeight="1" x14ac:dyDescent="0.25">
      <c r="A253" s="577"/>
      <c r="B253" s="609" t="s">
        <v>214</v>
      </c>
      <c r="C253" s="104" t="s">
        <v>215</v>
      </c>
      <c r="D253" s="104" t="s">
        <v>215</v>
      </c>
      <c r="E253" s="104" t="s">
        <v>216</v>
      </c>
      <c r="F253" s="41">
        <v>20</v>
      </c>
      <c r="G253" s="41">
        <v>2</v>
      </c>
      <c r="H253" s="135">
        <v>0</v>
      </c>
      <c r="I253" s="135">
        <v>0</v>
      </c>
      <c r="J253" s="135">
        <v>0</v>
      </c>
      <c r="K253" s="135">
        <v>0</v>
      </c>
      <c r="L253" s="135">
        <v>0</v>
      </c>
      <c r="M253" s="135">
        <v>0</v>
      </c>
      <c r="N253" s="21"/>
    </row>
    <row r="254" spans="1:14" ht="41.25" customHeight="1" x14ac:dyDescent="0.25">
      <c r="A254" s="577"/>
      <c r="B254" s="610"/>
      <c r="C254" s="104" t="s">
        <v>218</v>
      </c>
      <c r="D254" s="104" t="s">
        <v>219</v>
      </c>
      <c r="E254" s="104" t="s">
        <v>220</v>
      </c>
      <c r="F254" s="41">
        <v>10</v>
      </c>
      <c r="G254" s="41">
        <v>1</v>
      </c>
      <c r="H254" s="135">
        <v>0</v>
      </c>
      <c r="I254" s="135">
        <v>0</v>
      </c>
      <c r="J254" s="135">
        <v>0</v>
      </c>
      <c r="K254" s="135">
        <v>0</v>
      </c>
      <c r="L254" s="135">
        <v>0</v>
      </c>
      <c r="M254" s="135">
        <v>0</v>
      </c>
      <c r="N254" s="21"/>
    </row>
    <row r="255" spans="1:14" ht="59.25" customHeight="1" thickBot="1" x14ac:dyDescent="0.3">
      <c r="A255" s="577"/>
      <c r="B255" s="104" t="s">
        <v>221</v>
      </c>
      <c r="C255" s="104" t="s">
        <v>222</v>
      </c>
      <c r="D255" s="104" t="s">
        <v>223</v>
      </c>
      <c r="E255" s="104" t="s">
        <v>216</v>
      </c>
      <c r="F255" s="41">
        <v>15</v>
      </c>
      <c r="G255" s="41">
        <v>1</v>
      </c>
      <c r="H255" s="135">
        <v>0</v>
      </c>
      <c r="I255" s="135">
        <v>0</v>
      </c>
      <c r="J255" s="135">
        <v>0</v>
      </c>
      <c r="K255" s="135">
        <v>0</v>
      </c>
      <c r="L255" s="135">
        <v>0</v>
      </c>
      <c r="M255" s="135">
        <v>0</v>
      </c>
      <c r="N255" s="21"/>
    </row>
    <row r="256" spans="1:14" ht="78" customHeight="1" thickBot="1" x14ac:dyDescent="0.3">
      <c r="A256" s="594"/>
      <c r="B256" s="104" t="s">
        <v>224</v>
      </c>
      <c r="C256" s="104" t="s">
        <v>225</v>
      </c>
      <c r="D256" s="108" t="s">
        <v>226</v>
      </c>
      <c r="E256" s="108" t="s">
        <v>216</v>
      </c>
      <c r="F256" s="52">
        <v>15</v>
      </c>
      <c r="G256" s="52">
        <v>48</v>
      </c>
      <c r="H256" s="50">
        <v>12</v>
      </c>
      <c r="I256" s="135">
        <v>4</v>
      </c>
      <c r="J256" s="137">
        <f>I256/H256</f>
        <v>0.33333333333333331</v>
      </c>
      <c r="K256" s="135">
        <v>0</v>
      </c>
      <c r="L256" s="135">
        <v>0</v>
      </c>
      <c r="M256" s="135">
        <v>0</v>
      </c>
      <c r="N256" s="145" t="s">
        <v>673</v>
      </c>
    </row>
    <row r="257" spans="1:14" ht="53.25" customHeight="1" x14ac:dyDescent="0.25">
      <c r="A257" s="593" t="s">
        <v>133</v>
      </c>
      <c r="B257" s="104" t="s">
        <v>212</v>
      </c>
      <c r="C257" s="106" t="s">
        <v>213</v>
      </c>
      <c r="D257" s="106" t="s">
        <v>217</v>
      </c>
      <c r="E257" s="106" t="s">
        <v>216</v>
      </c>
      <c r="F257" s="50">
        <v>40</v>
      </c>
      <c r="G257" s="50">
        <v>22</v>
      </c>
      <c r="H257" s="50">
        <v>3</v>
      </c>
      <c r="I257" s="135">
        <f>2.89-L257</f>
        <v>1.61</v>
      </c>
      <c r="J257" s="137">
        <f>I257/H257</f>
        <v>0.53666666666666674</v>
      </c>
      <c r="K257" s="135">
        <v>1.39</v>
      </c>
      <c r="L257" s="135">
        <v>1.28</v>
      </c>
      <c r="M257" s="137">
        <f>L257/K257</f>
        <v>0.92086330935251803</v>
      </c>
      <c r="N257" s="145" t="s">
        <v>728</v>
      </c>
    </row>
    <row r="258" spans="1:14" ht="54.75" customHeight="1" x14ac:dyDescent="0.25">
      <c r="A258" s="577"/>
      <c r="B258" s="609" t="s">
        <v>214</v>
      </c>
      <c r="C258" s="104" t="s">
        <v>215</v>
      </c>
      <c r="D258" s="104" t="s">
        <v>215</v>
      </c>
      <c r="E258" s="104" t="s">
        <v>216</v>
      </c>
      <c r="F258" s="41">
        <v>20</v>
      </c>
      <c r="G258" s="41">
        <v>2</v>
      </c>
      <c r="H258" s="135">
        <v>0</v>
      </c>
      <c r="I258" s="135">
        <v>0</v>
      </c>
      <c r="J258" s="135">
        <v>0</v>
      </c>
      <c r="K258" s="135">
        <v>0</v>
      </c>
      <c r="L258" s="135">
        <v>0</v>
      </c>
      <c r="M258" s="135">
        <v>0</v>
      </c>
      <c r="N258" s="21"/>
    </row>
    <row r="259" spans="1:14" ht="47.25" customHeight="1" x14ac:dyDescent="0.25">
      <c r="A259" s="577"/>
      <c r="B259" s="610"/>
      <c r="C259" s="104" t="s">
        <v>218</v>
      </c>
      <c r="D259" s="104" t="s">
        <v>219</v>
      </c>
      <c r="E259" s="104" t="s">
        <v>220</v>
      </c>
      <c r="F259" s="41">
        <v>10</v>
      </c>
      <c r="G259" s="41">
        <v>1</v>
      </c>
      <c r="H259" s="135">
        <v>0</v>
      </c>
      <c r="I259" s="135">
        <v>0</v>
      </c>
      <c r="J259" s="135">
        <v>0</v>
      </c>
      <c r="K259" s="135">
        <v>0</v>
      </c>
      <c r="L259" s="135">
        <v>0</v>
      </c>
      <c r="M259" s="135">
        <v>0</v>
      </c>
      <c r="N259" s="21"/>
    </row>
    <row r="260" spans="1:14" ht="38.25" customHeight="1" thickBot="1" x14ac:dyDescent="0.3">
      <c r="A260" s="577"/>
      <c r="B260" s="104" t="s">
        <v>221</v>
      </c>
      <c r="C260" s="104" t="s">
        <v>222</v>
      </c>
      <c r="D260" s="104" t="s">
        <v>223</v>
      </c>
      <c r="E260" s="104" t="s">
        <v>216</v>
      </c>
      <c r="F260" s="41">
        <v>15</v>
      </c>
      <c r="G260" s="41">
        <v>1</v>
      </c>
      <c r="H260" s="135">
        <v>0</v>
      </c>
      <c r="I260" s="135">
        <v>0</v>
      </c>
      <c r="J260" s="135">
        <v>0</v>
      </c>
      <c r="K260" s="135">
        <v>0</v>
      </c>
      <c r="L260" s="135">
        <v>0</v>
      </c>
      <c r="M260" s="135">
        <v>0</v>
      </c>
      <c r="N260" s="21"/>
    </row>
    <row r="261" spans="1:14" ht="51.75" customHeight="1" thickBot="1" x14ac:dyDescent="0.3">
      <c r="A261" s="594"/>
      <c r="B261" s="104" t="s">
        <v>224</v>
      </c>
      <c r="C261" s="104" t="s">
        <v>225</v>
      </c>
      <c r="D261" s="108" t="s">
        <v>226</v>
      </c>
      <c r="E261" s="108" t="s">
        <v>216</v>
      </c>
      <c r="F261" s="52">
        <v>15</v>
      </c>
      <c r="G261" s="52">
        <v>48</v>
      </c>
      <c r="H261" s="50">
        <v>12</v>
      </c>
      <c r="I261" s="135">
        <v>5</v>
      </c>
      <c r="J261" s="137">
        <f>I261/H261</f>
        <v>0.41666666666666669</v>
      </c>
      <c r="K261" s="135">
        <v>0</v>
      </c>
      <c r="L261" s="135">
        <v>0</v>
      </c>
      <c r="M261" s="135">
        <v>0</v>
      </c>
      <c r="N261" s="145" t="s">
        <v>729</v>
      </c>
    </row>
    <row r="262" spans="1:14" ht="48.75" customHeight="1" x14ac:dyDescent="0.25">
      <c r="A262" s="593" t="s">
        <v>134</v>
      </c>
      <c r="B262" s="104" t="s">
        <v>212</v>
      </c>
      <c r="C262" s="106" t="s">
        <v>213</v>
      </c>
      <c r="D262" s="106" t="s">
        <v>217</v>
      </c>
      <c r="E262" s="106" t="s">
        <v>216</v>
      </c>
      <c r="F262" s="50">
        <v>40</v>
      </c>
      <c r="G262" s="50">
        <v>22</v>
      </c>
      <c r="H262" s="50">
        <v>3</v>
      </c>
      <c r="I262" s="135">
        <f>3.23-L262</f>
        <v>1.92</v>
      </c>
      <c r="J262" s="137">
        <f>I262/H262</f>
        <v>0.64</v>
      </c>
      <c r="K262" s="135">
        <v>1.39</v>
      </c>
      <c r="L262" s="135">
        <v>1.31</v>
      </c>
      <c r="M262" s="137">
        <f>L262/K262</f>
        <v>0.94244604316546776</v>
      </c>
      <c r="N262" s="145" t="s">
        <v>771</v>
      </c>
    </row>
    <row r="263" spans="1:14" ht="44.25" customHeight="1" x14ac:dyDescent="0.25">
      <c r="A263" s="577"/>
      <c r="B263" s="609" t="s">
        <v>214</v>
      </c>
      <c r="C263" s="104" t="s">
        <v>215</v>
      </c>
      <c r="D263" s="104" t="s">
        <v>215</v>
      </c>
      <c r="E263" s="104" t="s">
        <v>216</v>
      </c>
      <c r="F263" s="41">
        <v>20</v>
      </c>
      <c r="G263" s="41">
        <v>2</v>
      </c>
      <c r="H263" s="135">
        <v>0</v>
      </c>
      <c r="I263" s="135">
        <v>0</v>
      </c>
      <c r="J263" s="135">
        <v>0</v>
      </c>
      <c r="K263" s="135">
        <v>0</v>
      </c>
      <c r="L263" s="135">
        <v>0</v>
      </c>
      <c r="M263" s="135">
        <v>0</v>
      </c>
      <c r="N263" s="21"/>
    </row>
    <row r="264" spans="1:14" ht="61.5" customHeight="1" x14ac:dyDescent="0.25">
      <c r="A264" s="577"/>
      <c r="B264" s="610"/>
      <c r="C264" s="104" t="s">
        <v>218</v>
      </c>
      <c r="D264" s="104" t="s">
        <v>219</v>
      </c>
      <c r="E264" s="104" t="s">
        <v>220</v>
      </c>
      <c r="F264" s="41">
        <v>10</v>
      </c>
      <c r="G264" s="41">
        <v>1</v>
      </c>
      <c r="H264" s="135">
        <v>0</v>
      </c>
      <c r="I264" s="135">
        <v>0</v>
      </c>
      <c r="J264" s="135">
        <v>0</v>
      </c>
      <c r="K264" s="135">
        <v>0</v>
      </c>
      <c r="L264" s="135">
        <v>0</v>
      </c>
      <c r="M264" s="135">
        <v>0</v>
      </c>
      <c r="N264" s="21"/>
    </row>
    <row r="265" spans="1:14" ht="36" customHeight="1" thickBot="1" x14ac:dyDescent="0.3">
      <c r="A265" s="577"/>
      <c r="B265" s="104" t="s">
        <v>221</v>
      </c>
      <c r="C265" s="104" t="s">
        <v>222</v>
      </c>
      <c r="D265" s="104" t="s">
        <v>223</v>
      </c>
      <c r="E265" s="104" t="s">
        <v>216</v>
      </c>
      <c r="F265" s="41">
        <v>15</v>
      </c>
      <c r="G265" s="41">
        <v>1</v>
      </c>
      <c r="H265" s="135">
        <v>0</v>
      </c>
      <c r="I265" s="135">
        <v>0</v>
      </c>
      <c r="J265" s="135">
        <v>0</v>
      </c>
      <c r="K265" s="135">
        <v>0</v>
      </c>
      <c r="L265" s="135">
        <v>0</v>
      </c>
      <c r="M265" s="135">
        <v>0</v>
      </c>
      <c r="N265" s="21"/>
    </row>
    <row r="266" spans="1:14" ht="51.75" customHeight="1" thickBot="1" x14ac:dyDescent="0.3">
      <c r="A266" s="594"/>
      <c r="B266" s="104" t="s">
        <v>224</v>
      </c>
      <c r="C266" s="104" t="s">
        <v>225</v>
      </c>
      <c r="D266" s="108" t="s">
        <v>226</v>
      </c>
      <c r="E266" s="108" t="s">
        <v>216</v>
      </c>
      <c r="F266" s="52">
        <v>15</v>
      </c>
      <c r="G266" s="52">
        <v>48</v>
      </c>
      <c r="H266" s="50">
        <v>12</v>
      </c>
      <c r="I266" s="135">
        <v>6</v>
      </c>
      <c r="J266" s="137">
        <f>I266/H266</f>
        <v>0.5</v>
      </c>
      <c r="K266" s="135">
        <v>0</v>
      </c>
      <c r="L266" s="135">
        <v>0</v>
      </c>
      <c r="M266" s="135">
        <v>0</v>
      </c>
      <c r="N266" s="145" t="s">
        <v>772</v>
      </c>
    </row>
    <row r="267" spans="1:14" hidden="1" x14ac:dyDescent="0.25">
      <c r="A267" s="24" t="s">
        <v>122</v>
      </c>
      <c r="B267" s="20"/>
      <c r="C267" s="20"/>
      <c r="D267" s="20"/>
      <c r="E267" s="20"/>
      <c r="F267" s="20"/>
      <c r="G267" s="20"/>
      <c r="H267" s="20"/>
      <c r="I267" s="20"/>
      <c r="J267" s="20" t="e">
        <f t="shared" ref="J267:J272" si="7">I267/H267</f>
        <v>#DIV/0!</v>
      </c>
      <c r="K267" s="20"/>
      <c r="L267" s="20"/>
      <c r="M267" s="20" t="e">
        <f t="shared" ref="M267:M272" si="8">L267/K267</f>
        <v>#DIV/0!</v>
      </c>
      <c r="N267" s="21"/>
    </row>
    <row r="268" spans="1:14" hidden="1" x14ac:dyDescent="0.25">
      <c r="A268" s="24" t="s">
        <v>123</v>
      </c>
      <c r="B268" s="20"/>
      <c r="C268" s="20"/>
      <c r="D268" s="20"/>
      <c r="E268" s="20"/>
      <c r="F268" s="20"/>
      <c r="G268" s="20"/>
      <c r="H268" s="20"/>
      <c r="I268" s="20"/>
      <c r="J268" s="20" t="e">
        <f t="shared" si="7"/>
        <v>#DIV/0!</v>
      </c>
      <c r="K268" s="20"/>
      <c r="L268" s="20"/>
      <c r="M268" s="20" t="e">
        <f t="shared" si="8"/>
        <v>#DIV/0!</v>
      </c>
      <c r="N268" s="21"/>
    </row>
    <row r="269" spans="1:14" hidden="1" x14ac:dyDescent="0.25">
      <c r="A269" s="24" t="s">
        <v>124</v>
      </c>
      <c r="B269" s="20"/>
      <c r="C269" s="20"/>
      <c r="D269" s="20"/>
      <c r="E269" s="20"/>
      <c r="F269" s="20"/>
      <c r="G269" s="20"/>
      <c r="H269" s="20"/>
      <c r="I269" s="20"/>
      <c r="J269" s="20" t="e">
        <f t="shared" si="7"/>
        <v>#DIV/0!</v>
      </c>
      <c r="K269" s="20"/>
      <c r="L269" s="20"/>
      <c r="M269" s="20" t="e">
        <f t="shared" si="8"/>
        <v>#DIV/0!</v>
      </c>
      <c r="N269" s="21"/>
    </row>
    <row r="270" spans="1:14" hidden="1" x14ac:dyDescent="0.25">
      <c r="A270" s="24" t="s">
        <v>125</v>
      </c>
      <c r="B270" s="20"/>
      <c r="C270" s="20"/>
      <c r="D270" s="20"/>
      <c r="E270" s="20"/>
      <c r="F270" s="20"/>
      <c r="G270" s="20"/>
      <c r="H270" s="20"/>
      <c r="I270" s="20"/>
      <c r="J270" s="20" t="e">
        <f t="shared" si="7"/>
        <v>#DIV/0!</v>
      </c>
      <c r="K270" s="20"/>
      <c r="L270" s="20"/>
      <c r="M270" s="20" t="e">
        <f t="shared" si="8"/>
        <v>#DIV/0!</v>
      </c>
      <c r="N270" s="21"/>
    </row>
    <row r="271" spans="1:14" hidden="1" x14ac:dyDescent="0.25">
      <c r="A271" s="24" t="s">
        <v>126</v>
      </c>
      <c r="B271" s="20"/>
      <c r="C271" s="20"/>
      <c r="D271" s="20"/>
      <c r="E271" s="20"/>
      <c r="F271" s="20"/>
      <c r="G271" s="20"/>
      <c r="H271" s="20"/>
      <c r="I271" s="20"/>
      <c r="J271" s="20" t="e">
        <f t="shared" si="7"/>
        <v>#DIV/0!</v>
      </c>
      <c r="K271" s="20"/>
      <c r="L271" s="20"/>
      <c r="M271" s="20" t="e">
        <f t="shared" si="8"/>
        <v>#DIV/0!</v>
      </c>
      <c r="N271" s="21"/>
    </row>
    <row r="272" spans="1:14" ht="25.5" hidden="1" customHeight="1" thickBot="1" x14ac:dyDescent="0.3">
      <c r="A272" s="25" t="s">
        <v>127</v>
      </c>
      <c r="B272" s="23"/>
      <c r="C272" s="23"/>
      <c r="D272" s="23"/>
      <c r="E272" s="23"/>
      <c r="F272" s="23"/>
      <c r="G272" s="23"/>
      <c r="H272" s="23"/>
      <c r="I272" s="23"/>
      <c r="J272" s="23" t="e">
        <f t="shared" si="7"/>
        <v>#DIV/0!</v>
      </c>
      <c r="K272" s="23"/>
      <c r="L272" s="23"/>
      <c r="M272" s="23" t="e">
        <f t="shared" si="8"/>
        <v>#DIV/0!</v>
      </c>
      <c r="N272" s="27"/>
    </row>
    <row r="273" spans="1:14" ht="32.25" customHeight="1" x14ac:dyDescent="0.25"/>
    <row r="274" spans="1:14" ht="32.25" hidden="1" customHeight="1" x14ac:dyDescent="0.25"/>
    <row r="275" spans="1:14" ht="15.75" hidden="1" thickBot="1" x14ac:dyDescent="0.3"/>
    <row r="276" spans="1:14" ht="20.25" hidden="1" x14ac:dyDescent="0.25">
      <c r="A276" s="604" t="s">
        <v>167</v>
      </c>
      <c r="B276" s="605"/>
      <c r="C276" s="605"/>
      <c r="D276" s="605"/>
      <c r="E276" s="605"/>
      <c r="F276" s="605"/>
      <c r="G276" s="605"/>
      <c r="H276" s="605"/>
      <c r="I276" s="605"/>
      <c r="J276" s="605"/>
      <c r="K276" s="605"/>
      <c r="L276" s="605"/>
      <c r="M276" s="605"/>
      <c r="N276" s="606"/>
    </row>
    <row r="277" spans="1:14" ht="25.5" hidden="1" x14ac:dyDescent="0.25">
      <c r="A277" s="16" t="s">
        <v>75</v>
      </c>
      <c r="B277" s="17" t="s">
        <v>139</v>
      </c>
      <c r="C277" s="17" t="s">
        <v>140</v>
      </c>
      <c r="D277" s="17" t="s">
        <v>141</v>
      </c>
      <c r="E277" s="17" t="s">
        <v>142</v>
      </c>
      <c r="F277" s="17" t="s">
        <v>168</v>
      </c>
      <c r="G277" s="17" t="s">
        <v>144</v>
      </c>
      <c r="H277" s="17" t="s">
        <v>169</v>
      </c>
      <c r="I277" s="17" t="s">
        <v>170</v>
      </c>
      <c r="J277" s="26" t="s">
        <v>171</v>
      </c>
      <c r="K277" s="17" t="s">
        <v>148</v>
      </c>
      <c r="L277" s="17" t="s">
        <v>149</v>
      </c>
      <c r="M277" s="17" t="s">
        <v>150</v>
      </c>
      <c r="N277" s="18" t="s">
        <v>151</v>
      </c>
    </row>
    <row r="278" spans="1:14" hidden="1" x14ac:dyDescent="0.25">
      <c r="A278" s="24" t="s">
        <v>129</v>
      </c>
      <c r="B278" s="20"/>
      <c r="C278" s="20"/>
      <c r="D278" s="20"/>
      <c r="E278" s="20"/>
      <c r="F278" s="20"/>
      <c r="G278" s="20"/>
      <c r="H278" s="20"/>
      <c r="I278" s="20"/>
      <c r="J278" s="20" t="e">
        <f t="shared" ref="J278:J289" si="9">I278/H278</f>
        <v>#DIV/0!</v>
      </c>
      <c r="K278" s="20"/>
      <c r="L278" s="20"/>
      <c r="M278" s="20" t="e">
        <f t="shared" ref="M278:M289" si="10">L278/K278</f>
        <v>#DIV/0!</v>
      </c>
      <c r="N278" s="21"/>
    </row>
    <row r="279" spans="1:14" hidden="1" x14ac:dyDescent="0.25">
      <c r="A279" s="24" t="s">
        <v>130</v>
      </c>
      <c r="B279" s="20"/>
      <c r="C279" s="20"/>
      <c r="D279" s="20"/>
      <c r="E279" s="20"/>
      <c r="F279" s="20"/>
      <c r="G279" s="20"/>
      <c r="H279" s="20"/>
      <c r="I279" s="20"/>
      <c r="J279" s="20" t="e">
        <f t="shared" si="9"/>
        <v>#DIV/0!</v>
      </c>
      <c r="K279" s="20"/>
      <c r="L279" s="20"/>
      <c r="M279" s="20" t="e">
        <f t="shared" si="10"/>
        <v>#DIV/0!</v>
      </c>
      <c r="N279" s="21"/>
    </row>
    <row r="280" spans="1:14" hidden="1" x14ac:dyDescent="0.25">
      <c r="A280" s="24" t="s">
        <v>131</v>
      </c>
      <c r="B280" s="20"/>
      <c r="C280" s="20"/>
      <c r="D280" s="20"/>
      <c r="E280" s="20"/>
      <c r="F280" s="20"/>
      <c r="G280" s="20"/>
      <c r="H280" s="20"/>
      <c r="I280" s="20"/>
      <c r="J280" s="20" t="e">
        <f t="shared" si="9"/>
        <v>#DIV/0!</v>
      </c>
      <c r="K280" s="20"/>
      <c r="L280" s="20"/>
      <c r="M280" s="20" t="e">
        <f t="shared" si="10"/>
        <v>#DIV/0!</v>
      </c>
      <c r="N280" s="21"/>
    </row>
    <row r="281" spans="1:14" hidden="1" x14ac:dyDescent="0.25">
      <c r="A281" s="24" t="s">
        <v>132</v>
      </c>
      <c r="B281" s="20"/>
      <c r="C281" s="20"/>
      <c r="D281" s="20"/>
      <c r="E281" s="20"/>
      <c r="F281" s="20"/>
      <c r="G281" s="20"/>
      <c r="H281" s="20"/>
      <c r="I281" s="20"/>
      <c r="J281" s="20" t="e">
        <f t="shared" si="9"/>
        <v>#DIV/0!</v>
      </c>
      <c r="K281" s="20"/>
      <c r="L281" s="20"/>
      <c r="M281" s="20" t="e">
        <f t="shared" si="10"/>
        <v>#DIV/0!</v>
      </c>
      <c r="N281" s="21"/>
    </row>
    <row r="282" spans="1:14" hidden="1" x14ac:dyDescent="0.25">
      <c r="A282" s="24" t="s">
        <v>133</v>
      </c>
      <c r="B282" s="20"/>
      <c r="C282" s="20"/>
      <c r="D282" s="20"/>
      <c r="E282" s="20"/>
      <c r="F282" s="20"/>
      <c r="G282" s="20"/>
      <c r="H282" s="20"/>
      <c r="I282" s="20"/>
      <c r="J282" s="20" t="e">
        <f t="shared" si="9"/>
        <v>#DIV/0!</v>
      </c>
      <c r="K282" s="20"/>
      <c r="L282" s="20"/>
      <c r="M282" s="20" t="e">
        <f t="shared" si="10"/>
        <v>#DIV/0!</v>
      </c>
      <c r="N282" s="21"/>
    </row>
    <row r="283" spans="1:14" hidden="1" x14ac:dyDescent="0.25">
      <c r="A283" s="24" t="s">
        <v>134</v>
      </c>
      <c r="B283" s="20"/>
      <c r="C283" s="20"/>
      <c r="D283" s="20"/>
      <c r="E283" s="20"/>
      <c r="F283" s="20"/>
      <c r="G283" s="20"/>
      <c r="H283" s="20"/>
      <c r="I283" s="20"/>
      <c r="J283" s="20" t="e">
        <f t="shared" si="9"/>
        <v>#DIV/0!</v>
      </c>
      <c r="K283" s="20"/>
      <c r="L283" s="20"/>
      <c r="M283" s="20" t="e">
        <f t="shared" si="10"/>
        <v>#DIV/0!</v>
      </c>
      <c r="N283" s="21"/>
    </row>
    <row r="284" spans="1:14" hidden="1" x14ac:dyDescent="0.25">
      <c r="A284" s="24" t="s">
        <v>122</v>
      </c>
      <c r="B284" s="20"/>
      <c r="C284" s="20"/>
      <c r="D284" s="20"/>
      <c r="E284" s="20"/>
      <c r="F284" s="20"/>
      <c r="G284" s="20"/>
      <c r="H284" s="20"/>
      <c r="I284" s="20"/>
      <c r="J284" s="20" t="e">
        <f t="shared" si="9"/>
        <v>#DIV/0!</v>
      </c>
      <c r="K284" s="20"/>
      <c r="L284" s="20"/>
      <c r="M284" s="20" t="e">
        <f t="shared" si="10"/>
        <v>#DIV/0!</v>
      </c>
      <c r="N284" s="21"/>
    </row>
    <row r="285" spans="1:14" hidden="1" x14ac:dyDescent="0.25">
      <c r="A285" s="24" t="s">
        <v>123</v>
      </c>
      <c r="B285" s="20"/>
      <c r="C285" s="20"/>
      <c r="D285" s="20"/>
      <c r="E285" s="20"/>
      <c r="F285" s="20"/>
      <c r="G285" s="20"/>
      <c r="H285" s="20"/>
      <c r="I285" s="20"/>
      <c r="J285" s="20" t="e">
        <f t="shared" si="9"/>
        <v>#DIV/0!</v>
      </c>
      <c r="K285" s="20"/>
      <c r="L285" s="20"/>
      <c r="M285" s="20" t="e">
        <f t="shared" si="10"/>
        <v>#DIV/0!</v>
      </c>
      <c r="N285" s="21"/>
    </row>
    <row r="286" spans="1:14" hidden="1" x14ac:dyDescent="0.25">
      <c r="A286" s="24" t="s">
        <v>124</v>
      </c>
      <c r="B286" s="20"/>
      <c r="C286" s="20"/>
      <c r="D286" s="20"/>
      <c r="E286" s="20"/>
      <c r="F286" s="20"/>
      <c r="G286" s="20"/>
      <c r="H286" s="20"/>
      <c r="I286" s="20"/>
      <c r="J286" s="20" t="e">
        <f t="shared" si="9"/>
        <v>#DIV/0!</v>
      </c>
      <c r="K286" s="20"/>
      <c r="L286" s="20"/>
      <c r="M286" s="20" t="e">
        <f t="shared" si="10"/>
        <v>#DIV/0!</v>
      </c>
      <c r="N286" s="21"/>
    </row>
    <row r="287" spans="1:14" hidden="1" x14ac:dyDescent="0.25">
      <c r="A287" s="24" t="s">
        <v>125</v>
      </c>
      <c r="B287" s="20"/>
      <c r="C287" s="20"/>
      <c r="D287" s="20"/>
      <c r="E287" s="20"/>
      <c r="F287" s="20"/>
      <c r="G287" s="20"/>
      <c r="H287" s="20"/>
      <c r="I287" s="20"/>
      <c r="J287" s="20" t="e">
        <f t="shared" si="9"/>
        <v>#DIV/0!</v>
      </c>
      <c r="K287" s="20"/>
      <c r="L287" s="20"/>
      <c r="M287" s="20" t="e">
        <f t="shared" si="10"/>
        <v>#DIV/0!</v>
      </c>
      <c r="N287" s="21"/>
    </row>
    <row r="288" spans="1:14" hidden="1" x14ac:dyDescent="0.25">
      <c r="A288" s="24" t="s">
        <v>126</v>
      </c>
      <c r="B288" s="20"/>
      <c r="C288" s="20"/>
      <c r="D288" s="20"/>
      <c r="E288" s="20"/>
      <c r="F288" s="20"/>
      <c r="G288" s="20"/>
      <c r="H288" s="20"/>
      <c r="I288" s="20"/>
      <c r="J288" s="20" t="e">
        <f t="shared" si="9"/>
        <v>#DIV/0!</v>
      </c>
      <c r="K288" s="20"/>
      <c r="L288" s="20"/>
      <c r="M288" s="20" t="e">
        <f t="shared" si="10"/>
        <v>#DIV/0!</v>
      </c>
      <c r="N288" s="21"/>
    </row>
    <row r="289" spans="1:14" ht="15.75" hidden="1" thickBot="1" x14ac:dyDescent="0.3">
      <c r="A289" s="25" t="s">
        <v>127</v>
      </c>
      <c r="B289" s="23"/>
      <c r="C289" s="23"/>
      <c r="D289" s="23"/>
      <c r="E289" s="23"/>
      <c r="F289" s="23"/>
      <c r="G289" s="23"/>
      <c r="H289" s="23"/>
      <c r="I289" s="23"/>
      <c r="J289" s="23" t="e">
        <f t="shared" si="9"/>
        <v>#DIV/0!</v>
      </c>
      <c r="K289" s="23"/>
      <c r="L289" s="23"/>
      <c r="M289" s="23" t="e">
        <f t="shared" si="10"/>
        <v>#DIV/0!</v>
      </c>
      <c r="N289" s="27"/>
    </row>
    <row r="292" spans="1:14" ht="26.25" customHeight="1" x14ac:dyDescent="0.3">
      <c r="A292" s="590" t="s">
        <v>172</v>
      </c>
      <c r="B292" s="591"/>
      <c r="C292" s="591"/>
      <c r="D292" s="591"/>
      <c r="E292" s="591"/>
      <c r="F292" s="591"/>
      <c r="G292" s="592"/>
    </row>
    <row r="293" spans="1:14" ht="39" thickBot="1" x14ac:dyDescent="0.3">
      <c r="A293" s="43" t="s">
        <v>55</v>
      </c>
      <c r="B293" s="44" t="s">
        <v>139</v>
      </c>
      <c r="C293" s="44" t="s">
        <v>140</v>
      </c>
      <c r="D293" s="44" t="s">
        <v>173</v>
      </c>
      <c r="E293" s="44" t="s">
        <v>174</v>
      </c>
      <c r="F293" s="44" t="s">
        <v>175</v>
      </c>
      <c r="G293" s="46" t="s">
        <v>176</v>
      </c>
    </row>
    <row r="294" spans="1:14" ht="42" x14ac:dyDescent="0.25">
      <c r="A294" s="596" t="s">
        <v>122</v>
      </c>
      <c r="B294" s="57" t="s">
        <v>234</v>
      </c>
      <c r="C294" s="49" t="s">
        <v>213</v>
      </c>
      <c r="D294" s="49" t="s">
        <v>242</v>
      </c>
      <c r="E294" s="58">
        <v>725710000</v>
      </c>
      <c r="F294" s="64">
        <v>0</v>
      </c>
      <c r="G294" s="63" t="s">
        <v>245</v>
      </c>
    </row>
    <row r="295" spans="1:14" ht="45" x14ac:dyDescent="0.25">
      <c r="A295" s="597"/>
      <c r="B295" s="575" t="s">
        <v>235</v>
      </c>
      <c r="C295" s="42" t="s">
        <v>215</v>
      </c>
      <c r="D295" s="42" t="s">
        <v>243</v>
      </c>
      <c r="E295" s="55">
        <v>443334000</v>
      </c>
      <c r="F295" s="65">
        <v>0</v>
      </c>
      <c r="G295" s="68" t="s">
        <v>245</v>
      </c>
    </row>
    <row r="296" spans="1:14" ht="45" x14ac:dyDescent="0.25">
      <c r="A296" s="597"/>
      <c r="B296" s="576"/>
      <c r="C296" s="42" t="s">
        <v>218</v>
      </c>
      <c r="D296" s="42" t="s">
        <v>95</v>
      </c>
      <c r="E296" s="55">
        <v>95877000</v>
      </c>
      <c r="F296" s="65">
        <v>0</v>
      </c>
      <c r="G296" s="68" t="s">
        <v>245</v>
      </c>
    </row>
    <row r="297" spans="1:14" ht="30" x14ac:dyDescent="0.25">
      <c r="A297" s="597"/>
      <c r="B297" s="54" t="s">
        <v>236</v>
      </c>
      <c r="C297" s="42" t="s">
        <v>222</v>
      </c>
      <c r="D297" s="42" t="s">
        <v>244</v>
      </c>
      <c r="E297" s="55">
        <v>194192000</v>
      </c>
      <c r="F297" s="65">
        <v>0</v>
      </c>
      <c r="G297" s="68" t="s">
        <v>245</v>
      </c>
    </row>
    <row r="298" spans="1:14" ht="45.75" thickBot="1" x14ac:dyDescent="0.3">
      <c r="A298" s="598"/>
      <c r="B298" s="59" t="s">
        <v>237</v>
      </c>
      <c r="C298" s="51" t="s">
        <v>225</v>
      </c>
      <c r="D298" s="51" t="s">
        <v>99</v>
      </c>
      <c r="E298" s="60">
        <v>391608000</v>
      </c>
      <c r="F298" s="66">
        <v>0</v>
      </c>
      <c r="G298" s="69" t="s">
        <v>245</v>
      </c>
    </row>
    <row r="299" spans="1:14" ht="42" x14ac:dyDescent="0.25">
      <c r="A299" s="597" t="s">
        <v>123</v>
      </c>
      <c r="B299" s="56" t="s">
        <v>234</v>
      </c>
      <c r="C299" s="47" t="s">
        <v>213</v>
      </c>
      <c r="D299" s="47" t="s">
        <v>242</v>
      </c>
      <c r="E299" s="67">
        <v>725710000</v>
      </c>
      <c r="F299" s="62">
        <v>0</v>
      </c>
      <c r="G299" s="63" t="s">
        <v>257</v>
      </c>
    </row>
    <row r="300" spans="1:14" ht="45" x14ac:dyDescent="0.25">
      <c r="A300" s="597"/>
      <c r="B300" s="575" t="s">
        <v>235</v>
      </c>
      <c r="C300" s="42" t="s">
        <v>215</v>
      </c>
      <c r="D300" s="42" t="s">
        <v>243</v>
      </c>
      <c r="E300" s="55">
        <v>443334000</v>
      </c>
      <c r="F300" s="55">
        <v>980467</v>
      </c>
      <c r="G300" s="68" t="s">
        <v>246</v>
      </c>
    </row>
    <row r="301" spans="1:14" ht="45" x14ac:dyDescent="0.25">
      <c r="A301" s="597"/>
      <c r="B301" s="576"/>
      <c r="C301" s="42" t="s">
        <v>218</v>
      </c>
      <c r="D301" s="42" t="s">
        <v>95</v>
      </c>
      <c r="E301" s="55">
        <v>95877000</v>
      </c>
      <c r="F301" s="55">
        <v>0</v>
      </c>
      <c r="G301" s="68" t="s">
        <v>257</v>
      </c>
    </row>
    <row r="302" spans="1:14" ht="30" x14ac:dyDescent="0.25">
      <c r="A302" s="597"/>
      <c r="B302" s="54" t="s">
        <v>236</v>
      </c>
      <c r="C302" s="42" t="s">
        <v>222</v>
      </c>
      <c r="D302" s="42" t="s">
        <v>244</v>
      </c>
      <c r="E302" s="55">
        <v>194192000</v>
      </c>
      <c r="F302" s="55">
        <v>430500</v>
      </c>
      <c r="G302" s="68" t="s">
        <v>247</v>
      </c>
    </row>
    <row r="303" spans="1:14" ht="45.75" thickBot="1" x14ac:dyDescent="0.3">
      <c r="A303" s="598"/>
      <c r="B303" s="59" t="s">
        <v>237</v>
      </c>
      <c r="C303" s="51" t="s">
        <v>225</v>
      </c>
      <c r="D303" s="51" t="s">
        <v>99</v>
      </c>
      <c r="E303" s="60">
        <v>391608000</v>
      </c>
      <c r="F303" s="60"/>
      <c r="G303" s="69" t="s">
        <v>257</v>
      </c>
    </row>
    <row r="304" spans="1:14" ht="114" x14ac:dyDescent="0.25">
      <c r="A304" s="596" t="s">
        <v>124</v>
      </c>
      <c r="B304" s="57" t="s">
        <v>234</v>
      </c>
      <c r="C304" s="49" t="s">
        <v>213</v>
      </c>
      <c r="D304" s="49" t="s">
        <v>242</v>
      </c>
      <c r="E304" s="58">
        <v>725710000</v>
      </c>
      <c r="F304" s="58">
        <v>42256567</v>
      </c>
      <c r="G304" s="63" t="s">
        <v>248</v>
      </c>
    </row>
    <row r="305" spans="1:7" ht="57" x14ac:dyDescent="0.25">
      <c r="A305" s="597"/>
      <c r="B305" s="575" t="s">
        <v>235</v>
      </c>
      <c r="C305" s="42" t="s">
        <v>215</v>
      </c>
      <c r="D305" s="42" t="s">
        <v>243</v>
      </c>
      <c r="E305" s="55">
        <v>443334000</v>
      </c>
      <c r="F305" s="55">
        <v>41597200</v>
      </c>
      <c r="G305" s="70" t="s">
        <v>249</v>
      </c>
    </row>
    <row r="306" spans="1:7" ht="45" x14ac:dyDescent="0.25">
      <c r="A306" s="597"/>
      <c r="B306" s="576"/>
      <c r="C306" s="42" t="s">
        <v>218</v>
      </c>
      <c r="D306" s="42" t="s">
        <v>95</v>
      </c>
      <c r="E306" s="55">
        <v>95877000</v>
      </c>
      <c r="F306" s="55">
        <v>1355400</v>
      </c>
      <c r="G306" s="70" t="s">
        <v>250</v>
      </c>
    </row>
    <row r="307" spans="1:7" ht="57" x14ac:dyDescent="0.25">
      <c r="A307" s="597"/>
      <c r="B307" s="54" t="s">
        <v>236</v>
      </c>
      <c r="C307" s="42" t="s">
        <v>222</v>
      </c>
      <c r="D307" s="42" t="s">
        <v>244</v>
      </c>
      <c r="E307" s="55">
        <v>194192000</v>
      </c>
      <c r="F307" s="55">
        <v>30570066</v>
      </c>
      <c r="G307" s="70" t="s">
        <v>251</v>
      </c>
    </row>
    <row r="308" spans="1:7" ht="57.75" thickBot="1" x14ac:dyDescent="0.3">
      <c r="A308" s="598"/>
      <c r="B308" s="59" t="s">
        <v>237</v>
      </c>
      <c r="C308" s="51" t="s">
        <v>225</v>
      </c>
      <c r="D308" s="51" t="s">
        <v>99</v>
      </c>
      <c r="E308" s="60">
        <v>391608000</v>
      </c>
      <c r="F308" s="60">
        <v>30008966</v>
      </c>
      <c r="G308" s="71" t="s">
        <v>252</v>
      </c>
    </row>
    <row r="309" spans="1:7" ht="111" customHeight="1" x14ac:dyDescent="0.25">
      <c r="A309" s="597" t="s">
        <v>125</v>
      </c>
      <c r="B309" s="56" t="s">
        <v>234</v>
      </c>
      <c r="C309" s="47" t="s">
        <v>213</v>
      </c>
      <c r="D309" s="47" t="s">
        <v>242</v>
      </c>
      <c r="E309" s="67">
        <v>725710000</v>
      </c>
      <c r="F309" s="67">
        <v>144852767</v>
      </c>
      <c r="G309" s="81" t="s">
        <v>284</v>
      </c>
    </row>
    <row r="310" spans="1:7" ht="72" x14ac:dyDescent="0.25">
      <c r="A310" s="597"/>
      <c r="B310" s="634" t="s">
        <v>235</v>
      </c>
      <c r="C310" s="42" t="s">
        <v>215</v>
      </c>
      <c r="D310" s="42" t="s">
        <v>243</v>
      </c>
      <c r="E310" s="55">
        <v>443334000</v>
      </c>
      <c r="F310" s="55">
        <v>96856800</v>
      </c>
      <c r="G310" s="72" t="s">
        <v>253</v>
      </c>
    </row>
    <row r="311" spans="1:7" ht="45" x14ac:dyDescent="0.25">
      <c r="A311" s="597"/>
      <c r="B311" s="635"/>
      <c r="C311" s="42" t="s">
        <v>218</v>
      </c>
      <c r="D311" s="42" t="s">
        <v>95</v>
      </c>
      <c r="E311" s="55">
        <v>95877000</v>
      </c>
      <c r="F311" s="55">
        <v>21964400</v>
      </c>
      <c r="G311" s="73" t="s">
        <v>256</v>
      </c>
    </row>
    <row r="312" spans="1:7" ht="80.25" customHeight="1" x14ac:dyDescent="0.25">
      <c r="A312" s="597"/>
      <c r="B312" s="54" t="s">
        <v>236</v>
      </c>
      <c r="C312" s="42" t="s">
        <v>222</v>
      </c>
      <c r="D312" s="42" t="s">
        <v>244</v>
      </c>
      <c r="E312" s="55">
        <v>194192000</v>
      </c>
      <c r="F312" s="55">
        <v>67712066</v>
      </c>
      <c r="G312" s="72" t="s">
        <v>254</v>
      </c>
    </row>
    <row r="313" spans="1:7" ht="108.75" customHeight="1" thickBot="1" x14ac:dyDescent="0.3">
      <c r="A313" s="598"/>
      <c r="B313" s="59" t="s">
        <v>237</v>
      </c>
      <c r="C313" s="51" t="s">
        <v>225</v>
      </c>
      <c r="D313" s="51" t="s">
        <v>99</v>
      </c>
      <c r="E313" s="60">
        <v>391608000</v>
      </c>
      <c r="F313" s="60">
        <v>83661966</v>
      </c>
      <c r="G313" s="71" t="s">
        <v>255</v>
      </c>
    </row>
    <row r="314" spans="1:7" ht="156.75" x14ac:dyDescent="0.25">
      <c r="A314" s="596" t="s">
        <v>126</v>
      </c>
      <c r="B314" s="57" t="s">
        <v>234</v>
      </c>
      <c r="C314" s="49" t="s">
        <v>213</v>
      </c>
      <c r="D314" s="49" t="s">
        <v>242</v>
      </c>
      <c r="E314" s="58">
        <v>725710000</v>
      </c>
      <c r="F314" s="67">
        <v>268243535</v>
      </c>
      <c r="G314" s="82" t="s">
        <v>286</v>
      </c>
    </row>
    <row r="315" spans="1:7" ht="71.25" x14ac:dyDescent="0.25">
      <c r="A315" s="597"/>
      <c r="B315" s="575" t="s">
        <v>235</v>
      </c>
      <c r="C315" s="42" t="s">
        <v>215</v>
      </c>
      <c r="D315" s="42" t="s">
        <v>243</v>
      </c>
      <c r="E315" s="55">
        <v>443334000</v>
      </c>
      <c r="F315" s="55">
        <v>151751600</v>
      </c>
      <c r="G315" s="82" t="s">
        <v>253</v>
      </c>
    </row>
    <row r="316" spans="1:7" ht="45" x14ac:dyDescent="0.25">
      <c r="A316" s="597"/>
      <c r="B316" s="576"/>
      <c r="C316" s="42" t="s">
        <v>218</v>
      </c>
      <c r="D316" s="42" t="s">
        <v>95</v>
      </c>
      <c r="E316" s="55">
        <v>95877000</v>
      </c>
      <c r="F316" s="55">
        <v>40499933</v>
      </c>
      <c r="G316" s="82" t="s">
        <v>256</v>
      </c>
    </row>
    <row r="317" spans="1:7" ht="57" x14ac:dyDescent="0.25">
      <c r="A317" s="597"/>
      <c r="B317" s="54" t="s">
        <v>236</v>
      </c>
      <c r="C317" s="42" t="s">
        <v>222</v>
      </c>
      <c r="D317" s="42" t="s">
        <v>244</v>
      </c>
      <c r="E317" s="55">
        <v>194192000</v>
      </c>
      <c r="F317" s="55">
        <v>104854066</v>
      </c>
      <c r="G317" s="82" t="s">
        <v>287</v>
      </c>
    </row>
    <row r="318" spans="1:7" ht="72" thickBot="1" x14ac:dyDescent="0.3">
      <c r="A318" s="598"/>
      <c r="B318" s="59" t="s">
        <v>237</v>
      </c>
      <c r="C318" s="51" t="s">
        <v>225</v>
      </c>
      <c r="D318" s="51" t="s">
        <v>99</v>
      </c>
      <c r="E318" s="60">
        <v>391608000</v>
      </c>
      <c r="F318" s="60">
        <v>157242466</v>
      </c>
      <c r="G318" s="71" t="s">
        <v>288</v>
      </c>
    </row>
    <row r="319" spans="1:7" ht="156.75" x14ac:dyDescent="0.25">
      <c r="A319" s="596" t="s">
        <v>127</v>
      </c>
      <c r="B319" s="57" t="s">
        <v>234</v>
      </c>
      <c r="C319" s="49" t="s">
        <v>213</v>
      </c>
      <c r="D319" s="49" t="s">
        <v>242</v>
      </c>
      <c r="E319" s="58">
        <v>738268000</v>
      </c>
      <c r="F319" s="67">
        <v>484720368</v>
      </c>
      <c r="G319" s="82" t="s">
        <v>297</v>
      </c>
    </row>
    <row r="320" spans="1:7" ht="85.5" x14ac:dyDescent="0.25">
      <c r="A320" s="597"/>
      <c r="B320" s="575" t="s">
        <v>235</v>
      </c>
      <c r="C320" s="42" t="s">
        <v>215</v>
      </c>
      <c r="D320" s="42" t="s">
        <v>243</v>
      </c>
      <c r="E320" s="55">
        <v>420544000</v>
      </c>
      <c r="F320" s="55">
        <v>304013333</v>
      </c>
      <c r="G320" s="82" t="s">
        <v>298</v>
      </c>
    </row>
    <row r="321" spans="1:7" ht="45" x14ac:dyDescent="0.25">
      <c r="A321" s="597"/>
      <c r="B321" s="576"/>
      <c r="C321" s="42" t="s">
        <v>218</v>
      </c>
      <c r="D321" s="42" t="s">
        <v>95</v>
      </c>
      <c r="E321" s="55">
        <v>112347000</v>
      </c>
      <c r="F321" s="55">
        <v>67296933</v>
      </c>
      <c r="G321" s="82" t="s">
        <v>256</v>
      </c>
    </row>
    <row r="322" spans="1:7" ht="57" x14ac:dyDescent="0.25">
      <c r="A322" s="597"/>
      <c r="B322" s="54" t="s">
        <v>236</v>
      </c>
      <c r="C322" s="42" t="s">
        <v>222</v>
      </c>
      <c r="D322" s="42" t="s">
        <v>244</v>
      </c>
      <c r="E322" s="55">
        <v>216982000</v>
      </c>
      <c r="F322" s="55">
        <v>176361211</v>
      </c>
      <c r="G322" s="82" t="s">
        <v>254</v>
      </c>
    </row>
    <row r="323" spans="1:7" ht="72" thickBot="1" x14ac:dyDescent="0.3">
      <c r="A323" s="598"/>
      <c r="B323" s="59" t="s">
        <v>237</v>
      </c>
      <c r="C323" s="51" t="s">
        <v>225</v>
      </c>
      <c r="D323" s="51" t="s">
        <v>99</v>
      </c>
      <c r="E323" s="60">
        <v>362580000</v>
      </c>
      <c r="F323" s="60">
        <v>258659466</v>
      </c>
      <c r="G323" s="71" t="s">
        <v>288</v>
      </c>
    </row>
    <row r="325" spans="1:7" ht="20.25" x14ac:dyDescent="0.3">
      <c r="A325" s="590" t="s">
        <v>177</v>
      </c>
      <c r="B325" s="591"/>
      <c r="C325" s="591"/>
      <c r="D325" s="591"/>
      <c r="E325" s="591"/>
      <c r="F325" s="591"/>
      <c r="G325" s="592"/>
    </row>
    <row r="326" spans="1:7" ht="39" thickBot="1" x14ac:dyDescent="0.3">
      <c r="A326" s="16" t="s">
        <v>56</v>
      </c>
      <c r="B326" s="28" t="s">
        <v>139</v>
      </c>
      <c r="C326" s="28" t="s">
        <v>140</v>
      </c>
      <c r="D326" s="28" t="s">
        <v>173</v>
      </c>
      <c r="E326" s="28" t="s">
        <v>178</v>
      </c>
      <c r="F326" s="28" t="s">
        <v>179</v>
      </c>
      <c r="G326" s="29" t="s">
        <v>176</v>
      </c>
    </row>
    <row r="327" spans="1:7" ht="49.5" customHeight="1" x14ac:dyDescent="0.25">
      <c r="A327" s="596" t="s">
        <v>129</v>
      </c>
      <c r="B327" s="57" t="s">
        <v>234</v>
      </c>
      <c r="C327" s="49" t="s">
        <v>213</v>
      </c>
      <c r="D327" s="49" t="s">
        <v>242</v>
      </c>
      <c r="E327" s="55">
        <f>+INVERSIÓN!AC11</f>
        <v>0</v>
      </c>
      <c r="F327" s="94">
        <v>0</v>
      </c>
      <c r="G327" s="95" t="s">
        <v>311</v>
      </c>
    </row>
    <row r="328" spans="1:7" ht="54" customHeight="1" x14ac:dyDescent="0.25">
      <c r="A328" s="597"/>
      <c r="B328" s="575" t="s">
        <v>235</v>
      </c>
      <c r="C328" s="42" t="s">
        <v>215</v>
      </c>
      <c r="D328" s="42" t="s">
        <v>243</v>
      </c>
      <c r="E328" s="55">
        <f>+INVERSIÓN!AC18</f>
        <v>0</v>
      </c>
      <c r="F328" s="96">
        <v>0</v>
      </c>
      <c r="G328" s="97" t="s">
        <v>311</v>
      </c>
    </row>
    <row r="329" spans="1:7" ht="49.5" customHeight="1" x14ac:dyDescent="0.25">
      <c r="A329" s="597"/>
      <c r="B329" s="576"/>
      <c r="C329" s="42" t="s">
        <v>218</v>
      </c>
      <c r="D329" s="42" t="s">
        <v>95</v>
      </c>
      <c r="E329" s="55">
        <f>+INVERSIÓN!AC25</f>
        <v>0</v>
      </c>
      <c r="F329" s="96">
        <v>0</v>
      </c>
      <c r="G329" s="97" t="s">
        <v>311</v>
      </c>
    </row>
    <row r="330" spans="1:7" ht="49.5" customHeight="1" x14ac:dyDescent="0.25">
      <c r="A330" s="597"/>
      <c r="B330" s="54" t="s">
        <v>236</v>
      </c>
      <c r="C330" s="42" t="s">
        <v>222</v>
      </c>
      <c r="D330" s="42" t="s">
        <v>244</v>
      </c>
      <c r="E330" s="55">
        <f>+INVERSIÓN!AC32</f>
        <v>0</v>
      </c>
      <c r="F330" s="96">
        <v>0</v>
      </c>
      <c r="G330" s="97" t="s">
        <v>311</v>
      </c>
    </row>
    <row r="331" spans="1:7" ht="49.5" customHeight="1" thickBot="1" x14ac:dyDescent="0.3">
      <c r="A331" s="598"/>
      <c r="B331" s="59" t="s">
        <v>237</v>
      </c>
      <c r="C331" s="51" t="s">
        <v>225</v>
      </c>
      <c r="D331" s="51" t="s">
        <v>99</v>
      </c>
      <c r="E331" s="123">
        <f>+INVERSIÓN!AC39</f>
        <v>0</v>
      </c>
      <c r="F331" s="124">
        <v>0</v>
      </c>
      <c r="G331" s="125" t="s">
        <v>311</v>
      </c>
    </row>
    <row r="332" spans="1:7" ht="57.75" customHeight="1" x14ac:dyDescent="0.25">
      <c r="A332" s="595" t="s">
        <v>130</v>
      </c>
      <c r="B332" s="57" t="s">
        <v>234</v>
      </c>
      <c r="C332" s="49" t="s">
        <v>213</v>
      </c>
      <c r="D332" s="49" t="s">
        <v>242</v>
      </c>
      <c r="E332" s="55">
        <v>1617952000</v>
      </c>
      <c r="F332" s="96">
        <v>0</v>
      </c>
      <c r="G332" s="97" t="s">
        <v>311</v>
      </c>
    </row>
    <row r="333" spans="1:7" ht="66.75" customHeight="1" x14ac:dyDescent="0.25">
      <c r="A333" s="577"/>
      <c r="B333" s="575" t="s">
        <v>235</v>
      </c>
      <c r="C333" s="42" t="s">
        <v>215</v>
      </c>
      <c r="D333" s="42" t="s">
        <v>243</v>
      </c>
      <c r="E333" s="55">
        <v>647437000</v>
      </c>
      <c r="F333" s="96">
        <v>0</v>
      </c>
      <c r="G333" s="97" t="s">
        <v>311</v>
      </c>
    </row>
    <row r="334" spans="1:7" ht="74.25" customHeight="1" x14ac:dyDescent="0.25">
      <c r="A334" s="577"/>
      <c r="B334" s="576"/>
      <c r="C334" s="42" t="s">
        <v>218</v>
      </c>
      <c r="D334" s="42" t="s">
        <v>95</v>
      </c>
      <c r="E334" s="55">
        <v>193980000</v>
      </c>
      <c r="F334" s="96">
        <v>0</v>
      </c>
      <c r="G334" s="97" t="s">
        <v>311</v>
      </c>
    </row>
    <row r="335" spans="1:7" ht="66.75" customHeight="1" x14ac:dyDescent="0.25">
      <c r="A335" s="577"/>
      <c r="B335" s="54" t="s">
        <v>236</v>
      </c>
      <c r="C335" s="42" t="s">
        <v>222</v>
      </c>
      <c r="D335" s="42" t="s">
        <v>244</v>
      </c>
      <c r="E335" s="55">
        <v>459072000</v>
      </c>
      <c r="F335" s="96">
        <v>0</v>
      </c>
      <c r="G335" s="97" t="s">
        <v>311</v>
      </c>
    </row>
    <row r="336" spans="1:7" ht="64.5" customHeight="1" thickBot="1" x14ac:dyDescent="0.3">
      <c r="A336" s="594"/>
      <c r="B336" s="59" t="s">
        <v>237</v>
      </c>
      <c r="C336" s="51" t="s">
        <v>225</v>
      </c>
      <c r="D336" s="51" t="s">
        <v>99</v>
      </c>
      <c r="E336" s="60">
        <v>607160000</v>
      </c>
      <c r="F336" s="98">
        <v>0</v>
      </c>
      <c r="G336" s="99" t="s">
        <v>311</v>
      </c>
    </row>
    <row r="337" spans="1:7" ht="49.5" customHeight="1" x14ac:dyDescent="0.25">
      <c r="A337" s="595" t="s">
        <v>131</v>
      </c>
      <c r="B337" s="57" t="s">
        <v>234</v>
      </c>
      <c r="C337" s="49" t="s">
        <v>213</v>
      </c>
      <c r="D337" s="49" t="s">
        <v>242</v>
      </c>
      <c r="E337" s="55">
        <v>1617952000</v>
      </c>
      <c r="F337" s="101">
        <v>6806533</v>
      </c>
      <c r="G337" s="95" t="s">
        <v>327</v>
      </c>
    </row>
    <row r="338" spans="1:7" ht="71.25" customHeight="1" x14ac:dyDescent="0.25">
      <c r="A338" s="577"/>
      <c r="B338" s="575" t="s">
        <v>235</v>
      </c>
      <c r="C338" s="42" t="s">
        <v>215</v>
      </c>
      <c r="D338" s="42" t="s">
        <v>243</v>
      </c>
      <c r="E338" s="55">
        <v>647437000</v>
      </c>
      <c r="F338" s="102">
        <v>21854134</v>
      </c>
      <c r="G338" s="97" t="s">
        <v>328</v>
      </c>
    </row>
    <row r="339" spans="1:7" ht="80.25" customHeight="1" x14ac:dyDescent="0.25">
      <c r="A339" s="577"/>
      <c r="B339" s="576"/>
      <c r="C339" s="42" t="s">
        <v>218</v>
      </c>
      <c r="D339" s="42" t="s">
        <v>95</v>
      </c>
      <c r="E339" s="55">
        <v>193980000</v>
      </c>
      <c r="F339" s="102">
        <v>3007333</v>
      </c>
      <c r="G339" s="97" t="s">
        <v>329</v>
      </c>
    </row>
    <row r="340" spans="1:7" ht="54" customHeight="1" x14ac:dyDescent="0.25">
      <c r="A340" s="577"/>
      <c r="B340" s="54" t="s">
        <v>236</v>
      </c>
      <c r="C340" s="42" t="s">
        <v>222</v>
      </c>
      <c r="D340" s="42" t="s">
        <v>244</v>
      </c>
      <c r="E340" s="55">
        <v>459072000</v>
      </c>
      <c r="F340" s="102">
        <v>23465867</v>
      </c>
      <c r="G340" s="97" t="s">
        <v>330</v>
      </c>
    </row>
    <row r="341" spans="1:7" ht="80.25" customHeight="1" thickBot="1" x14ac:dyDescent="0.3">
      <c r="A341" s="594"/>
      <c r="B341" s="59" t="s">
        <v>237</v>
      </c>
      <c r="C341" s="51" t="s">
        <v>225</v>
      </c>
      <c r="D341" s="51" t="s">
        <v>99</v>
      </c>
      <c r="E341" s="60">
        <v>607160000</v>
      </c>
      <c r="F341" s="103">
        <v>5610733</v>
      </c>
      <c r="G341" s="99" t="s">
        <v>331</v>
      </c>
    </row>
    <row r="342" spans="1:7" ht="108.75" customHeight="1" x14ac:dyDescent="0.25">
      <c r="A342" s="595" t="s">
        <v>132</v>
      </c>
      <c r="B342" s="57" t="s">
        <v>234</v>
      </c>
      <c r="C342" s="49" t="s">
        <v>213</v>
      </c>
      <c r="D342" s="49" t="s">
        <v>242</v>
      </c>
      <c r="E342" s="55">
        <v>1617952000</v>
      </c>
      <c r="F342" s="101">
        <v>104429433</v>
      </c>
      <c r="G342" s="95" t="s">
        <v>337</v>
      </c>
    </row>
    <row r="343" spans="1:7" ht="67.5" customHeight="1" x14ac:dyDescent="0.25">
      <c r="A343" s="577"/>
      <c r="B343" s="575" t="s">
        <v>235</v>
      </c>
      <c r="C343" s="42" t="s">
        <v>215</v>
      </c>
      <c r="D343" s="42" t="s">
        <v>243</v>
      </c>
      <c r="E343" s="55">
        <v>647437000</v>
      </c>
      <c r="F343" s="102">
        <v>86574601</v>
      </c>
      <c r="G343" s="97" t="s">
        <v>338</v>
      </c>
    </row>
    <row r="344" spans="1:7" ht="60" customHeight="1" x14ac:dyDescent="0.25">
      <c r="A344" s="577"/>
      <c r="B344" s="576"/>
      <c r="C344" s="42" t="s">
        <v>218</v>
      </c>
      <c r="D344" s="42" t="s">
        <v>95</v>
      </c>
      <c r="E344" s="55">
        <v>193980000</v>
      </c>
      <c r="F344" s="102">
        <v>12411466</v>
      </c>
      <c r="G344" s="97" t="s">
        <v>339</v>
      </c>
    </row>
    <row r="345" spans="1:7" ht="60" customHeight="1" x14ac:dyDescent="0.25">
      <c r="A345" s="577"/>
      <c r="B345" s="54" t="s">
        <v>236</v>
      </c>
      <c r="C345" s="42" t="s">
        <v>222</v>
      </c>
      <c r="D345" s="42" t="s">
        <v>244</v>
      </c>
      <c r="E345" s="55">
        <v>459072000</v>
      </c>
      <c r="F345" s="102">
        <v>61499867</v>
      </c>
      <c r="G345" s="97" t="s">
        <v>340</v>
      </c>
    </row>
    <row r="346" spans="1:7" ht="78.75" customHeight="1" thickBot="1" x14ac:dyDescent="0.3">
      <c r="A346" s="594"/>
      <c r="B346" s="59" t="s">
        <v>237</v>
      </c>
      <c r="C346" s="51" t="s">
        <v>225</v>
      </c>
      <c r="D346" s="51" t="s">
        <v>99</v>
      </c>
      <c r="E346" s="60">
        <v>607160000</v>
      </c>
      <c r="F346" s="103">
        <v>51518000</v>
      </c>
      <c r="G346" s="99" t="s">
        <v>341</v>
      </c>
    </row>
    <row r="347" spans="1:7" ht="120" x14ac:dyDescent="0.25">
      <c r="A347" s="595" t="s">
        <v>133</v>
      </c>
      <c r="B347" s="57" t="s">
        <v>234</v>
      </c>
      <c r="C347" s="49" t="s">
        <v>213</v>
      </c>
      <c r="D347" s="49" t="s">
        <v>242</v>
      </c>
      <c r="E347" s="55">
        <v>1617952000</v>
      </c>
      <c r="F347" s="101">
        <v>228616033</v>
      </c>
      <c r="G347" s="95" t="s">
        <v>337</v>
      </c>
    </row>
    <row r="348" spans="1:7" ht="60" x14ac:dyDescent="0.25">
      <c r="A348" s="577"/>
      <c r="B348" s="575" t="s">
        <v>235</v>
      </c>
      <c r="C348" s="42" t="s">
        <v>215</v>
      </c>
      <c r="D348" s="42" t="s">
        <v>243</v>
      </c>
      <c r="E348" s="55">
        <v>647437000</v>
      </c>
      <c r="F348" s="102">
        <v>152906268</v>
      </c>
      <c r="G348" s="97" t="s">
        <v>338</v>
      </c>
    </row>
    <row r="349" spans="1:7" ht="45" x14ac:dyDescent="0.25">
      <c r="A349" s="577"/>
      <c r="B349" s="576"/>
      <c r="C349" s="42" t="s">
        <v>218</v>
      </c>
      <c r="D349" s="42" t="s">
        <v>95</v>
      </c>
      <c r="E349" s="55">
        <v>193980000</v>
      </c>
      <c r="F349" s="102">
        <v>59977941</v>
      </c>
      <c r="G349" s="97" t="s">
        <v>448</v>
      </c>
    </row>
    <row r="350" spans="1:7" ht="45" x14ac:dyDescent="0.25">
      <c r="A350" s="577"/>
      <c r="B350" s="54" t="s">
        <v>236</v>
      </c>
      <c r="C350" s="42" t="s">
        <v>222</v>
      </c>
      <c r="D350" s="42" t="s">
        <v>244</v>
      </c>
      <c r="E350" s="55">
        <v>459072000</v>
      </c>
      <c r="F350" s="102">
        <v>99533867</v>
      </c>
      <c r="G350" s="97" t="s">
        <v>340</v>
      </c>
    </row>
    <row r="351" spans="1:7" ht="60.75" thickBot="1" x14ac:dyDescent="0.3">
      <c r="A351" s="594"/>
      <c r="B351" s="59" t="s">
        <v>237</v>
      </c>
      <c r="C351" s="51" t="s">
        <v>225</v>
      </c>
      <c r="D351" s="51" t="s">
        <v>99</v>
      </c>
      <c r="E351" s="60">
        <v>607160000</v>
      </c>
      <c r="F351" s="103">
        <v>112461600</v>
      </c>
      <c r="G351" s="99" t="s">
        <v>447</v>
      </c>
    </row>
    <row r="352" spans="1:7" ht="120" x14ac:dyDescent="0.25">
      <c r="A352" s="595" t="s">
        <v>134</v>
      </c>
      <c r="B352" s="57" t="s">
        <v>234</v>
      </c>
      <c r="C352" s="49" t="s">
        <v>213</v>
      </c>
      <c r="D352" s="49" t="s">
        <v>242</v>
      </c>
      <c r="E352" s="55">
        <v>1617952000</v>
      </c>
      <c r="F352" s="101">
        <v>351077566</v>
      </c>
      <c r="G352" s="95" t="s">
        <v>337</v>
      </c>
    </row>
    <row r="353" spans="1:7" ht="60" x14ac:dyDescent="0.25">
      <c r="A353" s="577"/>
      <c r="B353" s="575" t="s">
        <v>235</v>
      </c>
      <c r="C353" s="42" t="s">
        <v>215</v>
      </c>
      <c r="D353" s="42" t="s">
        <v>243</v>
      </c>
      <c r="E353" s="55">
        <v>647437000</v>
      </c>
      <c r="F353" s="102">
        <v>219434268</v>
      </c>
      <c r="G353" s="97" t="s">
        <v>338</v>
      </c>
    </row>
    <row r="354" spans="1:7" ht="45" x14ac:dyDescent="0.25">
      <c r="A354" s="577"/>
      <c r="B354" s="576"/>
      <c r="C354" s="42" t="s">
        <v>218</v>
      </c>
      <c r="D354" s="42" t="s">
        <v>95</v>
      </c>
      <c r="E354" s="55">
        <v>193980000</v>
      </c>
      <c r="F354" s="102">
        <v>77025941</v>
      </c>
      <c r="G354" s="97" t="s">
        <v>448</v>
      </c>
    </row>
    <row r="355" spans="1:7" ht="45" x14ac:dyDescent="0.25">
      <c r="A355" s="577"/>
      <c r="B355" s="54" t="s">
        <v>236</v>
      </c>
      <c r="C355" s="42" t="s">
        <v>222</v>
      </c>
      <c r="D355" s="42" t="s">
        <v>244</v>
      </c>
      <c r="E355" s="55">
        <v>459072000</v>
      </c>
      <c r="F355" s="102">
        <v>137567867</v>
      </c>
      <c r="G355" s="97" t="s">
        <v>340</v>
      </c>
    </row>
    <row r="356" spans="1:7" ht="60.75" thickBot="1" x14ac:dyDescent="0.3">
      <c r="A356" s="594"/>
      <c r="B356" s="59" t="s">
        <v>237</v>
      </c>
      <c r="C356" s="51" t="s">
        <v>225</v>
      </c>
      <c r="D356" s="51" t="s">
        <v>99</v>
      </c>
      <c r="E356" s="60">
        <v>607160000</v>
      </c>
      <c r="F356" s="103">
        <v>179745600</v>
      </c>
      <c r="G356" s="99" t="s">
        <v>447</v>
      </c>
    </row>
    <row r="357" spans="1:7" ht="120" x14ac:dyDescent="0.25">
      <c r="A357" s="595" t="s">
        <v>122</v>
      </c>
      <c r="B357" s="57" t="s">
        <v>234</v>
      </c>
      <c r="C357" s="49" t="s">
        <v>213</v>
      </c>
      <c r="D357" s="49" t="s">
        <v>242</v>
      </c>
      <c r="E357" s="55">
        <v>1617952000</v>
      </c>
      <c r="F357" s="101">
        <v>486192199</v>
      </c>
      <c r="G357" s="95" t="s">
        <v>337</v>
      </c>
    </row>
    <row r="358" spans="1:7" ht="60" x14ac:dyDescent="0.25">
      <c r="A358" s="577"/>
      <c r="B358" s="575" t="s">
        <v>235</v>
      </c>
      <c r="C358" s="42" t="s">
        <v>215</v>
      </c>
      <c r="D358" s="42" t="s">
        <v>243</v>
      </c>
      <c r="E358" s="55">
        <v>647437000</v>
      </c>
      <c r="F358" s="102">
        <v>279349268</v>
      </c>
      <c r="G358" s="97" t="s">
        <v>338</v>
      </c>
    </row>
    <row r="359" spans="1:7" ht="45" x14ac:dyDescent="0.25">
      <c r="A359" s="577"/>
      <c r="B359" s="576"/>
      <c r="C359" s="42" t="s">
        <v>218</v>
      </c>
      <c r="D359" s="42" t="s">
        <v>95</v>
      </c>
      <c r="E359" s="55">
        <v>193980000</v>
      </c>
      <c r="F359" s="102">
        <v>102719941</v>
      </c>
      <c r="G359" s="97" t="s">
        <v>448</v>
      </c>
    </row>
    <row r="360" spans="1:7" ht="45" x14ac:dyDescent="0.25">
      <c r="A360" s="577"/>
      <c r="B360" s="54" t="s">
        <v>236</v>
      </c>
      <c r="C360" s="42" t="s">
        <v>222</v>
      </c>
      <c r="D360" s="42" t="s">
        <v>244</v>
      </c>
      <c r="E360" s="55">
        <v>459072000</v>
      </c>
      <c r="F360" s="102">
        <v>175601867</v>
      </c>
      <c r="G360" s="97" t="s">
        <v>340</v>
      </c>
    </row>
    <row r="361" spans="1:7" ht="60.75" thickBot="1" x14ac:dyDescent="0.3">
      <c r="A361" s="594"/>
      <c r="B361" s="59" t="s">
        <v>237</v>
      </c>
      <c r="C361" s="51" t="s">
        <v>225</v>
      </c>
      <c r="D361" s="51" t="s">
        <v>99</v>
      </c>
      <c r="E361" s="60">
        <v>607160000</v>
      </c>
      <c r="F361" s="103">
        <v>242706600</v>
      </c>
      <c r="G361" s="99" t="s">
        <v>447</v>
      </c>
    </row>
    <row r="362" spans="1:7" ht="120" x14ac:dyDescent="0.25">
      <c r="A362" s="595" t="s">
        <v>123</v>
      </c>
      <c r="B362" s="57" t="s">
        <v>234</v>
      </c>
      <c r="C362" s="49" t="s">
        <v>213</v>
      </c>
      <c r="D362" s="49" t="s">
        <v>242</v>
      </c>
      <c r="E362" s="55">
        <v>1617952000</v>
      </c>
      <c r="F362" s="101">
        <v>625171544</v>
      </c>
      <c r="G362" s="95" t="s">
        <v>469</v>
      </c>
    </row>
    <row r="363" spans="1:7" ht="60" x14ac:dyDescent="0.25">
      <c r="A363" s="577"/>
      <c r="B363" s="575" t="s">
        <v>235</v>
      </c>
      <c r="C363" s="42" t="s">
        <v>215</v>
      </c>
      <c r="D363" s="42" t="s">
        <v>243</v>
      </c>
      <c r="E363" s="55">
        <v>647437000</v>
      </c>
      <c r="F363" s="102">
        <v>332651268</v>
      </c>
      <c r="G363" s="97" t="s">
        <v>338</v>
      </c>
    </row>
    <row r="364" spans="1:7" ht="45" x14ac:dyDescent="0.25">
      <c r="A364" s="577"/>
      <c r="B364" s="576"/>
      <c r="C364" s="42" t="s">
        <v>218</v>
      </c>
      <c r="D364" s="42" t="s">
        <v>95</v>
      </c>
      <c r="E364" s="55">
        <v>225247009</v>
      </c>
      <c r="F364" s="102">
        <v>124090941</v>
      </c>
      <c r="G364" s="97" t="s">
        <v>448</v>
      </c>
    </row>
    <row r="365" spans="1:7" ht="45" x14ac:dyDescent="0.25">
      <c r="A365" s="577"/>
      <c r="B365" s="54" t="s">
        <v>236</v>
      </c>
      <c r="C365" s="42" t="s">
        <v>222</v>
      </c>
      <c r="D365" s="42" t="s">
        <v>244</v>
      </c>
      <c r="E365" s="55">
        <v>397165991</v>
      </c>
      <c r="F365" s="102">
        <v>213635867</v>
      </c>
      <c r="G365" s="97" t="s">
        <v>340</v>
      </c>
    </row>
    <row r="366" spans="1:7" ht="60.75" thickBot="1" x14ac:dyDescent="0.3">
      <c r="A366" s="594"/>
      <c r="B366" s="59" t="s">
        <v>237</v>
      </c>
      <c r="C366" s="51" t="s">
        <v>225</v>
      </c>
      <c r="D366" s="51" t="s">
        <v>99</v>
      </c>
      <c r="E366" s="60">
        <v>637799000</v>
      </c>
      <c r="F366" s="103">
        <v>305667600</v>
      </c>
      <c r="G366" s="99" t="s">
        <v>447</v>
      </c>
    </row>
    <row r="367" spans="1:7" ht="120" x14ac:dyDescent="0.25">
      <c r="A367" s="595" t="s">
        <v>124</v>
      </c>
      <c r="B367" s="57" t="s">
        <v>234</v>
      </c>
      <c r="C367" s="49" t="s">
        <v>213</v>
      </c>
      <c r="D367" s="49" t="s">
        <v>242</v>
      </c>
      <c r="E367" s="55">
        <v>1967951999.6666667</v>
      </c>
      <c r="F367" s="101">
        <v>747538544</v>
      </c>
      <c r="G367" s="95" t="s">
        <v>337</v>
      </c>
    </row>
    <row r="368" spans="1:7" ht="60" x14ac:dyDescent="0.25">
      <c r="A368" s="577"/>
      <c r="B368" s="575" t="s">
        <v>235</v>
      </c>
      <c r="C368" s="42" t="s">
        <v>215</v>
      </c>
      <c r="D368" s="42" t="s">
        <v>243</v>
      </c>
      <c r="E368" s="55">
        <v>647437000</v>
      </c>
      <c r="F368" s="102">
        <v>387055435</v>
      </c>
      <c r="G368" s="97" t="s">
        <v>338</v>
      </c>
    </row>
    <row r="369" spans="1:7" ht="45" x14ac:dyDescent="0.25">
      <c r="A369" s="577"/>
      <c r="B369" s="576"/>
      <c r="C369" s="42" t="s">
        <v>218</v>
      </c>
      <c r="D369" s="42" t="s">
        <v>95</v>
      </c>
      <c r="E369" s="55">
        <v>225247009</v>
      </c>
      <c r="F369" s="102">
        <v>145461941</v>
      </c>
      <c r="G369" s="97" t="s">
        <v>448</v>
      </c>
    </row>
    <row r="370" spans="1:7" ht="45" x14ac:dyDescent="0.25">
      <c r="A370" s="577"/>
      <c r="B370" s="54" t="s">
        <v>236</v>
      </c>
      <c r="C370" s="42" t="s">
        <v>222</v>
      </c>
      <c r="D370" s="42" t="s">
        <v>244</v>
      </c>
      <c r="E370" s="55">
        <v>397165991</v>
      </c>
      <c r="F370" s="102">
        <v>251669867</v>
      </c>
      <c r="G370" s="97" t="s">
        <v>340</v>
      </c>
    </row>
    <row r="371" spans="1:7" ht="60.75" thickBot="1" x14ac:dyDescent="0.3">
      <c r="A371" s="594"/>
      <c r="B371" s="59" t="s">
        <v>237</v>
      </c>
      <c r="C371" s="51" t="s">
        <v>225</v>
      </c>
      <c r="D371" s="51" t="s">
        <v>99</v>
      </c>
      <c r="E371" s="60">
        <v>637799000</v>
      </c>
      <c r="F371" s="103">
        <v>361688600</v>
      </c>
      <c r="G371" s="99" t="s">
        <v>447</v>
      </c>
    </row>
    <row r="372" spans="1:7" ht="120" x14ac:dyDescent="0.25">
      <c r="A372" s="595" t="s">
        <v>125</v>
      </c>
      <c r="B372" s="57" t="s">
        <v>234</v>
      </c>
      <c r="C372" s="49" t="s">
        <v>213</v>
      </c>
      <c r="D372" s="49" t="s">
        <v>242</v>
      </c>
      <c r="E372" s="55">
        <v>1967951999.6666667</v>
      </c>
      <c r="F372" s="101">
        <v>877515544</v>
      </c>
      <c r="G372" s="95" t="s">
        <v>337</v>
      </c>
    </row>
    <row r="373" spans="1:7" ht="60" x14ac:dyDescent="0.25">
      <c r="A373" s="577"/>
      <c r="B373" s="575" t="s">
        <v>235</v>
      </c>
      <c r="C373" s="42" t="s">
        <v>215</v>
      </c>
      <c r="D373" s="42" t="s">
        <v>243</v>
      </c>
      <c r="E373" s="55">
        <v>647437000</v>
      </c>
      <c r="F373" s="102">
        <v>429115335</v>
      </c>
      <c r="G373" s="97" t="s">
        <v>338</v>
      </c>
    </row>
    <row r="374" spans="1:7" ht="45" x14ac:dyDescent="0.25">
      <c r="A374" s="577"/>
      <c r="B374" s="576"/>
      <c r="C374" s="42" t="s">
        <v>218</v>
      </c>
      <c r="D374" s="42" t="s">
        <v>95</v>
      </c>
      <c r="E374" s="55">
        <v>225247009</v>
      </c>
      <c r="F374" s="102">
        <v>166832941</v>
      </c>
      <c r="G374" s="97" t="s">
        <v>448</v>
      </c>
    </row>
    <row r="375" spans="1:7" ht="45" x14ac:dyDescent="0.25">
      <c r="A375" s="577"/>
      <c r="B375" s="54" t="s">
        <v>236</v>
      </c>
      <c r="C375" s="42" t="s">
        <v>222</v>
      </c>
      <c r="D375" s="42" t="s">
        <v>244</v>
      </c>
      <c r="E375" s="55">
        <v>397165991</v>
      </c>
      <c r="F375" s="102">
        <v>289703867</v>
      </c>
      <c r="G375" s="97" t="s">
        <v>340</v>
      </c>
    </row>
    <row r="376" spans="1:7" ht="60.75" thickBot="1" x14ac:dyDescent="0.3">
      <c r="A376" s="594"/>
      <c r="B376" s="59" t="s">
        <v>237</v>
      </c>
      <c r="C376" s="51" t="s">
        <v>225</v>
      </c>
      <c r="D376" s="51" t="s">
        <v>99</v>
      </c>
      <c r="E376" s="60">
        <v>637799000</v>
      </c>
      <c r="F376" s="103">
        <v>421410933</v>
      </c>
      <c r="G376" s="99" t="s">
        <v>447</v>
      </c>
    </row>
    <row r="377" spans="1:7" ht="103.5" customHeight="1" x14ac:dyDescent="0.25">
      <c r="A377" s="595" t="s">
        <v>126</v>
      </c>
      <c r="B377" s="57" t="s">
        <v>234</v>
      </c>
      <c r="C377" s="49" t="s">
        <v>213</v>
      </c>
      <c r="D377" s="49" t="s">
        <v>242</v>
      </c>
      <c r="E377" s="55">
        <v>1967951999.6666667</v>
      </c>
      <c r="F377" s="101">
        <v>993958544</v>
      </c>
      <c r="G377" s="95" t="s">
        <v>469</v>
      </c>
    </row>
    <row r="378" spans="1:7" ht="78.75" customHeight="1" x14ac:dyDescent="0.25">
      <c r="A378" s="577"/>
      <c r="B378" s="575" t="s">
        <v>235</v>
      </c>
      <c r="C378" s="42" t="s">
        <v>215</v>
      </c>
      <c r="D378" s="42" t="s">
        <v>243</v>
      </c>
      <c r="E378" s="55">
        <v>647437000</v>
      </c>
      <c r="F378" s="102">
        <v>495643335</v>
      </c>
      <c r="G378" s="97" t="s">
        <v>338</v>
      </c>
    </row>
    <row r="379" spans="1:7" ht="45" x14ac:dyDescent="0.25">
      <c r="A379" s="577"/>
      <c r="B379" s="576"/>
      <c r="C379" s="42" t="s">
        <v>218</v>
      </c>
      <c r="D379" s="42" t="s">
        <v>95</v>
      </c>
      <c r="E379" s="55">
        <v>225247009</v>
      </c>
      <c r="F379" s="102">
        <v>183880941</v>
      </c>
      <c r="G379" s="97" t="s">
        <v>448</v>
      </c>
    </row>
    <row r="380" spans="1:7" ht="45" x14ac:dyDescent="0.25">
      <c r="A380" s="577"/>
      <c r="B380" s="54" t="s">
        <v>236</v>
      </c>
      <c r="C380" s="42" t="s">
        <v>222</v>
      </c>
      <c r="D380" s="42" t="s">
        <v>244</v>
      </c>
      <c r="E380" s="55">
        <v>397165991</v>
      </c>
      <c r="F380" s="102">
        <v>327757067</v>
      </c>
      <c r="G380" s="97" t="s">
        <v>340</v>
      </c>
    </row>
    <row r="381" spans="1:7" ht="88.5" customHeight="1" thickBot="1" x14ac:dyDescent="0.3">
      <c r="A381" s="594"/>
      <c r="B381" s="59" t="s">
        <v>237</v>
      </c>
      <c r="C381" s="51" t="s">
        <v>225</v>
      </c>
      <c r="D381" s="51" t="s">
        <v>99</v>
      </c>
      <c r="E381" s="60">
        <v>637799000</v>
      </c>
      <c r="F381" s="103">
        <v>473730600</v>
      </c>
      <c r="G381" s="99" t="s">
        <v>447</v>
      </c>
    </row>
    <row r="382" spans="1:7" ht="120" x14ac:dyDescent="0.25">
      <c r="A382" s="595" t="s">
        <v>127</v>
      </c>
      <c r="B382" s="57" t="s">
        <v>234</v>
      </c>
      <c r="C382" s="49" t="s">
        <v>213</v>
      </c>
      <c r="D382" s="49" t="s">
        <v>242</v>
      </c>
      <c r="E382" s="55">
        <v>1967951999.6666667</v>
      </c>
      <c r="F382" s="190">
        <v>1158061911</v>
      </c>
      <c r="G382" s="95" t="s">
        <v>337</v>
      </c>
    </row>
    <row r="383" spans="1:7" ht="60" x14ac:dyDescent="0.25">
      <c r="A383" s="577"/>
      <c r="B383" s="575" t="s">
        <v>235</v>
      </c>
      <c r="C383" s="42" t="s">
        <v>215</v>
      </c>
      <c r="D383" s="42" t="s">
        <v>243</v>
      </c>
      <c r="E383" s="55">
        <v>647437000</v>
      </c>
      <c r="F383" s="191">
        <v>561253501</v>
      </c>
      <c r="G383" s="97" t="s">
        <v>338</v>
      </c>
    </row>
    <row r="384" spans="1:7" ht="45" x14ac:dyDescent="0.25">
      <c r="A384" s="577"/>
      <c r="B384" s="576"/>
      <c r="C384" s="42" t="s">
        <v>218</v>
      </c>
      <c r="D384" s="42" t="s">
        <v>95</v>
      </c>
      <c r="E384" s="55">
        <v>225247009</v>
      </c>
      <c r="F384" s="191">
        <v>206548841</v>
      </c>
      <c r="G384" s="97" t="s">
        <v>448</v>
      </c>
    </row>
    <row r="385" spans="1:7" ht="45" x14ac:dyDescent="0.25">
      <c r="A385" s="577"/>
      <c r="B385" s="54" t="s">
        <v>236</v>
      </c>
      <c r="C385" s="42" t="s">
        <v>222</v>
      </c>
      <c r="D385" s="42" t="s">
        <v>244</v>
      </c>
      <c r="E385" s="55">
        <v>397165991</v>
      </c>
      <c r="F385" s="191">
        <v>377575467</v>
      </c>
      <c r="G385" s="97" t="s">
        <v>340</v>
      </c>
    </row>
    <row r="386" spans="1:7" ht="60.75" thickBot="1" x14ac:dyDescent="0.3">
      <c r="A386" s="594"/>
      <c r="B386" s="59" t="s">
        <v>237</v>
      </c>
      <c r="C386" s="51" t="s">
        <v>225</v>
      </c>
      <c r="D386" s="51" t="s">
        <v>99</v>
      </c>
      <c r="E386" s="60">
        <v>637799000</v>
      </c>
      <c r="F386" s="192">
        <v>585837266</v>
      </c>
      <c r="G386" s="99" t="s">
        <v>447</v>
      </c>
    </row>
    <row r="387" spans="1:7" ht="15.75" thickBot="1" x14ac:dyDescent="0.3">
      <c r="A387" s="33"/>
      <c r="G387" s="34"/>
    </row>
    <row r="388" spans="1:7" ht="20.25" x14ac:dyDescent="0.3">
      <c r="A388" s="590" t="s">
        <v>180</v>
      </c>
      <c r="B388" s="591"/>
      <c r="C388" s="591"/>
      <c r="D388" s="591"/>
      <c r="E388" s="591"/>
      <c r="F388" s="591"/>
      <c r="G388" s="592"/>
    </row>
    <row r="389" spans="1:7" ht="39" thickBot="1" x14ac:dyDescent="0.3">
      <c r="A389" s="16" t="s">
        <v>73</v>
      </c>
      <c r="B389" s="28" t="s">
        <v>139</v>
      </c>
      <c r="C389" s="28" t="s">
        <v>140</v>
      </c>
      <c r="D389" s="28" t="s">
        <v>173</v>
      </c>
      <c r="E389" s="28" t="s">
        <v>181</v>
      </c>
      <c r="F389" s="28" t="s">
        <v>182</v>
      </c>
      <c r="G389" s="29" t="s">
        <v>176</v>
      </c>
    </row>
    <row r="390" spans="1:7" ht="45" customHeight="1" thickBot="1" x14ac:dyDescent="0.3">
      <c r="A390" s="601" t="s">
        <v>129</v>
      </c>
      <c r="B390" s="57" t="s">
        <v>234</v>
      </c>
      <c r="C390" s="49" t="s">
        <v>213</v>
      </c>
      <c r="D390" s="49" t="s">
        <v>242</v>
      </c>
      <c r="E390" s="55">
        <f>+INVERSIÓN!AC69</f>
        <v>0</v>
      </c>
      <c r="F390" s="94">
        <v>0</v>
      </c>
      <c r="G390" s="95" t="s">
        <v>311</v>
      </c>
    </row>
    <row r="391" spans="1:7" ht="45" customHeight="1" thickBot="1" x14ac:dyDescent="0.3">
      <c r="A391" s="602"/>
      <c r="B391" s="575" t="s">
        <v>235</v>
      </c>
      <c r="C391" s="42" t="s">
        <v>215</v>
      </c>
      <c r="D391" s="42" t="s">
        <v>243</v>
      </c>
      <c r="E391" s="55">
        <f>+INVERSIÓN!AC76</f>
        <v>0</v>
      </c>
      <c r="F391" s="96">
        <v>0</v>
      </c>
      <c r="G391" s="95" t="s">
        <v>311</v>
      </c>
    </row>
    <row r="392" spans="1:7" ht="75.75" customHeight="1" thickBot="1" x14ac:dyDescent="0.3">
      <c r="A392" s="602"/>
      <c r="B392" s="576"/>
      <c r="C392" s="42" t="s">
        <v>218</v>
      </c>
      <c r="D392" s="42" t="s">
        <v>95</v>
      </c>
      <c r="E392" s="55">
        <f>+INVERSIÓN!AC83</f>
        <v>0</v>
      </c>
      <c r="F392" s="96">
        <v>0</v>
      </c>
      <c r="G392" s="95" t="s">
        <v>311</v>
      </c>
    </row>
    <row r="393" spans="1:7" ht="50.25" customHeight="1" thickBot="1" x14ac:dyDescent="0.3">
      <c r="A393" s="602"/>
      <c r="B393" s="54" t="s">
        <v>236</v>
      </c>
      <c r="C393" s="42" t="s">
        <v>222</v>
      </c>
      <c r="D393" s="42" t="s">
        <v>244</v>
      </c>
      <c r="E393" s="55">
        <f>+INVERSIÓN!AC90</f>
        <v>0</v>
      </c>
      <c r="F393" s="96">
        <v>0</v>
      </c>
      <c r="G393" s="95" t="s">
        <v>311</v>
      </c>
    </row>
    <row r="394" spans="1:7" ht="58.5" customHeight="1" thickBot="1" x14ac:dyDescent="0.3">
      <c r="A394" s="603"/>
      <c r="B394" s="59" t="s">
        <v>237</v>
      </c>
      <c r="C394" s="51" t="s">
        <v>225</v>
      </c>
      <c r="D394" s="51" t="s">
        <v>99</v>
      </c>
      <c r="E394" s="123">
        <f>+INVERSIÓN!AC97</f>
        <v>0</v>
      </c>
      <c r="F394" s="124">
        <v>0</v>
      </c>
      <c r="G394" s="95" t="s">
        <v>311</v>
      </c>
    </row>
    <row r="395" spans="1:7" ht="55.5" customHeight="1" x14ac:dyDescent="0.25">
      <c r="A395" s="593" t="s">
        <v>130</v>
      </c>
      <c r="B395" s="57" t="s">
        <v>234</v>
      </c>
      <c r="C395" s="49" t="s">
        <v>213</v>
      </c>
      <c r="D395" s="49" t="s">
        <v>242</v>
      </c>
      <c r="E395" s="55">
        <v>3023639000</v>
      </c>
      <c r="F395" s="55">
        <v>15682766</v>
      </c>
      <c r="G395" s="97" t="s">
        <v>523</v>
      </c>
    </row>
    <row r="396" spans="1:7" ht="58.5" customHeight="1" x14ac:dyDescent="0.25">
      <c r="A396" s="577"/>
      <c r="B396" s="575" t="s">
        <v>235</v>
      </c>
      <c r="C396" s="42" t="s">
        <v>215</v>
      </c>
      <c r="D396" s="42" t="s">
        <v>243</v>
      </c>
      <c r="E396" s="55">
        <v>730110000</v>
      </c>
      <c r="F396" s="55">
        <v>12567433</v>
      </c>
      <c r="G396" s="97" t="s">
        <v>524</v>
      </c>
    </row>
    <row r="397" spans="1:7" ht="43.5" customHeight="1" x14ac:dyDescent="0.25">
      <c r="A397" s="577"/>
      <c r="B397" s="576"/>
      <c r="C397" s="42" t="s">
        <v>218</v>
      </c>
      <c r="D397" s="42" t="s">
        <v>95</v>
      </c>
      <c r="E397" s="55">
        <v>253876000</v>
      </c>
      <c r="F397" s="55">
        <v>4372434</v>
      </c>
      <c r="G397" s="97" t="s">
        <v>526</v>
      </c>
    </row>
    <row r="398" spans="1:7" ht="58.5" customHeight="1" x14ac:dyDescent="0.25">
      <c r="A398" s="577"/>
      <c r="B398" s="54" t="s">
        <v>236</v>
      </c>
      <c r="C398" s="42" t="s">
        <v>222</v>
      </c>
      <c r="D398" s="42" t="s">
        <v>244</v>
      </c>
      <c r="E398" s="55">
        <v>626261000</v>
      </c>
      <c r="F398" s="55">
        <v>1897133</v>
      </c>
      <c r="G398" s="97" t="s">
        <v>525</v>
      </c>
    </row>
    <row r="399" spans="1:7" ht="58.5" customHeight="1" thickBot="1" x14ac:dyDescent="0.3">
      <c r="A399" s="594"/>
      <c r="B399" s="59" t="s">
        <v>237</v>
      </c>
      <c r="C399" s="51" t="s">
        <v>225</v>
      </c>
      <c r="D399" s="51" t="s">
        <v>99</v>
      </c>
      <c r="E399" s="55">
        <v>830654000</v>
      </c>
      <c r="F399" s="55">
        <v>12892034</v>
      </c>
      <c r="G399" s="97" t="s">
        <v>527</v>
      </c>
    </row>
    <row r="400" spans="1:7" ht="120.75" customHeight="1" x14ac:dyDescent="0.25">
      <c r="A400" s="593" t="s">
        <v>131</v>
      </c>
      <c r="B400" s="57" t="s">
        <v>234</v>
      </c>
      <c r="C400" s="49" t="s">
        <v>213</v>
      </c>
      <c r="D400" s="49" t="s">
        <v>242</v>
      </c>
      <c r="E400" s="55">
        <v>3023639000</v>
      </c>
      <c r="F400" s="55">
        <v>160012589</v>
      </c>
      <c r="G400" s="97" t="s">
        <v>538</v>
      </c>
    </row>
    <row r="401" spans="1:7" ht="58.5" customHeight="1" x14ac:dyDescent="0.25">
      <c r="A401" s="577"/>
      <c r="B401" s="575" t="s">
        <v>235</v>
      </c>
      <c r="C401" s="42" t="s">
        <v>215</v>
      </c>
      <c r="D401" s="42" t="s">
        <v>243</v>
      </c>
      <c r="E401" s="55">
        <v>730110000</v>
      </c>
      <c r="F401" s="55">
        <v>88725433</v>
      </c>
      <c r="G401" s="97" t="s">
        <v>539</v>
      </c>
    </row>
    <row r="402" spans="1:7" ht="58.5" customHeight="1" x14ac:dyDescent="0.25">
      <c r="A402" s="577"/>
      <c r="B402" s="576"/>
      <c r="C402" s="42" t="s">
        <v>218</v>
      </c>
      <c r="D402" s="42" t="s">
        <v>95</v>
      </c>
      <c r="E402" s="55">
        <v>253876000</v>
      </c>
      <c r="F402" s="55">
        <v>24680734</v>
      </c>
      <c r="G402" s="97" t="s">
        <v>540</v>
      </c>
    </row>
    <row r="403" spans="1:7" ht="58.5" customHeight="1" x14ac:dyDescent="0.25">
      <c r="A403" s="577"/>
      <c r="B403" s="54" t="s">
        <v>236</v>
      </c>
      <c r="C403" s="42" t="s">
        <v>222</v>
      </c>
      <c r="D403" s="42" t="s">
        <v>244</v>
      </c>
      <c r="E403" s="55">
        <v>626261000</v>
      </c>
      <c r="F403" s="55">
        <v>52335633</v>
      </c>
      <c r="G403" s="97" t="s">
        <v>541</v>
      </c>
    </row>
    <row r="404" spans="1:7" ht="58.5" customHeight="1" thickBot="1" x14ac:dyDescent="0.3">
      <c r="A404" s="594"/>
      <c r="B404" s="59" t="s">
        <v>237</v>
      </c>
      <c r="C404" s="51" t="s">
        <v>225</v>
      </c>
      <c r="D404" s="51" t="s">
        <v>99</v>
      </c>
      <c r="E404" s="55">
        <v>830654000</v>
      </c>
      <c r="F404" s="55">
        <v>89560802</v>
      </c>
      <c r="G404" s="97" t="s">
        <v>542</v>
      </c>
    </row>
    <row r="405" spans="1:7" ht="87.75" customHeight="1" x14ac:dyDescent="0.25">
      <c r="A405" s="593" t="s">
        <v>132</v>
      </c>
      <c r="B405" s="57" t="s">
        <v>234</v>
      </c>
      <c r="C405" s="49" t="s">
        <v>213</v>
      </c>
      <c r="D405" s="49" t="s">
        <v>242</v>
      </c>
      <c r="E405" s="55">
        <v>3023639000</v>
      </c>
      <c r="F405" s="55">
        <v>311674813</v>
      </c>
      <c r="G405" s="145" t="s">
        <v>556</v>
      </c>
    </row>
    <row r="406" spans="1:7" ht="86.25" customHeight="1" x14ac:dyDescent="0.25">
      <c r="A406" s="577"/>
      <c r="B406" s="575" t="s">
        <v>235</v>
      </c>
      <c r="C406" s="42" t="s">
        <v>215</v>
      </c>
      <c r="D406" s="42" t="s">
        <v>243</v>
      </c>
      <c r="E406" s="55">
        <v>730110000</v>
      </c>
      <c r="F406" s="55">
        <v>164883433</v>
      </c>
      <c r="G406" s="145" t="s">
        <v>539</v>
      </c>
    </row>
    <row r="407" spans="1:7" ht="75" customHeight="1" x14ac:dyDescent="0.25">
      <c r="A407" s="577"/>
      <c r="B407" s="576"/>
      <c r="C407" s="42" t="s">
        <v>218</v>
      </c>
      <c r="D407" s="42" t="s">
        <v>95</v>
      </c>
      <c r="E407" s="55">
        <v>253876000</v>
      </c>
      <c r="F407" s="55">
        <v>78350130</v>
      </c>
      <c r="G407" s="145" t="s">
        <v>557</v>
      </c>
    </row>
    <row r="408" spans="1:7" ht="61.5" customHeight="1" x14ac:dyDescent="0.25">
      <c r="A408" s="577"/>
      <c r="B408" s="54" t="s">
        <v>236</v>
      </c>
      <c r="C408" s="42" t="s">
        <v>222</v>
      </c>
      <c r="D408" s="42" t="s">
        <v>244</v>
      </c>
      <c r="E408" s="55">
        <v>626261000</v>
      </c>
      <c r="F408" s="55">
        <v>103448633</v>
      </c>
      <c r="G408" s="145" t="s">
        <v>541</v>
      </c>
    </row>
    <row r="409" spans="1:7" ht="61.5" customHeight="1" x14ac:dyDescent="0.25">
      <c r="A409" s="577"/>
      <c r="B409" s="131" t="s">
        <v>237</v>
      </c>
      <c r="C409" s="132" t="s">
        <v>225</v>
      </c>
      <c r="D409" s="132" t="s">
        <v>99</v>
      </c>
      <c r="E409" s="123">
        <v>830654000</v>
      </c>
      <c r="F409" s="123">
        <v>170707902</v>
      </c>
      <c r="G409" s="140" t="s">
        <v>542</v>
      </c>
    </row>
    <row r="410" spans="1:7" ht="74.25" customHeight="1" x14ac:dyDescent="0.25">
      <c r="A410" s="593" t="s">
        <v>133</v>
      </c>
      <c r="B410" s="54" t="s">
        <v>234</v>
      </c>
      <c r="C410" s="42" t="s">
        <v>213</v>
      </c>
      <c r="D410" s="42" t="s">
        <v>242</v>
      </c>
      <c r="E410" s="55">
        <v>3023639000</v>
      </c>
      <c r="F410" s="55">
        <v>453289413</v>
      </c>
      <c r="G410" s="145" t="s">
        <v>561</v>
      </c>
    </row>
    <row r="411" spans="1:7" ht="60.75" customHeight="1" x14ac:dyDescent="0.25">
      <c r="A411" s="577"/>
      <c r="B411" s="575" t="s">
        <v>235</v>
      </c>
      <c r="C411" s="42" t="s">
        <v>215</v>
      </c>
      <c r="D411" s="42" t="s">
        <v>243</v>
      </c>
      <c r="E411" s="55">
        <v>730110000</v>
      </c>
      <c r="F411" s="55">
        <v>241041433</v>
      </c>
      <c r="G411" s="145" t="s">
        <v>539</v>
      </c>
    </row>
    <row r="412" spans="1:7" ht="81.75" customHeight="1" x14ac:dyDescent="0.25">
      <c r="A412" s="577"/>
      <c r="B412" s="576"/>
      <c r="C412" s="42" t="s">
        <v>218</v>
      </c>
      <c r="D412" s="42" t="s">
        <v>95</v>
      </c>
      <c r="E412" s="55">
        <v>253876000</v>
      </c>
      <c r="F412" s="55">
        <v>99772130</v>
      </c>
      <c r="G412" s="145" t="s">
        <v>557</v>
      </c>
    </row>
    <row r="413" spans="1:7" ht="75.75" customHeight="1" x14ac:dyDescent="0.25">
      <c r="A413" s="577"/>
      <c r="B413" s="54" t="s">
        <v>236</v>
      </c>
      <c r="C413" s="42" t="s">
        <v>222</v>
      </c>
      <c r="D413" s="42" t="s">
        <v>244</v>
      </c>
      <c r="E413" s="55">
        <v>626261000</v>
      </c>
      <c r="F413" s="55">
        <v>154561633</v>
      </c>
      <c r="G413" s="145" t="s">
        <v>541</v>
      </c>
    </row>
    <row r="414" spans="1:7" ht="81" customHeight="1" thickBot="1" x14ac:dyDescent="0.3">
      <c r="A414" s="578"/>
      <c r="B414" s="59" t="s">
        <v>237</v>
      </c>
      <c r="C414" s="51" t="s">
        <v>225</v>
      </c>
      <c r="D414" s="51" t="s">
        <v>99</v>
      </c>
      <c r="E414" s="60">
        <v>830654000</v>
      </c>
      <c r="F414" s="60">
        <v>252562902</v>
      </c>
      <c r="G414" s="141" t="s">
        <v>542</v>
      </c>
    </row>
    <row r="415" spans="1:7" ht="68.25" customHeight="1" x14ac:dyDescent="0.25">
      <c r="A415" s="577" t="s">
        <v>134</v>
      </c>
      <c r="B415" s="56" t="s">
        <v>234</v>
      </c>
      <c r="C415" s="47" t="s">
        <v>213</v>
      </c>
      <c r="D415" s="47" t="s">
        <v>242</v>
      </c>
      <c r="E415" s="67">
        <v>3023639000</v>
      </c>
      <c r="F415" s="67">
        <v>598966413</v>
      </c>
      <c r="G415" s="193" t="s">
        <v>568</v>
      </c>
    </row>
    <row r="416" spans="1:7" ht="66" customHeight="1" x14ac:dyDescent="0.25">
      <c r="A416" s="577"/>
      <c r="B416" s="575" t="s">
        <v>235</v>
      </c>
      <c r="C416" s="42" t="s">
        <v>215</v>
      </c>
      <c r="D416" s="42" t="s">
        <v>243</v>
      </c>
      <c r="E416" s="55">
        <v>723381000</v>
      </c>
      <c r="F416" s="55">
        <v>317199433</v>
      </c>
      <c r="G416" s="145" t="s">
        <v>539</v>
      </c>
    </row>
    <row r="417" spans="1:7" ht="80.25" customHeight="1" x14ac:dyDescent="0.25">
      <c r="A417" s="577"/>
      <c r="B417" s="576"/>
      <c r="C417" s="42" t="s">
        <v>218</v>
      </c>
      <c r="D417" s="42" t="s">
        <v>95</v>
      </c>
      <c r="E417" s="55">
        <v>253876000</v>
      </c>
      <c r="F417" s="55">
        <v>121194130</v>
      </c>
      <c r="G417" s="145" t="s">
        <v>557</v>
      </c>
    </row>
    <row r="418" spans="1:7" ht="51" customHeight="1" x14ac:dyDescent="0.25">
      <c r="A418" s="577"/>
      <c r="B418" s="54" t="s">
        <v>236</v>
      </c>
      <c r="C418" s="42" t="s">
        <v>222</v>
      </c>
      <c r="D418" s="42" t="s">
        <v>244</v>
      </c>
      <c r="E418" s="55">
        <v>632990000</v>
      </c>
      <c r="F418" s="55">
        <v>205674633</v>
      </c>
      <c r="G418" s="145" t="s">
        <v>541</v>
      </c>
    </row>
    <row r="419" spans="1:7" ht="66" customHeight="1" thickBot="1" x14ac:dyDescent="0.3">
      <c r="A419" s="578"/>
      <c r="B419" s="59" t="s">
        <v>237</v>
      </c>
      <c r="C419" s="51" t="s">
        <v>225</v>
      </c>
      <c r="D419" s="51" t="s">
        <v>99</v>
      </c>
      <c r="E419" s="60">
        <v>830654000</v>
      </c>
      <c r="F419" s="60">
        <v>327338902</v>
      </c>
      <c r="G419" s="141" t="s">
        <v>542</v>
      </c>
    </row>
    <row r="420" spans="1:7" ht="135" x14ac:dyDescent="0.25">
      <c r="A420" s="577" t="s">
        <v>122</v>
      </c>
      <c r="B420" s="56" t="s">
        <v>234</v>
      </c>
      <c r="C420" s="47" t="s">
        <v>213</v>
      </c>
      <c r="D420" s="47" t="s">
        <v>242</v>
      </c>
      <c r="E420" s="67">
        <v>2682182774</v>
      </c>
      <c r="F420" s="67">
        <v>744643413</v>
      </c>
      <c r="G420" s="193" t="s">
        <v>578</v>
      </c>
    </row>
    <row r="421" spans="1:7" ht="60" x14ac:dyDescent="0.25">
      <c r="A421" s="577"/>
      <c r="B421" s="575" t="s">
        <v>235</v>
      </c>
      <c r="C421" s="42" t="s">
        <v>215</v>
      </c>
      <c r="D421" s="42" t="s">
        <v>243</v>
      </c>
      <c r="E421" s="55">
        <v>857869267</v>
      </c>
      <c r="F421" s="55">
        <v>393357433</v>
      </c>
      <c r="G421" s="145" t="s">
        <v>539</v>
      </c>
    </row>
    <row r="422" spans="1:7" ht="45" x14ac:dyDescent="0.25">
      <c r="A422" s="577"/>
      <c r="B422" s="576"/>
      <c r="C422" s="42" t="s">
        <v>218</v>
      </c>
      <c r="D422" s="42" t="s">
        <v>95</v>
      </c>
      <c r="E422" s="55">
        <v>273098929</v>
      </c>
      <c r="F422" s="55">
        <v>142616130</v>
      </c>
      <c r="G422" s="145" t="s">
        <v>557</v>
      </c>
    </row>
    <row r="423" spans="1:7" ht="45" x14ac:dyDescent="0.25">
      <c r="A423" s="577"/>
      <c r="B423" s="54" t="s">
        <v>236</v>
      </c>
      <c r="C423" s="42" t="s">
        <v>222</v>
      </c>
      <c r="D423" s="42" t="s">
        <v>244</v>
      </c>
      <c r="E423" s="55">
        <v>684327961</v>
      </c>
      <c r="F423" s="55">
        <v>256787633</v>
      </c>
      <c r="G423" s="145" t="s">
        <v>541</v>
      </c>
    </row>
    <row r="424" spans="1:7" ht="60.75" thickBot="1" x14ac:dyDescent="0.3">
      <c r="A424" s="578"/>
      <c r="B424" s="59" t="s">
        <v>237</v>
      </c>
      <c r="C424" s="51" t="s">
        <v>225</v>
      </c>
      <c r="D424" s="51" t="s">
        <v>99</v>
      </c>
      <c r="E424" s="60">
        <v>967061069</v>
      </c>
      <c r="F424" s="60">
        <v>409193902</v>
      </c>
      <c r="G424" s="141" t="s">
        <v>542</v>
      </c>
    </row>
    <row r="425" spans="1:7" ht="54" customHeight="1" x14ac:dyDescent="0.25">
      <c r="A425" s="577" t="s">
        <v>123</v>
      </c>
      <c r="B425" s="56" t="s">
        <v>234</v>
      </c>
      <c r="C425" s="47" t="s">
        <v>213</v>
      </c>
      <c r="D425" s="47" t="s">
        <v>242</v>
      </c>
      <c r="E425" s="123">
        <v>2696829974</v>
      </c>
      <c r="F425" s="123">
        <v>888521746</v>
      </c>
      <c r="G425" s="140" t="s">
        <v>588</v>
      </c>
    </row>
    <row r="426" spans="1:7" ht="60" x14ac:dyDescent="0.25">
      <c r="A426" s="577"/>
      <c r="B426" s="575" t="s">
        <v>235</v>
      </c>
      <c r="C426" s="42" t="s">
        <v>215</v>
      </c>
      <c r="D426" s="42" t="s">
        <v>243</v>
      </c>
      <c r="E426" s="123">
        <v>857869267</v>
      </c>
      <c r="F426" s="123">
        <v>469515433</v>
      </c>
      <c r="G426" s="140" t="s">
        <v>539</v>
      </c>
    </row>
    <row r="427" spans="1:7" ht="45.75" customHeight="1" x14ac:dyDescent="0.25">
      <c r="A427" s="577"/>
      <c r="B427" s="576"/>
      <c r="C427" s="42" t="s">
        <v>218</v>
      </c>
      <c r="D427" s="42" t="s">
        <v>95</v>
      </c>
      <c r="E427" s="123">
        <v>273098929</v>
      </c>
      <c r="F427" s="123">
        <v>164038130</v>
      </c>
      <c r="G427" s="140" t="s">
        <v>557</v>
      </c>
    </row>
    <row r="428" spans="1:7" ht="42" customHeight="1" x14ac:dyDescent="0.25">
      <c r="A428" s="577"/>
      <c r="B428" s="54" t="s">
        <v>236</v>
      </c>
      <c r="C428" s="42" t="s">
        <v>222</v>
      </c>
      <c r="D428" s="42" t="s">
        <v>244</v>
      </c>
      <c r="E428" s="123">
        <v>669680761</v>
      </c>
      <c r="F428" s="123">
        <v>305663733</v>
      </c>
      <c r="G428" s="140" t="s">
        <v>541</v>
      </c>
    </row>
    <row r="429" spans="1:7" ht="60.75" thickBot="1" x14ac:dyDescent="0.3">
      <c r="A429" s="578"/>
      <c r="B429" s="59" t="s">
        <v>237</v>
      </c>
      <c r="C429" s="51" t="s">
        <v>225</v>
      </c>
      <c r="D429" s="51" t="s">
        <v>99</v>
      </c>
      <c r="E429" s="123">
        <v>967061069</v>
      </c>
      <c r="F429" s="123">
        <v>491048902</v>
      </c>
      <c r="G429" s="140" t="s">
        <v>542</v>
      </c>
    </row>
    <row r="430" spans="1:7" ht="135" x14ac:dyDescent="0.25">
      <c r="A430" s="577" t="s">
        <v>124</v>
      </c>
      <c r="B430" s="56" t="s">
        <v>234</v>
      </c>
      <c r="C430" s="47" t="s">
        <v>213</v>
      </c>
      <c r="D430" s="47" t="s">
        <v>242</v>
      </c>
      <c r="E430" s="123">
        <v>2696829974</v>
      </c>
      <c r="F430" s="123">
        <v>1034946936</v>
      </c>
      <c r="G430" s="140" t="s">
        <v>588</v>
      </c>
    </row>
    <row r="431" spans="1:7" ht="60" x14ac:dyDescent="0.25">
      <c r="A431" s="577"/>
      <c r="B431" s="575" t="s">
        <v>235</v>
      </c>
      <c r="C431" s="42" t="s">
        <v>215</v>
      </c>
      <c r="D431" s="42" t="s">
        <v>243</v>
      </c>
      <c r="E431" s="123">
        <v>857869267</v>
      </c>
      <c r="F431" s="123">
        <v>536775433</v>
      </c>
      <c r="G431" s="140" t="s">
        <v>539</v>
      </c>
    </row>
    <row r="432" spans="1:7" ht="45" x14ac:dyDescent="0.25">
      <c r="A432" s="577"/>
      <c r="B432" s="576"/>
      <c r="C432" s="42" t="s">
        <v>218</v>
      </c>
      <c r="D432" s="42" t="s">
        <v>95</v>
      </c>
      <c r="E432" s="123">
        <v>273098929</v>
      </c>
      <c r="F432" s="123">
        <v>185460130</v>
      </c>
      <c r="G432" s="140" t="s">
        <v>557</v>
      </c>
    </row>
    <row r="433" spans="1:7" ht="45" x14ac:dyDescent="0.25">
      <c r="A433" s="577"/>
      <c r="B433" s="54" t="s">
        <v>236</v>
      </c>
      <c r="C433" s="42" t="s">
        <v>222</v>
      </c>
      <c r="D433" s="42" t="s">
        <v>244</v>
      </c>
      <c r="E433" s="123">
        <v>669680761</v>
      </c>
      <c r="F433" s="123">
        <v>358067833</v>
      </c>
      <c r="G433" s="140" t="s">
        <v>541</v>
      </c>
    </row>
    <row r="434" spans="1:7" ht="60.75" thickBot="1" x14ac:dyDescent="0.3">
      <c r="A434" s="578"/>
      <c r="B434" s="59" t="s">
        <v>237</v>
      </c>
      <c r="C434" s="51" t="s">
        <v>225</v>
      </c>
      <c r="D434" s="51" t="s">
        <v>99</v>
      </c>
      <c r="E434" s="123">
        <v>967061069</v>
      </c>
      <c r="F434" s="123">
        <v>572903902</v>
      </c>
      <c r="G434" s="140" t="s">
        <v>542</v>
      </c>
    </row>
    <row r="435" spans="1:7" ht="135" x14ac:dyDescent="0.25">
      <c r="A435" s="577" t="s">
        <v>125</v>
      </c>
      <c r="B435" s="56" t="s">
        <v>234</v>
      </c>
      <c r="C435" s="47" t="s">
        <v>213</v>
      </c>
      <c r="D435" s="47" t="s">
        <v>242</v>
      </c>
      <c r="E435" s="123">
        <v>2696829974</v>
      </c>
      <c r="F435" s="123">
        <v>1182684065</v>
      </c>
      <c r="G435" s="140" t="s">
        <v>588</v>
      </c>
    </row>
    <row r="436" spans="1:7" ht="60" x14ac:dyDescent="0.25">
      <c r="A436" s="577"/>
      <c r="B436" s="575" t="s">
        <v>235</v>
      </c>
      <c r="C436" s="42" t="s">
        <v>215</v>
      </c>
      <c r="D436" s="42" t="s">
        <v>243</v>
      </c>
      <c r="E436" s="123">
        <v>857869267</v>
      </c>
      <c r="F436" s="123">
        <v>611400866</v>
      </c>
      <c r="G436" s="140" t="s">
        <v>539</v>
      </c>
    </row>
    <row r="437" spans="1:7" ht="45" x14ac:dyDescent="0.25">
      <c r="A437" s="577"/>
      <c r="B437" s="576"/>
      <c r="C437" s="42" t="s">
        <v>218</v>
      </c>
      <c r="D437" s="42" t="s">
        <v>95</v>
      </c>
      <c r="E437" s="123">
        <v>273098929</v>
      </c>
      <c r="F437" s="123">
        <v>204161463</v>
      </c>
      <c r="G437" s="140" t="s">
        <v>557</v>
      </c>
    </row>
    <row r="438" spans="1:7" ht="45" x14ac:dyDescent="0.25">
      <c r="A438" s="577"/>
      <c r="B438" s="54" t="s">
        <v>236</v>
      </c>
      <c r="C438" s="42" t="s">
        <v>222</v>
      </c>
      <c r="D438" s="42" t="s">
        <v>244</v>
      </c>
      <c r="E438" s="123">
        <v>874680761</v>
      </c>
      <c r="F438" s="123">
        <v>422224133</v>
      </c>
      <c r="G438" s="140" t="s">
        <v>541</v>
      </c>
    </row>
    <row r="439" spans="1:7" ht="60.75" thickBot="1" x14ac:dyDescent="0.3">
      <c r="A439" s="578"/>
      <c r="B439" s="59" t="s">
        <v>237</v>
      </c>
      <c r="C439" s="51" t="s">
        <v>225</v>
      </c>
      <c r="D439" s="51" t="s">
        <v>99</v>
      </c>
      <c r="E439" s="123">
        <v>967061069</v>
      </c>
      <c r="F439" s="123">
        <v>640889902</v>
      </c>
      <c r="G439" s="140" t="s">
        <v>542</v>
      </c>
    </row>
    <row r="440" spans="1:7" ht="135" x14ac:dyDescent="0.25">
      <c r="A440" s="577" t="s">
        <v>126</v>
      </c>
      <c r="B440" s="56" t="s">
        <v>234</v>
      </c>
      <c r="C440" s="47" t="s">
        <v>213</v>
      </c>
      <c r="D440" s="47" t="s">
        <v>242</v>
      </c>
      <c r="E440" s="123">
        <v>2724379035</v>
      </c>
      <c r="F440" s="123">
        <v>1326823298</v>
      </c>
      <c r="G440" s="140" t="s">
        <v>588</v>
      </c>
    </row>
    <row r="441" spans="1:7" ht="60" x14ac:dyDescent="0.25">
      <c r="A441" s="577"/>
      <c r="B441" s="575" t="s">
        <v>235</v>
      </c>
      <c r="C441" s="42" t="s">
        <v>215</v>
      </c>
      <c r="D441" s="42" t="s">
        <v>243</v>
      </c>
      <c r="E441" s="123">
        <v>872639500</v>
      </c>
      <c r="F441" s="123">
        <v>687824766</v>
      </c>
      <c r="G441" s="140" t="s">
        <v>539</v>
      </c>
    </row>
    <row r="442" spans="1:7" ht="45" x14ac:dyDescent="0.25">
      <c r="A442" s="577"/>
      <c r="B442" s="576"/>
      <c r="C442" s="42" t="s">
        <v>218</v>
      </c>
      <c r="D442" s="42" t="s">
        <v>95</v>
      </c>
      <c r="E442" s="123">
        <v>260592696</v>
      </c>
      <c r="F442" s="123">
        <v>218163463</v>
      </c>
      <c r="G442" s="140" t="s">
        <v>557</v>
      </c>
    </row>
    <row r="443" spans="1:7" ht="45" x14ac:dyDescent="0.25">
      <c r="A443" s="577"/>
      <c r="B443" s="54" t="s">
        <v>236</v>
      </c>
      <c r="C443" s="42" t="s">
        <v>222</v>
      </c>
      <c r="D443" s="42" t="s">
        <v>244</v>
      </c>
      <c r="E443" s="123">
        <v>694867700</v>
      </c>
      <c r="F443" s="123">
        <v>482993133</v>
      </c>
      <c r="G443" s="140" t="s">
        <v>541</v>
      </c>
    </row>
    <row r="444" spans="1:7" ht="60.75" thickBot="1" x14ac:dyDescent="0.3">
      <c r="A444" s="578"/>
      <c r="B444" s="59" t="s">
        <v>237</v>
      </c>
      <c r="C444" s="51" t="s">
        <v>225</v>
      </c>
      <c r="D444" s="51" t="s">
        <v>99</v>
      </c>
      <c r="E444" s="123">
        <v>967061069</v>
      </c>
      <c r="F444" s="123">
        <v>728985902</v>
      </c>
      <c r="G444" s="140" t="s">
        <v>542</v>
      </c>
    </row>
    <row r="445" spans="1:7" ht="135" x14ac:dyDescent="0.25">
      <c r="A445" s="577" t="s">
        <v>127</v>
      </c>
      <c r="B445" s="56" t="s">
        <v>234</v>
      </c>
      <c r="C445" s="47" t="s">
        <v>213</v>
      </c>
      <c r="D445" s="47" t="s">
        <v>242</v>
      </c>
      <c r="E445" s="123">
        <v>2728140268</v>
      </c>
      <c r="F445" s="123">
        <v>1743320833</v>
      </c>
      <c r="G445" s="140" t="s">
        <v>588</v>
      </c>
    </row>
    <row r="446" spans="1:7" ht="60" x14ac:dyDescent="0.25">
      <c r="A446" s="577"/>
      <c r="B446" s="575" t="s">
        <v>235</v>
      </c>
      <c r="C446" s="42" t="s">
        <v>215</v>
      </c>
      <c r="D446" s="42" t="s">
        <v>243</v>
      </c>
      <c r="E446" s="123">
        <v>872639500</v>
      </c>
      <c r="F446" s="123">
        <v>828534766</v>
      </c>
      <c r="G446" s="140" t="s">
        <v>539</v>
      </c>
    </row>
    <row r="447" spans="1:7" ht="45" x14ac:dyDescent="0.25">
      <c r="A447" s="577"/>
      <c r="B447" s="576"/>
      <c r="C447" s="42" t="s">
        <v>218</v>
      </c>
      <c r="D447" s="42" t="s">
        <v>95</v>
      </c>
      <c r="E447" s="123">
        <v>257827232</v>
      </c>
      <c r="F447" s="123">
        <v>235531163</v>
      </c>
      <c r="G447" s="140" t="s">
        <v>557</v>
      </c>
    </row>
    <row r="448" spans="1:7" ht="45" x14ac:dyDescent="0.25">
      <c r="A448" s="577"/>
      <c r="B448" s="54" t="s">
        <v>236</v>
      </c>
      <c r="C448" s="42" t="s">
        <v>222</v>
      </c>
      <c r="D448" s="42" t="s">
        <v>244</v>
      </c>
      <c r="E448" s="123">
        <v>691106467</v>
      </c>
      <c r="F448" s="123">
        <v>599763333</v>
      </c>
      <c r="G448" s="140" t="s">
        <v>541</v>
      </c>
    </row>
    <row r="449" spans="1:7" ht="80.25" customHeight="1" thickBot="1" x14ac:dyDescent="0.3">
      <c r="A449" s="578"/>
      <c r="B449" s="59" t="s">
        <v>237</v>
      </c>
      <c r="C449" s="51" t="s">
        <v>225</v>
      </c>
      <c r="D449" s="51" t="s">
        <v>99</v>
      </c>
      <c r="E449" s="60">
        <v>969826533</v>
      </c>
      <c r="F449" s="60">
        <v>900099902</v>
      </c>
      <c r="G449" s="141" t="s">
        <v>542</v>
      </c>
    </row>
    <row r="450" spans="1:7" ht="17.25" customHeight="1" thickBot="1" x14ac:dyDescent="0.3">
      <c r="A450" s="33"/>
    </row>
    <row r="451" spans="1:7" ht="30.75" customHeight="1" x14ac:dyDescent="0.3">
      <c r="A451" s="590" t="s">
        <v>183</v>
      </c>
      <c r="B451" s="591"/>
      <c r="C451" s="591"/>
      <c r="D451" s="591"/>
      <c r="E451" s="591"/>
      <c r="F451" s="591"/>
      <c r="G451" s="600"/>
    </row>
    <row r="452" spans="1:7" ht="39" thickBot="1" x14ac:dyDescent="0.3">
      <c r="A452" s="16" t="s">
        <v>74</v>
      </c>
      <c r="B452" s="28" t="s">
        <v>139</v>
      </c>
      <c r="C452" s="28" t="s">
        <v>140</v>
      </c>
      <c r="D452" s="28" t="s">
        <v>173</v>
      </c>
      <c r="E452" s="28" t="s">
        <v>184</v>
      </c>
      <c r="F452" s="28" t="s">
        <v>185</v>
      </c>
      <c r="G452" s="29" t="s">
        <v>176</v>
      </c>
    </row>
    <row r="453" spans="1:7" ht="148.5" customHeight="1" x14ac:dyDescent="0.25">
      <c r="A453" s="577" t="s">
        <v>129</v>
      </c>
      <c r="B453" s="56" t="s">
        <v>234</v>
      </c>
      <c r="C453" s="47" t="s">
        <v>213</v>
      </c>
      <c r="D453" s="47" t="s">
        <v>242</v>
      </c>
      <c r="E453" s="123">
        <v>1919900000</v>
      </c>
      <c r="F453" s="123">
        <v>0</v>
      </c>
      <c r="G453" s="140"/>
    </row>
    <row r="454" spans="1:7" ht="78.75" customHeight="1" x14ac:dyDescent="0.25">
      <c r="A454" s="577"/>
      <c r="B454" s="575" t="s">
        <v>235</v>
      </c>
      <c r="C454" s="42" t="s">
        <v>215</v>
      </c>
      <c r="D454" s="42" t="s">
        <v>243</v>
      </c>
      <c r="E454" s="123">
        <v>784003000</v>
      </c>
      <c r="F454" s="123">
        <v>0</v>
      </c>
      <c r="G454" s="140"/>
    </row>
    <row r="455" spans="1:7" ht="85.5" customHeight="1" x14ac:dyDescent="0.25">
      <c r="A455" s="577"/>
      <c r="B455" s="576"/>
      <c r="C455" s="42" t="s">
        <v>218</v>
      </c>
      <c r="D455" s="42" t="s">
        <v>95</v>
      </c>
      <c r="E455" s="123">
        <v>346511000</v>
      </c>
      <c r="F455" s="123">
        <v>0</v>
      </c>
      <c r="G455" s="140"/>
    </row>
    <row r="456" spans="1:7" ht="71.25" customHeight="1" x14ac:dyDescent="0.25">
      <c r="A456" s="577"/>
      <c r="B456" s="54" t="s">
        <v>236</v>
      </c>
      <c r="C456" s="42" t="s">
        <v>222</v>
      </c>
      <c r="D456" s="42" t="s">
        <v>244</v>
      </c>
      <c r="E456" s="123">
        <v>876491000</v>
      </c>
      <c r="F456" s="123">
        <v>0</v>
      </c>
      <c r="G456" s="140"/>
    </row>
    <row r="457" spans="1:7" ht="86.25" customHeight="1" thickBot="1" x14ac:dyDescent="0.3">
      <c r="A457" s="578"/>
      <c r="B457" s="59" t="s">
        <v>237</v>
      </c>
      <c r="C457" s="51" t="s">
        <v>225</v>
      </c>
      <c r="D457" s="51" t="s">
        <v>99</v>
      </c>
      <c r="E457" s="60">
        <v>1197999000</v>
      </c>
      <c r="F457" s="60">
        <v>0</v>
      </c>
      <c r="G457" s="141"/>
    </row>
    <row r="458" spans="1:7" ht="96" customHeight="1" x14ac:dyDescent="0.25">
      <c r="A458" s="577" t="s">
        <v>130</v>
      </c>
      <c r="B458" s="56" t="s">
        <v>234</v>
      </c>
      <c r="C458" s="47" t="s">
        <v>213</v>
      </c>
      <c r="D458" s="47" t="s">
        <v>86</v>
      </c>
      <c r="E458" s="123">
        <v>1919900000</v>
      </c>
      <c r="F458" s="123">
        <v>1265000</v>
      </c>
      <c r="G458" s="140" t="s">
        <v>651</v>
      </c>
    </row>
    <row r="459" spans="1:7" ht="77.25" customHeight="1" x14ac:dyDescent="0.25">
      <c r="A459" s="577"/>
      <c r="B459" s="575" t="s">
        <v>235</v>
      </c>
      <c r="C459" s="42" t="s">
        <v>215</v>
      </c>
      <c r="D459" s="42" t="s">
        <v>243</v>
      </c>
      <c r="E459" s="123">
        <v>784003000</v>
      </c>
      <c r="F459" s="123">
        <v>3130133</v>
      </c>
      <c r="G459" s="140" t="s">
        <v>652</v>
      </c>
    </row>
    <row r="460" spans="1:7" ht="69" customHeight="1" x14ac:dyDescent="0.25">
      <c r="A460" s="577"/>
      <c r="B460" s="576"/>
      <c r="C460" s="42" t="s">
        <v>218</v>
      </c>
      <c r="D460" s="42" t="s">
        <v>95</v>
      </c>
      <c r="E460" s="123">
        <v>346511000</v>
      </c>
      <c r="F460" s="123">
        <v>0</v>
      </c>
      <c r="G460" s="140"/>
    </row>
    <row r="461" spans="1:7" ht="52.5" customHeight="1" x14ac:dyDescent="0.25">
      <c r="A461" s="577"/>
      <c r="B461" s="54" t="s">
        <v>236</v>
      </c>
      <c r="C461" s="42" t="s">
        <v>222</v>
      </c>
      <c r="D461" s="42" t="s">
        <v>244</v>
      </c>
      <c r="E461" s="123">
        <v>876491000</v>
      </c>
      <c r="F461" s="123">
        <v>0</v>
      </c>
      <c r="G461" s="140"/>
    </row>
    <row r="462" spans="1:7" ht="56.25" customHeight="1" thickBot="1" x14ac:dyDescent="0.3">
      <c r="A462" s="578"/>
      <c r="B462" s="59" t="s">
        <v>237</v>
      </c>
      <c r="C462" s="51" t="s">
        <v>225</v>
      </c>
      <c r="D462" s="51" t="s">
        <v>99</v>
      </c>
      <c r="E462" s="60">
        <v>1197999000</v>
      </c>
      <c r="F462" s="60">
        <v>2372800</v>
      </c>
      <c r="G462" s="141" t="s">
        <v>653</v>
      </c>
    </row>
    <row r="463" spans="1:7" ht="73.5" customHeight="1" x14ac:dyDescent="0.25">
      <c r="A463" s="577" t="s">
        <v>131</v>
      </c>
      <c r="B463" s="56" t="s">
        <v>234</v>
      </c>
      <c r="C463" s="47" t="s">
        <v>213</v>
      </c>
      <c r="D463" s="47" t="s">
        <v>86</v>
      </c>
      <c r="E463" s="123">
        <v>1919900000</v>
      </c>
      <c r="F463" s="123">
        <v>124496134</v>
      </c>
      <c r="G463" s="140" t="s">
        <v>662</v>
      </c>
    </row>
    <row r="464" spans="1:7" ht="69" customHeight="1" x14ac:dyDescent="0.25">
      <c r="A464" s="577"/>
      <c r="B464" s="575" t="s">
        <v>235</v>
      </c>
      <c r="C464" s="42" t="s">
        <v>215</v>
      </c>
      <c r="D464" s="42" t="s">
        <v>243</v>
      </c>
      <c r="E464" s="123">
        <v>784003000</v>
      </c>
      <c r="F464" s="123">
        <v>64919200</v>
      </c>
      <c r="G464" s="140" t="s">
        <v>663</v>
      </c>
    </row>
    <row r="465" spans="1:7" ht="67.5" customHeight="1" x14ac:dyDescent="0.25">
      <c r="A465" s="577"/>
      <c r="B465" s="576"/>
      <c r="C465" s="42" t="s">
        <v>218</v>
      </c>
      <c r="D465" s="42" t="s">
        <v>95</v>
      </c>
      <c r="E465" s="123">
        <v>232657000</v>
      </c>
      <c r="F465" s="123">
        <v>3703566</v>
      </c>
      <c r="G465" s="140" t="s">
        <v>661</v>
      </c>
    </row>
    <row r="466" spans="1:7" ht="67.5" customHeight="1" x14ac:dyDescent="0.25">
      <c r="A466" s="577"/>
      <c r="B466" s="54" t="s">
        <v>236</v>
      </c>
      <c r="C466" s="42" t="s">
        <v>222</v>
      </c>
      <c r="D466" s="42" t="s">
        <v>244</v>
      </c>
      <c r="E466" s="123">
        <v>876491000</v>
      </c>
      <c r="F466" s="123">
        <v>59773366</v>
      </c>
      <c r="G466" s="140" t="s">
        <v>664</v>
      </c>
    </row>
    <row r="467" spans="1:7" ht="66.75" customHeight="1" thickBot="1" x14ac:dyDescent="0.3">
      <c r="A467" s="578"/>
      <c r="B467" s="59" t="s">
        <v>237</v>
      </c>
      <c r="C467" s="51" t="s">
        <v>225</v>
      </c>
      <c r="D467" s="51" t="s">
        <v>99</v>
      </c>
      <c r="E467" s="60">
        <v>1311853000</v>
      </c>
      <c r="F467" s="60">
        <v>71755300</v>
      </c>
      <c r="G467" s="141" t="s">
        <v>665</v>
      </c>
    </row>
    <row r="468" spans="1:7" ht="72" customHeight="1" x14ac:dyDescent="0.25">
      <c r="A468" s="577" t="s">
        <v>132</v>
      </c>
      <c r="B468" s="56" t="s">
        <v>234</v>
      </c>
      <c r="C468" s="47" t="s">
        <v>213</v>
      </c>
      <c r="D468" s="47" t="s">
        <v>86</v>
      </c>
      <c r="E468" s="123">
        <v>1919900000</v>
      </c>
      <c r="F468" s="123">
        <v>285977167</v>
      </c>
      <c r="G468" s="140" t="s">
        <v>662</v>
      </c>
    </row>
    <row r="469" spans="1:7" ht="48.75" customHeight="1" x14ac:dyDescent="0.25">
      <c r="A469" s="577"/>
      <c r="B469" s="575" t="s">
        <v>235</v>
      </c>
      <c r="C469" s="42" t="s">
        <v>215</v>
      </c>
      <c r="D469" s="42" t="s">
        <v>243</v>
      </c>
      <c r="E469" s="123">
        <v>784003000</v>
      </c>
      <c r="F469" s="123">
        <v>133853867</v>
      </c>
      <c r="G469" s="140" t="s">
        <v>663</v>
      </c>
    </row>
    <row r="470" spans="1:7" ht="66.75" customHeight="1" x14ac:dyDescent="0.25">
      <c r="A470" s="577"/>
      <c r="B470" s="576"/>
      <c r="C470" s="42" t="s">
        <v>218</v>
      </c>
      <c r="D470" s="42" t="s">
        <v>95</v>
      </c>
      <c r="E470" s="123">
        <v>232657000</v>
      </c>
      <c r="F470" s="123">
        <v>61968448</v>
      </c>
      <c r="G470" s="140" t="s">
        <v>661</v>
      </c>
    </row>
    <row r="471" spans="1:7" ht="56.25" customHeight="1" x14ac:dyDescent="0.25">
      <c r="A471" s="577"/>
      <c r="B471" s="54" t="s">
        <v>236</v>
      </c>
      <c r="C471" s="42" t="s">
        <v>222</v>
      </c>
      <c r="D471" s="42" t="s">
        <v>244</v>
      </c>
      <c r="E471" s="123">
        <v>876491000</v>
      </c>
      <c r="F471" s="123">
        <v>133093366</v>
      </c>
      <c r="G471" s="140" t="s">
        <v>664</v>
      </c>
    </row>
    <row r="472" spans="1:7" ht="63.75" customHeight="1" thickBot="1" x14ac:dyDescent="0.3">
      <c r="A472" s="578"/>
      <c r="B472" s="59" t="s">
        <v>237</v>
      </c>
      <c r="C472" s="51" t="s">
        <v>225</v>
      </c>
      <c r="D472" s="51" t="s">
        <v>99</v>
      </c>
      <c r="E472" s="60">
        <v>1311853000</v>
      </c>
      <c r="F472" s="60">
        <v>161688500</v>
      </c>
      <c r="G472" s="141" t="s">
        <v>665</v>
      </c>
    </row>
    <row r="473" spans="1:7" ht="51.75" customHeight="1" x14ac:dyDescent="0.25">
      <c r="A473" s="577" t="s">
        <v>133</v>
      </c>
      <c r="B473" s="56" t="s">
        <v>234</v>
      </c>
      <c r="C473" s="47" t="s">
        <v>213</v>
      </c>
      <c r="D473" s="47" t="s">
        <v>86</v>
      </c>
      <c r="E473" s="123">
        <v>1956138000</v>
      </c>
      <c r="F473" s="123">
        <v>448157534</v>
      </c>
      <c r="G473" s="140" t="s">
        <v>662</v>
      </c>
    </row>
    <row r="474" spans="1:7" ht="88.5" customHeight="1" x14ac:dyDescent="0.25">
      <c r="A474" s="577"/>
      <c r="B474" s="575" t="s">
        <v>235</v>
      </c>
      <c r="C474" s="42" t="s">
        <v>215</v>
      </c>
      <c r="D474" s="42" t="s">
        <v>243</v>
      </c>
      <c r="E474" s="123">
        <v>765059000</v>
      </c>
      <c r="F474" s="123">
        <v>205727867</v>
      </c>
      <c r="G474" s="140" t="s">
        <v>663</v>
      </c>
    </row>
    <row r="475" spans="1:7" ht="69" customHeight="1" x14ac:dyDescent="0.25">
      <c r="A475" s="577"/>
      <c r="B475" s="576"/>
      <c r="C475" s="42" t="s">
        <v>218</v>
      </c>
      <c r="D475" s="42" t="s">
        <v>95</v>
      </c>
      <c r="E475" s="123">
        <v>285787000</v>
      </c>
      <c r="F475" s="123">
        <v>71545748</v>
      </c>
      <c r="G475" s="140" t="s">
        <v>661</v>
      </c>
    </row>
    <row r="476" spans="1:7" ht="58.5" customHeight="1" x14ac:dyDescent="0.25">
      <c r="A476" s="577"/>
      <c r="B476" s="54" t="s">
        <v>236</v>
      </c>
      <c r="C476" s="42" t="s">
        <v>222</v>
      </c>
      <c r="D476" s="42" t="s">
        <v>244</v>
      </c>
      <c r="E476" s="123">
        <v>859072500</v>
      </c>
      <c r="F476" s="123">
        <v>214239366</v>
      </c>
      <c r="G476" s="140" t="s">
        <v>664</v>
      </c>
    </row>
    <row r="477" spans="1:7" ht="72" customHeight="1" thickBot="1" x14ac:dyDescent="0.3">
      <c r="A477" s="578"/>
      <c r="B477" s="59" t="s">
        <v>237</v>
      </c>
      <c r="C477" s="51" t="s">
        <v>225</v>
      </c>
      <c r="D477" s="51" t="s">
        <v>99</v>
      </c>
      <c r="E477" s="60">
        <v>1258847500</v>
      </c>
      <c r="F477" s="60">
        <v>259758001</v>
      </c>
      <c r="G477" s="141" t="s">
        <v>665</v>
      </c>
    </row>
    <row r="478" spans="1:7" ht="57" customHeight="1" x14ac:dyDescent="0.25">
      <c r="A478" s="577" t="s">
        <v>134</v>
      </c>
      <c r="B478" s="56" t="s">
        <v>234</v>
      </c>
      <c r="C478" s="47" t="s">
        <v>213</v>
      </c>
      <c r="D478" s="47" t="s">
        <v>86</v>
      </c>
      <c r="E478" s="123">
        <v>1956138000</v>
      </c>
      <c r="F478" s="123">
        <v>616475334</v>
      </c>
      <c r="G478" s="140" t="s">
        <v>662</v>
      </c>
    </row>
    <row r="479" spans="1:7" ht="82.5" customHeight="1" x14ac:dyDescent="0.25">
      <c r="A479" s="577"/>
      <c r="B479" s="575" t="s">
        <v>235</v>
      </c>
      <c r="C479" s="42" t="s">
        <v>215</v>
      </c>
      <c r="D479" s="42" t="s">
        <v>243</v>
      </c>
      <c r="E479" s="123">
        <v>765059000</v>
      </c>
      <c r="F479" s="123">
        <v>277601867</v>
      </c>
      <c r="G479" s="140" t="s">
        <v>663</v>
      </c>
    </row>
    <row r="480" spans="1:7" ht="63.75" customHeight="1" x14ac:dyDescent="0.25">
      <c r="A480" s="577"/>
      <c r="B480" s="576"/>
      <c r="C480" s="42" t="s">
        <v>218</v>
      </c>
      <c r="D480" s="42" t="s">
        <v>95</v>
      </c>
      <c r="E480" s="123">
        <v>285787000</v>
      </c>
      <c r="F480" s="123">
        <v>99052948</v>
      </c>
      <c r="G480" s="140" t="s">
        <v>661</v>
      </c>
    </row>
    <row r="481" spans="1:7" ht="54" customHeight="1" x14ac:dyDescent="0.25">
      <c r="A481" s="577"/>
      <c r="B481" s="54" t="s">
        <v>236</v>
      </c>
      <c r="C481" s="42" t="s">
        <v>222</v>
      </c>
      <c r="D481" s="42" t="s">
        <v>244</v>
      </c>
      <c r="E481" s="123">
        <v>859072500</v>
      </c>
      <c r="F481" s="123">
        <v>291472366</v>
      </c>
      <c r="G481" s="140" t="s">
        <v>664</v>
      </c>
    </row>
    <row r="482" spans="1:7" ht="59.25" customHeight="1" thickBot="1" x14ac:dyDescent="0.3">
      <c r="A482" s="578"/>
      <c r="B482" s="59" t="s">
        <v>237</v>
      </c>
      <c r="C482" s="51" t="s">
        <v>225</v>
      </c>
      <c r="D482" s="51" t="s">
        <v>99</v>
      </c>
      <c r="E482" s="60">
        <v>1258847500</v>
      </c>
      <c r="F482" s="60">
        <v>377450001</v>
      </c>
      <c r="G482" s="141" t="s">
        <v>665</v>
      </c>
    </row>
    <row r="483" spans="1:7" hidden="1" x14ac:dyDescent="0.25">
      <c r="A483" s="30" t="s">
        <v>122</v>
      </c>
      <c r="B483" s="31"/>
      <c r="C483" s="31"/>
      <c r="D483" s="31"/>
      <c r="E483" s="31"/>
      <c r="F483" s="31"/>
      <c r="G483" s="32"/>
    </row>
    <row r="484" spans="1:7" hidden="1" x14ac:dyDescent="0.25">
      <c r="A484" s="24" t="s">
        <v>123</v>
      </c>
      <c r="B484" s="20"/>
      <c r="C484" s="20"/>
      <c r="D484" s="20"/>
      <c r="E484" s="20"/>
      <c r="F484" s="20"/>
      <c r="G484" s="21"/>
    </row>
    <row r="485" spans="1:7" hidden="1" x14ac:dyDescent="0.25">
      <c r="A485" s="24" t="s">
        <v>124</v>
      </c>
      <c r="B485" s="20"/>
      <c r="C485" s="20"/>
      <c r="D485" s="20"/>
      <c r="E485" s="20"/>
      <c r="F485" s="20"/>
      <c r="G485" s="21"/>
    </row>
    <row r="486" spans="1:7" hidden="1" x14ac:dyDescent="0.25">
      <c r="A486" s="24" t="s">
        <v>125</v>
      </c>
      <c r="B486" s="20"/>
      <c r="C486" s="20"/>
      <c r="D486" s="20"/>
      <c r="E486" s="20"/>
      <c r="F486" s="20"/>
      <c r="G486" s="21"/>
    </row>
    <row r="487" spans="1:7" hidden="1" x14ac:dyDescent="0.25">
      <c r="A487" s="24" t="s">
        <v>126</v>
      </c>
      <c r="B487" s="20"/>
      <c r="C487" s="20"/>
      <c r="D487" s="20"/>
      <c r="E487" s="20"/>
      <c r="F487" s="20"/>
      <c r="G487" s="21"/>
    </row>
    <row r="488" spans="1:7" ht="15.75" hidden="1" thickBot="1" x14ac:dyDescent="0.3">
      <c r="A488" s="25" t="s">
        <v>127</v>
      </c>
      <c r="B488" s="23"/>
      <c r="C488" s="23"/>
      <c r="D488" s="23"/>
      <c r="E488" s="23"/>
      <c r="F488" s="23"/>
      <c r="G488" s="27"/>
    </row>
    <row r="489" spans="1:7" x14ac:dyDescent="0.25">
      <c r="A489" s="33"/>
      <c r="G489" s="34"/>
    </row>
    <row r="490" spans="1:7" ht="20.25" hidden="1" x14ac:dyDescent="0.3">
      <c r="A490" s="590" t="s">
        <v>186</v>
      </c>
      <c r="B490" s="591"/>
      <c r="C490" s="591"/>
      <c r="D490" s="591"/>
      <c r="E490" s="591"/>
      <c r="F490" s="591"/>
      <c r="G490" s="592"/>
    </row>
    <row r="491" spans="1:7" ht="39" hidden="1" thickBot="1" x14ac:dyDescent="0.3">
      <c r="A491" s="16" t="s">
        <v>75</v>
      </c>
      <c r="B491" s="28" t="s">
        <v>139</v>
      </c>
      <c r="C491" s="28" t="s">
        <v>140</v>
      </c>
      <c r="D491" s="28" t="s">
        <v>173</v>
      </c>
      <c r="E491" s="28" t="s">
        <v>187</v>
      </c>
      <c r="F491" s="28" t="s">
        <v>188</v>
      </c>
      <c r="G491" s="29" t="s">
        <v>176</v>
      </c>
    </row>
    <row r="492" spans="1:7" ht="16.5" hidden="1" customHeight="1" x14ac:dyDescent="0.25">
      <c r="A492" s="24" t="s">
        <v>129</v>
      </c>
      <c r="B492" s="20"/>
      <c r="C492" s="20"/>
      <c r="D492" s="20"/>
      <c r="E492" s="20"/>
      <c r="F492" s="20"/>
      <c r="G492" s="21"/>
    </row>
    <row r="493" spans="1:7" ht="16.5" hidden="1" customHeight="1" x14ac:dyDescent="0.25">
      <c r="A493" s="24" t="s">
        <v>130</v>
      </c>
      <c r="B493" s="20"/>
      <c r="C493" s="20"/>
      <c r="D493" s="20"/>
      <c r="E493" s="20"/>
      <c r="F493" s="20"/>
      <c r="G493" s="21"/>
    </row>
    <row r="494" spans="1:7" ht="16.5" hidden="1" customHeight="1" x14ac:dyDescent="0.25">
      <c r="A494" s="24" t="s">
        <v>131</v>
      </c>
      <c r="B494" s="20"/>
      <c r="C494" s="20"/>
      <c r="D494" s="20"/>
      <c r="E494" s="20"/>
      <c r="F494" s="20"/>
      <c r="G494" s="21"/>
    </row>
    <row r="495" spans="1:7" ht="16.5" hidden="1" customHeight="1" x14ac:dyDescent="0.25">
      <c r="A495" s="24" t="s">
        <v>132</v>
      </c>
      <c r="B495" s="20"/>
      <c r="C495" s="20"/>
      <c r="D495" s="20"/>
      <c r="E495" s="20"/>
      <c r="F495" s="20"/>
      <c r="G495" s="21"/>
    </row>
    <row r="496" spans="1:7" ht="16.5" hidden="1" customHeight="1" x14ac:dyDescent="0.25">
      <c r="A496" s="24" t="s">
        <v>133</v>
      </c>
      <c r="B496" s="20"/>
      <c r="C496" s="20"/>
      <c r="D496" s="20"/>
      <c r="E496" s="20"/>
      <c r="F496" s="20"/>
      <c r="G496" s="21"/>
    </row>
    <row r="497" spans="1:8" ht="16.5" hidden="1" customHeight="1" x14ac:dyDescent="0.25">
      <c r="A497" s="24" t="s">
        <v>134</v>
      </c>
      <c r="B497" s="20"/>
      <c r="C497" s="20"/>
      <c r="D497" s="20"/>
      <c r="E497" s="20"/>
      <c r="F497" s="20"/>
      <c r="G497" s="21"/>
    </row>
    <row r="498" spans="1:8" hidden="1" x14ac:dyDescent="0.25">
      <c r="A498" s="30" t="s">
        <v>122</v>
      </c>
      <c r="B498" s="31"/>
      <c r="C498" s="31"/>
      <c r="D498" s="31"/>
      <c r="E498" s="31"/>
      <c r="F498" s="31"/>
      <c r="G498" s="32"/>
    </row>
    <row r="499" spans="1:8" hidden="1" x14ac:dyDescent="0.25">
      <c r="A499" s="24" t="s">
        <v>123</v>
      </c>
      <c r="B499" s="20"/>
      <c r="C499" s="20"/>
      <c r="D499" s="20"/>
      <c r="E499" s="20"/>
      <c r="F499" s="20"/>
      <c r="G499" s="21"/>
    </row>
    <row r="500" spans="1:8" hidden="1" x14ac:dyDescent="0.25">
      <c r="A500" s="24" t="s">
        <v>124</v>
      </c>
      <c r="B500" s="20"/>
      <c r="C500" s="20"/>
      <c r="D500" s="20"/>
      <c r="E500" s="20"/>
      <c r="F500" s="20"/>
      <c r="G500" s="21"/>
    </row>
    <row r="501" spans="1:8" hidden="1" x14ac:dyDescent="0.25">
      <c r="A501" s="24" t="s">
        <v>125</v>
      </c>
      <c r="B501" s="20"/>
      <c r="C501" s="20"/>
      <c r="D501" s="20"/>
      <c r="E501" s="20"/>
      <c r="F501" s="20"/>
      <c r="G501" s="21"/>
    </row>
    <row r="502" spans="1:8" hidden="1" x14ac:dyDescent="0.25">
      <c r="A502" s="24" t="s">
        <v>126</v>
      </c>
      <c r="B502" s="20"/>
      <c r="C502" s="20"/>
      <c r="D502" s="20"/>
      <c r="E502" s="20"/>
      <c r="F502" s="20"/>
      <c r="G502" s="21"/>
    </row>
    <row r="503" spans="1:8" ht="15.75" hidden="1" thickBot="1" x14ac:dyDescent="0.3">
      <c r="A503" s="25" t="s">
        <v>127</v>
      </c>
      <c r="B503" s="23"/>
      <c r="C503" s="23"/>
      <c r="D503" s="23"/>
      <c r="E503" s="23"/>
      <c r="F503" s="23"/>
      <c r="G503" s="27"/>
    </row>
    <row r="504" spans="1:8" ht="15.75" thickBot="1" x14ac:dyDescent="0.3"/>
    <row r="505" spans="1:8" ht="24.75" customHeight="1" x14ac:dyDescent="0.3">
      <c r="A505" s="590" t="s">
        <v>189</v>
      </c>
      <c r="B505" s="591"/>
      <c r="C505" s="591"/>
      <c r="D505" s="591"/>
      <c r="E505" s="591"/>
      <c r="F505" s="591"/>
      <c r="G505" s="591"/>
      <c r="H505" s="592"/>
    </row>
    <row r="506" spans="1:8" ht="46.5" customHeight="1" thickBot="1" x14ac:dyDescent="0.3">
      <c r="A506" s="43" t="s">
        <v>55</v>
      </c>
      <c r="B506" s="44" t="s">
        <v>190</v>
      </c>
      <c r="C506" s="74" t="s">
        <v>142</v>
      </c>
      <c r="D506" s="74" t="s">
        <v>143</v>
      </c>
      <c r="E506" s="74" t="s">
        <v>191</v>
      </c>
      <c r="F506" s="74" t="s">
        <v>192</v>
      </c>
      <c r="G506" s="74" t="s">
        <v>193</v>
      </c>
      <c r="H506" s="46" t="s">
        <v>176</v>
      </c>
    </row>
    <row r="507" spans="1:8" ht="69.75" customHeight="1" x14ac:dyDescent="0.25">
      <c r="A507" s="596" t="s">
        <v>122</v>
      </c>
      <c r="B507" s="49" t="s">
        <v>238</v>
      </c>
      <c r="C507" s="50" t="s">
        <v>260</v>
      </c>
      <c r="D507" s="50">
        <v>30</v>
      </c>
      <c r="E507" s="50">
        <v>5</v>
      </c>
      <c r="F507" s="61">
        <v>0.83</v>
      </c>
      <c r="G507" s="88">
        <f t="shared" ref="G507:G542" si="11">F507/E507</f>
        <v>0.16599999999999998</v>
      </c>
      <c r="H507" s="53" t="s">
        <v>264</v>
      </c>
    </row>
    <row r="508" spans="1:8" ht="67.5" customHeight="1" x14ac:dyDescent="0.25">
      <c r="A508" s="597"/>
      <c r="B508" s="42" t="s">
        <v>239</v>
      </c>
      <c r="C508" s="41" t="s">
        <v>260</v>
      </c>
      <c r="D508" s="41">
        <v>10</v>
      </c>
      <c r="E508" s="41">
        <v>2</v>
      </c>
      <c r="F508" s="75">
        <v>0.33</v>
      </c>
      <c r="G508" s="89">
        <f t="shared" si="11"/>
        <v>0.16500000000000001</v>
      </c>
      <c r="H508" s="78" t="s">
        <v>265</v>
      </c>
    </row>
    <row r="509" spans="1:8" ht="62.25" customHeight="1" x14ac:dyDescent="0.25">
      <c r="A509" s="597"/>
      <c r="B509" s="42" t="s">
        <v>240</v>
      </c>
      <c r="C509" s="41" t="s">
        <v>89</v>
      </c>
      <c r="D509" s="41">
        <v>20</v>
      </c>
      <c r="E509" s="90">
        <v>0.1</v>
      </c>
      <c r="F509" s="89">
        <v>1.1900000000000001E-2</v>
      </c>
      <c r="G509" s="91">
        <f t="shared" si="11"/>
        <v>0.11900000000000001</v>
      </c>
      <c r="H509" s="80" t="s">
        <v>271</v>
      </c>
    </row>
    <row r="510" spans="1:8" ht="65.25" customHeight="1" x14ac:dyDescent="0.25">
      <c r="A510" s="597"/>
      <c r="B510" s="42" t="s">
        <v>241</v>
      </c>
      <c r="C510" s="41" t="s">
        <v>261</v>
      </c>
      <c r="D510" s="41">
        <v>10</v>
      </c>
      <c r="E510" s="41">
        <v>4</v>
      </c>
      <c r="F510" s="75">
        <v>0.43</v>
      </c>
      <c r="G510" s="89">
        <f t="shared" si="11"/>
        <v>0.1075</v>
      </c>
      <c r="H510" s="80" t="s">
        <v>273</v>
      </c>
    </row>
    <row r="511" spans="1:8" ht="114" x14ac:dyDescent="0.25">
      <c r="A511" s="597"/>
      <c r="B511" s="42" t="s">
        <v>258</v>
      </c>
      <c r="C511" s="41" t="s">
        <v>89</v>
      </c>
      <c r="D511" s="41">
        <v>15</v>
      </c>
      <c r="E511" s="92">
        <v>0.125</v>
      </c>
      <c r="F511" s="76">
        <v>2.0799999999999999E-2</v>
      </c>
      <c r="G511" s="89">
        <f t="shared" si="11"/>
        <v>0.16639999999999999</v>
      </c>
      <c r="H511" s="80" t="s">
        <v>272</v>
      </c>
    </row>
    <row r="512" spans="1:8" ht="71.25" customHeight="1" thickBot="1" x14ac:dyDescent="0.3">
      <c r="A512" s="598"/>
      <c r="B512" s="51" t="s">
        <v>259</v>
      </c>
      <c r="C512" s="52" t="s">
        <v>261</v>
      </c>
      <c r="D512" s="52">
        <v>15</v>
      </c>
      <c r="E512" s="52">
        <v>6</v>
      </c>
      <c r="F512" s="77">
        <v>1</v>
      </c>
      <c r="G512" s="93">
        <f t="shared" si="11"/>
        <v>0.16666666666666666</v>
      </c>
      <c r="H512" s="79" t="s">
        <v>270</v>
      </c>
    </row>
    <row r="513" spans="1:8" ht="64.5" customHeight="1" x14ac:dyDescent="0.25">
      <c r="A513" s="596" t="s">
        <v>123</v>
      </c>
      <c r="B513" s="49" t="s">
        <v>238</v>
      </c>
      <c r="C513" s="50" t="s">
        <v>260</v>
      </c>
      <c r="D513" s="50">
        <v>30</v>
      </c>
      <c r="E513" s="50">
        <v>5</v>
      </c>
      <c r="F513" s="61">
        <f>0.83+0.83</f>
        <v>1.66</v>
      </c>
      <c r="G513" s="88">
        <f t="shared" si="11"/>
        <v>0.33199999999999996</v>
      </c>
      <c r="H513" s="53" t="s">
        <v>266</v>
      </c>
    </row>
    <row r="514" spans="1:8" ht="65.25" customHeight="1" x14ac:dyDescent="0.25">
      <c r="A514" s="597"/>
      <c r="B514" s="42" t="s">
        <v>239</v>
      </c>
      <c r="C514" s="41" t="s">
        <v>260</v>
      </c>
      <c r="D514" s="41">
        <v>10</v>
      </c>
      <c r="E514" s="41">
        <v>2</v>
      </c>
      <c r="F514" s="75">
        <f>0.33+0.33</f>
        <v>0.66</v>
      </c>
      <c r="G514" s="89">
        <f t="shared" si="11"/>
        <v>0.33</v>
      </c>
      <c r="H514" s="78" t="s">
        <v>227</v>
      </c>
    </row>
    <row r="515" spans="1:8" ht="99.75" x14ac:dyDescent="0.25">
      <c r="A515" s="597"/>
      <c r="B515" s="42" t="s">
        <v>240</v>
      </c>
      <c r="C515" s="41" t="s">
        <v>89</v>
      </c>
      <c r="D515" s="41">
        <v>20</v>
      </c>
      <c r="E515" s="90">
        <v>0.1</v>
      </c>
      <c r="F515" s="89">
        <v>2.8500000000000001E-2</v>
      </c>
      <c r="G515" s="91">
        <f t="shared" si="11"/>
        <v>0.28499999999999998</v>
      </c>
      <c r="H515" s="80" t="s">
        <v>276</v>
      </c>
    </row>
    <row r="516" spans="1:8" ht="85.5" x14ac:dyDescent="0.25">
      <c r="A516" s="597"/>
      <c r="B516" s="42" t="s">
        <v>241</v>
      </c>
      <c r="C516" s="41" t="s">
        <v>261</v>
      </c>
      <c r="D516" s="41">
        <v>10</v>
      </c>
      <c r="E516" s="41">
        <v>4</v>
      </c>
      <c r="F516" s="75">
        <v>0.96</v>
      </c>
      <c r="G516" s="89">
        <f t="shared" si="11"/>
        <v>0.24</v>
      </c>
      <c r="H516" s="80" t="s">
        <v>275</v>
      </c>
    </row>
    <row r="517" spans="1:8" ht="85.5" x14ac:dyDescent="0.25">
      <c r="A517" s="597"/>
      <c r="B517" s="42" t="s">
        <v>258</v>
      </c>
      <c r="C517" s="41" t="s">
        <v>89</v>
      </c>
      <c r="D517" s="41">
        <v>15</v>
      </c>
      <c r="E517" s="92">
        <v>0.125</v>
      </c>
      <c r="F517" s="76">
        <v>4.1599999999999998E-2</v>
      </c>
      <c r="G517" s="89">
        <f t="shared" si="11"/>
        <v>0.33279999999999998</v>
      </c>
      <c r="H517" s="80" t="s">
        <v>274</v>
      </c>
    </row>
    <row r="518" spans="1:8" ht="68.25" customHeight="1" thickBot="1" x14ac:dyDescent="0.3">
      <c r="A518" s="598"/>
      <c r="B518" s="51" t="s">
        <v>259</v>
      </c>
      <c r="C518" s="52" t="s">
        <v>261</v>
      </c>
      <c r="D518" s="52">
        <v>15</v>
      </c>
      <c r="E518" s="52">
        <v>6</v>
      </c>
      <c r="F518" s="77">
        <v>2</v>
      </c>
      <c r="G518" s="93">
        <f t="shared" si="11"/>
        <v>0.33333333333333331</v>
      </c>
      <c r="H518" s="79" t="s">
        <v>262</v>
      </c>
    </row>
    <row r="519" spans="1:8" ht="67.5" customHeight="1" x14ac:dyDescent="0.25">
      <c r="A519" s="596" t="s">
        <v>124</v>
      </c>
      <c r="B519" s="49" t="s">
        <v>238</v>
      </c>
      <c r="C519" s="50" t="s">
        <v>260</v>
      </c>
      <c r="D519" s="50">
        <v>30</v>
      </c>
      <c r="E519" s="50">
        <v>5</v>
      </c>
      <c r="F519" s="61">
        <f>0.83+0.83+0.83</f>
        <v>2.4899999999999998</v>
      </c>
      <c r="G519" s="88">
        <f t="shared" si="11"/>
        <v>0.49799999999999994</v>
      </c>
      <c r="H519" s="53" t="s">
        <v>267</v>
      </c>
    </row>
    <row r="520" spans="1:8" ht="88.5" customHeight="1" x14ac:dyDescent="0.25">
      <c r="A520" s="597"/>
      <c r="B520" s="42" t="s">
        <v>239</v>
      </c>
      <c r="C520" s="41" t="s">
        <v>260</v>
      </c>
      <c r="D520" s="41">
        <v>10</v>
      </c>
      <c r="E520" s="41">
        <v>2</v>
      </c>
      <c r="F520" s="75">
        <f>0.33+0.33+0.33</f>
        <v>0.99</v>
      </c>
      <c r="G520" s="89">
        <f t="shared" si="11"/>
        <v>0.495</v>
      </c>
      <c r="H520" s="78" t="s">
        <v>278</v>
      </c>
    </row>
    <row r="521" spans="1:8" ht="71.25" x14ac:dyDescent="0.25">
      <c r="A521" s="597"/>
      <c r="B521" s="42" t="s">
        <v>240</v>
      </c>
      <c r="C521" s="41" t="s">
        <v>89</v>
      </c>
      <c r="D521" s="41">
        <v>20</v>
      </c>
      <c r="E521" s="90">
        <v>0.1</v>
      </c>
      <c r="F521" s="76">
        <v>4.5100000000000001E-2</v>
      </c>
      <c r="G521" s="91">
        <f t="shared" si="11"/>
        <v>0.45100000000000001</v>
      </c>
      <c r="H521" s="80" t="s">
        <v>277</v>
      </c>
    </row>
    <row r="522" spans="1:8" ht="75" customHeight="1" x14ac:dyDescent="0.25">
      <c r="A522" s="597"/>
      <c r="B522" s="42" t="s">
        <v>241</v>
      </c>
      <c r="C522" s="41" t="s">
        <v>261</v>
      </c>
      <c r="D522" s="41">
        <v>10</v>
      </c>
      <c r="E522" s="41">
        <v>4</v>
      </c>
      <c r="F522" s="75">
        <v>1.75</v>
      </c>
      <c r="G522" s="89">
        <f t="shared" si="11"/>
        <v>0.4375</v>
      </c>
      <c r="H522" s="80" t="s">
        <v>279</v>
      </c>
    </row>
    <row r="523" spans="1:8" ht="57" x14ac:dyDescent="0.25">
      <c r="A523" s="597"/>
      <c r="B523" s="42" t="s">
        <v>258</v>
      </c>
      <c r="C523" s="41" t="s">
        <v>89</v>
      </c>
      <c r="D523" s="41">
        <v>15</v>
      </c>
      <c r="E523" s="92">
        <v>0.125</v>
      </c>
      <c r="F523" s="76">
        <v>6.2399999999999997E-2</v>
      </c>
      <c r="G523" s="89">
        <f t="shared" si="11"/>
        <v>0.49919999999999998</v>
      </c>
      <c r="H523" s="80" t="s">
        <v>280</v>
      </c>
    </row>
    <row r="524" spans="1:8" ht="68.25" customHeight="1" thickBot="1" x14ac:dyDescent="0.3">
      <c r="A524" s="598"/>
      <c r="B524" s="51" t="s">
        <v>259</v>
      </c>
      <c r="C524" s="52" t="s">
        <v>261</v>
      </c>
      <c r="D524" s="52">
        <v>15</v>
      </c>
      <c r="E524" s="52">
        <v>6</v>
      </c>
      <c r="F524" s="77">
        <v>3</v>
      </c>
      <c r="G524" s="93">
        <f t="shared" si="11"/>
        <v>0.5</v>
      </c>
      <c r="H524" s="79" t="s">
        <v>263</v>
      </c>
    </row>
    <row r="525" spans="1:8" ht="72" customHeight="1" x14ac:dyDescent="0.25">
      <c r="A525" s="596" t="s">
        <v>125</v>
      </c>
      <c r="B525" s="49" t="s">
        <v>238</v>
      </c>
      <c r="C525" s="50" t="s">
        <v>260</v>
      </c>
      <c r="D525" s="50">
        <v>30</v>
      </c>
      <c r="E525" s="50">
        <v>5</v>
      </c>
      <c r="F525" s="61">
        <f>0.83+0.83+0.83+0.83</f>
        <v>3.32</v>
      </c>
      <c r="G525" s="88">
        <f t="shared" si="11"/>
        <v>0.66399999999999992</v>
      </c>
      <c r="H525" s="53" t="s">
        <v>285</v>
      </c>
    </row>
    <row r="526" spans="1:8" ht="87.75" customHeight="1" x14ac:dyDescent="0.25">
      <c r="A526" s="597"/>
      <c r="B526" s="42" t="s">
        <v>239</v>
      </c>
      <c r="C526" s="41" t="s">
        <v>260</v>
      </c>
      <c r="D526" s="168">
        <v>10</v>
      </c>
      <c r="E526" s="168">
        <v>2</v>
      </c>
      <c r="F526" s="194">
        <f>0.33+0.33+0.33+0.33</f>
        <v>1.32</v>
      </c>
      <c r="G526" s="195">
        <f t="shared" si="11"/>
        <v>0.66</v>
      </c>
      <c r="H526" s="83" t="s">
        <v>268</v>
      </c>
    </row>
    <row r="527" spans="1:8" ht="76.5" customHeight="1" x14ac:dyDescent="0.25">
      <c r="A527" s="597"/>
      <c r="B527" s="42" t="s">
        <v>240</v>
      </c>
      <c r="C527" s="41" t="s">
        <v>89</v>
      </c>
      <c r="D527" s="168">
        <v>20</v>
      </c>
      <c r="E527" s="196">
        <v>0.1</v>
      </c>
      <c r="F527" s="195">
        <v>6.1699999999999998E-2</v>
      </c>
      <c r="G527" s="195">
        <f t="shared" si="11"/>
        <v>0.61699999999999999</v>
      </c>
      <c r="H527" s="83" t="s">
        <v>281</v>
      </c>
    </row>
    <row r="528" spans="1:8" ht="71.25" customHeight="1" x14ac:dyDescent="0.25">
      <c r="A528" s="597"/>
      <c r="B528" s="42" t="s">
        <v>241</v>
      </c>
      <c r="C528" s="41" t="s">
        <v>261</v>
      </c>
      <c r="D528" s="168">
        <v>10</v>
      </c>
      <c r="E528" s="168">
        <v>4</v>
      </c>
      <c r="F528" s="194">
        <v>2.54</v>
      </c>
      <c r="G528" s="195">
        <f t="shared" si="11"/>
        <v>0.63500000000000001</v>
      </c>
      <c r="H528" s="83" t="s">
        <v>282</v>
      </c>
    </row>
    <row r="529" spans="1:8" ht="81" customHeight="1" x14ac:dyDescent="0.25">
      <c r="A529" s="597"/>
      <c r="B529" s="42" t="s">
        <v>258</v>
      </c>
      <c r="C529" s="41" t="s">
        <v>89</v>
      </c>
      <c r="D529" s="168">
        <v>15</v>
      </c>
      <c r="E529" s="197">
        <v>0.125</v>
      </c>
      <c r="F529" s="198">
        <v>8.3199999999999996E-2</v>
      </c>
      <c r="G529" s="195">
        <f t="shared" si="11"/>
        <v>0.66559999999999997</v>
      </c>
      <c r="H529" s="83" t="s">
        <v>283</v>
      </c>
    </row>
    <row r="530" spans="1:8" ht="73.5" customHeight="1" thickBot="1" x14ac:dyDescent="0.3">
      <c r="A530" s="598"/>
      <c r="B530" s="51" t="s">
        <v>259</v>
      </c>
      <c r="C530" s="52" t="s">
        <v>261</v>
      </c>
      <c r="D530" s="172">
        <v>15</v>
      </c>
      <c r="E530" s="172">
        <v>6</v>
      </c>
      <c r="F530" s="199">
        <v>4</v>
      </c>
      <c r="G530" s="200">
        <f t="shared" si="11"/>
        <v>0.66666666666666663</v>
      </c>
      <c r="H530" s="84" t="s">
        <v>269</v>
      </c>
    </row>
    <row r="531" spans="1:8" ht="60" x14ac:dyDescent="0.25">
      <c r="A531" s="596" t="s">
        <v>126</v>
      </c>
      <c r="B531" s="49" t="s">
        <v>238</v>
      </c>
      <c r="C531" s="50" t="s">
        <v>260</v>
      </c>
      <c r="D531" s="176">
        <v>30</v>
      </c>
      <c r="E531" s="176">
        <v>5</v>
      </c>
      <c r="F531" s="201">
        <v>4.1500000000000004</v>
      </c>
      <c r="G531" s="202">
        <f t="shared" si="11"/>
        <v>0.83000000000000007</v>
      </c>
      <c r="H531" s="85" t="s">
        <v>292</v>
      </c>
    </row>
    <row r="532" spans="1:8" ht="60" x14ac:dyDescent="0.25">
      <c r="A532" s="597"/>
      <c r="B532" s="42" t="s">
        <v>239</v>
      </c>
      <c r="C532" s="41" t="s">
        <v>260</v>
      </c>
      <c r="D532" s="168">
        <v>10</v>
      </c>
      <c r="E532" s="168">
        <v>2</v>
      </c>
      <c r="F532" s="194">
        <v>1.65</v>
      </c>
      <c r="G532" s="195">
        <f t="shared" si="11"/>
        <v>0.82499999999999996</v>
      </c>
      <c r="H532" s="83" t="s">
        <v>293</v>
      </c>
    </row>
    <row r="533" spans="1:8" ht="89.25" customHeight="1" x14ac:dyDescent="0.25">
      <c r="A533" s="597"/>
      <c r="B533" s="42" t="s">
        <v>240</v>
      </c>
      <c r="C533" s="41" t="s">
        <v>89</v>
      </c>
      <c r="D533" s="168">
        <v>20</v>
      </c>
      <c r="E533" s="196">
        <v>0.1</v>
      </c>
      <c r="F533" s="195">
        <v>7.8299999999999995E-2</v>
      </c>
      <c r="G533" s="195">
        <f t="shared" si="11"/>
        <v>0.78299999999999992</v>
      </c>
      <c r="H533" s="83" t="s">
        <v>299</v>
      </c>
    </row>
    <row r="534" spans="1:8" ht="75" x14ac:dyDescent="0.25">
      <c r="A534" s="597"/>
      <c r="B534" s="42" t="s">
        <v>241</v>
      </c>
      <c r="C534" s="41" t="s">
        <v>261</v>
      </c>
      <c r="D534" s="168">
        <v>10</v>
      </c>
      <c r="E534" s="168">
        <v>4</v>
      </c>
      <c r="F534" s="194">
        <v>3.32</v>
      </c>
      <c r="G534" s="195">
        <f t="shared" si="11"/>
        <v>0.83</v>
      </c>
      <c r="H534" s="83" t="s">
        <v>291</v>
      </c>
    </row>
    <row r="535" spans="1:8" ht="75" x14ac:dyDescent="0.25">
      <c r="A535" s="597"/>
      <c r="B535" s="42" t="s">
        <v>258</v>
      </c>
      <c r="C535" s="41" t="s">
        <v>89</v>
      </c>
      <c r="D535" s="168">
        <v>15</v>
      </c>
      <c r="E535" s="197">
        <v>0.125</v>
      </c>
      <c r="F535" s="198">
        <v>0.104</v>
      </c>
      <c r="G535" s="195">
        <f t="shared" si="11"/>
        <v>0.83199999999999996</v>
      </c>
      <c r="H535" s="83" t="s">
        <v>289</v>
      </c>
    </row>
    <row r="536" spans="1:8" ht="57.75" thickBot="1" x14ac:dyDescent="0.3">
      <c r="A536" s="598"/>
      <c r="B536" s="51" t="s">
        <v>259</v>
      </c>
      <c r="C536" s="52" t="s">
        <v>261</v>
      </c>
      <c r="D536" s="172">
        <v>15</v>
      </c>
      <c r="E536" s="172">
        <v>6</v>
      </c>
      <c r="F536" s="199">
        <v>5</v>
      </c>
      <c r="G536" s="200">
        <f t="shared" si="11"/>
        <v>0.83333333333333337</v>
      </c>
      <c r="H536" s="84" t="s">
        <v>290</v>
      </c>
    </row>
    <row r="537" spans="1:8" ht="75" x14ac:dyDescent="0.25">
      <c r="A537" s="596" t="s">
        <v>127</v>
      </c>
      <c r="B537" s="49" t="s">
        <v>238</v>
      </c>
      <c r="C537" s="50" t="s">
        <v>260</v>
      </c>
      <c r="D537" s="176">
        <v>30</v>
      </c>
      <c r="E537" s="176">
        <v>5</v>
      </c>
      <c r="F537" s="201">
        <v>4.92</v>
      </c>
      <c r="G537" s="202">
        <f t="shared" si="11"/>
        <v>0.98399999999999999</v>
      </c>
      <c r="H537" s="85" t="s">
        <v>300</v>
      </c>
    </row>
    <row r="538" spans="1:8" ht="75" x14ac:dyDescent="0.25">
      <c r="A538" s="597"/>
      <c r="B538" s="42" t="s">
        <v>239</v>
      </c>
      <c r="C538" s="41" t="s">
        <v>260</v>
      </c>
      <c r="D538" s="168">
        <v>10</v>
      </c>
      <c r="E538" s="168">
        <v>2</v>
      </c>
      <c r="F538" s="194">
        <v>2</v>
      </c>
      <c r="G538" s="195">
        <f t="shared" si="11"/>
        <v>1</v>
      </c>
      <c r="H538" s="83" t="s">
        <v>301</v>
      </c>
    </row>
    <row r="539" spans="1:8" ht="75" x14ac:dyDescent="0.25">
      <c r="A539" s="597"/>
      <c r="B539" s="42" t="s">
        <v>240</v>
      </c>
      <c r="C539" s="41" t="s">
        <v>89</v>
      </c>
      <c r="D539" s="168">
        <v>20</v>
      </c>
      <c r="E539" s="196">
        <v>0.1</v>
      </c>
      <c r="F539" s="195">
        <v>0.1</v>
      </c>
      <c r="G539" s="195">
        <f t="shared" si="11"/>
        <v>1</v>
      </c>
      <c r="H539" s="83" t="s">
        <v>302</v>
      </c>
    </row>
    <row r="540" spans="1:8" ht="95.25" customHeight="1" x14ac:dyDescent="0.25">
      <c r="A540" s="597"/>
      <c r="B540" s="42" t="s">
        <v>241</v>
      </c>
      <c r="C540" s="41" t="s">
        <v>261</v>
      </c>
      <c r="D540" s="168">
        <v>10</v>
      </c>
      <c r="E540" s="168">
        <v>4</v>
      </c>
      <c r="F540" s="194">
        <v>4</v>
      </c>
      <c r="G540" s="195">
        <f t="shared" si="11"/>
        <v>1</v>
      </c>
      <c r="H540" s="83" t="s">
        <v>303</v>
      </c>
    </row>
    <row r="541" spans="1:8" ht="105" x14ac:dyDescent="0.25">
      <c r="A541" s="597"/>
      <c r="B541" s="42" t="s">
        <v>258</v>
      </c>
      <c r="C541" s="41" t="s">
        <v>89</v>
      </c>
      <c r="D541" s="168">
        <v>15</v>
      </c>
      <c r="E541" s="197">
        <v>0.125</v>
      </c>
      <c r="F541" s="198">
        <v>0.125</v>
      </c>
      <c r="G541" s="195">
        <f t="shared" si="11"/>
        <v>1</v>
      </c>
      <c r="H541" s="83" t="s">
        <v>304</v>
      </c>
    </row>
    <row r="542" spans="1:8" ht="57.75" thickBot="1" x14ac:dyDescent="0.3">
      <c r="A542" s="598"/>
      <c r="B542" s="51" t="s">
        <v>259</v>
      </c>
      <c r="C542" s="52" t="s">
        <v>261</v>
      </c>
      <c r="D542" s="172">
        <v>15</v>
      </c>
      <c r="E542" s="172">
        <v>6</v>
      </c>
      <c r="F542" s="199">
        <v>6</v>
      </c>
      <c r="G542" s="200">
        <f t="shared" si="11"/>
        <v>1</v>
      </c>
      <c r="H542" s="84" t="s">
        <v>305</v>
      </c>
    </row>
    <row r="543" spans="1:8" ht="9.75" customHeight="1" thickBot="1" x14ac:dyDescent="0.3"/>
    <row r="544" spans="1:8" ht="25.5" customHeight="1" x14ac:dyDescent="0.3">
      <c r="A544" s="590" t="s">
        <v>194</v>
      </c>
      <c r="B544" s="591"/>
      <c r="C544" s="591"/>
      <c r="D544" s="591"/>
      <c r="E544" s="591"/>
      <c r="F544" s="591"/>
      <c r="G544" s="591"/>
      <c r="H544" s="592"/>
    </row>
    <row r="545" spans="1:8" ht="53.25" customHeight="1" thickBot="1" x14ac:dyDescent="0.3">
      <c r="A545" s="16" t="s">
        <v>56</v>
      </c>
      <c r="B545" s="17" t="s">
        <v>190</v>
      </c>
      <c r="C545" s="35" t="s">
        <v>142</v>
      </c>
      <c r="D545" s="35" t="s">
        <v>153</v>
      </c>
      <c r="E545" s="35" t="s">
        <v>195</v>
      </c>
      <c r="F545" s="35" t="s">
        <v>196</v>
      </c>
      <c r="G545" s="35" t="s">
        <v>197</v>
      </c>
      <c r="H545" s="18" t="s">
        <v>176</v>
      </c>
    </row>
    <row r="546" spans="1:8" ht="64.5" customHeight="1" x14ac:dyDescent="0.25">
      <c r="A546" s="596" t="s">
        <v>129</v>
      </c>
      <c r="B546" s="49" t="s">
        <v>238</v>
      </c>
      <c r="C546" s="50" t="s">
        <v>260</v>
      </c>
      <c r="D546" s="50">
        <v>30</v>
      </c>
      <c r="E546" s="135">
        <v>6.08</v>
      </c>
      <c r="F546" s="135">
        <v>0.51</v>
      </c>
      <c r="G546" s="137">
        <f>F546/E546</f>
        <v>8.3881578947368418E-2</v>
      </c>
      <c r="H546" s="183" t="s">
        <v>314</v>
      </c>
    </row>
    <row r="547" spans="1:8" ht="66" customHeight="1" x14ac:dyDescent="0.25">
      <c r="A547" s="597"/>
      <c r="B547" s="42" t="s">
        <v>239</v>
      </c>
      <c r="C547" s="41" t="s">
        <v>260</v>
      </c>
      <c r="D547" s="41">
        <v>10</v>
      </c>
      <c r="E547" s="135">
        <v>4</v>
      </c>
      <c r="F547" s="135">
        <v>0.33</v>
      </c>
      <c r="G547" s="137">
        <f>F547/E547</f>
        <v>8.2500000000000004E-2</v>
      </c>
      <c r="H547" s="146" t="s">
        <v>315</v>
      </c>
    </row>
    <row r="548" spans="1:8" ht="94.5" customHeight="1" x14ac:dyDescent="0.25">
      <c r="A548" s="597"/>
      <c r="B548" s="42" t="s">
        <v>240</v>
      </c>
      <c r="C548" s="41" t="s">
        <v>89</v>
      </c>
      <c r="D548" s="41">
        <v>20</v>
      </c>
      <c r="E548" s="90">
        <v>0.2</v>
      </c>
      <c r="F548" s="203">
        <v>1.7399999999999999E-2</v>
      </c>
      <c r="G548" s="137">
        <f t="shared" ref="G548:G557" si="12">F548/E548</f>
        <v>8.6999999999999994E-2</v>
      </c>
      <c r="H548" s="146" t="s">
        <v>307</v>
      </c>
    </row>
    <row r="549" spans="1:8" ht="86.25" customHeight="1" x14ac:dyDescent="0.25">
      <c r="A549" s="597"/>
      <c r="B549" s="42" t="s">
        <v>241</v>
      </c>
      <c r="C549" s="41" t="s">
        <v>261</v>
      </c>
      <c r="D549" s="41">
        <v>10</v>
      </c>
      <c r="E549" s="41">
        <v>4</v>
      </c>
      <c r="F549" s="135">
        <v>0.18</v>
      </c>
      <c r="G549" s="137">
        <f t="shared" si="12"/>
        <v>4.4999999999999998E-2</v>
      </c>
      <c r="H549" s="146" t="s">
        <v>308</v>
      </c>
    </row>
    <row r="550" spans="1:8" ht="95.25" customHeight="1" x14ac:dyDescent="0.25">
      <c r="A550" s="597"/>
      <c r="B550" s="42" t="s">
        <v>258</v>
      </c>
      <c r="C550" s="41" t="s">
        <v>89</v>
      </c>
      <c r="D550" s="41">
        <v>15</v>
      </c>
      <c r="E550" s="92">
        <v>0.22</v>
      </c>
      <c r="F550" s="137">
        <v>2.0799999999999999E-2</v>
      </c>
      <c r="G550" s="137">
        <f t="shared" si="12"/>
        <v>9.4545454545454544E-2</v>
      </c>
      <c r="H550" s="146" t="s">
        <v>309</v>
      </c>
    </row>
    <row r="551" spans="1:8" ht="75" customHeight="1" thickBot="1" x14ac:dyDescent="0.3">
      <c r="A551" s="598"/>
      <c r="B551" s="42" t="s">
        <v>259</v>
      </c>
      <c r="C551" s="52" t="s">
        <v>261</v>
      </c>
      <c r="D551" s="52">
        <v>15</v>
      </c>
      <c r="E551" s="52">
        <v>12</v>
      </c>
      <c r="F551" s="159">
        <v>1</v>
      </c>
      <c r="G551" s="204">
        <f t="shared" si="12"/>
        <v>8.3333333333333329E-2</v>
      </c>
      <c r="H551" s="146" t="s">
        <v>310</v>
      </c>
    </row>
    <row r="552" spans="1:8" ht="63.75" customHeight="1" x14ac:dyDescent="0.25">
      <c r="A552" s="596" t="s">
        <v>130</v>
      </c>
      <c r="B552" s="49" t="s">
        <v>238</v>
      </c>
      <c r="C552" s="50" t="s">
        <v>260</v>
      </c>
      <c r="D552" s="50">
        <v>30</v>
      </c>
      <c r="E552" s="135">
        <v>6.08</v>
      </c>
      <c r="F552" s="205">
        <f>0.51+0.51</f>
        <v>1.02</v>
      </c>
      <c r="G552" s="206">
        <f t="shared" si="12"/>
        <v>0.16776315789473684</v>
      </c>
      <c r="H552" s="183" t="s">
        <v>316</v>
      </c>
    </row>
    <row r="553" spans="1:8" ht="74.25" customHeight="1" x14ac:dyDescent="0.25">
      <c r="A553" s="597"/>
      <c r="B553" s="42" t="s">
        <v>239</v>
      </c>
      <c r="C553" s="41" t="s">
        <v>260</v>
      </c>
      <c r="D553" s="41">
        <v>10</v>
      </c>
      <c r="E553" s="135">
        <v>4</v>
      </c>
      <c r="F553" s="135">
        <f>0.33+0.33</f>
        <v>0.66</v>
      </c>
      <c r="G553" s="206">
        <f t="shared" si="12"/>
        <v>0.16500000000000001</v>
      </c>
      <c r="H553" s="146" t="s">
        <v>319</v>
      </c>
    </row>
    <row r="554" spans="1:8" ht="124.5" customHeight="1" x14ac:dyDescent="0.25">
      <c r="A554" s="597"/>
      <c r="B554" s="42" t="s">
        <v>240</v>
      </c>
      <c r="C554" s="41" t="s">
        <v>89</v>
      </c>
      <c r="D554" s="41">
        <v>20</v>
      </c>
      <c r="E554" s="90">
        <v>0.2</v>
      </c>
      <c r="F554" s="203">
        <v>3.4799999999999998E-2</v>
      </c>
      <c r="G554" s="206">
        <f t="shared" si="12"/>
        <v>0.17399999999999999</v>
      </c>
      <c r="H554" s="146" t="s">
        <v>321</v>
      </c>
    </row>
    <row r="555" spans="1:8" ht="113.25" customHeight="1" x14ac:dyDescent="0.25">
      <c r="A555" s="597"/>
      <c r="B555" s="42" t="s">
        <v>241</v>
      </c>
      <c r="C555" s="41" t="s">
        <v>261</v>
      </c>
      <c r="D555" s="41">
        <v>10</v>
      </c>
      <c r="E555" s="41">
        <v>4</v>
      </c>
      <c r="F555" s="135">
        <v>0.42</v>
      </c>
      <c r="G555" s="206">
        <f t="shared" si="12"/>
        <v>0.105</v>
      </c>
      <c r="H555" s="146" t="s">
        <v>320</v>
      </c>
    </row>
    <row r="556" spans="1:8" ht="91.5" customHeight="1" x14ac:dyDescent="0.25">
      <c r="A556" s="597"/>
      <c r="B556" s="42" t="s">
        <v>258</v>
      </c>
      <c r="C556" s="41" t="s">
        <v>89</v>
      </c>
      <c r="D556" s="41">
        <v>15</v>
      </c>
      <c r="E556" s="92">
        <v>0.22</v>
      </c>
      <c r="F556" s="203">
        <v>4.1599999999999998E-2</v>
      </c>
      <c r="G556" s="206">
        <f t="shared" si="12"/>
        <v>0.18909090909090909</v>
      </c>
      <c r="H556" s="146" t="s">
        <v>309</v>
      </c>
    </row>
    <row r="557" spans="1:8" ht="125.25" customHeight="1" thickBot="1" x14ac:dyDescent="0.3">
      <c r="A557" s="598"/>
      <c r="B557" s="51" t="s">
        <v>259</v>
      </c>
      <c r="C557" s="52" t="s">
        <v>261</v>
      </c>
      <c r="D557" s="52">
        <v>15</v>
      </c>
      <c r="E557" s="52">
        <v>12</v>
      </c>
      <c r="F557" s="52">
        <v>2</v>
      </c>
      <c r="G557" s="204">
        <f t="shared" si="12"/>
        <v>0.16666666666666666</v>
      </c>
      <c r="H557" s="207" t="s">
        <v>322</v>
      </c>
    </row>
    <row r="558" spans="1:8" ht="57" customHeight="1" x14ac:dyDescent="0.25">
      <c r="A558" s="596" t="s">
        <v>131</v>
      </c>
      <c r="B558" s="49" t="s">
        <v>238</v>
      </c>
      <c r="C558" s="50" t="s">
        <v>260</v>
      </c>
      <c r="D558" s="50">
        <v>30</v>
      </c>
      <c r="E558" s="135">
        <v>6.08</v>
      </c>
      <c r="F558" s="205">
        <v>1.53</v>
      </c>
      <c r="G558" s="206">
        <f t="shared" ref="G558:G563" si="13">F558/E558</f>
        <v>0.25164473684210525</v>
      </c>
      <c r="H558" s="208" t="s">
        <v>324</v>
      </c>
    </row>
    <row r="559" spans="1:8" ht="57" customHeight="1" x14ac:dyDescent="0.25">
      <c r="A559" s="597"/>
      <c r="B559" s="42" t="s">
        <v>239</v>
      </c>
      <c r="C559" s="41" t="s">
        <v>260</v>
      </c>
      <c r="D559" s="41">
        <v>10</v>
      </c>
      <c r="E559" s="135">
        <v>4</v>
      </c>
      <c r="F559" s="135">
        <v>0.99</v>
      </c>
      <c r="G559" s="206">
        <f t="shared" si="13"/>
        <v>0.2475</v>
      </c>
      <c r="H559" s="146" t="s">
        <v>326</v>
      </c>
    </row>
    <row r="560" spans="1:8" ht="81.75" customHeight="1" x14ac:dyDescent="0.25">
      <c r="A560" s="597"/>
      <c r="B560" s="42" t="s">
        <v>240</v>
      </c>
      <c r="C560" s="41" t="s">
        <v>89</v>
      </c>
      <c r="D560" s="41">
        <v>20</v>
      </c>
      <c r="E560" s="90">
        <v>0.2</v>
      </c>
      <c r="F560" s="203">
        <v>5.11E-2</v>
      </c>
      <c r="G560" s="206">
        <f t="shared" si="13"/>
        <v>0.2555</v>
      </c>
      <c r="H560" s="146" t="s">
        <v>334</v>
      </c>
    </row>
    <row r="561" spans="1:8" ht="69" customHeight="1" x14ac:dyDescent="0.25">
      <c r="A561" s="597"/>
      <c r="B561" s="42" t="s">
        <v>241</v>
      </c>
      <c r="C561" s="41" t="s">
        <v>261</v>
      </c>
      <c r="D561" s="41">
        <v>10</v>
      </c>
      <c r="E561" s="41">
        <v>4</v>
      </c>
      <c r="F561" s="135">
        <v>0.8</v>
      </c>
      <c r="G561" s="206">
        <f t="shared" si="13"/>
        <v>0.2</v>
      </c>
      <c r="H561" s="146" t="s">
        <v>332</v>
      </c>
    </row>
    <row r="562" spans="1:8" ht="82.5" customHeight="1" x14ac:dyDescent="0.25">
      <c r="A562" s="597"/>
      <c r="B562" s="42" t="s">
        <v>258</v>
      </c>
      <c r="C562" s="41" t="s">
        <v>89</v>
      </c>
      <c r="D562" s="41">
        <v>15</v>
      </c>
      <c r="E562" s="92">
        <v>0.22</v>
      </c>
      <c r="F562" s="203">
        <v>6.2399999999999997E-2</v>
      </c>
      <c r="G562" s="206">
        <f t="shared" si="13"/>
        <v>0.28363636363636363</v>
      </c>
      <c r="H562" s="146" t="s">
        <v>335</v>
      </c>
    </row>
    <row r="563" spans="1:8" ht="93" customHeight="1" thickBot="1" x14ac:dyDescent="0.3">
      <c r="A563" s="598"/>
      <c r="B563" s="51" t="s">
        <v>259</v>
      </c>
      <c r="C563" s="52" t="s">
        <v>261</v>
      </c>
      <c r="D563" s="52">
        <v>15</v>
      </c>
      <c r="E563" s="52">
        <v>12</v>
      </c>
      <c r="F563" s="52">
        <v>3</v>
      </c>
      <c r="G563" s="204">
        <f t="shared" si="13"/>
        <v>0.25</v>
      </c>
      <c r="H563" s="207" t="s">
        <v>333</v>
      </c>
    </row>
    <row r="564" spans="1:8" ht="93.75" customHeight="1" x14ac:dyDescent="0.25">
      <c r="A564" s="596" t="s">
        <v>132</v>
      </c>
      <c r="B564" s="49" t="s">
        <v>238</v>
      </c>
      <c r="C564" s="50" t="s">
        <v>260</v>
      </c>
      <c r="D564" s="50">
        <v>30</v>
      </c>
      <c r="E564" s="135">
        <v>6.08</v>
      </c>
      <c r="F564" s="205">
        <v>2.04</v>
      </c>
      <c r="G564" s="206">
        <f t="shared" ref="G564:G569" si="14">F564/E564</f>
        <v>0.33552631578947367</v>
      </c>
      <c r="H564" s="208" t="s">
        <v>336</v>
      </c>
    </row>
    <row r="565" spans="1:8" ht="72" customHeight="1" x14ac:dyDescent="0.25">
      <c r="A565" s="597"/>
      <c r="B565" s="42" t="s">
        <v>239</v>
      </c>
      <c r="C565" s="41" t="s">
        <v>260</v>
      </c>
      <c r="D565" s="41">
        <v>10</v>
      </c>
      <c r="E565" s="135">
        <v>4</v>
      </c>
      <c r="F565" s="135">
        <v>1.32</v>
      </c>
      <c r="G565" s="206">
        <f t="shared" si="14"/>
        <v>0.33</v>
      </c>
      <c r="H565" s="146" t="s">
        <v>342</v>
      </c>
    </row>
    <row r="566" spans="1:8" ht="81.75" customHeight="1" x14ac:dyDescent="0.25">
      <c r="A566" s="597"/>
      <c r="B566" s="42" t="s">
        <v>240</v>
      </c>
      <c r="C566" s="41" t="s">
        <v>89</v>
      </c>
      <c r="D566" s="41">
        <v>20</v>
      </c>
      <c r="E566" s="90">
        <v>0.2</v>
      </c>
      <c r="F566" s="203">
        <v>6.7400000000000002E-2</v>
      </c>
      <c r="G566" s="206">
        <f t="shared" si="14"/>
        <v>0.33699999999999997</v>
      </c>
      <c r="H566" s="146" t="s">
        <v>343</v>
      </c>
    </row>
    <row r="567" spans="1:8" ht="75" customHeight="1" x14ac:dyDescent="0.25">
      <c r="A567" s="597"/>
      <c r="B567" s="42" t="s">
        <v>241</v>
      </c>
      <c r="C567" s="41" t="s">
        <v>261</v>
      </c>
      <c r="D567" s="41">
        <v>10</v>
      </c>
      <c r="E567" s="41">
        <v>4</v>
      </c>
      <c r="F567" s="135">
        <v>1.3</v>
      </c>
      <c r="G567" s="206">
        <f t="shared" si="14"/>
        <v>0.32500000000000001</v>
      </c>
      <c r="H567" s="146" t="s">
        <v>344</v>
      </c>
    </row>
    <row r="568" spans="1:8" ht="53.25" customHeight="1" x14ac:dyDescent="0.25">
      <c r="A568" s="597"/>
      <c r="B568" s="42" t="s">
        <v>258</v>
      </c>
      <c r="C568" s="41" t="s">
        <v>89</v>
      </c>
      <c r="D568" s="41">
        <v>15</v>
      </c>
      <c r="E568" s="92">
        <v>0.22</v>
      </c>
      <c r="F568" s="203">
        <v>7.3300000000000004E-2</v>
      </c>
      <c r="G568" s="206">
        <f t="shared" si="14"/>
        <v>0.33318181818181819</v>
      </c>
      <c r="H568" s="146" t="s">
        <v>345</v>
      </c>
    </row>
    <row r="569" spans="1:8" ht="70.5" customHeight="1" thickBot="1" x14ac:dyDescent="0.3">
      <c r="A569" s="598"/>
      <c r="B569" s="51" t="s">
        <v>259</v>
      </c>
      <c r="C569" s="52" t="s">
        <v>261</v>
      </c>
      <c r="D569" s="52">
        <v>15</v>
      </c>
      <c r="E569" s="52">
        <v>12</v>
      </c>
      <c r="F569" s="52">
        <v>4</v>
      </c>
      <c r="G569" s="204">
        <f t="shared" si="14"/>
        <v>0.33333333333333331</v>
      </c>
      <c r="H569" s="207" t="s">
        <v>346</v>
      </c>
    </row>
    <row r="570" spans="1:8" ht="45" customHeight="1" x14ac:dyDescent="0.25">
      <c r="A570" s="596" t="s">
        <v>133</v>
      </c>
      <c r="B570" s="49" t="s">
        <v>238</v>
      </c>
      <c r="C570" s="50" t="s">
        <v>260</v>
      </c>
      <c r="D570" s="50">
        <v>30</v>
      </c>
      <c r="E570" s="135">
        <v>6.08</v>
      </c>
      <c r="F570" s="205">
        <v>2.48</v>
      </c>
      <c r="G570" s="206">
        <f t="shared" ref="G570:G575" si="15">F570/E570</f>
        <v>0.40789473684210525</v>
      </c>
      <c r="H570" s="208" t="s">
        <v>446</v>
      </c>
    </row>
    <row r="571" spans="1:8" ht="45" customHeight="1" x14ac:dyDescent="0.25">
      <c r="A571" s="597"/>
      <c r="B571" s="42" t="s">
        <v>239</v>
      </c>
      <c r="C571" s="41" t="s">
        <v>260</v>
      </c>
      <c r="D571" s="41">
        <v>10</v>
      </c>
      <c r="E571" s="135">
        <v>4</v>
      </c>
      <c r="F571" s="135">
        <v>1.65</v>
      </c>
      <c r="G571" s="206">
        <f t="shared" si="15"/>
        <v>0.41249999999999998</v>
      </c>
      <c r="H571" s="146" t="s">
        <v>445</v>
      </c>
    </row>
    <row r="572" spans="1:8" ht="45" customHeight="1" x14ac:dyDescent="0.25">
      <c r="A572" s="597"/>
      <c r="B572" s="42" t="s">
        <v>240</v>
      </c>
      <c r="C572" s="41" t="s">
        <v>89</v>
      </c>
      <c r="D572" s="41">
        <v>20</v>
      </c>
      <c r="E572" s="90">
        <v>0.2</v>
      </c>
      <c r="F572" s="203">
        <v>8.3400000000000002E-2</v>
      </c>
      <c r="G572" s="206">
        <f t="shared" si="15"/>
        <v>0.41699999999999998</v>
      </c>
      <c r="H572" s="146" t="s">
        <v>449</v>
      </c>
    </row>
    <row r="573" spans="1:8" ht="45" customHeight="1" x14ac:dyDescent="0.25">
      <c r="A573" s="597"/>
      <c r="B573" s="42" t="s">
        <v>241</v>
      </c>
      <c r="C573" s="41" t="s">
        <v>261</v>
      </c>
      <c r="D573" s="41">
        <v>10</v>
      </c>
      <c r="E573" s="41">
        <v>4</v>
      </c>
      <c r="F573" s="135">
        <v>1.8</v>
      </c>
      <c r="G573" s="206">
        <f t="shared" si="15"/>
        <v>0.45</v>
      </c>
      <c r="H573" s="146" t="s">
        <v>451</v>
      </c>
    </row>
    <row r="574" spans="1:8" ht="45" customHeight="1" x14ac:dyDescent="0.25">
      <c r="A574" s="597"/>
      <c r="B574" s="42" t="s">
        <v>258</v>
      </c>
      <c r="C574" s="41" t="s">
        <v>89</v>
      </c>
      <c r="D574" s="41">
        <v>15</v>
      </c>
      <c r="E574" s="92">
        <v>0.22</v>
      </c>
      <c r="F574" s="203">
        <v>9.4100000000000003E-2</v>
      </c>
      <c r="G574" s="206">
        <f t="shared" si="15"/>
        <v>0.42772727272727273</v>
      </c>
      <c r="H574" s="146" t="s">
        <v>450</v>
      </c>
    </row>
    <row r="575" spans="1:8" ht="45" customHeight="1" thickBot="1" x14ac:dyDescent="0.3">
      <c r="A575" s="598"/>
      <c r="B575" s="51" t="s">
        <v>259</v>
      </c>
      <c r="C575" s="52" t="s">
        <v>261</v>
      </c>
      <c r="D575" s="52">
        <v>15</v>
      </c>
      <c r="E575" s="52">
        <v>12</v>
      </c>
      <c r="F575" s="52">
        <v>5</v>
      </c>
      <c r="G575" s="206">
        <f t="shared" si="15"/>
        <v>0.41666666666666669</v>
      </c>
      <c r="H575" s="146" t="s">
        <v>452</v>
      </c>
    </row>
    <row r="576" spans="1:8" ht="45" customHeight="1" x14ac:dyDescent="0.25">
      <c r="A576" s="596" t="s">
        <v>134</v>
      </c>
      <c r="B576" s="49" t="s">
        <v>238</v>
      </c>
      <c r="C576" s="50" t="s">
        <v>260</v>
      </c>
      <c r="D576" s="50">
        <v>30</v>
      </c>
      <c r="E576" s="135">
        <v>6.08</v>
      </c>
      <c r="F576" s="205">
        <v>2.86</v>
      </c>
      <c r="G576" s="206">
        <f t="shared" ref="G576:G581" si="16">F576/E576</f>
        <v>0.47039473684210525</v>
      </c>
      <c r="H576" s="209" t="s">
        <v>453</v>
      </c>
    </row>
    <row r="577" spans="1:8" ht="45" customHeight="1" x14ac:dyDescent="0.25">
      <c r="A577" s="597"/>
      <c r="B577" s="42" t="s">
        <v>239</v>
      </c>
      <c r="C577" s="41" t="s">
        <v>260</v>
      </c>
      <c r="D577" s="41">
        <v>10</v>
      </c>
      <c r="E577" s="135">
        <v>4</v>
      </c>
      <c r="F577" s="135">
        <v>1.98</v>
      </c>
      <c r="G577" s="206">
        <f t="shared" si="16"/>
        <v>0.495</v>
      </c>
      <c r="H577" s="209" t="s">
        <v>454</v>
      </c>
    </row>
    <row r="578" spans="1:8" ht="45" customHeight="1" x14ac:dyDescent="0.25">
      <c r="A578" s="597"/>
      <c r="B578" s="42" t="s">
        <v>240</v>
      </c>
      <c r="C578" s="41" t="s">
        <v>89</v>
      </c>
      <c r="D578" s="41">
        <v>20</v>
      </c>
      <c r="E578" s="90">
        <v>0.2</v>
      </c>
      <c r="F578" s="203">
        <v>0.1099</v>
      </c>
      <c r="G578" s="206">
        <f t="shared" si="16"/>
        <v>0.54949999999999999</v>
      </c>
      <c r="H578" s="146" t="s">
        <v>457</v>
      </c>
    </row>
    <row r="579" spans="1:8" ht="45" customHeight="1" x14ac:dyDescent="0.25">
      <c r="A579" s="597"/>
      <c r="B579" s="42" t="s">
        <v>241</v>
      </c>
      <c r="C579" s="41" t="s">
        <v>261</v>
      </c>
      <c r="D579" s="41">
        <v>10</v>
      </c>
      <c r="E579" s="41">
        <v>4</v>
      </c>
      <c r="F579" s="135">
        <v>2.2999999999999998</v>
      </c>
      <c r="G579" s="206">
        <f t="shared" si="16"/>
        <v>0.57499999999999996</v>
      </c>
      <c r="H579" s="146" t="s">
        <v>458</v>
      </c>
    </row>
    <row r="580" spans="1:8" ht="45" customHeight="1" x14ac:dyDescent="0.25">
      <c r="A580" s="597"/>
      <c r="B580" s="42" t="s">
        <v>258</v>
      </c>
      <c r="C580" s="41" t="s">
        <v>89</v>
      </c>
      <c r="D580" s="41">
        <v>15</v>
      </c>
      <c r="E580" s="92">
        <v>0.22</v>
      </c>
      <c r="F580" s="203">
        <v>0.1099</v>
      </c>
      <c r="G580" s="206">
        <f t="shared" si="16"/>
        <v>0.49954545454545451</v>
      </c>
      <c r="H580" s="146" t="s">
        <v>459</v>
      </c>
    </row>
    <row r="581" spans="1:8" ht="64.5" customHeight="1" thickBot="1" x14ac:dyDescent="0.3">
      <c r="A581" s="598"/>
      <c r="B581" s="51" t="s">
        <v>259</v>
      </c>
      <c r="C581" s="52" t="s">
        <v>261</v>
      </c>
      <c r="D581" s="52">
        <v>15</v>
      </c>
      <c r="E581" s="52">
        <v>12</v>
      </c>
      <c r="F581" s="52">
        <v>6</v>
      </c>
      <c r="G581" s="206">
        <f t="shared" si="16"/>
        <v>0.5</v>
      </c>
      <c r="H581" s="210" t="s">
        <v>456</v>
      </c>
    </row>
    <row r="582" spans="1:8" ht="45" customHeight="1" x14ac:dyDescent="0.25">
      <c r="A582" s="596" t="s">
        <v>122</v>
      </c>
      <c r="B582" s="49" t="s">
        <v>238</v>
      </c>
      <c r="C582" s="50" t="s">
        <v>260</v>
      </c>
      <c r="D582" s="50">
        <v>30</v>
      </c>
      <c r="E582" s="135">
        <v>6.08</v>
      </c>
      <c r="F582" s="205">
        <v>3.57</v>
      </c>
      <c r="G582" s="206">
        <f t="shared" ref="G582:G587" si="17">F582/E582</f>
        <v>0.58717105263157887</v>
      </c>
      <c r="H582" s="146" t="s">
        <v>460</v>
      </c>
    </row>
    <row r="583" spans="1:8" ht="45" customHeight="1" x14ac:dyDescent="0.25">
      <c r="A583" s="597"/>
      <c r="B583" s="42" t="s">
        <v>239</v>
      </c>
      <c r="C583" s="41" t="s">
        <v>260</v>
      </c>
      <c r="D583" s="41">
        <v>10</v>
      </c>
      <c r="E583" s="135">
        <v>4</v>
      </c>
      <c r="F583" s="135">
        <v>2.31</v>
      </c>
      <c r="G583" s="206">
        <f t="shared" si="17"/>
        <v>0.57750000000000001</v>
      </c>
      <c r="H583" s="146" t="s">
        <v>462</v>
      </c>
    </row>
    <row r="584" spans="1:8" ht="45" customHeight="1" x14ac:dyDescent="0.25">
      <c r="A584" s="597"/>
      <c r="B584" s="42" t="s">
        <v>240</v>
      </c>
      <c r="C584" s="41" t="s">
        <v>89</v>
      </c>
      <c r="D584" s="41">
        <v>20</v>
      </c>
      <c r="E584" s="90">
        <v>0.2</v>
      </c>
      <c r="F584" s="203">
        <v>0.12039999999999999</v>
      </c>
      <c r="G584" s="206">
        <f t="shared" si="17"/>
        <v>0.60199999999999998</v>
      </c>
      <c r="H584" s="146" t="s">
        <v>463</v>
      </c>
    </row>
    <row r="585" spans="1:8" ht="45" customHeight="1" x14ac:dyDescent="0.25">
      <c r="A585" s="597"/>
      <c r="B585" s="42" t="s">
        <v>241</v>
      </c>
      <c r="C585" s="41" t="s">
        <v>261</v>
      </c>
      <c r="D585" s="41">
        <v>10</v>
      </c>
      <c r="E585" s="41">
        <v>4</v>
      </c>
      <c r="F585" s="135">
        <v>2.68</v>
      </c>
      <c r="G585" s="206">
        <f t="shared" si="17"/>
        <v>0.67</v>
      </c>
      <c r="H585" s="146" t="s">
        <v>465</v>
      </c>
    </row>
    <row r="586" spans="1:8" ht="45" customHeight="1" x14ac:dyDescent="0.25">
      <c r="A586" s="597"/>
      <c r="B586" s="42" t="s">
        <v>258</v>
      </c>
      <c r="C586" s="41" t="s">
        <v>89</v>
      </c>
      <c r="D586" s="41">
        <v>15</v>
      </c>
      <c r="E586" s="92">
        <v>0.22</v>
      </c>
      <c r="F586" s="203">
        <v>0.12820000000000001</v>
      </c>
      <c r="G586" s="206">
        <f t="shared" si="17"/>
        <v>0.58272727272727276</v>
      </c>
      <c r="H586" s="146" t="s">
        <v>466</v>
      </c>
    </row>
    <row r="587" spans="1:8" ht="45" customHeight="1" thickBot="1" x14ac:dyDescent="0.3">
      <c r="A587" s="598"/>
      <c r="B587" s="51" t="s">
        <v>259</v>
      </c>
      <c r="C587" s="52" t="s">
        <v>261</v>
      </c>
      <c r="D587" s="52">
        <v>15</v>
      </c>
      <c r="E587" s="52">
        <v>12</v>
      </c>
      <c r="F587" s="52">
        <v>7</v>
      </c>
      <c r="G587" s="206">
        <f t="shared" si="17"/>
        <v>0.58333333333333337</v>
      </c>
      <c r="H587" s="210" t="s">
        <v>464</v>
      </c>
    </row>
    <row r="588" spans="1:8" ht="45" customHeight="1" x14ac:dyDescent="0.25">
      <c r="A588" s="596" t="s">
        <v>123</v>
      </c>
      <c r="B588" s="49" t="s">
        <v>238</v>
      </c>
      <c r="C588" s="50" t="s">
        <v>260</v>
      </c>
      <c r="D588" s="50">
        <v>30</v>
      </c>
      <c r="E588" s="135">
        <v>6.08</v>
      </c>
      <c r="F588" s="205">
        <v>4.08</v>
      </c>
      <c r="G588" s="206">
        <f t="shared" ref="G588:G593" si="18">F588/E588</f>
        <v>0.67105263157894735</v>
      </c>
      <c r="H588" s="146" t="s">
        <v>467</v>
      </c>
    </row>
    <row r="589" spans="1:8" ht="45" customHeight="1" x14ac:dyDescent="0.25">
      <c r="A589" s="597"/>
      <c r="B589" s="42" t="s">
        <v>239</v>
      </c>
      <c r="C589" s="41" t="s">
        <v>260</v>
      </c>
      <c r="D589" s="41">
        <v>10</v>
      </c>
      <c r="E589" s="135">
        <v>4</v>
      </c>
      <c r="F589" s="135">
        <v>2.64</v>
      </c>
      <c r="G589" s="206">
        <f t="shared" si="18"/>
        <v>0.66</v>
      </c>
      <c r="H589" s="146" t="s">
        <v>470</v>
      </c>
    </row>
    <row r="590" spans="1:8" ht="76.5" customHeight="1" x14ac:dyDescent="0.25">
      <c r="A590" s="597"/>
      <c r="B590" s="42" t="s">
        <v>240</v>
      </c>
      <c r="C590" s="41" t="s">
        <v>89</v>
      </c>
      <c r="D590" s="41">
        <v>20</v>
      </c>
      <c r="E590" s="90">
        <v>0.2</v>
      </c>
      <c r="F590" s="203">
        <v>0.13669999999999999</v>
      </c>
      <c r="G590" s="206">
        <f t="shared" si="18"/>
        <v>0.68349999999999989</v>
      </c>
      <c r="H590" s="146" t="s">
        <v>472</v>
      </c>
    </row>
    <row r="591" spans="1:8" ht="61.5" customHeight="1" x14ac:dyDescent="0.25">
      <c r="A591" s="597"/>
      <c r="B591" s="42" t="s">
        <v>241</v>
      </c>
      <c r="C591" s="41" t="s">
        <v>261</v>
      </c>
      <c r="D591" s="41">
        <v>10</v>
      </c>
      <c r="E591" s="41">
        <v>4</v>
      </c>
      <c r="F591" s="135">
        <v>2.94</v>
      </c>
      <c r="G591" s="206">
        <f t="shared" si="18"/>
        <v>0.73499999999999999</v>
      </c>
      <c r="H591" s="146" t="s">
        <v>465</v>
      </c>
    </row>
    <row r="592" spans="1:8" ht="66.75" customHeight="1" x14ac:dyDescent="0.25">
      <c r="A592" s="597"/>
      <c r="B592" s="42" t="s">
        <v>258</v>
      </c>
      <c r="C592" s="41" t="s">
        <v>89</v>
      </c>
      <c r="D592" s="41">
        <v>15</v>
      </c>
      <c r="E592" s="92">
        <v>0.22</v>
      </c>
      <c r="F592" s="203">
        <v>0.14649999999999999</v>
      </c>
      <c r="G592" s="206">
        <f t="shared" si="18"/>
        <v>0.66590909090909089</v>
      </c>
      <c r="H592" s="210" t="s">
        <v>473</v>
      </c>
    </row>
    <row r="593" spans="1:8" ht="63.75" customHeight="1" thickBot="1" x14ac:dyDescent="0.3">
      <c r="A593" s="598"/>
      <c r="B593" s="51" t="s">
        <v>259</v>
      </c>
      <c r="C593" s="52" t="s">
        <v>261</v>
      </c>
      <c r="D593" s="52">
        <v>15</v>
      </c>
      <c r="E593" s="52">
        <v>12</v>
      </c>
      <c r="F593" s="52">
        <v>8</v>
      </c>
      <c r="G593" s="204">
        <f t="shared" si="18"/>
        <v>0.66666666666666663</v>
      </c>
      <c r="H593" s="211" t="s">
        <v>471</v>
      </c>
    </row>
    <row r="594" spans="1:8" ht="75.75" customHeight="1" x14ac:dyDescent="0.25">
      <c r="A594" s="596" t="s">
        <v>124</v>
      </c>
      <c r="B594" s="49" t="s">
        <v>238</v>
      </c>
      <c r="C594" s="50" t="s">
        <v>260</v>
      </c>
      <c r="D594" s="50">
        <v>30</v>
      </c>
      <c r="E594" s="135">
        <v>6.08</v>
      </c>
      <c r="F594" s="205">
        <v>4.59</v>
      </c>
      <c r="G594" s="206">
        <f t="shared" ref="G594:G599" si="19">F594/E594</f>
        <v>0.75493421052631571</v>
      </c>
      <c r="H594" s="208" t="s">
        <v>477</v>
      </c>
    </row>
    <row r="595" spans="1:8" ht="61.5" customHeight="1" x14ac:dyDescent="0.25">
      <c r="A595" s="597"/>
      <c r="B595" s="42" t="s">
        <v>239</v>
      </c>
      <c r="C595" s="41" t="s">
        <v>260</v>
      </c>
      <c r="D595" s="41">
        <v>10</v>
      </c>
      <c r="E595" s="135">
        <v>4</v>
      </c>
      <c r="F595" s="135">
        <v>2.97</v>
      </c>
      <c r="G595" s="206">
        <f t="shared" si="19"/>
        <v>0.74250000000000005</v>
      </c>
      <c r="H595" s="146" t="s">
        <v>480</v>
      </c>
    </row>
    <row r="596" spans="1:8" ht="66.75" customHeight="1" x14ac:dyDescent="0.25">
      <c r="A596" s="597"/>
      <c r="B596" s="42" t="s">
        <v>240</v>
      </c>
      <c r="C596" s="41" t="s">
        <v>89</v>
      </c>
      <c r="D596" s="41">
        <v>20</v>
      </c>
      <c r="E596" s="90">
        <v>0.2</v>
      </c>
      <c r="F596" s="203">
        <v>0.15310000000000001</v>
      </c>
      <c r="G596" s="206">
        <f t="shared" si="19"/>
        <v>0.76550000000000007</v>
      </c>
      <c r="H596" s="146" t="s">
        <v>485</v>
      </c>
    </row>
    <row r="597" spans="1:8" ht="45" customHeight="1" x14ac:dyDescent="0.25">
      <c r="A597" s="597"/>
      <c r="B597" s="42" t="s">
        <v>241</v>
      </c>
      <c r="C597" s="41" t="s">
        <v>261</v>
      </c>
      <c r="D597" s="41">
        <v>10</v>
      </c>
      <c r="E597" s="41">
        <v>4</v>
      </c>
      <c r="F597" s="135">
        <v>3.2</v>
      </c>
      <c r="G597" s="206">
        <f t="shared" si="19"/>
        <v>0.8</v>
      </c>
      <c r="H597" s="146" t="s">
        <v>476</v>
      </c>
    </row>
    <row r="598" spans="1:8" ht="63.75" customHeight="1" x14ac:dyDescent="0.25">
      <c r="A598" s="597"/>
      <c r="B598" s="42" t="s">
        <v>258</v>
      </c>
      <c r="C598" s="41" t="s">
        <v>89</v>
      </c>
      <c r="D598" s="41">
        <v>15</v>
      </c>
      <c r="E598" s="92">
        <v>0.22</v>
      </c>
      <c r="F598" s="203">
        <v>0.1648</v>
      </c>
      <c r="G598" s="206">
        <f t="shared" si="19"/>
        <v>0.74909090909090914</v>
      </c>
      <c r="H598" s="210" t="s">
        <v>475</v>
      </c>
    </row>
    <row r="599" spans="1:8" ht="74.25" customHeight="1" thickBot="1" x14ac:dyDescent="0.3">
      <c r="A599" s="598"/>
      <c r="B599" s="51" t="s">
        <v>259</v>
      </c>
      <c r="C599" s="52" t="s">
        <v>261</v>
      </c>
      <c r="D599" s="52">
        <v>15</v>
      </c>
      <c r="E599" s="52">
        <v>12</v>
      </c>
      <c r="F599" s="52">
        <v>9</v>
      </c>
      <c r="G599" s="212">
        <f t="shared" si="19"/>
        <v>0.75</v>
      </c>
      <c r="H599" s="207" t="s">
        <v>474</v>
      </c>
    </row>
    <row r="600" spans="1:8" ht="45" customHeight="1" x14ac:dyDescent="0.25">
      <c r="A600" s="596" t="s">
        <v>125</v>
      </c>
      <c r="B600" s="49" t="s">
        <v>238</v>
      </c>
      <c r="C600" s="50" t="s">
        <v>260</v>
      </c>
      <c r="D600" s="50">
        <v>30</v>
      </c>
      <c r="E600" s="135">
        <v>6.08</v>
      </c>
      <c r="F600" s="213">
        <v>5.0999999999999996</v>
      </c>
      <c r="G600" s="206">
        <f t="shared" ref="G600:G605" si="20">F600/E600</f>
        <v>0.83881578947368418</v>
      </c>
      <c r="H600" s="208" t="s">
        <v>487</v>
      </c>
    </row>
    <row r="601" spans="1:8" ht="45" customHeight="1" x14ac:dyDescent="0.25">
      <c r="A601" s="597"/>
      <c r="B601" s="42" t="s">
        <v>239</v>
      </c>
      <c r="C601" s="41" t="s">
        <v>260</v>
      </c>
      <c r="D601" s="41">
        <v>10</v>
      </c>
      <c r="E601" s="135">
        <v>4</v>
      </c>
      <c r="F601" s="135">
        <v>3.3</v>
      </c>
      <c r="G601" s="206">
        <f t="shared" si="20"/>
        <v>0.82499999999999996</v>
      </c>
      <c r="H601" s="146" t="s">
        <v>489</v>
      </c>
    </row>
    <row r="602" spans="1:8" ht="50.25" customHeight="1" x14ac:dyDescent="0.25">
      <c r="A602" s="597"/>
      <c r="B602" s="42" t="s">
        <v>240</v>
      </c>
      <c r="C602" s="41" t="s">
        <v>89</v>
      </c>
      <c r="D602" s="41">
        <v>20</v>
      </c>
      <c r="E602" s="90">
        <v>0.2</v>
      </c>
      <c r="F602" s="203">
        <v>0.16950000000000001</v>
      </c>
      <c r="G602" s="206">
        <f t="shared" si="20"/>
        <v>0.84750000000000003</v>
      </c>
      <c r="H602" s="146" t="s">
        <v>492</v>
      </c>
    </row>
    <row r="603" spans="1:8" ht="45" customHeight="1" x14ac:dyDescent="0.25">
      <c r="A603" s="597"/>
      <c r="B603" s="42" t="s">
        <v>241</v>
      </c>
      <c r="C603" s="41" t="s">
        <v>261</v>
      </c>
      <c r="D603" s="41">
        <v>10</v>
      </c>
      <c r="E603" s="41">
        <v>4</v>
      </c>
      <c r="F603" s="135">
        <v>3.2</v>
      </c>
      <c r="G603" s="206">
        <f t="shared" si="20"/>
        <v>0.8</v>
      </c>
      <c r="H603" s="146" t="s">
        <v>491</v>
      </c>
    </row>
    <row r="604" spans="1:8" ht="45" customHeight="1" x14ac:dyDescent="0.25">
      <c r="A604" s="597"/>
      <c r="B604" s="42" t="s">
        <v>258</v>
      </c>
      <c r="C604" s="41" t="s">
        <v>89</v>
      </c>
      <c r="D604" s="41">
        <v>15</v>
      </c>
      <c r="E604" s="92">
        <v>0.22</v>
      </c>
      <c r="F604" s="203">
        <v>0.184</v>
      </c>
      <c r="G604" s="206">
        <f t="shared" si="20"/>
        <v>0.83636363636363631</v>
      </c>
      <c r="H604" s="146" t="s">
        <v>493</v>
      </c>
    </row>
    <row r="605" spans="1:8" ht="45" customHeight="1" thickBot="1" x14ac:dyDescent="0.3">
      <c r="A605" s="598"/>
      <c r="B605" s="51" t="s">
        <v>259</v>
      </c>
      <c r="C605" s="52" t="s">
        <v>261</v>
      </c>
      <c r="D605" s="52">
        <v>15</v>
      </c>
      <c r="E605" s="52">
        <v>12</v>
      </c>
      <c r="F605" s="52">
        <v>10</v>
      </c>
      <c r="G605" s="212">
        <f t="shared" si="20"/>
        <v>0.83333333333333337</v>
      </c>
      <c r="H605" s="207" t="s">
        <v>490</v>
      </c>
    </row>
    <row r="606" spans="1:8" ht="45" customHeight="1" x14ac:dyDescent="0.25">
      <c r="A606" s="596" t="s">
        <v>126</v>
      </c>
      <c r="B606" s="49" t="s">
        <v>238</v>
      </c>
      <c r="C606" s="50" t="s">
        <v>260</v>
      </c>
      <c r="D606" s="50">
        <v>30</v>
      </c>
      <c r="E606" s="135">
        <v>6.08</v>
      </c>
      <c r="F606" s="214">
        <v>5.17</v>
      </c>
      <c r="G606" s="206">
        <f t="shared" ref="G606:G611" si="21">F606/E606</f>
        <v>0.85032894736842102</v>
      </c>
      <c r="H606" s="208" t="s">
        <v>499</v>
      </c>
    </row>
    <row r="607" spans="1:8" ht="45" customHeight="1" x14ac:dyDescent="0.25">
      <c r="A607" s="597"/>
      <c r="B607" s="42" t="s">
        <v>239</v>
      </c>
      <c r="C607" s="41" t="s">
        <v>260</v>
      </c>
      <c r="D607" s="41">
        <v>10</v>
      </c>
      <c r="E607" s="135">
        <v>4</v>
      </c>
      <c r="F607" s="215">
        <f>3.3+0.33</f>
        <v>3.63</v>
      </c>
      <c r="G607" s="206">
        <f t="shared" si="21"/>
        <v>0.90749999999999997</v>
      </c>
      <c r="H607" s="146" t="s">
        <v>500</v>
      </c>
    </row>
    <row r="608" spans="1:8" ht="45" customHeight="1" x14ac:dyDescent="0.25">
      <c r="A608" s="597"/>
      <c r="B608" s="42" t="s">
        <v>240</v>
      </c>
      <c r="C608" s="41" t="s">
        <v>89</v>
      </c>
      <c r="D608" s="41">
        <v>20</v>
      </c>
      <c r="E608" s="90">
        <v>0.2</v>
      </c>
      <c r="F608" s="203">
        <v>0.18559999999999999</v>
      </c>
      <c r="G608" s="206">
        <f t="shared" si="21"/>
        <v>0.92799999999999994</v>
      </c>
      <c r="H608" s="146" t="s">
        <v>495</v>
      </c>
    </row>
    <row r="609" spans="1:8" ht="45" customHeight="1" x14ac:dyDescent="0.25">
      <c r="A609" s="597"/>
      <c r="B609" s="42" t="s">
        <v>241</v>
      </c>
      <c r="C609" s="41" t="s">
        <v>261</v>
      </c>
      <c r="D609" s="41">
        <v>10</v>
      </c>
      <c r="E609" s="41">
        <v>4</v>
      </c>
      <c r="F609" s="135">
        <v>3.7</v>
      </c>
      <c r="G609" s="206">
        <f t="shared" si="21"/>
        <v>0.92500000000000004</v>
      </c>
      <c r="H609" s="146" t="s">
        <v>496</v>
      </c>
    </row>
    <row r="610" spans="1:8" ht="45" customHeight="1" x14ac:dyDescent="0.25">
      <c r="A610" s="597"/>
      <c r="B610" s="42" t="s">
        <v>258</v>
      </c>
      <c r="C610" s="41" t="s">
        <v>89</v>
      </c>
      <c r="D610" s="41">
        <v>15</v>
      </c>
      <c r="E610" s="92">
        <v>0.22</v>
      </c>
      <c r="F610" s="203">
        <v>0.20200000000000001</v>
      </c>
      <c r="G610" s="206">
        <f t="shared" si="21"/>
        <v>0.91818181818181821</v>
      </c>
      <c r="H610" s="146" t="s">
        <v>497</v>
      </c>
    </row>
    <row r="611" spans="1:8" ht="45" customHeight="1" thickBot="1" x14ac:dyDescent="0.3">
      <c r="A611" s="598"/>
      <c r="B611" s="51" t="s">
        <v>259</v>
      </c>
      <c r="C611" s="52" t="s">
        <v>261</v>
      </c>
      <c r="D611" s="52">
        <v>15</v>
      </c>
      <c r="E611" s="52">
        <v>12</v>
      </c>
      <c r="F611" s="52">
        <v>10.75</v>
      </c>
      <c r="G611" s="212">
        <f t="shared" si="21"/>
        <v>0.89583333333333337</v>
      </c>
      <c r="H611" s="207" t="s">
        <v>498</v>
      </c>
    </row>
    <row r="612" spans="1:8" ht="45" customHeight="1" x14ac:dyDescent="0.25">
      <c r="A612" s="596" t="s">
        <v>127</v>
      </c>
      <c r="B612" s="49" t="s">
        <v>238</v>
      </c>
      <c r="C612" s="50" t="s">
        <v>260</v>
      </c>
      <c r="D612" s="50">
        <v>30</v>
      </c>
      <c r="E612" s="135">
        <v>6.08</v>
      </c>
      <c r="F612" s="214">
        <v>5.23</v>
      </c>
      <c r="G612" s="206">
        <f t="shared" ref="G612:G617" si="22">F612/E612</f>
        <v>0.86019736842105265</v>
      </c>
      <c r="H612" s="146" t="s">
        <v>504</v>
      </c>
    </row>
    <row r="613" spans="1:8" ht="45" customHeight="1" x14ac:dyDescent="0.25">
      <c r="A613" s="597"/>
      <c r="B613" s="42" t="s">
        <v>239</v>
      </c>
      <c r="C613" s="41" t="s">
        <v>260</v>
      </c>
      <c r="D613" s="41">
        <v>10</v>
      </c>
      <c r="E613" s="135">
        <v>4</v>
      </c>
      <c r="F613" s="135">
        <v>4</v>
      </c>
      <c r="G613" s="206">
        <f t="shared" si="22"/>
        <v>1</v>
      </c>
      <c r="H613" s="146" t="s">
        <v>505</v>
      </c>
    </row>
    <row r="614" spans="1:8" ht="45" customHeight="1" x14ac:dyDescent="0.25">
      <c r="A614" s="597"/>
      <c r="B614" s="42" t="s">
        <v>240</v>
      </c>
      <c r="C614" s="41" t="s">
        <v>89</v>
      </c>
      <c r="D614" s="41">
        <v>20</v>
      </c>
      <c r="E614" s="90">
        <v>0.2</v>
      </c>
      <c r="F614" s="203">
        <v>0.2</v>
      </c>
      <c r="G614" s="206">
        <f t="shared" si="22"/>
        <v>1</v>
      </c>
      <c r="H614" s="146" t="s">
        <v>508</v>
      </c>
    </row>
    <row r="615" spans="1:8" ht="45" customHeight="1" x14ac:dyDescent="0.25">
      <c r="A615" s="597"/>
      <c r="B615" s="42" t="s">
        <v>241</v>
      </c>
      <c r="C615" s="41" t="s">
        <v>261</v>
      </c>
      <c r="D615" s="41">
        <v>10</v>
      </c>
      <c r="E615" s="41">
        <v>4</v>
      </c>
      <c r="F615" s="135">
        <v>4</v>
      </c>
      <c r="G615" s="206">
        <f t="shared" si="22"/>
        <v>1</v>
      </c>
      <c r="H615" s="146" t="s">
        <v>507</v>
      </c>
    </row>
    <row r="616" spans="1:8" ht="64.5" customHeight="1" x14ac:dyDescent="0.25">
      <c r="A616" s="597"/>
      <c r="B616" s="42" t="s">
        <v>258</v>
      </c>
      <c r="C616" s="41" t="s">
        <v>89</v>
      </c>
      <c r="D616" s="41">
        <v>15</v>
      </c>
      <c r="E616" s="92">
        <v>0.22</v>
      </c>
      <c r="F616" s="203">
        <v>0.22</v>
      </c>
      <c r="G616" s="206">
        <f t="shared" si="22"/>
        <v>1</v>
      </c>
      <c r="H616" s="146" t="s">
        <v>509</v>
      </c>
    </row>
    <row r="617" spans="1:8" ht="45" customHeight="1" thickBot="1" x14ac:dyDescent="0.3">
      <c r="A617" s="599"/>
      <c r="B617" s="51" t="s">
        <v>259</v>
      </c>
      <c r="C617" s="52" t="s">
        <v>261</v>
      </c>
      <c r="D617" s="52">
        <v>15</v>
      </c>
      <c r="E617" s="52">
        <v>12</v>
      </c>
      <c r="F617" s="52">
        <v>12</v>
      </c>
      <c r="G617" s="212">
        <f t="shared" si="22"/>
        <v>1</v>
      </c>
      <c r="H617" s="207" t="s">
        <v>506</v>
      </c>
    </row>
    <row r="619" spans="1:8" ht="20.25" x14ac:dyDescent="0.3">
      <c r="A619" s="590" t="s">
        <v>198</v>
      </c>
      <c r="B619" s="591"/>
      <c r="C619" s="591"/>
      <c r="D619" s="591"/>
      <c r="E619" s="591"/>
      <c r="F619" s="591"/>
      <c r="G619" s="591"/>
      <c r="H619" s="592"/>
    </row>
    <row r="620" spans="1:8" ht="54.75" customHeight="1" thickBot="1" x14ac:dyDescent="0.3">
      <c r="A620" s="16" t="s">
        <v>73</v>
      </c>
      <c r="B620" s="17" t="s">
        <v>190</v>
      </c>
      <c r="C620" s="35" t="s">
        <v>142</v>
      </c>
      <c r="D620" s="35" t="s">
        <v>158</v>
      </c>
      <c r="E620" s="35" t="s">
        <v>199</v>
      </c>
      <c r="F620" s="35" t="s">
        <v>200</v>
      </c>
      <c r="G620" s="35" t="s">
        <v>201</v>
      </c>
      <c r="H620" s="18" t="s">
        <v>176</v>
      </c>
    </row>
    <row r="621" spans="1:8" ht="68.25" customHeight="1" x14ac:dyDescent="0.25">
      <c r="A621" s="593" t="s">
        <v>129</v>
      </c>
      <c r="B621" s="49" t="s">
        <v>238</v>
      </c>
      <c r="C621" s="50" t="s">
        <v>260</v>
      </c>
      <c r="D621" s="50">
        <v>30</v>
      </c>
      <c r="E621" s="135">
        <v>8</v>
      </c>
      <c r="F621" s="135">
        <v>0.02</v>
      </c>
      <c r="G621" s="137">
        <f t="shared" ref="G621:G632" si="23">F621/E621</f>
        <v>2.5000000000000001E-3</v>
      </c>
      <c r="H621" s="146" t="s">
        <v>516</v>
      </c>
    </row>
    <row r="622" spans="1:8" ht="68.25" customHeight="1" x14ac:dyDescent="0.25">
      <c r="A622" s="577"/>
      <c r="B622" s="42" t="s">
        <v>239</v>
      </c>
      <c r="C622" s="41" t="s">
        <v>260</v>
      </c>
      <c r="D622" s="41">
        <v>10</v>
      </c>
      <c r="E622" s="135">
        <v>2</v>
      </c>
      <c r="F622" s="135">
        <v>0.1</v>
      </c>
      <c r="G622" s="137">
        <f t="shared" si="23"/>
        <v>0.05</v>
      </c>
      <c r="H622" s="146" t="s">
        <v>517</v>
      </c>
    </row>
    <row r="623" spans="1:8" ht="63" customHeight="1" x14ac:dyDescent="0.25">
      <c r="A623" s="577"/>
      <c r="B623" s="42" t="s">
        <v>240</v>
      </c>
      <c r="C623" s="41" t="s">
        <v>89</v>
      </c>
      <c r="D623" s="41">
        <v>20</v>
      </c>
      <c r="E623" s="136">
        <v>0.3</v>
      </c>
      <c r="F623" s="137">
        <v>6.0000000000000001E-3</v>
      </c>
      <c r="G623" s="137">
        <f t="shared" si="23"/>
        <v>0.02</v>
      </c>
      <c r="H623" s="146" t="s">
        <v>518</v>
      </c>
    </row>
    <row r="624" spans="1:8" ht="72" customHeight="1" x14ac:dyDescent="0.25">
      <c r="A624" s="577"/>
      <c r="B624" s="42" t="s">
        <v>241</v>
      </c>
      <c r="C624" s="41" t="s">
        <v>261</v>
      </c>
      <c r="D624" s="41">
        <v>10</v>
      </c>
      <c r="E624" s="135">
        <v>4</v>
      </c>
      <c r="F624" s="135">
        <v>0.05</v>
      </c>
      <c r="G624" s="137">
        <f t="shared" si="23"/>
        <v>1.2500000000000001E-2</v>
      </c>
      <c r="H624" s="146" t="s">
        <v>308</v>
      </c>
    </row>
    <row r="625" spans="1:8" ht="62.25" customHeight="1" x14ac:dyDescent="0.25">
      <c r="A625" s="577"/>
      <c r="B625" s="42" t="s">
        <v>258</v>
      </c>
      <c r="C625" s="41" t="s">
        <v>89</v>
      </c>
      <c r="D625" s="41">
        <v>15</v>
      </c>
      <c r="E625" s="136">
        <v>0.25</v>
      </c>
      <c r="F625" s="136">
        <v>0.02</v>
      </c>
      <c r="G625" s="137">
        <f t="shared" si="23"/>
        <v>0.08</v>
      </c>
      <c r="H625" s="146" t="s">
        <v>519</v>
      </c>
    </row>
    <row r="626" spans="1:8" ht="69" customHeight="1" thickBot="1" x14ac:dyDescent="0.3">
      <c r="A626" s="594"/>
      <c r="B626" s="42" t="s">
        <v>259</v>
      </c>
      <c r="C626" s="52" t="s">
        <v>261</v>
      </c>
      <c r="D626" s="52">
        <v>15</v>
      </c>
      <c r="E626" s="135">
        <v>12</v>
      </c>
      <c r="F626" s="135">
        <v>1</v>
      </c>
      <c r="G626" s="136">
        <f t="shared" si="23"/>
        <v>8.3333333333333329E-2</v>
      </c>
      <c r="H626" s="146" t="s">
        <v>520</v>
      </c>
    </row>
    <row r="627" spans="1:8" ht="54" customHeight="1" x14ac:dyDescent="0.25">
      <c r="A627" s="593" t="s">
        <v>130</v>
      </c>
      <c r="B627" s="49" t="s">
        <v>238</v>
      </c>
      <c r="C627" s="50" t="s">
        <v>260</v>
      </c>
      <c r="D627" s="50">
        <v>30</v>
      </c>
      <c r="E627" s="135">
        <v>8</v>
      </c>
      <c r="F627" s="135">
        <v>0.72</v>
      </c>
      <c r="G627" s="137">
        <f t="shared" si="23"/>
        <v>0.09</v>
      </c>
      <c r="H627" s="146" t="s">
        <v>531</v>
      </c>
    </row>
    <row r="628" spans="1:8" ht="60" customHeight="1" x14ac:dyDescent="0.25">
      <c r="A628" s="577"/>
      <c r="B628" s="42" t="s">
        <v>239</v>
      </c>
      <c r="C628" s="41" t="s">
        <v>260</v>
      </c>
      <c r="D628" s="41">
        <v>10</v>
      </c>
      <c r="E628" s="135">
        <v>2</v>
      </c>
      <c r="F628" s="135">
        <v>0.2</v>
      </c>
      <c r="G628" s="137">
        <f t="shared" si="23"/>
        <v>0.1</v>
      </c>
      <c r="H628" s="146" t="s">
        <v>532</v>
      </c>
    </row>
    <row r="629" spans="1:8" ht="60" customHeight="1" x14ac:dyDescent="0.25">
      <c r="A629" s="577"/>
      <c r="B629" s="42" t="s">
        <v>240</v>
      </c>
      <c r="C629" s="41" t="s">
        <v>89</v>
      </c>
      <c r="D629" s="41">
        <v>20</v>
      </c>
      <c r="E629" s="136">
        <v>0.3</v>
      </c>
      <c r="F629" s="137">
        <v>7.4499999999999997E-2</v>
      </c>
      <c r="G629" s="137">
        <f t="shared" si="23"/>
        <v>0.24833333333333332</v>
      </c>
      <c r="H629" s="146" t="s">
        <v>533</v>
      </c>
    </row>
    <row r="630" spans="1:8" ht="61.5" customHeight="1" x14ac:dyDescent="0.25">
      <c r="A630" s="577"/>
      <c r="B630" s="42" t="s">
        <v>241</v>
      </c>
      <c r="C630" s="41" t="s">
        <v>261</v>
      </c>
      <c r="D630" s="41">
        <v>10</v>
      </c>
      <c r="E630" s="138">
        <v>4</v>
      </c>
      <c r="F630" s="216">
        <v>0.55000000000000004</v>
      </c>
      <c r="G630" s="137">
        <f t="shared" si="23"/>
        <v>0.13750000000000001</v>
      </c>
      <c r="H630" s="146" t="s">
        <v>534</v>
      </c>
    </row>
    <row r="631" spans="1:8" ht="57.75" customHeight="1" x14ac:dyDescent="0.25">
      <c r="A631" s="577"/>
      <c r="B631" s="42" t="s">
        <v>258</v>
      </c>
      <c r="C631" s="41" t="s">
        <v>89</v>
      </c>
      <c r="D631" s="41">
        <v>15</v>
      </c>
      <c r="E631" s="136">
        <v>0.25</v>
      </c>
      <c r="F631" s="217">
        <v>0.04</v>
      </c>
      <c r="G631" s="137">
        <f t="shared" si="23"/>
        <v>0.16</v>
      </c>
      <c r="H631" s="146" t="s">
        <v>535</v>
      </c>
    </row>
    <row r="632" spans="1:8" ht="54" customHeight="1" thickBot="1" x14ac:dyDescent="0.3">
      <c r="A632" s="594"/>
      <c r="B632" s="42" t="s">
        <v>259</v>
      </c>
      <c r="C632" s="52" t="s">
        <v>261</v>
      </c>
      <c r="D632" s="52">
        <v>15</v>
      </c>
      <c r="E632" s="135">
        <v>12</v>
      </c>
      <c r="F632" s="135">
        <v>2</v>
      </c>
      <c r="G632" s="137">
        <f t="shared" si="23"/>
        <v>0.16666666666666666</v>
      </c>
      <c r="H632" s="146" t="s">
        <v>536</v>
      </c>
    </row>
    <row r="633" spans="1:8" ht="63.75" customHeight="1" x14ac:dyDescent="0.25">
      <c r="A633" s="593" t="s">
        <v>131</v>
      </c>
      <c r="B633" s="49" t="s">
        <v>238</v>
      </c>
      <c r="C633" s="50" t="s">
        <v>260</v>
      </c>
      <c r="D633" s="50">
        <v>30</v>
      </c>
      <c r="E633" s="135">
        <v>8</v>
      </c>
      <c r="F633" s="135">
        <v>1.58</v>
      </c>
      <c r="G633" s="137">
        <f t="shared" ref="G633:G638" si="24">F633/E633</f>
        <v>0.19750000000000001</v>
      </c>
      <c r="H633" s="146" t="s">
        <v>548</v>
      </c>
    </row>
    <row r="634" spans="1:8" ht="54" customHeight="1" x14ac:dyDescent="0.25">
      <c r="A634" s="577"/>
      <c r="B634" s="42" t="s">
        <v>239</v>
      </c>
      <c r="C634" s="41" t="s">
        <v>260</v>
      </c>
      <c r="D634" s="41">
        <v>10</v>
      </c>
      <c r="E634" s="135">
        <v>2</v>
      </c>
      <c r="F634" s="135">
        <v>0.32</v>
      </c>
      <c r="G634" s="137">
        <f t="shared" si="24"/>
        <v>0.16</v>
      </c>
      <c r="H634" s="146" t="s">
        <v>543</v>
      </c>
    </row>
    <row r="635" spans="1:8" ht="53.25" customHeight="1" x14ac:dyDescent="0.25">
      <c r="A635" s="577"/>
      <c r="B635" s="42" t="s">
        <v>240</v>
      </c>
      <c r="C635" s="41" t="s">
        <v>89</v>
      </c>
      <c r="D635" s="41">
        <v>20</v>
      </c>
      <c r="E635" s="136">
        <v>0.3</v>
      </c>
      <c r="F635" s="137">
        <v>8.9499999999999996E-2</v>
      </c>
      <c r="G635" s="137">
        <f t="shared" si="24"/>
        <v>0.29833333333333334</v>
      </c>
      <c r="H635" s="146" t="s">
        <v>544</v>
      </c>
    </row>
    <row r="636" spans="1:8" ht="54" customHeight="1" x14ac:dyDescent="0.25">
      <c r="A636" s="577"/>
      <c r="B636" s="42" t="s">
        <v>241</v>
      </c>
      <c r="C636" s="41" t="s">
        <v>261</v>
      </c>
      <c r="D636" s="41">
        <v>10</v>
      </c>
      <c r="E636" s="138">
        <v>4</v>
      </c>
      <c r="F636" s="135">
        <v>0.78</v>
      </c>
      <c r="G636" s="137">
        <f t="shared" si="24"/>
        <v>0.19500000000000001</v>
      </c>
      <c r="H636" s="146" t="s">
        <v>545</v>
      </c>
    </row>
    <row r="637" spans="1:8" ht="66" customHeight="1" x14ac:dyDescent="0.25">
      <c r="A637" s="577"/>
      <c r="B637" s="42" t="s">
        <v>258</v>
      </c>
      <c r="C637" s="41" t="s">
        <v>89</v>
      </c>
      <c r="D637" s="41">
        <v>15</v>
      </c>
      <c r="E637" s="136">
        <v>0.25</v>
      </c>
      <c r="F637" s="136">
        <v>0.06</v>
      </c>
      <c r="G637" s="137">
        <f t="shared" si="24"/>
        <v>0.24</v>
      </c>
      <c r="H637" s="146" t="s">
        <v>546</v>
      </c>
    </row>
    <row r="638" spans="1:8" ht="57" customHeight="1" thickBot="1" x14ac:dyDescent="0.3">
      <c r="A638" s="577"/>
      <c r="B638" s="42" t="s">
        <v>259</v>
      </c>
      <c r="C638" s="52" t="s">
        <v>261</v>
      </c>
      <c r="D638" s="52">
        <v>15</v>
      </c>
      <c r="E638" s="135">
        <v>12</v>
      </c>
      <c r="F638" s="135">
        <v>3</v>
      </c>
      <c r="G638" s="137">
        <f t="shared" si="24"/>
        <v>0.25</v>
      </c>
      <c r="H638" s="146" t="s">
        <v>547</v>
      </c>
    </row>
    <row r="639" spans="1:8" ht="49.5" customHeight="1" x14ac:dyDescent="0.25">
      <c r="A639" s="593" t="s">
        <v>528</v>
      </c>
      <c r="B639" s="49" t="s">
        <v>238</v>
      </c>
      <c r="C639" s="50" t="s">
        <v>260</v>
      </c>
      <c r="D639" s="50">
        <v>30</v>
      </c>
      <c r="E639" s="135">
        <v>8</v>
      </c>
      <c r="F639" s="135">
        <v>2.44</v>
      </c>
      <c r="G639" s="137">
        <f t="shared" ref="G639:G656" si="25">F639/E639</f>
        <v>0.30499999999999999</v>
      </c>
      <c r="H639" s="146" t="s">
        <v>550</v>
      </c>
    </row>
    <row r="640" spans="1:8" ht="54" customHeight="1" x14ac:dyDescent="0.25">
      <c r="A640" s="577"/>
      <c r="B640" s="42" t="s">
        <v>239</v>
      </c>
      <c r="C640" s="41" t="s">
        <v>260</v>
      </c>
      <c r="D640" s="41">
        <v>10</v>
      </c>
      <c r="E640" s="135">
        <v>2</v>
      </c>
      <c r="F640" s="135">
        <v>0.44</v>
      </c>
      <c r="G640" s="137">
        <f t="shared" si="25"/>
        <v>0.22</v>
      </c>
      <c r="H640" s="146" t="s">
        <v>551</v>
      </c>
    </row>
    <row r="641" spans="1:8" ht="51.75" customHeight="1" x14ac:dyDescent="0.25">
      <c r="A641" s="577"/>
      <c r="B641" s="42" t="s">
        <v>240</v>
      </c>
      <c r="C641" s="41" t="s">
        <v>89</v>
      </c>
      <c r="D641" s="41">
        <v>20</v>
      </c>
      <c r="E641" s="136">
        <v>0.3</v>
      </c>
      <c r="F641" s="137">
        <v>0.11799999999999999</v>
      </c>
      <c r="G641" s="137">
        <f t="shared" si="25"/>
        <v>0.39333333333333331</v>
      </c>
      <c r="H641" s="146" t="s">
        <v>552</v>
      </c>
    </row>
    <row r="642" spans="1:8" ht="51.75" customHeight="1" x14ac:dyDescent="0.25">
      <c r="A642" s="577"/>
      <c r="B642" s="42" t="s">
        <v>241</v>
      </c>
      <c r="C642" s="41" t="s">
        <v>261</v>
      </c>
      <c r="D642" s="41">
        <v>10</v>
      </c>
      <c r="E642" s="138">
        <v>4</v>
      </c>
      <c r="F642" s="135">
        <v>1.82</v>
      </c>
      <c r="G642" s="137">
        <f t="shared" si="25"/>
        <v>0.45500000000000002</v>
      </c>
      <c r="H642" s="146" t="s">
        <v>553</v>
      </c>
    </row>
    <row r="643" spans="1:8" ht="75" x14ac:dyDescent="0.25">
      <c r="A643" s="577"/>
      <c r="B643" s="42" t="s">
        <v>258</v>
      </c>
      <c r="C643" s="41" t="s">
        <v>89</v>
      </c>
      <c r="D643" s="41">
        <v>15</v>
      </c>
      <c r="E643" s="136">
        <v>0.25</v>
      </c>
      <c r="F643" s="136">
        <v>0.08</v>
      </c>
      <c r="G643" s="137">
        <f t="shared" si="25"/>
        <v>0.32</v>
      </c>
      <c r="H643" s="146" t="s">
        <v>554</v>
      </c>
    </row>
    <row r="644" spans="1:8" ht="50.25" customHeight="1" thickBot="1" x14ac:dyDescent="0.3">
      <c r="A644" s="577"/>
      <c r="B644" s="42" t="s">
        <v>259</v>
      </c>
      <c r="C644" s="52" t="s">
        <v>261</v>
      </c>
      <c r="D644" s="52">
        <v>15</v>
      </c>
      <c r="E644" s="135">
        <v>12</v>
      </c>
      <c r="F644" s="135">
        <v>4</v>
      </c>
      <c r="G644" s="137">
        <f t="shared" si="25"/>
        <v>0.33333333333333331</v>
      </c>
      <c r="H644" s="146" t="s">
        <v>555</v>
      </c>
    </row>
    <row r="645" spans="1:8" ht="75" x14ac:dyDescent="0.25">
      <c r="A645" s="593" t="s">
        <v>133</v>
      </c>
      <c r="B645" s="49" t="s">
        <v>238</v>
      </c>
      <c r="C645" s="50" t="s">
        <v>260</v>
      </c>
      <c r="D645" s="50">
        <v>30</v>
      </c>
      <c r="E645" s="135">
        <v>8</v>
      </c>
      <c r="F645" s="135">
        <v>3.36</v>
      </c>
      <c r="G645" s="137">
        <f t="shared" si="25"/>
        <v>0.42</v>
      </c>
      <c r="H645" s="146" t="s">
        <v>562</v>
      </c>
    </row>
    <row r="646" spans="1:8" ht="60" x14ac:dyDescent="0.25">
      <c r="A646" s="577"/>
      <c r="B646" s="42" t="s">
        <v>239</v>
      </c>
      <c r="C646" s="41" t="s">
        <v>260</v>
      </c>
      <c r="D646" s="41">
        <v>10</v>
      </c>
      <c r="E646" s="135">
        <v>2</v>
      </c>
      <c r="F646" s="135">
        <v>0.57999999999999996</v>
      </c>
      <c r="G646" s="137">
        <f t="shared" si="25"/>
        <v>0.28999999999999998</v>
      </c>
      <c r="H646" s="146" t="s">
        <v>563</v>
      </c>
    </row>
    <row r="647" spans="1:8" ht="75" x14ac:dyDescent="0.25">
      <c r="A647" s="577"/>
      <c r="B647" s="42" t="s">
        <v>240</v>
      </c>
      <c r="C647" s="41" t="s">
        <v>89</v>
      </c>
      <c r="D647" s="41">
        <v>20</v>
      </c>
      <c r="E647" s="136">
        <v>0.3</v>
      </c>
      <c r="F647" s="137">
        <v>0.13550000000000001</v>
      </c>
      <c r="G647" s="137">
        <f t="shared" si="25"/>
        <v>0.45166666666666672</v>
      </c>
      <c r="H647" s="146" t="s">
        <v>564</v>
      </c>
    </row>
    <row r="648" spans="1:8" ht="60" x14ac:dyDescent="0.25">
      <c r="A648" s="577"/>
      <c r="B648" s="42" t="s">
        <v>241</v>
      </c>
      <c r="C648" s="41" t="s">
        <v>261</v>
      </c>
      <c r="D648" s="41">
        <v>10</v>
      </c>
      <c r="E648" s="138">
        <v>4</v>
      </c>
      <c r="F648" s="135">
        <v>2.0499999999999998</v>
      </c>
      <c r="G648" s="137">
        <f t="shared" si="25"/>
        <v>0.51249999999999996</v>
      </c>
      <c r="H648" s="146" t="s">
        <v>565</v>
      </c>
    </row>
    <row r="649" spans="1:8" ht="75" x14ac:dyDescent="0.25">
      <c r="A649" s="577"/>
      <c r="B649" s="42" t="s">
        <v>258</v>
      </c>
      <c r="C649" s="41" t="s">
        <v>89</v>
      </c>
      <c r="D649" s="41">
        <v>15</v>
      </c>
      <c r="E649" s="136">
        <v>0.25</v>
      </c>
      <c r="F649" s="136">
        <v>0.1</v>
      </c>
      <c r="G649" s="137">
        <f t="shared" si="25"/>
        <v>0.4</v>
      </c>
      <c r="H649" s="146" t="s">
        <v>566</v>
      </c>
    </row>
    <row r="650" spans="1:8" ht="60.75" thickBot="1" x14ac:dyDescent="0.3">
      <c r="A650" s="578"/>
      <c r="B650" s="51" t="s">
        <v>259</v>
      </c>
      <c r="C650" s="52" t="s">
        <v>261</v>
      </c>
      <c r="D650" s="52">
        <v>15</v>
      </c>
      <c r="E650" s="159">
        <v>12</v>
      </c>
      <c r="F650" s="159">
        <v>5</v>
      </c>
      <c r="G650" s="204">
        <f t="shared" si="25"/>
        <v>0.41666666666666669</v>
      </c>
      <c r="H650" s="207" t="s">
        <v>567</v>
      </c>
    </row>
    <row r="651" spans="1:8" ht="75" x14ac:dyDescent="0.25">
      <c r="A651" s="595" t="s">
        <v>134</v>
      </c>
      <c r="B651" s="49" t="s">
        <v>238</v>
      </c>
      <c r="C651" s="50" t="s">
        <v>260</v>
      </c>
      <c r="D651" s="50">
        <v>30</v>
      </c>
      <c r="E651" s="157">
        <v>8</v>
      </c>
      <c r="F651" s="157">
        <v>4.49</v>
      </c>
      <c r="G651" s="182">
        <f t="shared" si="25"/>
        <v>0.56125000000000003</v>
      </c>
      <c r="H651" s="218" t="s">
        <v>569</v>
      </c>
    </row>
    <row r="652" spans="1:8" ht="60" x14ac:dyDescent="0.25">
      <c r="A652" s="577"/>
      <c r="B652" s="42" t="s">
        <v>239</v>
      </c>
      <c r="C652" s="41" t="s">
        <v>260</v>
      </c>
      <c r="D652" s="41">
        <v>10</v>
      </c>
      <c r="E652" s="135">
        <v>2</v>
      </c>
      <c r="F652" s="135">
        <v>0.72</v>
      </c>
      <c r="G652" s="137">
        <f t="shared" si="25"/>
        <v>0.36</v>
      </c>
      <c r="H652" s="146" t="s">
        <v>570</v>
      </c>
    </row>
    <row r="653" spans="1:8" ht="75" x14ac:dyDescent="0.25">
      <c r="A653" s="577"/>
      <c r="B653" s="42" t="s">
        <v>240</v>
      </c>
      <c r="C653" s="41" t="s">
        <v>89</v>
      </c>
      <c r="D653" s="41">
        <v>20</v>
      </c>
      <c r="E653" s="136">
        <v>0.3</v>
      </c>
      <c r="F653" s="137">
        <v>0.17749999999999999</v>
      </c>
      <c r="G653" s="137">
        <f t="shared" si="25"/>
        <v>0.59166666666666667</v>
      </c>
      <c r="H653" s="146" t="s">
        <v>571</v>
      </c>
    </row>
    <row r="654" spans="1:8" ht="60" x14ac:dyDescent="0.25">
      <c r="A654" s="577"/>
      <c r="B654" s="42" t="s">
        <v>241</v>
      </c>
      <c r="C654" s="41" t="s">
        <v>261</v>
      </c>
      <c r="D654" s="41">
        <v>10</v>
      </c>
      <c r="E654" s="138">
        <v>4</v>
      </c>
      <c r="F654" s="135">
        <v>2.2799999999999998</v>
      </c>
      <c r="G654" s="137">
        <f t="shared" si="25"/>
        <v>0.56999999999999995</v>
      </c>
      <c r="H654" s="146" t="s">
        <v>572</v>
      </c>
    </row>
    <row r="655" spans="1:8" ht="75" x14ac:dyDescent="0.25">
      <c r="A655" s="577"/>
      <c r="B655" s="42" t="s">
        <v>258</v>
      </c>
      <c r="C655" s="41" t="s">
        <v>89</v>
      </c>
      <c r="D655" s="41">
        <v>15</v>
      </c>
      <c r="E655" s="136">
        <v>0.25</v>
      </c>
      <c r="F655" s="136">
        <v>0.12</v>
      </c>
      <c r="G655" s="137">
        <f t="shared" si="25"/>
        <v>0.48</v>
      </c>
      <c r="H655" s="146" t="s">
        <v>573</v>
      </c>
    </row>
    <row r="656" spans="1:8" ht="36" customHeight="1" x14ac:dyDescent="0.25">
      <c r="A656" s="577"/>
      <c r="B656" s="132" t="s">
        <v>259</v>
      </c>
      <c r="C656" s="189" t="s">
        <v>261</v>
      </c>
      <c r="D656" s="189">
        <v>15</v>
      </c>
      <c r="E656" s="219">
        <v>12</v>
      </c>
      <c r="F656" s="219">
        <v>6</v>
      </c>
      <c r="G656" s="220">
        <f t="shared" si="25"/>
        <v>0.5</v>
      </c>
      <c r="H656" s="221" t="s">
        <v>574</v>
      </c>
    </row>
    <row r="657" spans="1:8" ht="43.5" customHeight="1" x14ac:dyDescent="0.25">
      <c r="A657" s="579" t="s">
        <v>122</v>
      </c>
      <c r="B657" s="42" t="s">
        <v>238</v>
      </c>
      <c r="C657" s="41" t="s">
        <v>260</v>
      </c>
      <c r="D657" s="41">
        <v>30</v>
      </c>
      <c r="E657" s="135">
        <v>8</v>
      </c>
      <c r="F657" s="135">
        <v>4.68</v>
      </c>
      <c r="G657" s="137">
        <f>F657/E657</f>
        <v>0.58499999999999996</v>
      </c>
      <c r="H657" s="146" t="s">
        <v>579</v>
      </c>
    </row>
    <row r="658" spans="1:8" ht="39" customHeight="1" x14ac:dyDescent="0.25">
      <c r="A658" s="579"/>
      <c r="B658" s="42" t="s">
        <v>239</v>
      </c>
      <c r="C658" s="41" t="s">
        <v>260</v>
      </c>
      <c r="D658" s="41">
        <v>10</v>
      </c>
      <c r="E658" s="135">
        <v>2</v>
      </c>
      <c r="F658" s="135">
        <v>0.86</v>
      </c>
      <c r="G658" s="137">
        <f>F658/E658</f>
        <v>0.43</v>
      </c>
      <c r="H658" s="146" t="s">
        <v>580</v>
      </c>
    </row>
    <row r="659" spans="1:8" ht="41.25" customHeight="1" x14ac:dyDescent="0.25">
      <c r="A659" s="579"/>
      <c r="B659" s="42" t="s">
        <v>240</v>
      </c>
      <c r="C659" s="41" t="s">
        <v>89</v>
      </c>
      <c r="D659" s="41">
        <v>20</v>
      </c>
      <c r="E659" s="136">
        <v>0.3</v>
      </c>
      <c r="F659" s="137">
        <v>0.22750000000000001</v>
      </c>
      <c r="G659" s="137">
        <f t="shared" ref="G659:G662" si="26">F659/E659</f>
        <v>0.75833333333333341</v>
      </c>
      <c r="H659" s="146" t="s">
        <v>581</v>
      </c>
    </row>
    <row r="660" spans="1:8" ht="36" customHeight="1" x14ac:dyDescent="0.25">
      <c r="A660" s="579"/>
      <c r="B660" s="42" t="s">
        <v>241</v>
      </c>
      <c r="C660" s="41" t="s">
        <v>261</v>
      </c>
      <c r="D660" s="41">
        <v>10</v>
      </c>
      <c r="E660" s="138">
        <v>4</v>
      </c>
      <c r="F660" s="135">
        <v>2.65</v>
      </c>
      <c r="G660" s="137">
        <f t="shared" si="26"/>
        <v>0.66249999999999998</v>
      </c>
      <c r="H660" s="146" t="s">
        <v>582</v>
      </c>
    </row>
    <row r="661" spans="1:8" ht="48" customHeight="1" x14ac:dyDescent="0.25">
      <c r="A661" s="579"/>
      <c r="B661" s="42" t="s">
        <v>258</v>
      </c>
      <c r="C661" s="41" t="s">
        <v>89</v>
      </c>
      <c r="D661" s="41">
        <v>15</v>
      </c>
      <c r="E661" s="136">
        <v>0.25</v>
      </c>
      <c r="F661" s="136">
        <v>0.14000000000000001</v>
      </c>
      <c r="G661" s="137">
        <f t="shared" si="26"/>
        <v>0.56000000000000005</v>
      </c>
      <c r="H661" s="146" t="s">
        <v>583</v>
      </c>
    </row>
    <row r="662" spans="1:8" ht="36" customHeight="1" x14ac:dyDescent="0.25">
      <c r="A662" s="579"/>
      <c r="B662" s="42" t="s">
        <v>259</v>
      </c>
      <c r="C662" s="41" t="s">
        <v>261</v>
      </c>
      <c r="D662" s="41">
        <v>15</v>
      </c>
      <c r="E662" s="135">
        <v>12</v>
      </c>
      <c r="F662" s="135">
        <v>7</v>
      </c>
      <c r="G662" s="137">
        <f t="shared" si="26"/>
        <v>0.58333333333333337</v>
      </c>
      <c r="H662" s="146" t="s">
        <v>585</v>
      </c>
    </row>
    <row r="663" spans="1:8" ht="75" x14ac:dyDescent="0.25">
      <c r="A663" s="579" t="s">
        <v>123</v>
      </c>
      <c r="B663" s="42" t="s">
        <v>238</v>
      </c>
      <c r="C663" s="41" t="s">
        <v>260</v>
      </c>
      <c r="D663" s="41">
        <v>30</v>
      </c>
      <c r="E663" s="135">
        <v>8</v>
      </c>
      <c r="F663" s="135">
        <v>5.18</v>
      </c>
      <c r="G663" s="137">
        <f>F663/E663</f>
        <v>0.64749999999999996</v>
      </c>
      <c r="H663" s="146" t="s">
        <v>589</v>
      </c>
    </row>
    <row r="664" spans="1:8" ht="60" x14ac:dyDescent="0.25">
      <c r="A664" s="579"/>
      <c r="B664" s="42" t="s">
        <v>239</v>
      </c>
      <c r="C664" s="41" t="s">
        <v>260</v>
      </c>
      <c r="D664" s="41">
        <v>10</v>
      </c>
      <c r="E664" s="135">
        <v>2</v>
      </c>
      <c r="F664" s="135">
        <v>1</v>
      </c>
      <c r="G664" s="137">
        <f>F664/E664</f>
        <v>0.5</v>
      </c>
      <c r="H664" s="146" t="s">
        <v>590</v>
      </c>
    </row>
    <row r="665" spans="1:8" ht="75" x14ac:dyDescent="0.25">
      <c r="A665" s="579"/>
      <c r="B665" s="42" t="s">
        <v>240</v>
      </c>
      <c r="C665" s="41" t="s">
        <v>89</v>
      </c>
      <c r="D665" s="41">
        <v>20</v>
      </c>
      <c r="E665" s="136">
        <v>0.3</v>
      </c>
      <c r="F665" s="137">
        <v>0.2447</v>
      </c>
      <c r="G665" s="137">
        <f t="shared" ref="G665:G668" si="27">F665/E665</f>
        <v>0.81566666666666665</v>
      </c>
      <c r="H665" s="146" t="s">
        <v>591</v>
      </c>
    </row>
    <row r="666" spans="1:8" ht="60" x14ac:dyDescent="0.25">
      <c r="A666" s="579"/>
      <c r="B666" s="42" t="s">
        <v>241</v>
      </c>
      <c r="C666" s="41" t="s">
        <v>261</v>
      </c>
      <c r="D666" s="41">
        <v>10</v>
      </c>
      <c r="E666" s="138">
        <v>4</v>
      </c>
      <c r="F666" s="135">
        <v>2.9</v>
      </c>
      <c r="G666" s="137">
        <f>F666/E666</f>
        <v>0.72499999999999998</v>
      </c>
      <c r="H666" s="146" t="s">
        <v>592</v>
      </c>
    </row>
    <row r="667" spans="1:8" ht="75" x14ac:dyDescent="0.25">
      <c r="A667" s="579"/>
      <c r="B667" s="42" t="s">
        <v>258</v>
      </c>
      <c r="C667" s="41" t="s">
        <v>89</v>
      </c>
      <c r="D667" s="41">
        <v>15</v>
      </c>
      <c r="E667" s="136">
        <v>0.25</v>
      </c>
      <c r="F667" s="136">
        <v>0.16</v>
      </c>
      <c r="G667" s="137">
        <f t="shared" si="27"/>
        <v>0.64</v>
      </c>
      <c r="H667" s="146" t="s">
        <v>593</v>
      </c>
    </row>
    <row r="668" spans="1:8" ht="60" x14ac:dyDescent="0.25">
      <c r="A668" s="579"/>
      <c r="B668" s="42" t="s">
        <v>259</v>
      </c>
      <c r="C668" s="41" t="s">
        <v>261</v>
      </c>
      <c r="D668" s="41">
        <v>15</v>
      </c>
      <c r="E668" s="135">
        <v>12</v>
      </c>
      <c r="F668" s="135">
        <v>8</v>
      </c>
      <c r="G668" s="137">
        <f t="shared" si="27"/>
        <v>0.66666666666666663</v>
      </c>
      <c r="H668" s="146" t="s">
        <v>594</v>
      </c>
    </row>
    <row r="669" spans="1:8" ht="75" x14ac:dyDescent="0.25">
      <c r="A669" s="579" t="s">
        <v>124</v>
      </c>
      <c r="B669" s="42" t="s">
        <v>238</v>
      </c>
      <c r="C669" s="41" t="s">
        <v>260</v>
      </c>
      <c r="D669" s="41">
        <v>30</v>
      </c>
      <c r="E669" s="135">
        <v>8</v>
      </c>
      <c r="F669" s="135">
        <v>5.61</v>
      </c>
      <c r="G669" s="137">
        <f t="shared" ref="G669:G674" si="28">F669/E669</f>
        <v>0.70125000000000004</v>
      </c>
      <c r="H669" s="146" t="s">
        <v>596</v>
      </c>
    </row>
    <row r="670" spans="1:8" ht="60" x14ac:dyDescent="0.25">
      <c r="A670" s="579"/>
      <c r="B670" s="42" t="s">
        <v>239</v>
      </c>
      <c r="C670" s="41" t="s">
        <v>260</v>
      </c>
      <c r="D670" s="41">
        <v>10</v>
      </c>
      <c r="E670" s="135">
        <v>2</v>
      </c>
      <c r="F670" s="135">
        <v>1.2</v>
      </c>
      <c r="G670" s="137">
        <f t="shared" si="28"/>
        <v>0.6</v>
      </c>
      <c r="H670" s="146" t="s">
        <v>597</v>
      </c>
    </row>
    <row r="671" spans="1:8" ht="75" x14ac:dyDescent="0.25">
      <c r="A671" s="579"/>
      <c r="B671" s="42" t="s">
        <v>240</v>
      </c>
      <c r="C671" s="41" t="s">
        <v>89</v>
      </c>
      <c r="D671" s="41">
        <v>20</v>
      </c>
      <c r="E671" s="136">
        <v>0.3</v>
      </c>
      <c r="F671" s="137">
        <v>0.26190000000000002</v>
      </c>
      <c r="G671" s="137">
        <f t="shared" si="28"/>
        <v>0.87300000000000011</v>
      </c>
      <c r="H671" s="146" t="s">
        <v>598</v>
      </c>
    </row>
    <row r="672" spans="1:8" ht="60" x14ac:dyDescent="0.25">
      <c r="A672" s="579"/>
      <c r="B672" s="42" t="s">
        <v>241</v>
      </c>
      <c r="C672" s="41" t="s">
        <v>261</v>
      </c>
      <c r="D672" s="41">
        <v>10</v>
      </c>
      <c r="E672" s="138">
        <v>4</v>
      </c>
      <c r="F672" s="135">
        <v>3.15</v>
      </c>
      <c r="G672" s="137">
        <f t="shared" si="28"/>
        <v>0.78749999999999998</v>
      </c>
      <c r="H672" s="146" t="s">
        <v>599</v>
      </c>
    </row>
    <row r="673" spans="1:8" ht="75" x14ac:dyDescent="0.25">
      <c r="A673" s="579"/>
      <c r="B673" s="42" t="s">
        <v>258</v>
      </c>
      <c r="C673" s="41" t="s">
        <v>89</v>
      </c>
      <c r="D673" s="41">
        <v>15</v>
      </c>
      <c r="E673" s="136">
        <v>0.25</v>
      </c>
      <c r="F673" s="136">
        <v>0.18</v>
      </c>
      <c r="G673" s="137">
        <f t="shared" si="28"/>
        <v>0.72</v>
      </c>
      <c r="H673" s="146" t="s">
        <v>600</v>
      </c>
    </row>
    <row r="674" spans="1:8" ht="60" x14ac:dyDescent="0.25">
      <c r="A674" s="579"/>
      <c r="B674" s="42" t="s">
        <v>259</v>
      </c>
      <c r="C674" s="41" t="s">
        <v>261</v>
      </c>
      <c r="D674" s="41">
        <v>15</v>
      </c>
      <c r="E674" s="135">
        <v>12</v>
      </c>
      <c r="F674" s="135">
        <v>9</v>
      </c>
      <c r="G674" s="137">
        <f t="shared" si="28"/>
        <v>0.75</v>
      </c>
      <c r="H674" s="146" t="s">
        <v>601</v>
      </c>
    </row>
    <row r="675" spans="1:8" ht="75" x14ac:dyDescent="0.25">
      <c r="A675" s="579" t="s">
        <v>125</v>
      </c>
      <c r="B675" s="42" t="s">
        <v>238</v>
      </c>
      <c r="C675" s="41" t="s">
        <v>260</v>
      </c>
      <c r="D675" s="41">
        <v>30</v>
      </c>
      <c r="E675" s="135">
        <v>8</v>
      </c>
      <c r="F675" s="135">
        <v>5.92</v>
      </c>
      <c r="G675" s="137">
        <f t="shared" ref="G675:G680" si="29">F675/E675</f>
        <v>0.74</v>
      </c>
      <c r="H675" s="146" t="s">
        <v>605</v>
      </c>
    </row>
    <row r="676" spans="1:8" ht="60" x14ac:dyDescent="0.25">
      <c r="A676" s="579"/>
      <c r="B676" s="42" t="s">
        <v>239</v>
      </c>
      <c r="C676" s="41" t="s">
        <v>260</v>
      </c>
      <c r="D676" s="41">
        <v>10</v>
      </c>
      <c r="E676" s="135">
        <v>2</v>
      </c>
      <c r="F676" s="135">
        <v>1.4</v>
      </c>
      <c r="G676" s="137">
        <f t="shared" si="29"/>
        <v>0.7</v>
      </c>
      <c r="H676" s="146" t="s">
        <v>606</v>
      </c>
    </row>
    <row r="677" spans="1:8" ht="75" x14ac:dyDescent="0.25">
      <c r="A677" s="579"/>
      <c r="B677" s="42" t="s">
        <v>240</v>
      </c>
      <c r="C677" s="41" t="s">
        <v>89</v>
      </c>
      <c r="D677" s="41">
        <v>20</v>
      </c>
      <c r="E677" s="136">
        <v>0.3</v>
      </c>
      <c r="F677" s="137">
        <v>0.27839999999999998</v>
      </c>
      <c r="G677" s="137">
        <f t="shared" si="29"/>
        <v>0.92799999999999994</v>
      </c>
      <c r="H677" s="146" t="s">
        <v>607</v>
      </c>
    </row>
    <row r="678" spans="1:8" ht="60" x14ac:dyDescent="0.25">
      <c r="A678" s="579"/>
      <c r="B678" s="42" t="s">
        <v>241</v>
      </c>
      <c r="C678" s="41" t="s">
        <v>261</v>
      </c>
      <c r="D678" s="41">
        <v>10</v>
      </c>
      <c r="E678" s="138">
        <v>4</v>
      </c>
      <c r="F678" s="135">
        <v>3.54</v>
      </c>
      <c r="G678" s="137">
        <f t="shared" si="29"/>
        <v>0.88500000000000001</v>
      </c>
      <c r="H678" s="146" t="s">
        <v>608</v>
      </c>
    </row>
    <row r="679" spans="1:8" ht="75" x14ac:dyDescent="0.25">
      <c r="A679" s="579"/>
      <c r="B679" s="42" t="s">
        <v>258</v>
      </c>
      <c r="C679" s="41" t="s">
        <v>89</v>
      </c>
      <c r="D679" s="41">
        <v>15</v>
      </c>
      <c r="E679" s="136">
        <v>0.25</v>
      </c>
      <c r="F679" s="136">
        <v>0.2</v>
      </c>
      <c r="G679" s="137">
        <f t="shared" si="29"/>
        <v>0.8</v>
      </c>
      <c r="H679" s="146" t="s">
        <v>609</v>
      </c>
    </row>
    <row r="680" spans="1:8" ht="60" x14ac:dyDescent="0.25">
      <c r="A680" s="579"/>
      <c r="B680" s="42" t="s">
        <v>259</v>
      </c>
      <c r="C680" s="41" t="s">
        <v>261</v>
      </c>
      <c r="D680" s="41">
        <v>15</v>
      </c>
      <c r="E680" s="135">
        <v>12</v>
      </c>
      <c r="F680" s="135">
        <v>10</v>
      </c>
      <c r="G680" s="137">
        <f t="shared" si="29"/>
        <v>0.83333333333333337</v>
      </c>
      <c r="H680" s="146" t="s">
        <v>610</v>
      </c>
    </row>
    <row r="681" spans="1:8" ht="75" x14ac:dyDescent="0.25">
      <c r="A681" s="579" t="s">
        <v>126</v>
      </c>
      <c r="B681" s="42" t="s">
        <v>238</v>
      </c>
      <c r="C681" s="41" t="s">
        <v>260</v>
      </c>
      <c r="D681" s="41">
        <v>30</v>
      </c>
      <c r="E681" s="135">
        <v>8</v>
      </c>
      <c r="F681" s="135">
        <v>6.2</v>
      </c>
      <c r="G681" s="137">
        <f t="shared" ref="G681:G686" si="30">F681/E681</f>
        <v>0.77500000000000002</v>
      </c>
      <c r="H681" s="146" t="s">
        <v>613</v>
      </c>
    </row>
    <row r="682" spans="1:8" ht="60" x14ac:dyDescent="0.25">
      <c r="A682" s="579"/>
      <c r="B682" s="42" t="s">
        <v>239</v>
      </c>
      <c r="C682" s="41" t="s">
        <v>260</v>
      </c>
      <c r="D682" s="41">
        <v>10</v>
      </c>
      <c r="E682" s="135">
        <v>2</v>
      </c>
      <c r="F682" s="135">
        <v>1.7</v>
      </c>
      <c r="G682" s="137">
        <f t="shared" si="30"/>
        <v>0.85</v>
      </c>
      <c r="H682" s="146" t="s">
        <v>614</v>
      </c>
    </row>
    <row r="683" spans="1:8" ht="75" x14ac:dyDescent="0.25">
      <c r="A683" s="579"/>
      <c r="B683" s="42" t="s">
        <v>240</v>
      </c>
      <c r="C683" s="41" t="s">
        <v>89</v>
      </c>
      <c r="D683" s="41">
        <v>20</v>
      </c>
      <c r="E683" s="136">
        <v>0.3</v>
      </c>
      <c r="F683" s="137">
        <v>0.29480000000000001</v>
      </c>
      <c r="G683" s="137">
        <f t="shared" si="30"/>
        <v>0.98266666666666669</v>
      </c>
      <c r="H683" s="146" t="s">
        <v>615</v>
      </c>
    </row>
    <row r="684" spans="1:8" ht="60" x14ac:dyDescent="0.25">
      <c r="A684" s="579"/>
      <c r="B684" s="42" t="s">
        <v>241</v>
      </c>
      <c r="C684" s="41" t="s">
        <v>261</v>
      </c>
      <c r="D684" s="41">
        <v>10</v>
      </c>
      <c r="E684" s="138">
        <v>4</v>
      </c>
      <c r="F684" s="135">
        <v>3.79</v>
      </c>
      <c r="G684" s="137">
        <f t="shared" si="30"/>
        <v>0.94750000000000001</v>
      </c>
      <c r="H684" s="146" t="s">
        <v>616</v>
      </c>
    </row>
    <row r="685" spans="1:8" ht="75" x14ac:dyDescent="0.25">
      <c r="A685" s="579"/>
      <c r="B685" s="42" t="s">
        <v>258</v>
      </c>
      <c r="C685" s="41" t="s">
        <v>89</v>
      </c>
      <c r="D685" s="41">
        <v>15</v>
      </c>
      <c r="E685" s="136">
        <v>0.25</v>
      </c>
      <c r="F685" s="136">
        <v>0.22</v>
      </c>
      <c r="G685" s="137">
        <f t="shared" si="30"/>
        <v>0.88</v>
      </c>
      <c r="H685" s="146" t="s">
        <v>617</v>
      </c>
    </row>
    <row r="686" spans="1:8" ht="60" x14ac:dyDescent="0.25">
      <c r="A686" s="579"/>
      <c r="B686" s="42" t="s">
        <v>259</v>
      </c>
      <c r="C686" s="41" t="s">
        <v>261</v>
      </c>
      <c r="D686" s="41">
        <v>15</v>
      </c>
      <c r="E686" s="135">
        <v>12</v>
      </c>
      <c r="F686" s="135">
        <v>11</v>
      </c>
      <c r="G686" s="137">
        <f t="shared" si="30"/>
        <v>0.91666666666666663</v>
      </c>
      <c r="H686" s="146" t="s">
        <v>618</v>
      </c>
    </row>
    <row r="687" spans="1:8" ht="75" x14ac:dyDescent="0.25">
      <c r="A687" s="579" t="s">
        <v>127</v>
      </c>
      <c r="B687" s="42" t="s">
        <v>238</v>
      </c>
      <c r="C687" s="41" t="s">
        <v>260</v>
      </c>
      <c r="D687" s="41">
        <v>30</v>
      </c>
      <c r="E687" s="135">
        <v>8</v>
      </c>
      <c r="F687" s="135">
        <v>6.61</v>
      </c>
      <c r="G687" s="137">
        <f>F687/E687</f>
        <v>0.82625000000000004</v>
      </c>
      <c r="H687" s="146" t="s">
        <v>620</v>
      </c>
    </row>
    <row r="688" spans="1:8" ht="60" x14ac:dyDescent="0.25">
      <c r="A688" s="579"/>
      <c r="B688" s="42" t="s">
        <v>239</v>
      </c>
      <c r="C688" s="41" t="s">
        <v>260</v>
      </c>
      <c r="D688" s="41">
        <v>10</v>
      </c>
      <c r="E688" s="135">
        <v>2</v>
      </c>
      <c r="F688" s="135">
        <v>2</v>
      </c>
      <c r="G688" s="137">
        <f t="shared" ref="G688:G692" si="31">F688/E688</f>
        <v>1</v>
      </c>
      <c r="H688" s="146" t="s">
        <v>621</v>
      </c>
    </row>
    <row r="689" spans="1:8" ht="60" x14ac:dyDescent="0.25">
      <c r="A689" s="579"/>
      <c r="B689" s="42" t="s">
        <v>240</v>
      </c>
      <c r="C689" s="41" t="s">
        <v>89</v>
      </c>
      <c r="D689" s="41">
        <v>20</v>
      </c>
      <c r="E689" s="136">
        <v>0.3</v>
      </c>
      <c r="F689" s="137">
        <v>0.3</v>
      </c>
      <c r="G689" s="137">
        <f t="shared" si="31"/>
        <v>1</v>
      </c>
      <c r="H689" s="146" t="s">
        <v>622</v>
      </c>
    </row>
    <row r="690" spans="1:8" ht="60" x14ac:dyDescent="0.25">
      <c r="A690" s="579"/>
      <c r="B690" s="42" t="s">
        <v>241</v>
      </c>
      <c r="C690" s="41" t="s">
        <v>261</v>
      </c>
      <c r="D690" s="41">
        <v>10</v>
      </c>
      <c r="E690" s="138">
        <v>4</v>
      </c>
      <c r="F690" s="135">
        <v>4</v>
      </c>
      <c r="G690" s="137">
        <f t="shared" si="31"/>
        <v>1</v>
      </c>
      <c r="H690" s="146" t="s">
        <v>623</v>
      </c>
    </row>
    <row r="691" spans="1:8" ht="75" x14ac:dyDescent="0.25">
      <c r="A691" s="579"/>
      <c r="B691" s="42" t="s">
        <v>258</v>
      </c>
      <c r="C691" s="41" t="s">
        <v>89</v>
      </c>
      <c r="D691" s="41">
        <v>15</v>
      </c>
      <c r="E691" s="136">
        <v>0.25</v>
      </c>
      <c r="F691" s="136">
        <v>0.25</v>
      </c>
      <c r="G691" s="137">
        <f t="shared" si="31"/>
        <v>1</v>
      </c>
      <c r="H691" s="146" t="s">
        <v>624</v>
      </c>
    </row>
    <row r="692" spans="1:8" ht="60" x14ac:dyDescent="0.25">
      <c r="A692" s="579"/>
      <c r="B692" s="42" t="s">
        <v>259</v>
      </c>
      <c r="C692" s="41" t="s">
        <v>261</v>
      </c>
      <c r="D692" s="41">
        <v>15</v>
      </c>
      <c r="E692" s="135">
        <v>12</v>
      </c>
      <c r="F692" s="135">
        <v>12</v>
      </c>
      <c r="G692" s="137">
        <f t="shared" si="31"/>
        <v>1</v>
      </c>
      <c r="H692" s="146" t="s">
        <v>625</v>
      </c>
    </row>
    <row r="693" spans="1:8" ht="15.75" thickBot="1" x14ac:dyDescent="0.3"/>
    <row r="694" spans="1:8" ht="20.25" x14ac:dyDescent="0.3">
      <c r="A694" s="590" t="s">
        <v>202</v>
      </c>
      <c r="B694" s="591"/>
      <c r="C694" s="591"/>
      <c r="D694" s="591"/>
      <c r="E694" s="591"/>
      <c r="F694" s="591"/>
      <c r="G694" s="591"/>
      <c r="H694" s="592"/>
    </row>
    <row r="695" spans="1:8" ht="52.5" customHeight="1" x14ac:dyDescent="0.25">
      <c r="A695" s="16" t="s">
        <v>74</v>
      </c>
      <c r="B695" s="17" t="s">
        <v>190</v>
      </c>
      <c r="C695" s="35" t="s">
        <v>142</v>
      </c>
      <c r="D695" s="35" t="s">
        <v>163</v>
      </c>
      <c r="E695" s="35" t="s">
        <v>203</v>
      </c>
      <c r="F695" s="35" t="s">
        <v>204</v>
      </c>
      <c r="G695" s="35" t="s">
        <v>205</v>
      </c>
      <c r="H695" s="18" t="s">
        <v>176</v>
      </c>
    </row>
    <row r="696" spans="1:8" ht="63" customHeight="1" x14ac:dyDescent="0.25">
      <c r="A696" s="579" t="s">
        <v>129</v>
      </c>
      <c r="B696" s="42" t="s">
        <v>238</v>
      </c>
      <c r="C696" s="41" t="s">
        <v>260</v>
      </c>
      <c r="D696" s="41">
        <v>30</v>
      </c>
      <c r="E696" s="135">
        <v>4.3899999999999997</v>
      </c>
      <c r="F696" s="135">
        <v>0.31</v>
      </c>
      <c r="G696" s="137">
        <f>F696/E696</f>
        <v>7.0615034168564919E-2</v>
      </c>
      <c r="H696" s="146" t="s">
        <v>641</v>
      </c>
    </row>
    <row r="697" spans="1:8" ht="59.25" customHeight="1" x14ac:dyDescent="0.25">
      <c r="A697" s="579"/>
      <c r="B697" s="42" t="s">
        <v>239</v>
      </c>
      <c r="C697" s="41" t="s">
        <v>260</v>
      </c>
      <c r="D697" s="41">
        <v>10</v>
      </c>
      <c r="E697" s="135">
        <v>4</v>
      </c>
      <c r="F697" s="135">
        <v>0</v>
      </c>
      <c r="G697" s="137">
        <f t="shared" ref="G697:G701" si="32">F697/E697</f>
        <v>0</v>
      </c>
      <c r="H697" s="146" t="s">
        <v>642</v>
      </c>
    </row>
    <row r="698" spans="1:8" ht="53.25" customHeight="1" x14ac:dyDescent="0.25">
      <c r="A698" s="579"/>
      <c r="B698" s="42" t="s">
        <v>240</v>
      </c>
      <c r="C698" s="41" t="s">
        <v>89</v>
      </c>
      <c r="D698" s="41">
        <v>20</v>
      </c>
      <c r="E698" s="136">
        <v>0.3</v>
      </c>
      <c r="F698" s="137">
        <v>6.0000000000000001E-3</v>
      </c>
      <c r="G698" s="137">
        <f t="shared" si="32"/>
        <v>0.02</v>
      </c>
      <c r="H698" s="146" t="s">
        <v>643</v>
      </c>
    </row>
    <row r="699" spans="1:8" ht="51.75" customHeight="1" x14ac:dyDescent="0.25">
      <c r="A699" s="579"/>
      <c r="B699" s="42" t="s">
        <v>241</v>
      </c>
      <c r="C699" s="41" t="s">
        <v>261</v>
      </c>
      <c r="D699" s="41">
        <v>10</v>
      </c>
      <c r="E699" s="138">
        <v>6</v>
      </c>
      <c r="F699" s="135">
        <v>0.06</v>
      </c>
      <c r="G699" s="137">
        <f t="shared" si="32"/>
        <v>0.01</v>
      </c>
      <c r="H699" s="146" t="s">
        <v>644</v>
      </c>
    </row>
    <row r="700" spans="1:8" ht="70.5" customHeight="1" x14ac:dyDescent="0.25">
      <c r="A700" s="579"/>
      <c r="B700" s="42" t="s">
        <v>258</v>
      </c>
      <c r="C700" s="41" t="s">
        <v>89</v>
      </c>
      <c r="D700" s="41">
        <v>15</v>
      </c>
      <c r="E700" s="136">
        <v>0.28000000000000003</v>
      </c>
      <c r="F700" s="136">
        <v>0.02</v>
      </c>
      <c r="G700" s="137">
        <f t="shared" si="32"/>
        <v>7.1428571428571425E-2</v>
      </c>
      <c r="H700" s="146" t="s">
        <v>645</v>
      </c>
    </row>
    <row r="701" spans="1:8" ht="52.5" customHeight="1" x14ac:dyDescent="0.25">
      <c r="A701" s="579"/>
      <c r="B701" s="42" t="s">
        <v>259</v>
      </c>
      <c r="C701" s="41" t="s">
        <v>261</v>
      </c>
      <c r="D701" s="41">
        <v>15</v>
      </c>
      <c r="E701" s="135">
        <v>12</v>
      </c>
      <c r="F701" s="135">
        <v>1</v>
      </c>
      <c r="G701" s="137">
        <f t="shared" si="32"/>
        <v>8.3333333333333329E-2</v>
      </c>
      <c r="H701" s="146" t="s">
        <v>646</v>
      </c>
    </row>
    <row r="702" spans="1:8" ht="65.25" customHeight="1" x14ac:dyDescent="0.25">
      <c r="A702" s="579" t="s">
        <v>130</v>
      </c>
      <c r="B702" s="42" t="s">
        <v>238</v>
      </c>
      <c r="C702" s="41" t="s">
        <v>260</v>
      </c>
      <c r="D702" s="41">
        <v>30</v>
      </c>
      <c r="E702" s="135">
        <v>4.3899999999999997</v>
      </c>
      <c r="F702" s="135">
        <v>0.87</v>
      </c>
      <c r="G702" s="137">
        <f>F702/E702</f>
        <v>0.19817767653758545</v>
      </c>
      <c r="H702" s="146" t="s">
        <v>654</v>
      </c>
    </row>
    <row r="703" spans="1:8" ht="60" customHeight="1" x14ac:dyDescent="0.25">
      <c r="A703" s="579"/>
      <c r="B703" s="42" t="s">
        <v>239</v>
      </c>
      <c r="C703" s="41" t="s">
        <v>260</v>
      </c>
      <c r="D703" s="41">
        <v>10</v>
      </c>
      <c r="E703" s="135">
        <v>4</v>
      </c>
      <c r="F703" s="135">
        <v>0.2</v>
      </c>
      <c r="G703" s="137">
        <f t="shared" ref="G703:G707" si="33">F703/E703</f>
        <v>0.05</v>
      </c>
      <c r="H703" s="146" t="s">
        <v>655</v>
      </c>
    </row>
    <row r="704" spans="1:8" ht="41.25" customHeight="1" x14ac:dyDescent="0.25">
      <c r="A704" s="579"/>
      <c r="B704" s="42" t="s">
        <v>240</v>
      </c>
      <c r="C704" s="41" t="s">
        <v>89</v>
      </c>
      <c r="D704" s="41">
        <v>20</v>
      </c>
      <c r="E704" s="136">
        <v>0.3</v>
      </c>
      <c r="F704" s="137">
        <v>0.06</v>
      </c>
      <c r="G704" s="137">
        <f t="shared" si="33"/>
        <v>0.2</v>
      </c>
      <c r="H704" s="146" t="s">
        <v>656</v>
      </c>
    </row>
    <row r="705" spans="1:8" ht="44.25" customHeight="1" x14ac:dyDescent="0.25">
      <c r="A705" s="579"/>
      <c r="B705" s="42" t="s">
        <v>241</v>
      </c>
      <c r="C705" s="41" t="s">
        <v>261</v>
      </c>
      <c r="D705" s="41">
        <v>10</v>
      </c>
      <c r="E705" s="138">
        <v>6</v>
      </c>
      <c r="F705" s="135">
        <v>0.38</v>
      </c>
      <c r="G705" s="137">
        <f t="shared" si="33"/>
        <v>6.3333333333333339E-2</v>
      </c>
      <c r="H705" s="146" t="s">
        <v>657</v>
      </c>
    </row>
    <row r="706" spans="1:8" ht="45" customHeight="1" x14ac:dyDescent="0.25">
      <c r="A706" s="579"/>
      <c r="B706" s="42" t="s">
        <v>258</v>
      </c>
      <c r="C706" s="41" t="s">
        <v>89</v>
      </c>
      <c r="D706" s="41">
        <v>15</v>
      </c>
      <c r="E706" s="136">
        <v>0.28000000000000003</v>
      </c>
      <c r="F706" s="136">
        <v>0.04</v>
      </c>
      <c r="G706" s="137">
        <f t="shared" si="33"/>
        <v>0.14285714285714285</v>
      </c>
      <c r="H706" s="146" t="s">
        <v>535</v>
      </c>
    </row>
    <row r="707" spans="1:8" ht="54" customHeight="1" x14ac:dyDescent="0.25">
      <c r="A707" s="579"/>
      <c r="B707" s="42" t="s">
        <v>259</v>
      </c>
      <c r="C707" s="41" t="s">
        <v>261</v>
      </c>
      <c r="D707" s="41">
        <v>15</v>
      </c>
      <c r="E707" s="135">
        <v>12</v>
      </c>
      <c r="F707" s="135">
        <v>2</v>
      </c>
      <c r="G707" s="137">
        <f t="shared" si="33"/>
        <v>0.16666666666666666</v>
      </c>
      <c r="H707" s="146" t="s">
        <v>658</v>
      </c>
    </row>
    <row r="708" spans="1:8" ht="66.75" customHeight="1" x14ac:dyDescent="0.25">
      <c r="A708" s="579" t="s">
        <v>131</v>
      </c>
      <c r="B708" s="42" t="s">
        <v>238</v>
      </c>
      <c r="C708" s="41" t="s">
        <v>260</v>
      </c>
      <c r="D708" s="41">
        <v>30</v>
      </c>
      <c r="E708" s="135">
        <v>4.3899999999999997</v>
      </c>
      <c r="F708" s="135">
        <v>1.73</v>
      </c>
      <c r="G708" s="137">
        <f>F708/E708</f>
        <v>0.39407744874715267</v>
      </c>
      <c r="H708" s="146" t="s">
        <v>666</v>
      </c>
    </row>
    <row r="709" spans="1:8" ht="48.75" customHeight="1" x14ac:dyDescent="0.25">
      <c r="A709" s="579"/>
      <c r="B709" s="42" t="s">
        <v>239</v>
      </c>
      <c r="C709" s="41" t="s">
        <v>260</v>
      </c>
      <c r="D709" s="41">
        <v>10</v>
      </c>
      <c r="E709" s="135">
        <v>4</v>
      </c>
      <c r="F709" s="135">
        <v>0.62</v>
      </c>
      <c r="G709" s="137">
        <f t="shared" ref="G709:G713" si="34">F709/E709</f>
        <v>0.155</v>
      </c>
      <c r="H709" s="146" t="s">
        <v>667</v>
      </c>
    </row>
    <row r="710" spans="1:8" ht="51.75" customHeight="1" x14ac:dyDescent="0.25">
      <c r="A710" s="579"/>
      <c r="B710" s="42" t="s">
        <v>240</v>
      </c>
      <c r="C710" s="41" t="s">
        <v>89</v>
      </c>
      <c r="D710" s="41">
        <v>20</v>
      </c>
      <c r="E710" s="136">
        <v>0.3</v>
      </c>
      <c r="F710" s="137">
        <v>8.1000000000000003E-2</v>
      </c>
      <c r="G710" s="137">
        <f t="shared" si="34"/>
        <v>0.27</v>
      </c>
      <c r="H710" s="146" t="s">
        <v>668</v>
      </c>
    </row>
    <row r="711" spans="1:8" ht="45" customHeight="1" x14ac:dyDescent="0.25">
      <c r="A711" s="579"/>
      <c r="B711" s="42" t="s">
        <v>241</v>
      </c>
      <c r="C711" s="41" t="s">
        <v>261</v>
      </c>
      <c r="D711" s="41">
        <v>10</v>
      </c>
      <c r="E711" s="138">
        <v>6</v>
      </c>
      <c r="F711" s="135">
        <v>0.83</v>
      </c>
      <c r="G711" s="137">
        <f t="shared" si="34"/>
        <v>0.13833333333333334</v>
      </c>
      <c r="H711" s="146" t="s">
        <v>669</v>
      </c>
    </row>
    <row r="712" spans="1:8" ht="48.75" customHeight="1" x14ac:dyDescent="0.25">
      <c r="A712" s="579"/>
      <c r="B712" s="42" t="s">
        <v>258</v>
      </c>
      <c r="C712" s="41" t="s">
        <v>89</v>
      </c>
      <c r="D712" s="41">
        <v>15</v>
      </c>
      <c r="E712" s="136">
        <v>0.28000000000000003</v>
      </c>
      <c r="F712" s="136">
        <v>7.0000000000000007E-2</v>
      </c>
      <c r="G712" s="137">
        <f t="shared" si="34"/>
        <v>0.25</v>
      </c>
      <c r="H712" s="146" t="s">
        <v>670</v>
      </c>
    </row>
    <row r="713" spans="1:8" ht="70.5" customHeight="1" x14ac:dyDescent="0.25">
      <c r="A713" s="579"/>
      <c r="B713" s="42" t="s">
        <v>259</v>
      </c>
      <c r="C713" s="41" t="s">
        <v>261</v>
      </c>
      <c r="D713" s="41">
        <v>15</v>
      </c>
      <c r="E713" s="135">
        <v>12</v>
      </c>
      <c r="F713" s="135">
        <v>3</v>
      </c>
      <c r="G713" s="137">
        <f t="shared" si="34"/>
        <v>0.25</v>
      </c>
      <c r="H713" s="146" t="s">
        <v>671</v>
      </c>
    </row>
    <row r="714" spans="1:8" ht="78.75" customHeight="1" x14ac:dyDescent="0.25">
      <c r="A714" s="579" t="s">
        <v>132</v>
      </c>
      <c r="B714" s="42" t="s">
        <v>238</v>
      </c>
      <c r="C714" s="41" t="s">
        <v>260</v>
      </c>
      <c r="D714" s="41">
        <v>30</v>
      </c>
      <c r="E714" s="135">
        <v>4.3899999999999997</v>
      </c>
      <c r="F714" s="135">
        <v>2.52</v>
      </c>
      <c r="G714" s="137">
        <f>F714/E714</f>
        <v>0.57403189066059235</v>
      </c>
      <c r="H714" s="146" t="s">
        <v>674</v>
      </c>
    </row>
    <row r="715" spans="1:8" ht="46.5" customHeight="1" x14ac:dyDescent="0.25">
      <c r="A715" s="579"/>
      <c r="B715" s="42" t="s">
        <v>239</v>
      </c>
      <c r="C715" s="41" t="s">
        <v>260</v>
      </c>
      <c r="D715" s="41">
        <v>10</v>
      </c>
      <c r="E715" s="135">
        <v>4</v>
      </c>
      <c r="F715" s="135">
        <v>0.98</v>
      </c>
      <c r="G715" s="137">
        <f t="shared" ref="G715:G719" si="35">F715/E715</f>
        <v>0.245</v>
      </c>
      <c r="H715" s="146" t="s">
        <v>675</v>
      </c>
    </row>
    <row r="716" spans="1:8" ht="52.5" customHeight="1" x14ac:dyDescent="0.25">
      <c r="A716" s="579"/>
      <c r="B716" s="42" t="s">
        <v>240</v>
      </c>
      <c r="C716" s="41" t="s">
        <v>89</v>
      </c>
      <c r="D716" s="41">
        <v>20</v>
      </c>
      <c r="E716" s="136">
        <v>0.3</v>
      </c>
      <c r="F716" s="137">
        <v>0.104</v>
      </c>
      <c r="G716" s="137">
        <f t="shared" si="35"/>
        <v>0.34666666666666668</v>
      </c>
      <c r="H716" s="146" t="s">
        <v>676</v>
      </c>
    </row>
    <row r="717" spans="1:8" ht="51.75" customHeight="1" x14ac:dyDescent="0.25">
      <c r="A717" s="579"/>
      <c r="B717" s="42" t="s">
        <v>241</v>
      </c>
      <c r="C717" s="41" t="s">
        <v>261</v>
      </c>
      <c r="D717" s="41">
        <v>10</v>
      </c>
      <c r="E717" s="138">
        <v>6</v>
      </c>
      <c r="F717" s="135">
        <v>1.37</v>
      </c>
      <c r="G717" s="137">
        <f t="shared" si="35"/>
        <v>0.22833333333333336</v>
      </c>
      <c r="H717" s="146" t="s">
        <v>677</v>
      </c>
    </row>
    <row r="718" spans="1:8" ht="57.75" customHeight="1" x14ac:dyDescent="0.25">
      <c r="A718" s="579"/>
      <c r="B718" s="42" t="s">
        <v>258</v>
      </c>
      <c r="C718" s="41" t="s">
        <v>89</v>
      </c>
      <c r="D718" s="41">
        <v>15</v>
      </c>
      <c r="E718" s="136">
        <v>0.28000000000000003</v>
      </c>
      <c r="F718" s="136">
        <v>0.09</v>
      </c>
      <c r="G718" s="137">
        <f t="shared" si="35"/>
        <v>0.3214285714285714</v>
      </c>
      <c r="H718" s="146" t="s">
        <v>678</v>
      </c>
    </row>
    <row r="719" spans="1:8" ht="52.5" customHeight="1" x14ac:dyDescent="0.25">
      <c r="A719" s="579"/>
      <c r="B719" s="42" t="s">
        <v>259</v>
      </c>
      <c r="C719" s="41" t="s">
        <v>261</v>
      </c>
      <c r="D719" s="41">
        <v>15</v>
      </c>
      <c r="E719" s="135">
        <v>12</v>
      </c>
      <c r="F719" s="135">
        <v>4</v>
      </c>
      <c r="G719" s="137">
        <f t="shared" si="35"/>
        <v>0.33333333333333331</v>
      </c>
      <c r="H719" s="146" t="s">
        <v>679</v>
      </c>
    </row>
    <row r="720" spans="1:8" ht="61.5" customHeight="1" x14ac:dyDescent="0.25">
      <c r="A720" s="579" t="s">
        <v>133</v>
      </c>
      <c r="B720" s="42" t="s">
        <v>238</v>
      </c>
      <c r="C720" s="41" t="s">
        <v>260</v>
      </c>
      <c r="D720" s="41">
        <v>30</v>
      </c>
      <c r="E720" s="135">
        <v>4.3899999999999997</v>
      </c>
      <c r="F720" s="135">
        <v>2.89</v>
      </c>
      <c r="G720" s="137">
        <f>F720/E720</f>
        <v>0.65831435079726663</v>
      </c>
      <c r="H720" s="146" t="s">
        <v>730</v>
      </c>
    </row>
    <row r="721" spans="1:8" ht="47.25" customHeight="1" x14ac:dyDescent="0.25">
      <c r="A721" s="579"/>
      <c r="B721" s="42" t="s">
        <v>239</v>
      </c>
      <c r="C721" s="41" t="s">
        <v>260</v>
      </c>
      <c r="D721" s="41">
        <v>10</v>
      </c>
      <c r="E721" s="135">
        <v>4</v>
      </c>
      <c r="F721" s="135">
        <v>1.82</v>
      </c>
      <c r="G721" s="137">
        <f t="shared" ref="G721:G725" si="36">F721/E721</f>
        <v>0.45500000000000002</v>
      </c>
      <c r="H721" s="146" t="s">
        <v>731</v>
      </c>
    </row>
    <row r="722" spans="1:8" ht="59.25" customHeight="1" x14ac:dyDescent="0.25">
      <c r="A722" s="579"/>
      <c r="B722" s="42" t="s">
        <v>240</v>
      </c>
      <c r="C722" s="41" t="s">
        <v>89</v>
      </c>
      <c r="D722" s="41">
        <v>20</v>
      </c>
      <c r="E722" s="136">
        <v>0.3</v>
      </c>
      <c r="F722" s="137">
        <v>0.127</v>
      </c>
      <c r="G722" s="137">
        <f t="shared" si="36"/>
        <v>0.42333333333333334</v>
      </c>
      <c r="H722" s="146" t="s">
        <v>732</v>
      </c>
    </row>
    <row r="723" spans="1:8" ht="53.25" customHeight="1" x14ac:dyDescent="0.25">
      <c r="A723" s="579"/>
      <c r="B723" s="42" t="s">
        <v>241</v>
      </c>
      <c r="C723" s="41" t="s">
        <v>261</v>
      </c>
      <c r="D723" s="41">
        <v>10</v>
      </c>
      <c r="E723" s="138">
        <v>6</v>
      </c>
      <c r="F723" s="135">
        <v>1.98</v>
      </c>
      <c r="G723" s="137">
        <f t="shared" si="36"/>
        <v>0.33</v>
      </c>
      <c r="H723" s="146" t="s">
        <v>733</v>
      </c>
    </row>
    <row r="724" spans="1:8" ht="53.25" customHeight="1" x14ac:dyDescent="0.25">
      <c r="A724" s="579"/>
      <c r="B724" s="42" t="s">
        <v>258</v>
      </c>
      <c r="C724" s="41" t="s">
        <v>89</v>
      </c>
      <c r="D724" s="41">
        <v>15</v>
      </c>
      <c r="E724" s="136">
        <v>0.28000000000000003</v>
      </c>
      <c r="F724" s="136">
        <v>0.11</v>
      </c>
      <c r="G724" s="137">
        <f t="shared" si="36"/>
        <v>0.39285714285714285</v>
      </c>
      <c r="H724" s="146" t="s">
        <v>734</v>
      </c>
    </row>
    <row r="725" spans="1:8" ht="39.75" customHeight="1" x14ac:dyDescent="0.25">
      <c r="A725" s="579"/>
      <c r="B725" s="42" t="s">
        <v>259</v>
      </c>
      <c r="C725" s="41" t="s">
        <v>261</v>
      </c>
      <c r="D725" s="41">
        <v>15</v>
      </c>
      <c r="E725" s="135">
        <v>12</v>
      </c>
      <c r="F725" s="135">
        <v>5</v>
      </c>
      <c r="G725" s="137">
        <f t="shared" si="36"/>
        <v>0.41666666666666669</v>
      </c>
      <c r="H725" s="146" t="s">
        <v>735</v>
      </c>
    </row>
    <row r="726" spans="1:8" ht="78" customHeight="1" x14ac:dyDescent="0.25">
      <c r="A726" s="579" t="s">
        <v>134</v>
      </c>
      <c r="B726" s="42" t="s">
        <v>238</v>
      </c>
      <c r="C726" s="41" t="s">
        <v>260</v>
      </c>
      <c r="D726" s="41">
        <v>30</v>
      </c>
      <c r="E726" s="135">
        <v>4.3899999999999997</v>
      </c>
      <c r="F726" s="135">
        <v>3.23</v>
      </c>
      <c r="G726" s="137">
        <f>F726/E726</f>
        <v>0.73576309794988615</v>
      </c>
      <c r="H726" s="146" t="s">
        <v>773</v>
      </c>
    </row>
    <row r="727" spans="1:8" ht="55.5" customHeight="1" x14ac:dyDescent="0.25">
      <c r="A727" s="579"/>
      <c r="B727" s="42" t="s">
        <v>239</v>
      </c>
      <c r="C727" s="41" t="s">
        <v>260</v>
      </c>
      <c r="D727" s="41">
        <v>10</v>
      </c>
      <c r="E727" s="135">
        <v>4</v>
      </c>
      <c r="F727" s="135">
        <v>2.1800000000000002</v>
      </c>
      <c r="G727" s="137">
        <f t="shared" ref="G727:G731" si="37">F727/E727</f>
        <v>0.54500000000000004</v>
      </c>
      <c r="H727" s="146" t="s">
        <v>774</v>
      </c>
    </row>
    <row r="728" spans="1:8" ht="68.25" customHeight="1" x14ac:dyDescent="0.25">
      <c r="A728" s="579"/>
      <c r="B728" s="42" t="s">
        <v>240</v>
      </c>
      <c r="C728" s="41" t="s">
        <v>89</v>
      </c>
      <c r="D728" s="41">
        <v>20</v>
      </c>
      <c r="E728" s="136">
        <v>0.3</v>
      </c>
      <c r="F728" s="137">
        <v>0.15</v>
      </c>
      <c r="G728" s="137">
        <f t="shared" si="37"/>
        <v>0.5</v>
      </c>
      <c r="H728" s="146" t="s">
        <v>775</v>
      </c>
    </row>
    <row r="729" spans="1:8" ht="50.25" customHeight="1" x14ac:dyDescent="0.25">
      <c r="A729" s="579"/>
      <c r="B729" s="42" t="s">
        <v>241</v>
      </c>
      <c r="C729" s="41" t="s">
        <v>261</v>
      </c>
      <c r="D729" s="41">
        <v>10</v>
      </c>
      <c r="E729" s="138">
        <v>6</v>
      </c>
      <c r="F729" s="135">
        <v>2.57</v>
      </c>
      <c r="G729" s="137">
        <f t="shared" si="37"/>
        <v>0.42833333333333329</v>
      </c>
      <c r="H729" s="146" t="s">
        <v>776</v>
      </c>
    </row>
    <row r="730" spans="1:8" ht="70.5" customHeight="1" x14ac:dyDescent="0.25">
      <c r="A730" s="579"/>
      <c r="B730" s="42" t="s">
        <v>258</v>
      </c>
      <c r="C730" s="41" t="s">
        <v>89</v>
      </c>
      <c r="D730" s="41">
        <v>15</v>
      </c>
      <c r="E730" s="136">
        <v>0.28000000000000003</v>
      </c>
      <c r="F730" s="136">
        <v>0.14000000000000001</v>
      </c>
      <c r="G730" s="137">
        <f t="shared" si="37"/>
        <v>0.5</v>
      </c>
      <c r="H730" s="146" t="s">
        <v>583</v>
      </c>
    </row>
    <row r="731" spans="1:8" ht="48.75" customHeight="1" x14ac:dyDescent="0.25">
      <c r="A731" s="579"/>
      <c r="B731" s="42" t="s">
        <v>259</v>
      </c>
      <c r="C731" s="41" t="s">
        <v>261</v>
      </c>
      <c r="D731" s="41">
        <v>15</v>
      </c>
      <c r="E731" s="135">
        <v>12</v>
      </c>
      <c r="F731" s="135">
        <v>6</v>
      </c>
      <c r="G731" s="137">
        <f t="shared" si="37"/>
        <v>0.5</v>
      </c>
      <c r="H731" s="146" t="s">
        <v>777</v>
      </c>
    </row>
    <row r="732" spans="1:8" hidden="1" x14ac:dyDescent="0.25">
      <c r="A732" s="24" t="s">
        <v>122</v>
      </c>
      <c r="B732" s="20"/>
      <c r="C732" s="20"/>
      <c r="D732" s="20"/>
      <c r="E732" s="20"/>
      <c r="F732" s="20"/>
      <c r="G732" s="20" t="e">
        <f t="shared" ref="G732:G737" si="38">F732/E732</f>
        <v>#DIV/0!</v>
      </c>
      <c r="H732" s="21"/>
    </row>
    <row r="733" spans="1:8" hidden="1" x14ac:dyDescent="0.25">
      <c r="A733" s="24" t="s">
        <v>123</v>
      </c>
      <c r="B733" s="20"/>
      <c r="C733" s="20"/>
      <c r="D733" s="20"/>
      <c r="E733" s="20"/>
      <c r="F733" s="20"/>
      <c r="G733" s="20" t="e">
        <f t="shared" si="38"/>
        <v>#DIV/0!</v>
      </c>
      <c r="H733" s="21"/>
    </row>
    <row r="734" spans="1:8" hidden="1" x14ac:dyDescent="0.25">
      <c r="A734" s="24" t="s">
        <v>124</v>
      </c>
      <c r="B734" s="20"/>
      <c r="C734" s="20"/>
      <c r="D734" s="20"/>
      <c r="E734" s="20"/>
      <c r="F734" s="20"/>
      <c r="G734" s="20" t="e">
        <f t="shared" si="38"/>
        <v>#DIV/0!</v>
      </c>
      <c r="H734" s="21"/>
    </row>
    <row r="735" spans="1:8" hidden="1" x14ac:dyDescent="0.25">
      <c r="A735" s="24" t="s">
        <v>125</v>
      </c>
      <c r="B735" s="20"/>
      <c r="C735" s="20"/>
      <c r="D735" s="20"/>
      <c r="E735" s="20"/>
      <c r="F735" s="20"/>
      <c r="G735" s="20" t="e">
        <f t="shared" si="38"/>
        <v>#DIV/0!</v>
      </c>
      <c r="H735" s="21"/>
    </row>
    <row r="736" spans="1:8" hidden="1" x14ac:dyDescent="0.25">
      <c r="A736" s="24" t="s">
        <v>126</v>
      </c>
      <c r="B736" s="20"/>
      <c r="C736" s="20"/>
      <c r="D736" s="20"/>
      <c r="E736" s="20"/>
      <c r="F736" s="20"/>
      <c r="G736" s="20" t="e">
        <f t="shared" si="38"/>
        <v>#DIV/0!</v>
      </c>
      <c r="H736" s="21"/>
    </row>
    <row r="737" spans="1:8" ht="1.5" customHeight="1" thickBot="1" x14ac:dyDescent="0.3">
      <c r="A737" s="25" t="s">
        <v>127</v>
      </c>
      <c r="B737" s="23"/>
      <c r="C737" s="23"/>
      <c r="D737" s="23"/>
      <c r="E737" s="23"/>
      <c r="F737" s="23"/>
      <c r="G737" s="23" t="e">
        <f t="shared" si="38"/>
        <v>#DIV/0!</v>
      </c>
      <c r="H737" s="27"/>
    </row>
    <row r="739" spans="1:8" ht="20.25" hidden="1" x14ac:dyDescent="0.3">
      <c r="A739" s="590" t="s">
        <v>206</v>
      </c>
      <c r="B739" s="591"/>
      <c r="C739" s="591"/>
      <c r="D739" s="591"/>
      <c r="E739" s="591"/>
      <c r="F739" s="591"/>
      <c r="G739" s="591"/>
      <c r="H739" s="592"/>
    </row>
    <row r="740" spans="1:8" ht="63.75" hidden="1" customHeight="1" x14ac:dyDescent="0.25">
      <c r="A740" s="16" t="s">
        <v>75</v>
      </c>
      <c r="B740" s="17" t="s">
        <v>190</v>
      </c>
      <c r="C740" s="35" t="s">
        <v>142</v>
      </c>
      <c r="D740" s="35" t="s">
        <v>168</v>
      </c>
      <c r="E740" s="35" t="s">
        <v>207</v>
      </c>
      <c r="F740" s="35" t="s">
        <v>208</v>
      </c>
      <c r="G740" s="35" t="s">
        <v>209</v>
      </c>
      <c r="H740" s="18" t="s">
        <v>176</v>
      </c>
    </row>
    <row r="741" spans="1:8" hidden="1" x14ac:dyDescent="0.25">
      <c r="A741" s="24" t="s">
        <v>129</v>
      </c>
      <c r="B741" s="20"/>
      <c r="C741" s="20"/>
      <c r="D741" s="20"/>
      <c r="E741" s="20"/>
      <c r="F741" s="20"/>
      <c r="G741" s="20" t="e">
        <f>F741/E741</f>
        <v>#DIV/0!</v>
      </c>
      <c r="H741" s="21"/>
    </row>
    <row r="742" spans="1:8" hidden="1" x14ac:dyDescent="0.25">
      <c r="A742" s="24" t="s">
        <v>130</v>
      </c>
      <c r="B742" s="20"/>
      <c r="C742" s="20"/>
      <c r="D742" s="20"/>
      <c r="E742" s="20"/>
      <c r="F742" s="20"/>
      <c r="G742" s="20" t="e">
        <f t="shared" ref="G742:G752" si="39">F742/E742</f>
        <v>#DIV/0!</v>
      </c>
      <c r="H742" s="21"/>
    </row>
    <row r="743" spans="1:8" hidden="1" x14ac:dyDescent="0.25">
      <c r="A743" s="24" t="s">
        <v>131</v>
      </c>
      <c r="B743" s="20"/>
      <c r="C743" s="20"/>
      <c r="D743" s="20"/>
      <c r="E743" s="20"/>
      <c r="F743" s="20"/>
      <c r="G743" s="20" t="e">
        <f t="shared" si="39"/>
        <v>#DIV/0!</v>
      </c>
      <c r="H743" s="21"/>
    </row>
    <row r="744" spans="1:8" hidden="1" x14ac:dyDescent="0.25">
      <c r="A744" s="24" t="s">
        <v>132</v>
      </c>
      <c r="B744" s="20"/>
      <c r="C744" s="20"/>
      <c r="D744" s="20"/>
      <c r="E744" s="20"/>
      <c r="F744" s="20"/>
      <c r="G744" s="20" t="e">
        <f t="shared" si="39"/>
        <v>#DIV/0!</v>
      </c>
      <c r="H744" s="21"/>
    </row>
    <row r="745" spans="1:8" hidden="1" x14ac:dyDescent="0.25">
      <c r="A745" s="24" t="s">
        <v>133</v>
      </c>
      <c r="B745" s="20"/>
      <c r="C745" s="20"/>
      <c r="D745" s="20"/>
      <c r="E745" s="20"/>
      <c r="F745" s="20"/>
      <c r="G745" s="20" t="e">
        <f t="shared" si="39"/>
        <v>#DIV/0!</v>
      </c>
      <c r="H745" s="21"/>
    </row>
    <row r="746" spans="1:8" hidden="1" x14ac:dyDescent="0.25">
      <c r="A746" s="24" t="s">
        <v>134</v>
      </c>
      <c r="B746" s="20"/>
      <c r="C746" s="20"/>
      <c r="D746" s="20"/>
      <c r="E746" s="20"/>
      <c r="F746" s="20"/>
      <c r="G746" s="20" t="e">
        <f t="shared" si="39"/>
        <v>#DIV/0!</v>
      </c>
      <c r="H746" s="21"/>
    </row>
    <row r="747" spans="1:8" hidden="1" x14ac:dyDescent="0.25">
      <c r="A747" s="24" t="s">
        <v>122</v>
      </c>
      <c r="B747" s="20"/>
      <c r="C747" s="20"/>
      <c r="D747" s="20"/>
      <c r="E747" s="20"/>
      <c r="F747" s="20"/>
      <c r="G747" s="20" t="e">
        <f t="shared" si="39"/>
        <v>#DIV/0!</v>
      </c>
      <c r="H747" s="21"/>
    </row>
    <row r="748" spans="1:8" hidden="1" x14ac:dyDescent="0.25">
      <c r="A748" s="24" t="s">
        <v>123</v>
      </c>
      <c r="B748" s="20"/>
      <c r="C748" s="20"/>
      <c r="D748" s="20"/>
      <c r="E748" s="20"/>
      <c r="F748" s="20"/>
      <c r="G748" s="20" t="e">
        <f t="shared" si="39"/>
        <v>#DIV/0!</v>
      </c>
      <c r="H748" s="21"/>
    </row>
    <row r="749" spans="1:8" hidden="1" x14ac:dyDescent="0.25">
      <c r="A749" s="24" t="s">
        <v>124</v>
      </c>
      <c r="B749" s="20"/>
      <c r="C749" s="20"/>
      <c r="D749" s="20"/>
      <c r="E749" s="20"/>
      <c r="F749" s="20"/>
      <c r="G749" s="20" t="e">
        <f t="shared" si="39"/>
        <v>#DIV/0!</v>
      </c>
      <c r="H749" s="21"/>
    </row>
    <row r="750" spans="1:8" hidden="1" x14ac:dyDescent="0.25">
      <c r="A750" s="24" t="s">
        <v>125</v>
      </c>
      <c r="B750" s="20"/>
      <c r="C750" s="20"/>
      <c r="D750" s="20"/>
      <c r="E750" s="20"/>
      <c r="F750" s="20"/>
      <c r="G750" s="20" t="e">
        <f t="shared" si="39"/>
        <v>#DIV/0!</v>
      </c>
      <c r="H750" s="21"/>
    </row>
    <row r="751" spans="1:8" hidden="1" x14ac:dyDescent="0.25">
      <c r="A751" s="24" t="s">
        <v>126</v>
      </c>
      <c r="B751" s="20"/>
      <c r="C751" s="20"/>
      <c r="D751" s="20"/>
      <c r="E751" s="20"/>
      <c r="F751" s="20"/>
      <c r="G751" s="20" t="e">
        <f t="shared" si="39"/>
        <v>#DIV/0!</v>
      </c>
      <c r="H751" s="21"/>
    </row>
    <row r="752" spans="1:8" ht="15.75" hidden="1" thickBot="1" x14ac:dyDescent="0.3">
      <c r="A752" s="25" t="s">
        <v>127</v>
      </c>
      <c r="B752" s="23"/>
      <c r="C752" s="23"/>
      <c r="D752" s="23"/>
      <c r="E752" s="23"/>
      <c r="F752" s="23"/>
      <c r="G752" s="23" t="e">
        <f t="shared" si="39"/>
        <v>#DIV/0!</v>
      </c>
      <c r="H752" s="27"/>
    </row>
    <row r="753" spans="1:44" ht="26.25" customHeight="1" x14ac:dyDescent="0.25">
      <c r="A753" s="11" t="s">
        <v>35</v>
      </c>
      <c r="B753" s="9"/>
      <c r="C753" s="9"/>
      <c r="D753" s="9"/>
      <c r="E753" s="10"/>
      <c r="F753" s="10"/>
      <c r="G753" s="10"/>
      <c r="H753" s="10"/>
      <c r="I753" s="10"/>
      <c r="J753" s="10"/>
      <c r="K753" s="10"/>
      <c r="L753" s="10"/>
      <c r="M753" s="10"/>
      <c r="N753" s="10"/>
      <c r="O753" s="10"/>
      <c r="P753" s="10"/>
      <c r="Q753" s="10"/>
      <c r="R753" s="10"/>
      <c r="S753" s="10"/>
      <c r="T753" s="10"/>
      <c r="U753" s="10"/>
      <c r="V753" s="10"/>
      <c r="W753" s="10"/>
      <c r="X753" s="9"/>
      <c r="Y753" s="9"/>
      <c r="Z753" s="9"/>
      <c r="AA753" s="9"/>
      <c r="AB753" s="9"/>
      <c r="AC753" s="9"/>
      <c r="AD753" s="12"/>
      <c r="AE753" s="12"/>
      <c r="AF753" s="12"/>
      <c r="AG753" s="12"/>
      <c r="AH753" s="12"/>
      <c r="AI753" s="12"/>
      <c r="AJ753" s="36"/>
      <c r="AK753" s="36"/>
      <c r="AL753" s="13"/>
      <c r="AM753" s="13"/>
      <c r="AN753" s="13"/>
      <c r="AO753" s="13"/>
      <c r="AP753" s="13"/>
      <c r="AQ753" s="13"/>
      <c r="AR753" s="13"/>
    </row>
    <row r="754" spans="1:44" ht="26.25" customHeight="1" x14ac:dyDescent="0.25">
      <c r="A754" s="14" t="s">
        <v>36</v>
      </c>
      <c r="B754" s="580" t="s">
        <v>37</v>
      </c>
      <c r="C754" s="581"/>
      <c r="D754" s="582"/>
      <c r="E754" s="583" t="s">
        <v>38</v>
      </c>
      <c r="F754" s="584"/>
      <c r="G754" s="584"/>
      <c r="H754" s="584"/>
      <c r="I754" s="584"/>
      <c r="J754" s="584"/>
      <c r="K754" s="584"/>
      <c r="L754" s="584"/>
      <c r="M754" s="584"/>
      <c r="N754" s="584"/>
      <c r="O754" s="9"/>
      <c r="P754" s="9"/>
      <c r="Q754" s="9"/>
      <c r="R754" s="9"/>
      <c r="S754" s="9"/>
      <c r="T754" s="9"/>
      <c r="U754" s="9"/>
      <c r="V754" s="9"/>
      <c r="W754" s="9"/>
      <c r="X754" s="9"/>
      <c r="Y754" s="9"/>
      <c r="Z754" s="9"/>
      <c r="AA754" s="9"/>
      <c r="AB754" s="9"/>
      <c r="AC754" s="9"/>
      <c r="AD754" s="12"/>
      <c r="AE754" s="12"/>
      <c r="AF754" s="12"/>
      <c r="AG754" s="12"/>
      <c r="AH754" s="12"/>
      <c r="AI754" s="12"/>
      <c r="AJ754" s="36"/>
      <c r="AK754" s="36"/>
      <c r="AL754" s="12"/>
      <c r="AM754" s="12"/>
      <c r="AN754" s="12"/>
      <c r="AO754" s="12"/>
      <c r="AP754" s="12"/>
      <c r="AQ754" s="12"/>
      <c r="AR754" s="36"/>
    </row>
    <row r="755" spans="1:44" ht="43.5" customHeight="1" x14ac:dyDescent="0.25">
      <c r="A755" s="15">
        <v>13</v>
      </c>
      <c r="B755" s="585" t="s">
        <v>210</v>
      </c>
      <c r="C755" s="586"/>
      <c r="D755" s="587"/>
      <c r="E755" s="588" t="s">
        <v>211</v>
      </c>
      <c r="F755" s="589"/>
      <c r="G755" s="589"/>
      <c r="H755" s="589"/>
      <c r="I755" s="589"/>
      <c r="J755" s="589"/>
      <c r="K755" s="589"/>
      <c r="L755" s="589"/>
      <c r="M755" s="589"/>
      <c r="N755" s="589"/>
      <c r="O755" s="9"/>
      <c r="P755" s="9"/>
      <c r="Q755" s="9"/>
      <c r="R755" s="9"/>
      <c r="S755" s="9"/>
      <c r="T755" s="9"/>
      <c r="U755" s="9"/>
      <c r="V755" s="9"/>
      <c r="W755" s="9"/>
      <c r="X755" s="9"/>
      <c r="Y755" s="9"/>
      <c r="Z755" s="9"/>
      <c r="AA755" s="9"/>
      <c r="AB755" s="9"/>
      <c r="AC755" s="9"/>
      <c r="AD755" s="9"/>
      <c r="AE755" s="9"/>
      <c r="AF755" s="9"/>
      <c r="AG755" s="9"/>
      <c r="AH755" s="9"/>
      <c r="AI755" s="9"/>
      <c r="AJ755" s="37"/>
      <c r="AK755" s="37"/>
      <c r="AL755" s="9"/>
      <c r="AM755" s="9"/>
      <c r="AN755" s="9"/>
      <c r="AO755" s="9"/>
      <c r="AP755" s="9"/>
      <c r="AQ755" s="9"/>
      <c r="AR755" s="37"/>
    </row>
    <row r="756" spans="1:44" ht="39.75" customHeight="1" x14ac:dyDescent="0.25">
      <c r="A756" s="15">
        <v>14</v>
      </c>
      <c r="B756" s="585" t="s">
        <v>681</v>
      </c>
      <c r="C756" s="586"/>
      <c r="D756" s="587"/>
      <c r="E756" s="588" t="s">
        <v>682</v>
      </c>
      <c r="F756" s="589"/>
      <c r="G756" s="589"/>
      <c r="H756" s="589"/>
      <c r="I756" s="589"/>
      <c r="J756" s="589"/>
      <c r="K756" s="589"/>
      <c r="L756" s="589"/>
      <c r="M756" s="589"/>
      <c r="N756" s="589"/>
    </row>
  </sheetData>
  <mergeCells count="215">
    <mergeCell ref="A473:A477"/>
    <mergeCell ref="B474:B475"/>
    <mergeCell ref="A708:A713"/>
    <mergeCell ref="A600:A605"/>
    <mergeCell ref="A299:A303"/>
    <mergeCell ref="B300:B301"/>
    <mergeCell ref="B230:B231"/>
    <mergeCell ref="A229:A233"/>
    <mergeCell ref="A235:N235"/>
    <mergeCell ref="B238:B239"/>
    <mergeCell ref="A237:A241"/>
    <mergeCell ref="B368:B369"/>
    <mergeCell ref="B353:B354"/>
    <mergeCell ref="A304:A308"/>
    <mergeCell ref="B305:B306"/>
    <mergeCell ref="A309:A313"/>
    <mergeCell ref="B310:B311"/>
    <mergeCell ref="B338:B339"/>
    <mergeCell ref="A357:A361"/>
    <mergeCell ref="B358:B359"/>
    <mergeCell ref="A347:A351"/>
    <mergeCell ref="A337:A341"/>
    <mergeCell ref="B333:B334"/>
    <mergeCell ref="A332:A336"/>
    <mergeCell ref="B348:B349"/>
    <mergeCell ref="A352:A356"/>
    <mergeCell ref="B258:B259"/>
    <mergeCell ref="A257:A261"/>
    <mergeCell ref="A7:H7"/>
    <mergeCell ref="A16:H16"/>
    <mergeCell ref="A31:H31"/>
    <mergeCell ref="A88:A92"/>
    <mergeCell ref="B89:B90"/>
    <mergeCell ref="A93:A97"/>
    <mergeCell ref="B94:B95"/>
    <mergeCell ref="A98:A102"/>
    <mergeCell ref="B99:B100"/>
    <mergeCell ref="A46:H46"/>
    <mergeCell ref="A61:H61"/>
    <mergeCell ref="A76:N76"/>
    <mergeCell ref="A78:A82"/>
    <mergeCell ref="B79:B80"/>
    <mergeCell ref="A83:A87"/>
    <mergeCell ref="B84:B85"/>
    <mergeCell ref="A103:A107"/>
    <mergeCell ref="B104:B105"/>
    <mergeCell ref="A189:A193"/>
    <mergeCell ref="B190:B191"/>
    <mergeCell ref="A1:B3"/>
    <mergeCell ref="C1:N1"/>
    <mergeCell ref="C2:N2"/>
    <mergeCell ref="C3:G3"/>
    <mergeCell ref="H3:N3"/>
    <mergeCell ref="A4:B4"/>
    <mergeCell ref="C4:N4"/>
    <mergeCell ref="A5:B5"/>
    <mergeCell ref="C5:N5"/>
    <mergeCell ref="A126:A130"/>
    <mergeCell ref="B127:B128"/>
    <mergeCell ref="A131:A135"/>
    <mergeCell ref="B132:B133"/>
    <mergeCell ref="A136:A140"/>
    <mergeCell ref="B137:B138"/>
    <mergeCell ref="A209:A213"/>
    <mergeCell ref="B205:B206"/>
    <mergeCell ref="A292:G292"/>
    <mergeCell ref="A199:A203"/>
    <mergeCell ref="B200:B201"/>
    <mergeCell ref="B195:B196"/>
    <mergeCell ref="A194:A198"/>
    <mergeCell ref="B157:B158"/>
    <mergeCell ref="A161:A165"/>
    <mergeCell ref="B162:B163"/>
    <mergeCell ref="A166:A170"/>
    <mergeCell ref="B167:B168"/>
    <mergeCell ref="A156:A160"/>
    <mergeCell ref="A172:N172"/>
    <mergeCell ref="A174:A178"/>
    <mergeCell ref="B185:B186"/>
    <mergeCell ref="A184:A188"/>
    <mergeCell ref="A294:A298"/>
    <mergeCell ref="A151:A155"/>
    <mergeCell ref="B152:B153"/>
    <mergeCell ref="A141:A145"/>
    <mergeCell ref="B142:B143"/>
    <mergeCell ref="A146:A150"/>
    <mergeCell ref="B147:B148"/>
    <mergeCell ref="B180:B181"/>
    <mergeCell ref="A224:A228"/>
    <mergeCell ref="B225:B226"/>
    <mergeCell ref="A242:A246"/>
    <mergeCell ref="B243:B244"/>
    <mergeCell ref="B248:B249"/>
    <mergeCell ref="A247:A251"/>
    <mergeCell ref="A252:A256"/>
    <mergeCell ref="A219:A223"/>
    <mergeCell ref="B220:B221"/>
    <mergeCell ref="B295:B296"/>
    <mergeCell ref="A262:A266"/>
    <mergeCell ref="B263:B264"/>
    <mergeCell ref="A109:N109"/>
    <mergeCell ref="B117:B118"/>
    <mergeCell ref="B122:B123"/>
    <mergeCell ref="A121:A125"/>
    <mergeCell ref="A111:A115"/>
    <mergeCell ref="B112:B113"/>
    <mergeCell ref="A116:A120"/>
    <mergeCell ref="B459:B460"/>
    <mergeCell ref="B253:B254"/>
    <mergeCell ref="A445:A449"/>
    <mergeCell ref="A388:G388"/>
    <mergeCell ref="B411:B412"/>
    <mergeCell ref="B215:B216"/>
    <mergeCell ref="A214:A218"/>
    <mergeCell ref="B175:B176"/>
    <mergeCell ref="A179:A183"/>
    <mergeCell ref="A276:N276"/>
    <mergeCell ref="A314:A318"/>
    <mergeCell ref="B315:B316"/>
    <mergeCell ref="A327:A331"/>
    <mergeCell ref="B328:B329"/>
    <mergeCell ref="A204:A208"/>
    <mergeCell ref="A325:G325"/>
    <mergeCell ref="B210:B211"/>
    <mergeCell ref="A377:A381"/>
    <mergeCell ref="A410:A414"/>
    <mergeCell ref="A319:A323"/>
    <mergeCell ref="A505:H505"/>
    <mergeCell ref="A507:A512"/>
    <mergeCell ref="A490:G490"/>
    <mergeCell ref="A468:A472"/>
    <mergeCell ref="B469:B470"/>
    <mergeCell ref="A382:A386"/>
    <mergeCell ref="B383:B384"/>
    <mergeCell ref="A372:A376"/>
    <mergeCell ref="B320:B321"/>
    <mergeCell ref="B373:B374"/>
    <mergeCell ref="A362:A366"/>
    <mergeCell ref="B363:B364"/>
    <mergeCell ref="A367:A371"/>
    <mergeCell ref="A342:A346"/>
    <mergeCell ref="B343:B344"/>
    <mergeCell ref="B378:B379"/>
    <mergeCell ref="B406:B407"/>
    <mergeCell ref="A415:A419"/>
    <mergeCell ref="A458:A462"/>
    <mergeCell ref="B454:B455"/>
    <mergeCell ref="A453:A457"/>
    <mergeCell ref="B391:B392"/>
    <mergeCell ref="A400:A404"/>
    <mergeCell ref="B401:B402"/>
    <mergeCell ref="A395:A399"/>
    <mergeCell ref="A430:A434"/>
    <mergeCell ref="B431:B432"/>
    <mergeCell ref="A451:G451"/>
    <mergeCell ref="A420:A424"/>
    <mergeCell ref="B421:B422"/>
    <mergeCell ref="B426:B427"/>
    <mergeCell ref="A425:A429"/>
    <mergeCell ref="B396:B397"/>
    <mergeCell ref="A405:A409"/>
    <mergeCell ref="A390:A394"/>
    <mergeCell ref="A435:A439"/>
    <mergeCell ref="B436:B437"/>
    <mergeCell ref="A440:A444"/>
    <mergeCell ref="B441:B442"/>
    <mergeCell ref="B446:B447"/>
    <mergeCell ref="B416:B417"/>
    <mergeCell ref="B464:B465"/>
    <mergeCell ref="A463:A467"/>
    <mergeCell ref="A687:A692"/>
    <mergeCell ref="A513:A518"/>
    <mergeCell ref="A519:A524"/>
    <mergeCell ref="A546:A551"/>
    <mergeCell ref="A552:A557"/>
    <mergeCell ref="A531:A536"/>
    <mergeCell ref="A537:A542"/>
    <mergeCell ref="A544:H544"/>
    <mergeCell ref="A619:H619"/>
    <mergeCell ref="A606:A611"/>
    <mergeCell ref="A612:A617"/>
    <mergeCell ref="A576:A581"/>
    <mergeCell ref="A570:A575"/>
    <mergeCell ref="A582:A587"/>
    <mergeCell ref="A588:A593"/>
    <mergeCell ref="A594:A599"/>
    <mergeCell ref="A681:A686"/>
    <mergeCell ref="A675:A680"/>
    <mergeCell ref="A669:A674"/>
    <mergeCell ref="A663:A668"/>
    <mergeCell ref="A525:A530"/>
    <mergeCell ref="A633:A638"/>
    <mergeCell ref="B479:B480"/>
    <mergeCell ref="A478:A482"/>
    <mergeCell ref="A726:A731"/>
    <mergeCell ref="B754:D754"/>
    <mergeCell ref="E754:N754"/>
    <mergeCell ref="B755:D755"/>
    <mergeCell ref="E755:N755"/>
    <mergeCell ref="B756:D756"/>
    <mergeCell ref="E756:N756"/>
    <mergeCell ref="A694:H694"/>
    <mergeCell ref="A739:H739"/>
    <mergeCell ref="A714:A719"/>
    <mergeCell ref="A720:A725"/>
    <mergeCell ref="A702:A707"/>
    <mergeCell ref="A627:A632"/>
    <mergeCell ref="A645:A650"/>
    <mergeCell ref="A651:A656"/>
    <mergeCell ref="A657:A662"/>
    <mergeCell ref="A564:A569"/>
    <mergeCell ref="A558:A563"/>
    <mergeCell ref="A639:A644"/>
    <mergeCell ref="A621:A626"/>
    <mergeCell ref="A696:A701"/>
  </mergeCells>
  <phoneticPr fontId="48" type="noConversion"/>
  <pageMargins left="0.7" right="0.7" top="0.75" bottom="0.75" header="0.3" footer="0.3"/>
  <pageSetup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GESTIÓN</vt:lpstr>
      <vt:lpstr>INVERSIÓN</vt:lpstr>
      <vt:lpstr>ACTIVIDADES</vt:lpstr>
      <vt:lpstr>TERRITORIALIZACIÓN</vt:lpstr>
      <vt:lpstr>SPI</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2023-07-30T22:53:57Z</dcterms:modified>
</cp:coreProperties>
</file>