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001CD934-E9EE-472A-ACCB-860231A3AE66}" xr6:coauthVersionLast="47" xr6:coauthVersionMax="47" xr10:uidLastSave="{00000000-0000-0000-0000-000000000000}"/>
  <bookViews>
    <workbookView xWindow="-120" yWindow="-120" windowWidth="20730" windowHeight="11160" tabRatio="778" xr2:uid="{00000000-000D-0000-FFFF-FFFF00000000}"/>
  </bookViews>
  <sheets>
    <sheet name="GESTIÓN" sheetId="5" r:id="rId1"/>
    <sheet name="INVERSIÓN" sheetId="6" r:id="rId2"/>
    <sheet name="ACTIVIDADES" sheetId="7" r:id="rId3"/>
    <sheet name="TERRITORIALIZACIÓN" sheetId="35" r:id="rId4"/>
    <sheet name="SPI" sheetId="33" r:id="rId5"/>
    <sheet name="resumen" sheetId="34" state="hidden" r:id="rId6"/>
  </sheets>
  <externalReferences>
    <externalReference r:id="rId7"/>
    <externalReference r:id="rId8"/>
    <externalReference r:id="rId9"/>
    <externalReference r:id="rId10"/>
  </externalReferences>
  <definedNames>
    <definedName name="_xlnm._FilterDatabase" localSheetId="2" hidden="1">ACTIVIDADES!#REF!</definedName>
    <definedName name="_xlnm._FilterDatabase" localSheetId="0" hidden="1">GESTIÓN!$A$12:$FC$12</definedName>
    <definedName name="_xlnm._FilterDatabase" localSheetId="1" hidden="1">INVERSIÓN!$A$9:$FA$40</definedName>
    <definedName name="_xlnm.Print_Area" localSheetId="2">ACTIVIDADES!$A$1:$U$6</definedName>
    <definedName name="_xlnm.Print_Area" localSheetId="0">GESTIÓN!$A$1:$FC$15</definedName>
    <definedName name="_xlnm.Print_Area" localSheetId="1">INVERSIÓN!$A$1:$FA$34</definedName>
    <definedName name="CONDICION_POBLACIONAL" localSheetId="4">[1]Variables!$C$1:$C$24</definedName>
    <definedName name="CONDICION_POBLACIONAL">[2]Variables!$C$1:$C$24</definedName>
    <definedName name="GIRO">[3]!BASE_PAA[[#Headers],[Valida Valor de RP]]</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9" i="35" l="1"/>
  <c r="W29" i="35"/>
  <c r="V29" i="35"/>
  <c r="U29" i="35"/>
  <c r="T29" i="35"/>
  <c r="S29" i="35"/>
  <c r="R29" i="35"/>
  <c r="N29" i="35"/>
  <c r="M29" i="35"/>
  <c r="L29" i="35"/>
  <c r="K29" i="35"/>
  <c r="J29" i="35"/>
  <c r="I29" i="35"/>
  <c r="H29" i="35"/>
  <c r="F29" i="35"/>
  <c r="E29" i="35"/>
  <c r="X28" i="35"/>
  <c r="X30" i="35" s="1"/>
  <c r="W28" i="35"/>
  <c r="W30" i="35" s="1"/>
  <c r="V28" i="35"/>
  <c r="V30" i="35" s="1"/>
  <c r="U28" i="35"/>
  <c r="U30" i="35" s="1"/>
  <c r="T28" i="35"/>
  <c r="T30" i="35" s="1"/>
  <c r="S28" i="35"/>
  <c r="S30" i="35" s="1"/>
  <c r="R28" i="35"/>
  <c r="R30" i="35" s="1"/>
  <c r="N28" i="35"/>
  <c r="N30" i="35" s="1"/>
  <c r="M28" i="35"/>
  <c r="M30" i="35" s="1"/>
  <c r="L28" i="35"/>
  <c r="L30" i="35" s="1"/>
  <c r="K28" i="35"/>
  <c r="K30" i="35" s="1"/>
  <c r="J28" i="35"/>
  <c r="J30" i="35" s="1"/>
  <c r="I28" i="35"/>
  <c r="I30" i="35" s="1"/>
  <c r="H28" i="35"/>
  <c r="H30" i="35" s="1"/>
  <c r="F28" i="35"/>
  <c r="F30" i="35" s="1"/>
  <c r="E28" i="35"/>
  <c r="E30" i="35" s="1"/>
  <c r="Y25" i="35"/>
  <c r="Z25" i="35" s="1"/>
  <c r="O25" i="35"/>
  <c r="P25" i="35" s="1"/>
  <c r="Y24" i="35"/>
  <c r="Z24" i="35" s="1"/>
  <c r="O24" i="35"/>
  <c r="P24" i="35" s="1"/>
  <c r="Y23" i="35"/>
  <c r="Z23" i="35" s="1"/>
  <c r="O23" i="35"/>
  <c r="P23" i="35" s="1"/>
  <c r="Y22" i="35"/>
  <c r="Z22" i="35" s="1"/>
  <c r="O22" i="35"/>
  <c r="P22" i="35" s="1"/>
  <c r="Y19" i="35"/>
  <c r="Z19" i="35" s="1"/>
  <c r="O19" i="35"/>
  <c r="O21" i="35" s="1"/>
  <c r="P21" i="35" s="1"/>
  <c r="Y18" i="35"/>
  <c r="Z18" i="35" s="1"/>
  <c r="O18" i="35"/>
  <c r="P18" i="35" s="1"/>
  <c r="Y17" i="35"/>
  <c r="Z17" i="35" s="1"/>
  <c r="O17" i="35"/>
  <c r="P17" i="35" s="1"/>
  <c r="Y16" i="35"/>
  <c r="Z16" i="35" s="1"/>
  <c r="O16" i="35"/>
  <c r="P16" i="35" s="1"/>
  <c r="Y13" i="35"/>
  <c r="Z13" i="35" s="1"/>
  <c r="O13" i="35"/>
  <c r="O15" i="35" s="1"/>
  <c r="P15" i="35" s="1"/>
  <c r="Y12" i="35"/>
  <c r="Z12" i="35" s="1"/>
  <c r="O12" i="35"/>
  <c r="P12" i="35" s="1"/>
  <c r="Y11" i="35"/>
  <c r="Y28" i="35" s="1"/>
  <c r="O11" i="35"/>
  <c r="O28" i="35" s="1"/>
  <c r="Y10" i="35"/>
  <c r="Z10" i="35" s="1"/>
  <c r="O10" i="35"/>
  <c r="P10" i="35" s="1"/>
  <c r="Y9" i="35"/>
  <c r="Z28" i="35" l="1"/>
  <c r="P28" i="35"/>
  <c r="O27" i="35"/>
  <c r="P27" i="35" s="1"/>
  <c r="P11" i="35"/>
  <c r="P13" i="35"/>
  <c r="P19" i="35"/>
  <c r="O29" i="35"/>
  <c r="P29" i="35" s="1"/>
  <c r="Y15" i="35"/>
  <c r="Z15" i="35" s="1"/>
  <c r="Y21" i="35"/>
  <c r="Z21" i="35" s="1"/>
  <c r="Y27" i="35"/>
  <c r="Z27" i="35" s="1"/>
  <c r="Y29" i="35"/>
  <c r="Z29" i="35" s="1"/>
  <c r="Z11" i="35"/>
  <c r="O14" i="35"/>
  <c r="P14" i="35" s="1"/>
  <c r="O20" i="35"/>
  <c r="P20" i="35" s="1"/>
  <c r="O26" i="35"/>
  <c r="P26" i="35" s="1"/>
  <c r="Y20" i="35"/>
  <c r="Z20" i="35" s="1"/>
  <c r="Y26" i="35"/>
  <c r="Z26" i="35" s="1"/>
  <c r="Y14" i="35"/>
  <c r="Z14" i="35" s="1"/>
  <c r="Y30" i="35" l="1"/>
  <c r="Z30" i="35" s="1"/>
  <c r="O30" i="35"/>
  <c r="P30" i="35" s="1"/>
  <c r="EX15" i="5" l="1"/>
  <c r="EW15" i="5"/>
  <c r="EV15" i="5"/>
  <c r="EU15" i="5"/>
  <c r="EX14" i="5"/>
  <c r="EW14" i="5"/>
  <c r="EV14" i="5"/>
  <c r="EU14" i="5"/>
  <c r="EX13" i="5"/>
  <c r="EW13" i="5"/>
  <c r="EV13" i="5"/>
  <c r="EU13" i="5"/>
  <c r="ER30" i="6"/>
  <c r="H31" i="6"/>
  <c r="H33" i="6" s="1"/>
  <c r="I31" i="6"/>
  <c r="I33" i="6" s="1"/>
  <c r="J31" i="6"/>
  <c r="K31" i="6"/>
  <c r="L31" i="6"/>
  <c r="M31" i="6"/>
  <c r="N31" i="6"/>
  <c r="O31" i="6"/>
  <c r="P31" i="6"/>
  <c r="P33" i="6" s="1"/>
  <c r="Q31" i="6"/>
  <c r="Q33" i="6" s="1"/>
  <c r="R31" i="6"/>
  <c r="S31" i="6"/>
  <c r="T31" i="6"/>
  <c r="U31" i="6"/>
  <c r="V31" i="6"/>
  <c r="W31" i="6"/>
  <c r="X31" i="6"/>
  <c r="X33" i="6" s="1"/>
  <c r="Y31" i="6"/>
  <c r="Y33" i="6" s="1"/>
  <c r="Z31" i="6"/>
  <c r="AA31" i="6"/>
  <c r="AB31" i="6"/>
  <c r="AC31" i="6"/>
  <c r="AD31" i="6"/>
  <c r="AE31" i="6"/>
  <c r="AF31" i="6"/>
  <c r="AF33" i="6" s="1"/>
  <c r="AG31" i="6"/>
  <c r="AG33" i="6" s="1"/>
  <c r="AH31" i="6"/>
  <c r="AI31" i="6"/>
  <c r="AJ31" i="6"/>
  <c r="AK31" i="6"/>
  <c r="AL31" i="6"/>
  <c r="AM31" i="6"/>
  <c r="AN31" i="6"/>
  <c r="AN33" i="6" s="1"/>
  <c r="AO31" i="6"/>
  <c r="AO33" i="6" s="1"/>
  <c r="AP31" i="6"/>
  <c r="AQ31" i="6"/>
  <c r="AR31" i="6"/>
  <c r="AS31" i="6"/>
  <c r="AT31" i="6"/>
  <c r="AU31" i="6"/>
  <c r="AV31" i="6"/>
  <c r="AV33" i="6" s="1"/>
  <c r="AW31" i="6"/>
  <c r="AW33" i="6" s="1"/>
  <c r="AX31" i="6"/>
  <c r="AY31" i="6"/>
  <c r="AZ31" i="6"/>
  <c r="BA31" i="6"/>
  <c r="BB31" i="6"/>
  <c r="BC31" i="6"/>
  <c r="BD31" i="6"/>
  <c r="BD33" i="6" s="1"/>
  <c r="BE31" i="6"/>
  <c r="BE33" i="6" s="1"/>
  <c r="BF31" i="6"/>
  <c r="BG31" i="6"/>
  <c r="BH31" i="6"/>
  <c r="BI31" i="6"/>
  <c r="BJ31" i="6"/>
  <c r="BK31" i="6"/>
  <c r="BL31" i="6"/>
  <c r="BL33" i="6" s="1"/>
  <c r="BM31" i="6"/>
  <c r="BM33" i="6" s="1"/>
  <c r="BN31" i="6"/>
  <c r="BO31" i="6"/>
  <c r="BP31" i="6"/>
  <c r="BQ31" i="6"/>
  <c r="BR31" i="6"/>
  <c r="BS31" i="6"/>
  <c r="BT31" i="6"/>
  <c r="BT33" i="6" s="1"/>
  <c r="BU31" i="6"/>
  <c r="BU33" i="6" s="1"/>
  <c r="BV31" i="6"/>
  <c r="BW31" i="6"/>
  <c r="BX31" i="6"/>
  <c r="BY31" i="6"/>
  <c r="BZ31" i="6"/>
  <c r="CA31" i="6"/>
  <c r="CB31" i="6"/>
  <c r="CB33" i="6" s="1"/>
  <c r="CC31" i="6"/>
  <c r="CC33" i="6" s="1"/>
  <c r="CD31" i="6"/>
  <c r="CE31" i="6"/>
  <c r="CF31" i="6"/>
  <c r="CG31" i="6"/>
  <c r="CH31" i="6"/>
  <c r="CI31" i="6"/>
  <c r="CJ31" i="6"/>
  <c r="CJ33" i="6" s="1"/>
  <c r="CK31" i="6"/>
  <c r="CK33" i="6" s="1"/>
  <c r="CL31" i="6"/>
  <c r="CM31" i="6"/>
  <c r="CN31" i="6"/>
  <c r="CO31" i="6"/>
  <c r="CP31" i="6"/>
  <c r="CQ31" i="6"/>
  <c r="CR31" i="6"/>
  <c r="CR33" i="6" s="1"/>
  <c r="CS31" i="6"/>
  <c r="CS33" i="6" s="1"/>
  <c r="CT31" i="6"/>
  <c r="CU31" i="6"/>
  <c r="CV31" i="6"/>
  <c r="CW31" i="6"/>
  <c r="CX31" i="6"/>
  <c r="CY31" i="6"/>
  <c r="CZ31" i="6"/>
  <c r="CZ33" i="6" s="1"/>
  <c r="DA31" i="6"/>
  <c r="DA33" i="6" s="1"/>
  <c r="DB31" i="6"/>
  <c r="DC31" i="6"/>
  <c r="DD31" i="6"/>
  <c r="DE31" i="6"/>
  <c r="DF31" i="6"/>
  <c r="DG31" i="6"/>
  <c r="DH31" i="6"/>
  <c r="DH33" i="6" s="1"/>
  <c r="DI31" i="6"/>
  <c r="DI33" i="6" s="1"/>
  <c r="DJ31" i="6"/>
  <c r="DK31" i="6"/>
  <c r="DL31" i="6"/>
  <c r="DM31" i="6"/>
  <c r="DN31" i="6"/>
  <c r="H32" i="6"/>
  <c r="I32" i="6"/>
  <c r="J32" i="6"/>
  <c r="J33" i="6" s="1"/>
  <c r="K32" i="6"/>
  <c r="L32" i="6"/>
  <c r="M32" i="6"/>
  <c r="N32" i="6"/>
  <c r="O32" i="6"/>
  <c r="P32" i="6"/>
  <c r="Q32" i="6"/>
  <c r="R32" i="6"/>
  <c r="R33" i="6" s="1"/>
  <c r="S32" i="6"/>
  <c r="T32" i="6"/>
  <c r="U32" i="6"/>
  <c r="V32" i="6"/>
  <c r="W32" i="6"/>
  <c r="X32" i="6"/>
  <c r="Y32" i="6"/>
  <c r="Z32" i="6"/>
  <c r="Z33" i="6" s="1"/>
  <c r="AA32" i="6"/>
  <c r="AB32" i="6"/>
  <c r="AC32" i="6"/>
  <c r="AD32" i="6"/>
  <c r="AE32" i="6"/>
  <c r="AF32" i="6"/>
  <c r="AG32" i="6"/>
  <c r="AH32" i="6"/>
  <c r="AH33" i="6" s="1"/>
  <c r="AI32" i="6"/>
  <c r="AJ32" i="6"/>
  <c r="AK32" i="6"/>
  <c r="AL32" i="6"/>
  <c r="AM32" i="6"/>
  <c r="AN32" i="6"/>
  <c r="AO32" i="6"/>
  <c r="AP32" i="6"/>
  <c r="AP33" i="6" s="1"/>
  <c r="AQ32" i="6"/>
  <c r="AR32" i="6"/>
  <c r="AS32" i="6"/>
  <c r="AT32" i="6"/>
  <c r="AU32" i="6"/>
  <c r="AV32" i="6"/>
  <c r="AW32" i="6"/>
  <c r="AX32" i="6"/>
  <c r="AX33" i="6" s="1"/>
  <c r="AY32" i="6"/>
  <c r="AZ32" i="6"/>
  <c r="BA32" i="6"/>
  <c r="BB32" i="6"/>
  <c r="BC32" i="6"/>
  <c r="BD32" i="6"/>
  <c r="BE32" i="6"/>
  <c r="BF32" i="6"/>
  <c r="BF33" i="6" s="1"/>
  <c r="BG32" i="6"/>
  <c r="BH32" i="6"/>
  <c r="BI32" i="6"/>
  <c r="BJ32" i="6"/>
  <c r="BK32" i="6"/>
  <c r="BL32" i="6"/>
  <c r="BM32" i="6"/>
  <c r="BN32" i="6"/>
  <c r="BN33" i="6" s="1"/>
  <c r="BO32" i="6"/>
  <c r="BP32" i="6"/>
  <c r="BQ32" i="6"/>
  <c r="BR32" i="6"/>
  <c r="BS32" i="6"/>
  <c r="BT32" i="6"/>
  <c r="BU32" i="6"/>
  <c r="BV32" i="6"/>
  <c r="BV33" i="6" s="1"/>
  <c r="BW32" i="6"/>
  <c r="BX32" i="6"/>
  <c r="BY32" i="6"/>
  <c r="BZ32" i="6"/>
  <c r="CA32" i="6"/>
  <c r="CB32" i="6"/>
  <c r="CC32" i="6"/>
  <c r="CD32" i="6"/>
  <c r="CD33" i="6" s="1"/>
  <c r="CE32" i="6"/>
  <c r="CF32" i="6"/>
  <c r="CG32" i="6"/>
  <c r="CH32" i="6"/>
  <c r="CI32" i="6"/>
  <c r="CJ32" i="6"/>
  <c r="CK32" i="6"/>
  <c r="CL32" i="6"/>
  <c r="CL33" i="6" s="1"/>
  <c r="CM32" i="6"/>
  <c r="CN32" i="6"/>
  <c r="CO32" i="6"/>
  <c r="CP32" i="6"/>
  <c r="CQ32" i="6"/>
  <c r="CR32" i="6"/>
  <c r="CS32" i="6"/>
  <c r="CT32" i="6"/>
  <c r="CT33" i="6" s="1"/>
  <c r="CU32" i="6"/>
  <c r="CV32" i="6"/>
  <c r="CW32" i="6"/>
  <c r="CX32" i="6"/>
  <c r="CY32" i="6"/>
  <c r="CZ32" i="6"/>
  <c r="DA32" i="6"/>
  <c r="DB32" i="6"/>
  <c r="DB33" i="6" s="1"/>
  <c r="DC32" i="6"/>
  <c r="DD32" i="6"/>
  <c r="DE32" i="6"/>
  <c r="DF32" i="6"/>
  <c r="DG32" i="6"/>
  <c r="DH32" i="6"/>
  <c r="DI32" i="6"/>
  <c r="DJ32" i="6"/>
  <c r="DJ33" i="6" s="1"/>
  <c r="DK32" i="6"/>
  <c r="DL32" i="6"/>
  <c r="DM32" i="6"/>
  <c r="DN32" i="6"/>
  <c r="K33" i="6"/>
  <c r="L33" i="6"/>
  <c r="M33" i="6"/>
  <c r="N33" i="6"/>
  <c r="O33" i="6"/>
  <c r="S33" i="6"/>
  <c r="T33" i="6"/>
  <c r="U33" i="6"/>
  <c r="V33" i="6"/>
  <c r="W33" i="6"/>
  <c r="AA33" i="6"/>
  <c r="AB33" i="6"/>
  <c r="AC33" i="6"/>
  <c r="AD33" i="6"/>
  <c r="AE33" i="6"/>
  <c r="AI33" i="6"/>
  <c r="AJ33" i="6"/>
  <c r="AK33" i="6"/>
  <c r="AL33" i="6"/>
  <c r="AM33" i="6"/>
  <c r="AQ33" i="6"/>
  <c r="AR33" i="6"/>
  <c r="AS33" i="6"/>
  <c r="AT33" i="6"/>
  <c r="AU33" i="6"/>
  <c r="AY33" i="6"/>
  <c r="AZ33" i="6"/>
  <c r="BA33" i="6"/>
  <c r="BB33" i="6"/>
  <c r="BC33" i="6"/>
  <c r="BG33" i="6"/>
  <c r="BH33" i="6"/>
  <c r="BI33" i="6"/>
  <c r="BJ33" i="6"/>
  <c r="BK33" i="6"/>
  <c r="BO33" i="6"/>
  <c r="BP33" i="6"/>
  <c r="BQ33" i="6"/>
  <c r="BR33" i="6"/>
  <c r="BS33" i="6"/>
  <c r="BW33" i="6"/>
  <c r="BX33" i="6"/>
  <c r="BY33" i="6"/>
  <c r="BZ33" i="6"/>
  <c r="CA33" i="6"/>
  <c r="CE33" i="6"/>
  <c r="CF33" i="6"/>
  <c r="CG33" i="6"/>
  <c r="CH33" i="6"/>
  <c r="CI33" i="6"/>
  <c r="CM33" i="6"/>
  <c r="CN33" i="6"/>
  <c r="CO33" i="6"/>
  <c r="CP33" i="6"/>
  <c r="CQ33" i="6"/>
  <c r="CU33" i="6"/>
  <c r="CV33" i="6"/>
  <c r="CW33" i="6"/>
  <c r="CX33" i="6"/>
  <c r="CY33" i="6"/>
  <c r="DC33" i="6"/>
  <c r="DD33" i="6"/>
  <c r="DE33" i="6"/>
  <c r="DF33" i="6"/>
  <c r="DG33" i="6"/>
  <c r="DK33" i="6"/>
  <c r="DL33" i="6"/>
  <c r="DM33" i="6"/>
  <c r="DN33" i="6"/>
  <c r="ER11" i="6"/>
  <c r="ER12" i="6"/>
  <c r="ER13" i="6"/>
  <c r="ER14" i="6"/>
  <c r="ER18" i="6"/>
  <c r="ER19" i="6"/>
  <c r="ER20" i="6"/>
  <c r="ER21" i="6"/>
  <c r="ER25" i="6"/>
  <c r="ER26" i="6"/>
  <c r="ER27" i="6"/>
  <c r="ER28" i="6"/>
  <c r="G29" i="6"/>
  <c r="G22" i="6"/>
  <c r="G15" i="6"/>
  <c r="CL14" i="5" l="1"/>
  <c r="S28" i="7" l="1"/>
  <c r="ET14" i="5" l="1"/>
  <c r="CG14" i="5"/>
  <c r="CF28" i="6" l="1"/>
  <c r="CF27" i="6"/>
  <c r="CF25" i="6"/>
  <c r="CF21" i="6"/>
  <c r="CF20" i="6"/>
  <c r="CF13" i="6"/>
  <c r="CF11" i="6"/>
  <c r="ET15" i="5" l="1"/>
  <c r="ET13" i="5"/>
  <c r="CH15" i="5"/>
  <c r="CH14" i="5"/>
  <c r="CH13" i="5"/>
  <c r="CG28" i="6" l="1"/>
  <c r="ES28" i="6" s="1"/>
  <c r="CG27" i="6"/>
  <c r="ES27" i="6" s="1"/>
  <c r="CG26" i="6"/>
  <c r="ES26" i="6" s="1"/>
  <c r="CG25" i="6"/>
  <c r="ES25" i="6" s="1"/>
  <c r="CG21" i="6"/>
  <c r="ES21" i="6" s="1"/>
  <c r="CG20" i="6"/>
  <c r="ES20" i="6" s="1"/>
  <c r="CG19" i="6"/>
  <c r="CG18" i="6"/>
  <c r="CG14" i="6"/>
  <c r="CG13" i="6"/>
  <c r="ES13" i="6" s="1"/>
  <c r="CG12" i="6"/>
  <c r="ES12" i="6" s="1"/>
  <c r="CG11" i="6"/>
  <c r="ES11" i="6" s="1"/>
  <c r="BQ26" i="6"/>
  <c r="CF26" i="6" s="1"/>
  <c r="BQ19" i="6"/>
  <c r="BQ12" i="6"/>
  <c r="CF12" i="6" s="1"/>
  <c r="BQ30" i="6"/>
  <c r="BR30" i="6"/>
  <c r="BQ23" i="6"/>
  <c r="BR23" i="6"/>
  <c r="BH30" i="6"/>
  <c r="BJ30" i="6"/>
  <c r="BL30" i="6"/>
  <c r="BN30" i="6"/>
  <c r="BP30" i="6"/>
  <c r="BG30" i="6"/>
  <c r="BK30" i="6"/>
  <c r="BM30" i="6"/>
  <c r="BO30" i="6"/>
  <c r="BH23" i="6"/>
  <c r="BJ23" i="6"/>
  <c r="BL23" i="6"/>
  <c r="BN23" i="6"/>
  <c r="BP23" i="6"/>
  <c r="BG23" i="6"/>
  <c r="BM23" i="6"/>
  <c r="BO23" i="6"/>
  <c r="BR16" i="6"/>
  <c r="BH16" i="6"/>
  <c r="BJ16" i="6"/>
  <c r="BL16" i="6"/>
  <c r="BN16" i="6"/>
  <c r="BP16" i="6"/>
  <c r="G275" i="33"/>
  <c r="H381" i="33"/>
  <c r="H41" i="33"/>
  <c r="BR24" i="6"/>
  <c r="BR29" i="6" s="1"/>
  <c r="BR10" i="6"/>
  <c r="BR15" i="6" s="1"/>
  <c r="BP10" i="6"/>
  <c r="BP15" i="6" s="1"/>
  <c r="BP17" i="6"/>
  <c r="BP22" i="6" s="1"/>
  <c r="BP24" i="6"/>
  <c r="BP29" i="6" s="1"/>
  <c r="BI30" i="6"/>
  <c r="BI23" i="6"/>
  <c r="BI16" i="6"/>
  <c r="BK16" i="6"/>
  <c r="BM16" i="6"/>
  <c r="CI27" i="6"/>
  <c r="AD29" i="6"/>
  <c r="AF29" i="6"/>
  <c r="AH29" i="6"/>
  <c r="AJ29" i="6"/>
  <c r="AL29" i="6"/>
  <c r="AN29" i="6"/>
  <c r="AP29" i="6"/>
  <c r="AR29" i="6"/>
  <c r="AT29" i="6"/>
  <c r="AV29" i="6"/>
  <c r="AZ29" i="6"/>
  <c r="AX29" i="6"/>
  <c r="CH27" i="6"/>
  <c r="BR17" i="6"/>
  <c r="CI20" i="6"/>
  <c r="AD22" i="6"/>
  <c r="AF22" i="6"/>
  <c r="AH22" i="6"/>
  <c r="AJ22" i="6"/>
  <c r="AL22" i="6"/>
  <c r="AP22" i="6"/>
  <c r="AR22" i="6"/>
  <c r="AT22" i="6"/>
  <c r="AV22" i="6"/>
  <c r="AZ22" i="6"/>
  <c r="AX22" i="6"/>
  <c r="CH20" i="6"/>
  <c r="CI13" i="6"/>
  <c r="ET13" i="6" s="1"/>
  <c r="AD15" i="6"/>
  <c r="AF15" i="6"/>
  <c r="AH15" i="6"/>
  <c r="AJ15" i="6"/>
  <c r="AL15" i="6"/>
  <c r="AN15" i="6"/>
  <c r="AP15" i="6"/>
  <c r="AR15" i="6"/>
  <c r="AV15" i="6"/>
  <c r="AZ15" i="6"/>
  <c r="AX15" i="6"/>
  <c r="CH13" i="6"/>
  <c r="F40" i="33"/>
  <c r="F39" i="33"/>
  <c r="F38" i="33"/>
  <c r="Y11" i="6"/>
  <c r="AA11" i="6" s="1"/>
  <c r="BE11" i="6"/>
  <c r="BE16" i="6" s="1"/>
  <c r="Y18" i="6"/>
  <c r="BE18" i="6"/>
  <c r="BK18" i="6"/>
  <c r="Y25" i="6"/>
  <c r="AA25" i="6" s="1"/>
  <c r="BE25" i="6"/>
  <c r="CH25" i="6"/>
  <c r="W12" i="6"/>
  <c r="W19" i="6"/>
  <c r="W26" i="6"/>
  <c r="X12" i="6"/>
  <c r="X19" i="6"/>
  <c r="Z19" i="6" s="1"/>
  <c r="X26" i="6"/>
  <c r="Z26" i="6" s="1"/>
  <c r="Y12" i="6"/>
  <c r="AA12" i="6" s="1"/>
  <c r="Y19" i="6"/>
  <c r="AA19" i="6" s="1"/>
  <c r="Y26" i="6"/>
  <c r="AA26" i="6"/>
  <c r="AB12" i="6"/>
  <c r="AB19" i="6"/>
  <c r="AB26" i="6"/>
  <c r="AS19" i="6"/>
  <c r="AS26" i="6"/>
  <c r="BA12" i="6"/>
  <c r="BB12" i="6"/>
  <c r="BC12" i="6"/>
  <c r="BC19" i="6"/>
  <c r="BC26" i="6"/>
  <c r="BD12" i="6"/>
  <c r="E320" i="33" s="1"/>
  <c r="BE12" i="6"/>
  <c r="BE19" i="6"/>
  <c r="BE26" i="6"/>
  <c r="BK19" i="6"/>
  <c r="CI12" i="6"/>
  <c r="CI19" i="6"/>
  <c r="CI26" i="6"/>
  <c r="DI12" i="6"/>
  <c r="DI19" i="6"/>
  <c r="DI26" i="6"/>
  <c r="DJ12" i="6"/>
  <c r="DJ19" i="6"/>
  <c r="DJ26" i="6"/>
  <c r="DK12" i="6"/>
  <c r="DK19" i="6"/>
  <c r="DK26" i="6"/>
  <c r="DL12" i="6"/>
  <c r="DL19" i="6"/>
  <c r="DL26" i="6"/>
  <c r="DM12" i="6"/>
  <c r="DM19" i="6"/>
  <c r="DM26" i="6"/>
  <c r="EM12" i="6"/>
  <c r="EM19" i="6"/>
  <c r="EM26" i="6"/>
  <c r="EN12" i="6"/>
  <c r="EN19" i="6"/>
  <c r="EN26" i="6"/>
  <c r="EO12" i="6"/>
  <c r="EO19" i="6"/>
  <c r="EO26" i="6"/>
  <c r="EP12" i="6"/>
  <c r="EP19" i="6"/>
  <c r="EP26" i="6"/>
  <c r="EQ12" i="6"/>
  <c r="EQ19" i="6"/>
  <c r="EQ26" i="6"/>
  <c r="A158" i="33"/>
  <c r="A159" i="33" s="1"/>
  <c r="A275" i="33"/>
  <c r="A276" i="33" s="1"/>
  <c r="A277" i="33" s="1"/>
  <c r="J143" i="33"/>
  <c r="M143" i="33"/>
  <c r="J144" i="33"/>
  <c r="M144" i="33"/>
  <c r="J145" i="33"/>
  <c r="M145" i="33"/>
  <c r="H40" i="33"/>
  <c r="H383" i="33"/>
  <c r="H382" i="33"/>
  <c r="M142" i="33"/>
  <c r="J142" i="33"/>
  <c r="M141" i="33"/>
  <c r="J141" i="33"/>
  <c r="M140" i="33"/>
  <c r="J140" i="33"/>
  <c r="H39" i="33"/>
  <c r="CE21" i="6"/>
  <c r="CE28" i="6"/>
  <c r="CK13" i="5"/>
  <c r="CJ13" i="5"/>
  <c r="H158" i="33" s="1"/>
  <c r="CG13" i="5"/>
  <c r="H38" i="33"/>
  <c r="H37" i="33"/>
  <c r="G277" i="33"/>
  <c r="G276" i="33"/>
  <c r="BL24" i="6"/>
  <c r="BL29" i="6" s="1"/>
  <c r="BL17" i="6"/>
  <c r="BL22" i="6" s="1"/>
  <c r="BL10" i="6"/>
  <c r="BL15" i="6" s="1"/>
  <c r="CK15" i="5"/>
  <c r="CJ15" i="5"/>
  <c r="H160" i="33" s="1"/>
  <c r="CK14" i="5"/>
  <c r="CJ14" i="5"/>
  <c r="H159" i="33" s="1"/>
  <c r="CI15" i="5"/>
  <c r="CI14" i="5"/>
  <c r="CI13" i="5"/>
  <c r="BK24" i="6"/>
  <c r="BK29" i="6" s="1"/>
  <c r="BK17" i="6"/>
  <c r="BK22" i="6" s="1"/>
  <c r="BK10" i="6"/>
  <c r="BK15" i="6" s="1"/>
  <c r="CI11" i="6"/>
  <c r="CI18" i="6"/>
  <c r="CI25" i="6"/>
  <c r="ET25" i="6" s="1"/>
  <c r="CI21" i="6"/>
  <c r="CI28" i="6"/>
  <c r="CI14" i="6"/>
  <c r="BG24" i="6"/>
  <c r="BG29" i="6" s="1"/>
  <c r="BI24" i="6"/>
  <c r="BI29" i="6" s="1"/>
  <c r="BM24" i="6"/>
  <c r="BO24" i="6"/>
  <c r="BO29" i="6" s="1"/>
  <c r="BQ24" i="6"/>
  <c r="BQ29" i="6" s="1"/>
  <c r="BS24" i="6"/>
  <c r="BS29" i="6" s="1"/>
  <c r="BU24" i="6"/>
  <c r="BU29" i="6" s="1"/>
  <c r="BW24" i="6"/>
  <c r="BY24" i="6"/>
  <c r="BY29" i="6" s="1"/>
  <c r="CC24" i="6"/>
  <c r="CC29" i="6" s="1"/>
  <c r="CA24" i="6"/>
  <c r="CA29" i="6" s="1"/>
  <c r="BJ24" i="6"/>
  <c r="BJ29" i="6" s="1"/>
  <c r="BH24" i="6"/>
  <c r="BN24" i="6"/>
  <c r="BN29" i="6" s="1"/>
  <c r="BT24" i="6"/>
  <c r="BT29" i="6" s="1"/>
  <c r="BV24" i="6"/>
  <c r="BX24" i="6"/>
  <c r="ER24" i="6" s="1"/>
  <c r="BZ24" i="6"/>
  <c r="BZ29" i="6" s="1"/>
  <c r="CD24" i="6"/>
  <c r="CD29" i="6" s="1"/>
  <c r="CB24" i="6"/>
  <c r="CB29" i="6" s="1"/>
  <c r="BG17" i="6"/>
  <c r="BI17" i="6"/>
  <c r="BI22" i="6" s="1"/>
  <c r="BM17" i="6"/>
  <c r="BM22" i="6" s="1"/>
  <c r="BO17" i="6"/>
  <c r="BO22" i="6" s="1"/>
  <c r="BQ17" i="6"/>
  <c r="BQ22" i="6" s="1"/>
  <c r="BS17" i="6"/>
  <c r="BS22" i="6" s="1"/>
  <c r="BU17" i="6"/>
  <c r="BU22" i="6" s="1"/>
  <c r="BW22" i="6"/>
  <c r="BY17" i="6"/>
  <c r="BY22" i="6" s="1"/>
  <c r="CC17" i="6"/>
  <c r="CC22" i="6" s="1"/>
  <c r="CA17" i="6"/>
  <c r="CA22" i="6" s="1"/>
  <c r="BJ17" i="6"/>
  <c r="BJ22" i="6" s="1"/>
  <c r="BH17" i="6"/>
  <c r="BN17" i="6"/>
  <c r="BN22" i="6" s="1"/>
  <c r="BT22" i="6"/>
  <c r="BV17" i="6"/>
  <c r="BX17" i="6"/>
  <c r="ER17" i="6" s="1"/>
  <c r="BZ17" i="6"/>
  <c r="BZ22" i="6" s="1"/>
  <c r="CD17" i="6"/>
  <c r="CD22" i="6" s="1"/>
  <c r="CB17" i="6"/>
  <c r="CB22" i="6" s="1"/>
  <c r="BG10" i="6"/>
  <c r="BG15" i="6" s="1"/>
  <c r="BI10" i="6"/>
  <c r="BI15" i="6" s="1"/>
  <c r="BM10" i="6"/>
  <c r="BM15" i="6" s="1"/>
  <c r="BO10" i="6"/>
  <c r="BO15" i="6" s="1"/>
  <c r="BQ10" i="6"/>
  <c r="BS10" i="6"/>
  <c r="BS15" i="6" s="1"/>
  <c r="BU10" i="6"/>
  <c r="BW10" i="6"/>
  <c r="BY10" i="6"/>
  <c r="BY15" i="6" s="1"/>
  <c r="CC10" i="6"/>
  <c r="CC15" i="6" s="1"/>
  <c r="CA10" i="6"/>
  <c r="CA15" i="6" s="1"/>
  <c r="BJ10" i="6"/>
  <c r="BJ15" i="6" s="1"/>
  <c r="BH10" i="6"/>
  <c r="BH15" i="6" s="1"/>
  <c r="BN10" i="6"/>
  <c r="BN15" i="6" s="1"/>
  <c r="BT10" i="6"/>
  <c r="BT15" i="6" s="1"/>
  <c r="BV10" i="6"/>
  <c r="BX10" i="6"/>
  <c r="BZ10" i="6"/>
  <c r="BZ15" i="6" s="1"/>
  <c r="CB10" i="6"/>
  <c r="CB15" i="6" s="1"/>
  <c r="CH28" i="6"/>
  <c r="CH21" i="6"/>
  <c r="CE18" i="6"/>
  <c r="CE27" i="6"/>
  <c r="CE20" i="6"/>
  <c r="CE13" i="6"/>
  <c r="BG14" i="6"/>
  <c r="CF14" i="6" s="1"/>
  <c r="CE25" i="6"/>
  <c r="E277" i="33" s="1"/>
  <c r="C45" i="33"/>
  <c r="DN16" i="6"/>
  <c r="CJ16" i="6"/>
  <c r="CD23" i="6"/>
  <c r="CC23" i="6"/>
  <c r="CB23" i="6"/>
  <c r="CA23" i="6"/>
  <c r="BZ23" i="6"/>
  <c r="BY23" i="6"/>
  <c r="BX23" i="6"/>
  <c r="ER23" i="6" s="1"/>
  <c r="BW23" i="6"/>
  <c r="BV23" i="6"/>
  <c r="BU23" i="6"/>
  <c r="BT23" i="6"/>
  <c r="BS23" i="6"/>
  <c r="BF23" i="6"/>
  <c r="BE21" i="6"/>
  <c r="BD21" i="6"/>
  <c r="AS18" i="6"/>
  <c r="BD18" i="6" s="1"/>
  <c r="BC18" i="6"/>
  <c r="Y21" i="6"/>
  <c r="X18" i="6"/>
  <c r="Z18" i="6" s="1"/>
  <c r="X21" i="6"/>
  <c r="Z21" i="6" s="1"/>
  <c r="CD16" i="6"/>
  <c r="CC16" i="6"/>
  <c r="CB16" i="6"/>
  <c r="CA16" i="6"/>
  <c r="BZ16" i="6"/>
  <c r="BY16" i="6"/>
  <c r="BX16" i="6"/>
  <c r="ER16" i="6" s="1"/>
  <c r="BW16" i="6"/>
  <c r="BV16" i="6"/>
  <c r="BU16" i="6"/>
  <c r="BT16" i="6"/>
  <c r="BS16" i="6"/>
  <c r="BO16" i="6"/>
  <c r="BF16" i="6"/>
  <c r="BE14" i="6"/>
  <c r="BD11" i="6"/>
  <c r="BD14" i="6"/>
  <c r="BC11" i="6"/>
  <c r="BC14" i="6"/>
  <c r="BB11" i="6"/>
  <c r="BB14" i="6"/>
  <c r="BA11" i="6"/>
  <c r="BA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4" i="6"/>
  <c r="X11" i="6"/>
  <c r="Z11" i="6" s="1"/>
  <c r="X14" i="6"/>
  <c r="Z14" i="6" s="1"/>
  <c r="BF24" i="6"/>
  <c r="BF17" i="6"/>
  <c r="BF10" i="6"/>
  <c r="BF15" i="6" s="1"/>
  <c r="CD15" i="6"/>
  <c r="M160" i="33"/>
  <c r="M159" i="33"/>
  <c r="M158" i="33"/>
  <c r="BD27" i="6"/>
  <c r="U31" i="7"/>
  <c r="T31" i="7"/>
  <c r="S30" i="7"/>
  <c r="S29" i="7"/>
  <c r="S27" i="7"/>
  <c r="S26" i="7"/>
  <c r="S25" i="7"/>
  <c r="S24" i="7"/>
  <c r="S23" i="7"/>
  <c r="S22" i="7"/>
  <c r="S21" i="7"/>
  <c r="S20" i="7"/>
  <c r="S19" i="7"/>
  <c r="S18" i="7"/>
  <c r="S17" i="7"/>
  <c r="S16" i="7"/>
  <c r="S15" i="7"/>
  <c r="S14" i="7"/>
  <c r="S13" i="7"/>
  <c r="S12" i="7"/>
  <c r="S11" i="7"/>
  <c r="S10" i="7"/>
  <c r="S9" i="7"/>
  <c r="CG15" i="5"/>
  <c r="BA10" i="6"/>
  <c r="BC13" i="5"/>
  <c r="BE14" i="5"/>
  <c r="BD14" i="5"/>
  <c r="BE15" i="5"/>
  <c r="BD15" i="5"/>
  <c r="BE13" i="5"/>
  <c r="BD13" i="5"/>
  <c r="BC28" i="6"/>
  <c r="BC27" i="6"/>
  <c r="BC25" i="6"/>
  <c r="BC24" i="6"/>
  <c r="BC21" i="6"/>
  <c r="BC20" i="6"/>
  <c r="BC17" i="6"/>
  <c r="BC13" i="6"/>
  <c r="BB28" i="6"/>
  <c r="BB27" i="6"/>
  <c r="BB24" i="6"/>
  <c r="BB21" i="6"/>
  <c r="BB20" i="6"/>
  <c r="BB17" i="6"/>
  <c r="BB13" i="6"/>
  <c r="BB10" i="6"/>
  <c r="G348" i="33"/>
  <c r="G347" i="33"/>
  <c r="G346" i="33"/>
  <c r="H244" i="33"/>
  <c r="H243" i="33"/>
  <c r="H242"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AX30" i="6"/>
  <c r="AX23" i="6"/>
  <c r="H241" i="33"/>
  <c r="H240" i="33"/>
  <c r="H239" i="33"/>
  <c r="L115" i="33"/>
  <c r="L114" i="33"/>
  <c r="L113" i="33"/>
  <c r="L112" i="33"/>
  <c r="L111" i="33"/>
  <c r="L110" i="33"/>
  <c r="L109" i="33"/>
  <c r="L108" i="33"/>
  <c r="L107" i="33"/>
  <c r="L106" i="33"/>
  <c r="L105" i="33"/>
  <c r="L104" i="33"/>
  <c r="L103" i="33"/>
  <c r="L102" i="33"/>
  <c r="L101" i="33"/>
  <c r="L100" i="33"/>
  <c r="L99" i="33"/>
  <c r="L98" i="33"/>
  <c r="L97" i="33"/>
  <c r="L96" i="33"/>
  <c r="L95" i="33"/>
  <c r="L124" i="33"/>
  <c r="L123" i="33"/>
  <c r="L122" i="33"/>
  <c r="Z14" i="5"/>
  <c r="Z13" i="5"/>
  <c r="H247" i="33"/>
  <c r="H246" i="33"/>
  <c r="H245" i="33"/>
  <c r="L130" i="33"/>
  <c r="L129" i="33"/>
  <c r="L128" i="33"/>
  <c r="DN10" i="6"/>
  <c r="CJ10" i="6"/>
  <c r="DN24" i="6"/>
  <c r="CJ24" i="6"/>
  <c r="DN17" i="6"/>
  <c r="CJ17" i="6"/>
  <c r="G414" i="33"/>
  <c r="G413" i="33"/>
  <c r="G412" i="33"/>
  <c r="G411" i="33"/>
  <c r="G410" i="33"/>
  <c r="G409" i="33"/>
  <c r="G408" i="33"/>
  <c r="G407" i="33"/>
  <c r="G406" i="33"/>
  <c r="G405" i="33"/>
  <c r="G404" i="33"/>
  <c r="G403" i="33"/>
  <c r="G399" i="33"/>
  <c r="G398" i="33"/>
  <c r="G397" i="33"/>
  <c r="G396" i="33"/>
  <c r="G395" i="33"/>
  <c r="G394" i="33"/>
  <c r="G393" i="33"/>
  <c r="G392" i="33"/>
  <c r="G391" i="33"/>
  <c r="G390" i="33"/>
  <c r="G389" i="33"/>
  <c r="G388" i="33"/>
  <c r="G336" i="33"/>
  <c r="G335" i="33"/>
  <c r="G334" i="33"/>
  <c r="G332" i="33"/>
  <c r="G330" i="33"/>
  <c r="G328" i="33"/>
  <c r="G327" i="33"/>
  <c r="G326" i="33"/>
  <c r="G325" i="33"/>
  <c r="G324" i="33"/>
  <c r="G323" i="33"/>
  <c r="G319" i="33"/>
  <c r="G318" i="33"/>
  <c r="G315" i="33"/>
  <c r="G314" i="33"/>
  <c r="G313" i="33"/>
  <c r="G312" i="33"/>
  <c r="H238" i="33"/>
  <c r="H237" i="33"/>
  <c r="H236" i="33"/>
  <c r="H235" i="33"/>
  <c r="H234" i="33"/>
  <c r="H233" i="33"/>
  <c r="M190" i="33"/>
  <c r="J190" i="33"/>
  <c r="M189" i="33"/>
  <c r="J189" i="33"/>
  <c r="M188" i="33"/>
  <c r="J188" i="33"/>
  <c r="M187" i="33"/>
  <c r="J187" i="33"/>
  <c r="M186" i="33"/>
  <c r="J186" i="33"/>
  <c r="M185" i="33"/>
  <c r="J185" i="33"/>
  <c r="M184" i="33"/>
  <c r="J184" i="33"/>
  <c r="M183" i="33"/>
  <c r="J183" i="33"/>
  <c r="M182" i="33"/>
  <c r="J182" i="33"/>
  <c r="M181" i="33"/>
  <c r="J181" i="33"/>
  <c r="M180" i="33"/>
  <c r="J180" i="33"/>
  <c r="M179" i="33"/>
  <c r="J179" i="33"/>
  <c r="M175" i="33"/>
  <c r="J175" i="33"/>
  <c r="M174" i="33"/>
  <c r="J174" i="33"/>
  <c r="M173" i="33"/>
  <c r="J173" i="33"/>
  <c r="M172" i="33"/>
  <c r="J172" i="33"/>
  <c r="M171" i="33"/>
  <c r="J171" i="33"/>
  <c r="M170" i="33"/>
  <c r="J170" i="33"/>
  <c r="M169" i="33"/>
  <c r="J169" i="33"/>
  <c r="M168" i="33"/>
  <c r="J168" i="33"/>
  <c r="M167" i="33"/>
  <c r="J167" i="33"/>
  <c r="M166" i="33"/>
  <c r="J166" i="33"/>
  <c r="M165" i="33"/>
  <c r="J165" i="33"/>
  <c r="M164" i="33"/>
  <c r="J164" i="33"/>
  <c r="L121" i="33"/>
  <c r="L120" i="33"/>
  <c r="L119" i="33"/>
  <c r="L118" i="33"/>
  <c r="L117" i="33"/>
  <c r="L116" i="33"/>
  <c r="J95" i="33"/>
  <c r="M91" i="33"/>
  <c r="J91" i="33"/>
  <c r="M90" i="33"/>
  <c r="J90" i="33"/>
  <c r="J89" i="33"/>
  <c r="J88" i="33"/>
  <c r="J87" i="33"/>
  <c r="J86" i="33"/>
  <c r="M85" i="33"/>
  <c r="J85" i="33"/>
  <c r="J84" i="33"/>
  <c r="J83" i="33"/>
  <c r="M82" i="33"/>
  <c r="J82" i="33"/>
  <c r="M81" i="33"/>
  <c r="J81" i="33"/>
  <c r="J80" i="33"/>
  <c r="J79" i="33"/>
  <c r="M78" i="33"/>
  <c r="J78" i="33"/>
  <c r="H74" i="33"/>
  <c r="H73" i="33"/>
  <c r="H72" i="33"/>
  <c r="H71" i="33"/>
  <c r="H70" i="33"/>
  <c r="H69" i="33"/>
  <c r="H68" i="33"/>
  <c r="H67" i="33"/>
  <c r="H66" i="33"/>
  <c r="H65" i="33"/>
  <c r="H64" i="33"/>
  <c r="H60" i="33"/>
  <c r="H59" i="33"/>
  <c r="H58" i="33"/>
  <c r="H57" i="33"/>
  <c r="H56" i="33"/>
  <c r="H55" i="33"/>
  <c r="H54" i="33"/>
  <c r="H53" i="33"/>
  <c r="H52" i="33"/>
  <c r="H51" i="33"/>
  <c r="H50" i="33"/>
  <c r="H49" i="33"/>
  <c r="H29" i="33"/>
  <c r="H28" i="33"/>
  <c r="H27" i="33"/>
  <c r="H26" i="33"/>
  <c r="H25" i="33"/>
  <c r="H24" i="33"/>
  <c r="H23" i="33"/>
  <c r="H22" i="33"/>
  <c r="H18" i="33"/>
  <c r="H17" i="33"/>
  <c r="H16" i="33"/>
  <c r="H15" i="33"/>
  <c r="H14" i="33"/>
  <c r="H13" i="33"/>
  <c r="H12" i="33"/>
  <c r="H11" i="33"/>
  <c r="H10" i="33"/>
  <c r="H9" i="33"/>
  <c r="H30" i="33"/>
  <c r="AS25" i="6"/>
  <c r="BB25" i="6" s="1"/>
  <c r="AT10" i="6"/>
  <c r="BC10" i="6" s="1"/>
  <c r="BG15" i="5"/>
  <c r="BF15" i="5"/>
  <c r="BG14" i="5"/>
  <c r="BF14" i="5"/>
  <c r="BG13" i="5"/>
  <c r="AY22" i="6"/>
  <c r="AW22" i="6"/>
  <c r="AU22" i="6"/>
  <c r="AY15" i="6"/>
  <c r="AW15" i="6"/>
  <c r="AU15" i="6"/>
  <c r="BA28" i="6"/>
  <c r="BA21" i="6"/>
  <c r="BA13" i="6"/>
  <c r="BD13" i="6"/>
  <c r="BE13" i="6"/>
  <c r="BA17" i="6"/>
  <c r="BD17" i="6"/>
  <c r="BE17" i="6"/>
  <c r="BA20" i="6"/>
  <c r="BD20" i="6"/>
  <c r="BA24" i="6"/>
  <c r="BD24" i="6"/>
  <c r="BE24" i="6"/>
  <c r="BA27" i="6"/>
  <c r="BE27" i="6"/>
  <c r="BD28" i="6"/>
  <c r="BE28" i="6"/>
  <c r="BE30" i="6" s="1"/>
  <c r="BD10" i="6"/>
  <c r="W11" i="6"/>
  <c r="W13" i="6"/>
  <c r="X13" i="6"/>
  <c r="Z13" i="6" s="1"/>
  <c r="Y13" i="6"/>
  <c r="W14" i="6"/>
  <c r="W17" i="6"/>
  <c r="X17" i="6"/>
  <c r="Z17" i="6" s="1"/>
  <c r="Y17" i="6"/>
  <c r="AA17" i="6" s="1"/>
  <c r="W18" i="6"/>
  <c r="W25" i="6"/>
  <c r="W20" i="6"/>
  <c r="X20" i="6"/>
  <c r="Z20" i="6" s="1"/>
  <c r="Y20" i="6"/>
  <c r="W21" i="6"/>
  <c r="W24" i="6"/>
  <c r="X24" i="6"/>
  <c r="Z24" i="6" s="1"/>
  <c r="Y24" i="6"/>
  <c r="X25" i="6"/>
  <c r="Z25" i="6" s="1"/>
  <c r="W27" i="6"/>
  <c r="X27" i="6"/>
  <c r="Z27" i="6" s="1"/>
  <c r="Y27" i="6"/>
  <c r="W28" i="6"/>
  <c r="X28" i="6"/>
  <c r="Z28" i="6" s="1"/>
  <c r="Y28" i="6"/>
  <c r="Y10" i="6"/>
  <c r="AA10" i="6" s="1"/>
  <c r="X10" i="6"/>
  <c r="Z10" i="6" s="1"/>
  <c r="W10" i="6"/>
  <c r="BE20" i="6"/>
  <c r="AC29" i="6"/>
  <c r="AE29" i="6"/>
  <c r="AG29" i="6"/>
  <c r="AI29" i="6"/>
  <c r="AK29" i="6"/>
  <c r="AM29" i="6"/>
  <c r="AO29" i="6"/>
  <c r="AQ29" i="6"/>
  <c r="AB29" i="6"/>
  <c r="AE15" i="6"/>
  <c r="AG15" i="6"/>
  <c r="AI15" i="6"/>
  <c r="AK15" i="6"/>
  <c r="AM15" i="6"/>
  <c r="AO15" i="6"/>
  <c r="AQ15" i="6"/>
  <c r="AS15" i="6"/>
  <c r="AC15" i="6"/>
  <c r="BF13" i="5"/>
  <c r="BC15" i="5"/>
  <c r="BC14" i="5"/>
  <c r="J128" i="33"/>
  <c r="J130" i="33"/>
  <c r="DM25" i="6"/>
  <c r="DL25" i="6"/>
  <c r="DL28" i="6"/>
  <c r="DK25" i="6"/>
  <c r="DJ25" i="6"/>
  <c r="DI25" i="6"/>
  <c r="DK24" i="6"/>
  <c r="DJ24" i="6"/>
  <c r="DI24" i="6"/>
  <c r="DM18" i="6"/>
  <c r="DL18" i="6"/>
  <c r="DK18" i="6"/>
  <c r="DJ18" i="6"/>
  <c r="DI18" i="6"/>
  <c r="DK17" i="6"/>
  <c r="DJ17" i="6"/>
  <c r="DI17" i="6"/>
  <c r="EM16" i="6"/>
  <c r="AO22" i="6"/>
  <c r="AQ22" i="6"/>
  <c r="AS22" i="6"/>
  <c r="AM22" i="6"/>
  <c r="AM30" i="6"/>
  <c r="AO30" i="6"/>
  <c r="AN30" i="6"/>
  <c r="AP30" i="6"/>
  <c r="AR30" i="6"/>
  <c r="AT30" i="6"/>
  <c r="AV30" i="6"/>
  <c r="AY30" i="6"/>
  <c r="BF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DO31" i="6"/>
  <c r="DO32" i="6"/>
  <c r="DP31" i="6"/>
  <c r="DQ31" i="6"/>
  <c r="DQ32" i="6"/>
  <c r="DR31" i="6"/>
  <c r="DS31" i="6"/>
  <c r="DT31" i="6"/>
  <c r="DU31" i="6"/>
  <c r="DV31" i="6"/>
  <c r="DW31" i="6"/>
  <c r="DW32" i="6"/>
  <c r="DW33" i="6" s="1"/>
  <c r="DX31" i="6"/>
  <c r="DY31" i="6"/>
  <c r="DZ31" i="6"/>
  <c r="EA31" i="6"/>
  <c r="EB31" i="6"/>
  <c r="EC31" i="6"/>
  <c r="ED31" i="6"/>
  <c r="ED32" i="6"/>
  <c r="EE31" i="6"/>
  <c r="EF31" i="6"/>
  <c r="EG31" i="6"/>
  <c r="EH31" i="6"/>
  <c r="EI31" i="6"/>
  <c r="EJ31" i="6"/>
  <c r="EJ32" i="6"/>
  <c r="EK31" i="6"/>
  <c r="EL31" i="6"/>
  <c r="EL32" i="6"/>
  <c r="DP32" i="6"/>
  <c r="DR32" i="6"/>
  <c r="DS32" i="6"/>
  <c r="DT32" i="6"/>
  <c r="DU32" i="6"/>
  <c r="DV32" i="6"/>
  <c r="DV33" i="6" s="1"/>
  <c r="DX32" i="6"/>
  <c r="DY32" i="6"/>
  <c r="DZ32" i="6"/>
  <c r="EA32" i="6"/>
  <c r="EA33" i="6" s="1"/>
  <c r="EB32" i="6"/>
  <c r="EC32" i="6"/>
  <c r="EE32" i="6"/>
  <c r="EE33" i="6" s="1"/>
  <c r="EF32" i="6"/>
  <c r="EG32" i="6"/>
  <c r="EH32" i="6"/>
  <c r="EH33" i="6" s="1"/>
  <c r="EI32" i="6"/>
  <c r="EK32" i="6"/>
  <c r="AO23" i="6"/>
  <c r="AM23" i="6"/>
  <c r="AP23" i="6"/>
  <c r="AQ23" i="6"/>
  <c r="AR23" i="6"/>
  <c r="AT23" i="6"/>
  <c r="AU23" i="6"/>
  <c r="AV23" i="6"/>
  <c r="AW23" i="6"/>
  <c r="AZ23" i="6"/>
  <c r="AQ30" i="6"/>
  <c r="AK23" i="6"/>
  <c r="AL23" i="6"/>
  <c r="AK22" i="6"/>
  <c r="AU30" i="6"/>
  <c r="AW30" i="6"/>
  <c r="AK30" i="6"/>
  <c r="AL30" i="6"/>
  <c r="AC14" i="5"/>
  <c r="AC15" i="5"/>
  <c r="AC13" i="5"/>
  <c r="AB15" i="5"/>
  <c r="AA15" i="5"/>
  <c r="AA14" i="5"/>
  <c r="AA13" i="5"/>
  <c r="Z15" i="5"/>
  <c r="Y14" i="5"/>
  <c r="AB14" i="5" s="1"/>
  <c r="Y15" i="5"/>
  <c r="Y13" i="5"/>
  <c r="AB13" i="5" s="1"/>
  <c r="AJ30" i="6"/>
  <c r="AI30" i="6"/>
  <c r="AH30" i="6"/>
  <c r="AG30" i="6"/>
  <c r="AF30" i="6"/>
  <c r="AE30" i="6"/>
  <c r="AD30" i="6"/>
  <c r="AC30" i="6"/>
  <c r="V30" i="6"/>
  <c r="U30" i="6"/>
  <c r="T30" i="6"/>
  <c r="S30" i="6"/>
  <c r="R30" i="6"/>
  <c r="Q30" i="6"/>
  <c r="P30" i="6"/>
  <c r="O30" i="6"/>
  <c r="N30" i="6"/>
  <c r="M30" i="6"/>
  <c r="L30" i="6"/>
  <c r="K30" i="6"/>
  <c r="H30" i="6"/>
  <c r="V29" i="6"/>
  <c r="Y29" i="6" s="1"/>
  <c r="U29" i="6"/>
  <c r="X29" i="6" s="1"/>
  <c r="Z29" i="6" s="1"/>
  <c r="T29" i="6"/>
  <c r="S29" i="6"/>
  <c r="R29" i="6"/>
  <c r="Q29" i="6"/>
  <c r="P29" i="6"/>
  <c r="O29" i="6"/>
  <c r="N29" i="6"/>
  <c r="M29" i="6"/>
  <c r="L29" i="6"/>
  <c r="K29" i="6"/>
  <c r="H29" i="6"/>
  <c r="V23" i="6"/>
  <c r="Y23" i="6" s="1"/>
  <c r="U23" i="6"/>
  <c r="W23" i="6" s="1"/>
  <c r="T23" i="6"/>
  <c r="S23" i="6"/>
  <c r="R23" i="6"/>
  <c r="Q23" i="6"/>
  <c r="P23" i="6"/>
  <c r="O23" i="6"/>
  <c r="N23" i="6"/>
  <c r="M23" i="6"/>
  <c r="L23" i="6"/>
  <c r="K23" i="6"/>
  <c r="H23" i="6"/>
  <c r="V22" i="6"/>
  <c r="Y22" i="6" s="1"/>
  <c r="U22" i="6"/>
  <c r="W22" i="6" s="1"/>
  <c r="T22" i="6"/>
  <c r="S22" i="6"/>
  <c r="R22" i="6"/>
  <c r="Q22" i="6"/>
  <c r="P22" i="6"/>
  <c r="O22" i="6"/>
  <c r="N22" i="6"/>
  <c r="M22" i="6"/>
  <c r="L22" i="6"/>
  <c r="K22" i="6"/>
  <c r="H22" i="6"/>
  <c r="K15" i="6"/>
  <c r="L15" i="6"/>
  <c r="M15" i="6"/>
  <c r="N15" i="6"/>
  <c r="O15" i="6"/>
  <c r="P15" i="6"/>
  <c r="Q15" i="6"/>
  <c r="R15" i="6"/>
  <c r="S15" i="6"/>
  <c r="T15" i="6"/>
  <c r="U15" i="6"/>
  <c r="X15" i="6" s="1"/>
  <c r="Z15" i="6" s="1"/>
  <c r="V15" i="6"/>
  <c r="Y15" i="6" s="1"/>
  <c r="AA15" i="6" s="1"/>
  <c r="K16" i="6"/>
  <c r="L16" i="6"/>
  <c r="M16" i="6"/>
  <c r="N16" i="6"/>
  <c r="O16" i="6"/>
  <c r="P16" i="6"/>
  <c r="Q16" i="6"/>
  <c r="R16" i="6"/>
  <c r="S16" i="6"/>
  <c r="T16" i="6"/>
  <c r="U16" i="6"/>
  <c r="W16" i="6" s="1"/>
  <c r="V16" i="6"/>
  <c r="Y16" i="6" s="1"/>
  <c r="H16" i="6"/>
  <c r="H15" i="6"/>
  <c r="AC23" i="6"/>
  <c r="AD23" i="6"/>
  <c r="AF23" i="6"/>
  <c r="AH23" i="6"/>
  <c r="AJ23" i="6"/>
  <c r="AN23" i="6"/>
  <c r="AE23" i="6"/>
  <c r="AG23" i="6"/>
  <c r="AI23" i="6"/>
  <c r="AC22" i="6"/>
  <c r="AE22" i="6"/>
  <c r="AG22" i="6"/>
  <c r="AI22" i="6"/>
  <c r="AB23" i="6"/>
  <c r="AB22" i="6"/>
  <c r="AB30" i="6"/>
  <c r="AB15" i="6"/>
  <c r="EQ29" i="6"/>
  <c r="EP29" i="6"/>
  <c r="EO29" i="6"/>
  <c r="EM29" i="6"/>
  <c r="EQ28" i="6"/>
  <c r="EQ25" i="6"/>
  <c r="EP28" i="6"/>
  <c r="EO28" i="6"/>
  <c r="EO21" i="6"/>
  <c r="EO14" i="6"/>
  <c r="EN28" i="6"/>
  <c r="EM28" i="6"/>
  <c r="EP27" i="6"/>
  <c r="EO27" i="6"/>
  <c r="EN27" i="6"/>
  <c r="EM27" i="6"/>
  <c r="EP25" i="6"/>
  <c r="EO25" i="6"/>
  <c r="EN25" i="6"/>
  <c r="EM25" i="6"/>
  <c r="EQ24" i="6"/>
  <c r="EP24" i="6"/>
  <c r="EO24" i="6"/>
  <c r="EN24" i="6"/>
  <c r="EM24" i="6"/>
  <c r="EM23" i="6"/>
  <c r="EQ22" i="6"/>
  <c r="EP22" i="6"/>
  <c r="EO22" i="6"/>
  <c r="EN22" i="6"/>
  <c r="EM22" i="6"/>
  <c r="EQ21" i="6"/>
  <c r="EP21" i="6"/>
  <c r="EP18" i="6"/>
  <c r="EN21" i="6"/>
  <c r="EM21" i="6"/>
  <c r="EQ20" i="6"/>
  <c r="EP20" i="6"/>
  <c r="EO20" i="6"/>
  <c r="EN20" i="6"/>
  <c r="EM20" i="6"/>
  <c r="EQ18" i="6"/>
  <c r="EO18" i="6"/>
  <c r="EN18" i="6"/>
  <c r="EM18" i="6"/>
  <c r="EQ17" i="6"/>
  <c r="EP17" i="6"/>
  <c r="EO17" i="6"/>
  <c r="EN17" i="6"/>
  <c r="EM17" i="6"/>
  <c r="EQ14" i="6"/>
  <c r="EP14" i="6"/>
  <c r="EN14" i="6"/>
  <c r="EM14" i="6"/>
  <c r="EP13" i="6"/>
  <c r="EO13" i="6"/>
  <c r="EO10" i="6"/>
  <c r="EQ10" i="6" s="1"/>
  <c r="EQ15" i="6" s="1"/>
  <c r="EN13" i="6"/>
  <c r="EQ11" i="6"/>
  <c r="EP11" i="6"/>
  <c r="EP16" i="6" s="1"/>
  <c r="EO11" i="6"/>
  <c r="EN11" i="6"/>
  <c r="EM11" i="6"/>
  <c r="EN10" i="6"/>
  <c r="EM10" i="6"/>
  <c r="DJ10" i="6"/>
  <c r="DI10" i="6"/>
  <c r="DI15" i="6" s="1"/>
  <c r="DK10" i="6"/>
  <c r="DI11" i="6"/>
  <c r="DJ11" i="6"/>
  <c r="DK11" i="6"/>
  <c r="DL11" i="6"/>
  <c r="DM11" i="6"/>
  <c r="DJ13" i="6"/>
  <c r="DK13" i="6"/>
  <c r="DL13" i="6"/>
  <c r="DI14" i="6"/>
  <c r="DI28" i="6"/>
  <c r="DI30" i="6" s="1"/>
  <c r="DI21" i="6"/>
  <c r="DJ14" i="6"/>
  <c r="DK14" i="6"/>
  <c r="DL14" i="6"/>
  <c r="DM14" i="6"/>
  <c r="DI20" i="6"/>
  <c r="DJ20" i="6"/>
  <c r="DK20" i="6"/>
  <c r="DL20" i="6"/>
  <c r="DM20" i="6"/>
  <c r="DJ21" i="6"/>
  <c r="DK21" i="6"/>
  <c r="DL21" i="6"/>
  <c r="DM21" i="6"/>
  <c r="DI22" i="6"/>
  <c r="DJ22" i="6"/>
  <c r="DK22" i="6"/>
  <c r="DL22" i="6"/>
  <c r="DM22" i="6"/>
  <c r="DI27" i="6"/>
  <c r="DJ27" i="6"/>
  <c r="DK27" i="6"/>
  <c r="DL27" i="6"/>
  <c r="DJ28" i="6"/>
  <c r="DK28" i="6"/>
  <c r="DM28" i="6"/>
  <c r="DI29" i="6"/>
  <c r="DK29" i="6"/>
  <c r="DL29" i="6"/>
  <c r="DM29" i="6"/>
  <c r="J129" i="33"/>
  <c r="AY23" i="6"/>
  <c r="AZ30" i="6"/>
  <c r="DT33" i="6"/>
  <c r="BB18" i="6"/>
  <c r="AS23" i="6"/>
  <c r="BA18" i="6"/>
  <c r="BU15" i="6"/>
  <c r="E275" i="33"/>
  <c r="BQ16" i="6"/>
  <c r="CH11" i="6"/>
  <c r="CE11" i="6"/>
  <c r="EU11" i="6" l="1"/>
  <c r="G11" i="6"/>
  <c r="BD16" i="6"/>
  <c r="Z23" i="6"/>
  <c r="ET11" i="6"/>
  <c r="CF19" i="6"/>
  <c r="EU19" i="6" s="1"/>
  <c r="EM32" i="6"/>
  <c r="EV19" i="6"/>
  <c r="EV12" i="6"/>
  <c r="EU26" i="6"/>
  <c r="EV26" i="6"/>
  <c r="EV25" i="6"/>
  <c r="G25" i="6"/>
  <c r="ET28" i="6"/>
  <c r="ES14" i="6"/>
  <c r="DY33" i="6"/>
  <c r="ET21" i="6"/>
  <c r="ET27" i="6"/>
  <c r="BC16" i="6"/>
  <c r="ET20" i="6"/>
  <c r="ES19" i="6"/>
  <c r="EM30" i="6"/>
  <c r="DL24" i="6"/>
  <c r="DM24" i="6"/>
  <c r="BD25" i="6"/>
  <c r="BD30" i="6" s="1"/>
  <c r="W30" i="6"/>
  <c r="BA25" i="6"/>
  <c r="BA30" i="6" s="1"/>
  <c r="DM10" i="6"/>
  <c r="DM15" i="6" s="1"/>
  <c r="AS30" i="6"/>
  <c r="BB30" i="6" s="1"/>
  <c r="DL10" i="6"/>
  <c r="DL15" i="6" s="1"/>
  <c r="EB33" i="6"/>
  <c r="DS33" i="6"/>
  <c r="Z30" i="6"/>
  <c r="W29" i="6"/>
  <c r="AA14" i="6"/>
  <c r="CE23" i="6"/>
  <c r="BX15" i="6"/>
  <c r="ER10" i="6"/>
  <c r="BC23" i="6"/>
  <c r="EK33" i="6"/>
  <c r="DQ33" i="6"/>
  <c r="AA20" i="6"/>
  <c r="BA16" i="6"/>
  <c r="X22" i="6"/>
  <c r="Z22" i="6" s="1"/>
  <c r="CI16" i="6"/>
  <c r="DK15" i="6"/>
  <c r="EG33" i="6"/>
  <c r="DX33" i="6"/>
  <c r="BX22" i="6"/>
  <c r="ER22" i="6" s="1"/>
  <c r="BG22" i="6"/>
  <c r="CF22" i="6" s="1"/>
  <c r="CF17" i="6"/>
  <c r="BX29" i="6"/>
  <c r="DJ15" i="6"/>
  <c r="EC33" i="6"/>
  <c r="CH30" i="6"/>
  <c r="CF10" i="6"/>
  <c r="AA24" i="6"/>
  <c r="DK30" i="6"/>
  <c r="AA22" i="6"/>
  <c r="D5" i="34"/>
  <c r="CE19" i="6"/>
  <c r="CH18" i="6"/>
  <c r="CF18" i="6"/>
  <c r="ES18" i="6" s="1"/>
  <c r="CF30" i="6"/>
  <c r="BW15" i="6"/>
  <c r="BW29" i="6"/>
  <c r="CF24" i="6"/>
  <c r="BV15" i="6"/>
  <c r="BV22" i="6"/>
  <c r="BV29" i="6"/>
  <c r="E45" i="33"/>
  <c r="CI30" i="6"/>
  <c r="ET30" i="6" s="1"/>
  <c r="CG17" i="6"/>
  <c r="CG24" i="6"/>
  <c r="BE23" i="6"/>
  <c r="DZ33" i="6"/>
  <c r="CH19" i="6"/>
  <c r="ET19" i="6" s="1"/>
  <c r="AA28" i="6"/>
  <c r="DL17" i="6"/>
  <c r="DM30" i="6"/>
  <c r="BB29" i="6"/>
  <c r="CH12" i="6"/>
  <c r="ET12" i="6" s="1"/>
  <c r="F276" i="33"/>
  <c r="EN15" i="6"/>
  <c r="EO15" i="6"/>
  <c r="EQ32" i="6"/>
  <c r="DU33" i="6"/>
  <c r="DO33" i="6"/>
  <c r="DM17" i="6"/>
  <c r="CE12" i="6"/>
  <c r="EP30" i="6"/>
  <c r="EQ30" i="6"/>
  <c r="CG10" i="6"/>
  <c r="F277" i="33"/>
  <c r="C7" i="34"/>
  <c r="CG30" i="6"/>
  <c r="ES30" i="6" s="1"/>
  <c r="CG23" i="6"/>
  <c r="CG16" i="6"/>
  <c r="A381" i="33"/>
  <c r="D7" i="34"/>
  <c r="G45" i="33"/>
  <c r="F45" i="33" s="1"/>
  <c r="Y30" i="6"/>
  <c r="C3" i="34"/>
  <c r="X16" i="6"/>
  <c r="EN16" i="6"/>
  <c r="EM31" i="6"/>
  <c r="EM33" i="6" s="1"/>
  <c r="BB16" i="6"/>
  <c r="CH26" i="6"/>
  <c r="ET26" i="6" s="1"/>
  <c r="F275" i="33"/>
  <c r="BC22" i="6"/>
  <c r="BK23" i="6"/>
  <c r="CF23" i="6" s="1"/>
  <c r="X30" i="6"/>
  <c r="BE10" i="6"/>
  <c r="W15" i="6"/>
  <c r="EP32" i="6"/>
  <c r="EQ16" i="6"/>
  <c r="EO23" i="6"/>
  <c r="EN23" i="6"/>
  <c r="EN31" i="6"/>
  <c r="BB23" i="6"/>
  <c r="EL33" i="6"/>
  <c r="EF33" i="6"/>
  <c r="DR33" i="6"/>
  <c r="X23" i="6"/>
  <c r="EI33" i="6"/>
  <c r="DP33" i="6"/>
  <c r="BA29" i="6"/>
  <c r="CE26" i="6"/>
  <c r="EP31" i="6"/>
  <c r="AT15" i="6"/>
  <c r="BC15" i="6" s="1"/>
  <c r="EJ33" i="6"/>
  <c r="D45" i="33"/>
  <c r="BF22" i="6"/>
  <c r="BA23" i="6"/>
  <c r="BA22" i="6"/>
  <c r="BD22" i="6"/>
  <c r="BB22" i="6"/>
  <c r="AA21" i="6"/>
  <c r="BE29" i="6"/>
  <c r="BC29" i="6"/>
  <c r="EM15" i="6"/>
  <c r="EP10" i="6"/>
  <c r="EP15" i="6" s="1"/>
  <c r="EN32" i="6"/>
  <c r="EN30" i="6"/>
  <c r="BD29" i="6"/>
  <c r="CE10" i="6"/>
  <c r="BQ15" i="6"/>
  <c r="CH23" i="6"/>
  <c r="CI17" i="6"/>
  <c r="AA27" i="6"/>
  <c r="EQ23" i="6"/>
  <c r="EQ31" i="6"/>
  <c r="EO32" i="6"/>
  <c r="EO16" i="6"/>
  <c r="BD15" i="6"/>
  <c r="BB15" i="6"/>
  <c r="BD23" i="6"/>
  <c r="EP23" i="6"/>
  <c r="AA29" i="6"/>
  <c r="BC30" i="6"/>
  <c r="Z16" i="6"/>
  <c r="CH14" i="6"/>
  <c r="BG16" i="6"/>
  <c r="CE14" i="6"/>
  <c r="EO30" i="6"/>
  <c r="EO31" i="6"/>
  <c r="AA18" i="6"/>
  <c r="BE22" i="6"/>
  <c r="CE17" i="6"/>
  <c r="DL30" i="6"/>
  <c r="ED33" i="6"/>
  <c r="CE30" i="6"/>
  <c r="CH10" i="6"/>
  <c r="CH17" i="6"/>
  <c r="CI24" i="6"/>
  <c r="BH29" i="6"/>
  <c r="CE24" i="6"/>
  <c r="BM29" i="6"/>
  <c r="F320" i="33"/>
  <c r="Z12" i="6"/>
  <c r="EU12" i="6" s="1"/>
  <c r="CI23" i="6"/>
  <c r="ET23" i="6" s="1"/>
  <c r="DJ30" i="6"/>
  <c r="AA13" i="6"/>
  <c r="A382" i="33"/>
  <c r="A160" i="33"/>
  <c r="A383" i="33" s="1"/>
  <c r="BA15" i="6"/>
  <c r="CH24" i="6"/>
  <c r="BR22" i="6"/>
  <c r="CI10" i="6"/>
  <c r="BH22" i="6"/>
  <c r="ES24" i="6" l="1"/>
  <c r="EU10" i="6"/>
  <c r="ES10" i="6"/>
  <c r="ES17" i="6"/>
  <c r="ET14" i="6"/>
  <c r="D3" i="34" s="1"/>
  <c r="EV10" i="6"/>
  <c r="EU24" i="6"/>
  <c r="EV24" i="6"/>
  <c r="EU13" i="6"/>
  <c r="EV13" i="6"/>
  <c r="ES23" i="6"/>
  <c r="ER15" i="6"/>
  <c r="EU27" i="6"/>
  <c r="EV27" i="6"/>
  <c r="EU21" i="6"/>
  <c r="EV21" i="6"/>
  <c r="EU17" i="6"/>
  <c r="ET17" i="6"/>
  <c r="EV17" i="6"/>
  <c r="ET10" i="6"/>
  <c r="AA16" i="6"/>
  <c r="EV14" i="6"/>
  <c r="EU14" i="6"/>
  <c r="G14" i="6"/>
  <c r="G16" i="6" s="1"/>
  <c r="EU25" i="6"/>
  <c r="ET24" i="6"/>
  <c r="B7" i="34" s="1"/>
  <c r="G18" i="6"/>
  <c r="G23" i="6" s="1"/>
  <c r="EU18" i="6"/>
  <c r="ER29" i="6"/>
  <c r="ET18" i="6"/>
  <c r="EV11" i="6"/>
  <c r="G28" i="6"/>
  <c r="EU28" i="6"/>
  <c r="EV28" i="6"/>
  <c r="EU20" i="6"/>
  <c r="EV20" i="6"/>
  <c r="CG22" i="6"/>
  <c r="ES22" i="6" s="1"/>
  <c r="CG29" i="6"/>
  <c r="CF29" i="6"/>
  <c r="CF16" i="6"/>
  <c r="CK16" i="6" s="1"/>
  <c r="EQ33" i="6"/>
  <c r="CF15" i="6"/>
  <c r="CG15" i="6"/>
  <c r="AA30" i="6"/>
  <c r="D8" i="34"/>
  <c r="H45" i="33"/>
  <c r="B5" i="34"/>
  <c r="E276" i="33"/>
  <c r="BE15" i="6"/>
  <c r="EO33" i="6"/>
  <c r="C5" i="34"/>
  <c r="C8" i="34" s="1"/>
  <c r="EN33" i="6"/>
  <c r="EP33" i="6"/>
  <c r="CI29" i="6"/>
  <c r="I160" i="33"/>
  <c r="F383" i="33"/>
  <c r="G383" i="33" s="1"/>
  <c r="CE16" i="6"/>
  <c r="CL16" i="6" s="1"/>
  <c r="CI22" i="6"/>
  <c r="ET22" i="6" s="1"/>
  <c r="F382" i="33"/>
  <c r="G382" i="33" s="1"/>
  <c r="I159" i="33"/>
  <c r="J159" i="33" s="1"/>
  <c r="AA23" i="6"/>
  <c r="CH22" i="6"/>
  <c r="F381" i="33"/>
  <c r="G381" i="33" s="1"/>
  <c r="CI15" i="6"/>
  <c r="I158" i="33"/>
  <c r="J158" i="33" s="1"/>
  <c r="CH15" i="6"/>
  <c r="CH16" i="6"/>
  <c r="ET16" i="6" s="1"/>
  <c r="CE22" i="6"/>
  <c r="CH29" i="6"/>
  <c r="B3" i="34"/>
  <c r="CE15" i="6"/>
  <c r="EU29" i="6" l="1"/>
  <c r="ET15" i="6"/>
  <c r="ET29" i="6"/>
  <c r="EV15" i="6"/>
  <c r="EU15" i="6"/>
  <c r="EV30" i="6"/>
  <c r="EU30" i="6"/>
  <c r="G32" i="6"/>
  <c r="EU16" i="6"/>
  <c r="EV16" i="6"/>
  <c r="ES16" i="6"/>
  <c r="G30" i="6"/>
  <c r="G31" i="6"/>
  <c r="EV23" i="6"/>
  <c r="EU23" i="6"/>
  <c r="ES15" i="6"/>
  <c r="ES29" i="6"/>
  <c r="EU22" i="6"/>
  <c r="EV29" i="6"/>
  <c r="EV22" i="6"/>
  <c r="EV18" i="6"/>
  <c r="J160" i="33"/>
  <c r="CQ16" i="6"/>
  <c r="B9" i="34"/>
  <c r="B8" i="34"/>
  <c r="CM16" i="6"/>
  <c r="CR16" i="6" s="1"/>
  <c r="CO16" i="6"/>
  <c r="CN16" i="6"/>
  <c r="CS16" i="6" s="1"/>
  <c r="CP16" i="6"/>
  <c r="G33" i="6" l="1"/>
  <c r="CV16" i="6"/>
  <c r="CU16" i="6"/>
  <c r="CT16" i="6"/>
  <c r="CW16" i="6"/>
  <c r="CX16" i="6"/>
  <c r="DB16" i="6" l="1"/>
  <c r="CZ16" i="6"/>
  <c r="DC16" i="6"/>
  <c r="CY16" i="6"/>
  <c r="DD16" i="6" s="1"/>
  <c r="DA16" i="6"/>
  <c r="DG16" i="6" l="1"/>
  <c r="DF16" i="6"/>
  <c r="DK16" i="6" s="1"/>
  <c r="DI16" i="6"/>
  <c r="DE16" i="6"/>
  <c r="DH16" i="6"/>
  <c r="DL16" i="6" l="1"/>
  <c r="DM16" i="6"/>
  <c r="DJ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8FAEE33F-D5CF-4BD3-A101-25F75D66273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39ADB20F-28C7-4E19-A2E8-8733A04D13DB}">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2140ACCF-5F14-429B-ABA5-5C999B530029}">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3D94BD61-DA07-4274-91B8-1D00D17F20B4}">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BE1C27F6-9DD0-4075-8428-867C58A56CA3}">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4E31ADCA-FA92-4046-A979-560237A96016}">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C05F30F5-F124-4D2F-91A5-1369BB05FD69}">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793436A-6F98-4E4D-99C8-D08502743D6F}">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75CF4062-8872-468E-9D23-55D00FF4CDC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D3126B80-E36E-4130-812F-A1024C75B83E}">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76714460-D8F3-44E7-88BF-AD9BE4917299}">
      <text>
        <r>
          <rPr>
            <b/>
            <sz val="9"/>
            <color indexed="81"/>
            <rFont val="Tahoma"/>
            <family val="2"/>
          </rPr>
          <t>YULIED.PENARANDA:</t>
        </r>
        <r>
          <rPr>
            <sz val="9"/>
            <color indexed="81"/>
            <rFont val="Tahoma"/>
            <family val="2"/>
          </rPr>
          <t xml:space="preserve">
Año 1</t>
        </r>
      </text>
    </comment>
    <comment ref="BH11" authorId="0" shapeId="0" xr:uid="{432EA806-D09C-4FCD-88C6-B2FCC8F074F3}">
      <text>
        <r>
          <rPr>
            <b/>
            <sz val="9"/>
            <color indexed="81"/>
            <rFont val="Tahoma"/>
            <family val="2"/>
          </rPr>
          <t>YULIED.PENARANDA:</t>
        </r>
        <r>
          <rPr>
            <sz val="9"/>
            <color indexed="81"/>
            <rFont val="Tahoma"/>
            <family val="2"/>
          </rPr>
          <t xml:space="preserve">
Año 3</t>
        </r>
      </text>
    </comment>
    <comment ref="CL11" authorId="0" shapeId="0" xr:uid="{BF1C7DA9-1EF8-4693-91E4-D19BAF545F19}">
      <text>
        <r>
          <rPr>
            <b/>
            <sz val="9"/>
            <color indexed="81"/>
            <rFont val="Tahoma"/>
            <family val="2"/>
          </rPr>
          <t>YULIED.PENARANDA:</t>
        </r>
        <r>
          <rPr>
            <sz val="9"/>
            <color indexed="81"/>
            <rFont val="Tahoma"/>
            <family val="2"/>
          </rPr>
          <t xml:space="preserve">
Año 4</t>
        </r>
      </text>
    </comment>
    <comment ref="DP11" authorId="0" shapeId="0" xr:uid="{EFD6DEED-AD43-481F-B458-7F133AB375C3}">
      <text>
        <r>
          <rPr>
            <b/>
            <sz val="9"/>
            <color indexed="81"/>
            <rFont val="Tahoma"/>
            <family val="2"/>
          </rPr>
          <t>YULIED.PENARANDA:</t>
        </r>
        <r>
          <rPr>
            <sz val="9"/>
            <color indexed="81"/>
            <rFont val="Tahoma"/>
            <family val="2"/>
          </rPr>
          <t xml:space="preserve">
Año 5</t>
        </r>
      </text>
    </comment>
    <comment ref="A12" authorId="0" shapeId="0" xr:uid="{CD746C78-270A-48F9-B067-9E3C0DDD2857}">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CF516FC4-87C1-4E15-8985-FE3453A494DE}">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167FE320-5EFA-435C-ADDE-C4476D34627C}">
      <text>
        <r>
          <rPr>
            <b/>
            <sz val="9"/>
            <color indexed="81"/>
            <rFont val="Tahoma"/>
            <family val="2"/>
          </rPr>
          <t>YULIED.PENARANDA:</t>
        </r>
        <r>
          <rPr>
            <sz val="9"/>
            <color indexed="81"/>
            <rFont val="Tahoma"/>
            <family val="2"/>
          </rPr>
          <t xml:space="preserve">
Número de Meta Plan de Desarrollo.</t>
        </r>
      </text>
    </comment>
    <comment ref="D12" authorId="0" shapeId="0" xr:uid="{B48853AC-4706-4E5D-9F3E-49301603BBCE}">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356EB2DB-F38C-4544-A80E-FF9ADD70101C}">
      <text>
        <r>
          <rPr>
            <b/>
            <sz val="9"/>
            <color rgb="FF000000"/>
            <rFont val="Tahoma"/>
            <family val="2"/>
          </rPr>
          <t>YULIED.PENARANDA:</t>
        </r>
        <r>
          <rPr>
            <sz val="9"/>
            <color rgb="FF000000"/>
            <rFont val="Tahoma"/>
            <family val="2"/>
          </rPr>
          <t xml:space="preserve">
</t>
        </r>
        <r>
          <rPr>
            <sz val="9"/>
            <color rgb="FF000000"/>
            <rFont val="Tahoma"/>
            <family val="2"/>
          </rPr>
          <t xml:space="preserve">Número asignado al indicador en la estructura del Plan de Desarrollo. </t>
        </r>
      </text>
    </comment>
    <comment ref="F12" authorId="0" shapeId="0" xr:uid="{2E72CCC0-452D-4569-B154-514AE16F652B}">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ACE00F87-48F1-476C-A1F1-59ADCE6AE58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FD3A7887-A995-4738-A4C6-08DF8980FF5B}">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3B15424B-2ED4-4156-BB3D-E1C12A58A7FA}">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F00CDAE2-90A8-482E-A201-74ABE53A785C}">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67989CB2-894B-4C26-AD1E-CF558CB4329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5C39B99-F906-403E-B223-F748E9C90B35}">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A64A749F-0CEA-47F3-A95A-BFA94DE7D40C}">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A0DFF2E7-43A6-4E86-A147-CC11541F8B8F}">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7D1547E5-2A86-4279-B9FD-28D7AC59779B}">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2C2C31DE-8900-4161-947C-3BF08A9E7409}">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F8333B01-A897-4C25-8EF6-DD238878F958}">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87388A14-28F2-4D2B-9741-805260F17193}">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17C6982-6872-4551-AA0B-6F17B15E64A2}">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8FAC3C06-AC54-48BB-9B13-2C883EBBD92E}">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F5664B50-1FDC-4CAB-8737-9269B6A73D93}">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4787AE90-34EC-4141-91FE-6E48DBC9038F}">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F41E77E1-C850-4C8C-A02A-AD62088D0EEB}">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1A3D4461-6ABA-42AA-A543-EB8C2E943D2F}">
      <text>
        <r>
          <rPr>
            <b/>
            <sz val="9"/>
            <color indexed="81"/>
            <rFont val="Tahoma"/>
            <family val="2"/>
          </rPr>
          <t>YULIED.PENARANDA:</t>
        </r>
        <r>
          <rPr>
            <sz val="9"/>
            <color indexed="81"/>
            <rFont val="Tahoma"/>
            <family val="2"/>
          </rPr>
          <t xml:space="preserve">
Año 4
</t>
        </r>
      </text>
    </comment>
    <comment ref="DN8" authorId="0" shapeId="0" xr:uid="{BB821E62-3CC3-414C-B83F-64D8C7E6F2BA}">
      <text>
        <r>
          <rPr>
            <b/>
            <sz val="9"/>
            <color indexed="81"/>
            <rFont val="Tahoma"/>
            <family val="2"/>
          </rPr>
          <t>YULIED.PENARANDA:</t>
        </r>
        <r>
          <rPr>
            <sz val="9"/>
            <color indexed="81"/>
            <rFont val="Tahoma"/>
            <family val="2"/>
          </rPr>
          <t xml:space="preserve">
Año 5</t>
        </r>
      </text>
    </comment>
    <comment ref="A9" authorId="0" shapeId="0" xr:uid="{B23DDF00-A59A-41D3-A82E-CB05059C0E17}">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E29742BE-AD53-4120-82B0-2D81577E1964}">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9656BCA6-B63F-4C0B-9959-FBE51DD0E042}">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46D78290-BCD9-4D74-8BA9-642AF81793B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2224B39-DE75-4E92-BA63-2C132765A8AB}">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239FC625-2513-4327-AD8C-B81EB0D59B2F}">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A5068556-261E-4DC7-84DB-2D99A092FFD9}">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64898359-1656-4B9C-8F6A-A50D7E77C602}">
      <text>
        <r>
          <rPr>
            <b/>
            <sz val="9"/>
            <color rgb="FF000000"/>
            <rFont val="Tahoma"/>
            <family val="2"/>
          </rPr>
          <t>YULIED.PENARANDA:</t>
        </r>
        <r>
          <rPr>
            <sz val="9"/>
            <color rgb="FF000000"/>
            <rFont val="Tahoma"/>
            <family val="2"/>
          </rPr>
          <t xml:space="preserve">
</t>
        </r>
        <r>
          <rPr>
            <sz val="9"/>
            <color rgb="FF000000"/>
            <rFont val="Tahoma"/>
            <family val="2"/>
          </rPr>
          <t>Magnitud física y presupuestal  programada para el inicio del plan de desarrollo.</t>
        </r>
      </text>
    </comment>
    <comment ref="F10" authorId="0" shapeId="0" xr:uid="{2D40C06C-F232-48E6-A834-B5E9BC0FDC73}">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BB7663AF-D3C7-4DFB-B617-36D88CA17508}">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8F5B7271-E587-4D4E-A52A-5EF16D8BCC8C}">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28643A47-3FFB-44F9-83C7-76E4312737B9}">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2D25C60F-D8F8-4D03-8BE6-23DDDF8D00EA}">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9288CD75-CE1C-4117-83A8-C4E92DA816D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B1ABA7D1-BE07-42F8-A382-5EDD5252931E}">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4776F41C-6D0E-4EAE-B5E8-28AE18B9D5E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5F3D0D9-7485-4FE7-B6EA-387E2C857B46}">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10345D94-2449-49A8-BD8F-F9DF98B054C9}">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0" authorId="0" shapeId="0" xr:uid="{BF1AB2AA-8D9E-4630-A831-20C679821D7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98EFE91F-3D86-4537-B5CF-5C136A264FB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66EC1AF1-3964-4966-8CFA-6783C0BF4D0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831E206A-BB08-456A-BE5B-EBED8C983FFE}">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F6F323E5-C587-47C2-A14B-AC5CDA0F30B1}">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FA042A2C-D190-4E16-9F56-1B6B13E0A7A5}">
      <text>
        <r>
          <rPr>
            <b/>
            <sz val="9"/>
            <color rgb="FF000000"/>
            <rFont val="Tahoma"/>
            <family val="2"/>
          </rPr>
          <t>YULIED.PENARANDA:</t>
        </r>
        <r>
          <rPr>
            <sz val="9"/>
            <color rgb="FF000000"/>
            <rFont val="Tahoma"/>
            <family val="2"/>
          </rPr>
          <t xml:space="preserve">
</t>
        </r>
        <r>
          <rPr>
            <sz val="22"/>
            <color rgb="FF000000"/>
            <rFont val="Tahoma"/>
            <family val="2"/>
          </rPr>
          <t>Este sirve de insumo para establecer el Plan Anual de Adquisiciones</t>
        </r>
      </text>
    </comment>
    <comment ref="F26" authorId="0" shapeId="0" xr:uid="{8987FC7F-9FCB-4BD3-AACD-F87847C7DAA5}">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B91082B0-A81A-4A5E-B98A-D80056DFD77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832A23CC-B562-40E2-AE52-73066B6061E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D3E972C3-48ED-4C15-87FE-6F0FA63C511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68B47C01-275C-466A-831A-635F0E560F4B}">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69124DBB-8F09-41E5-8FB3-3D39D3323F86}">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3D2287B7-BA38-4014-BAE3-DD0B34AB23F2}">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4AD4A825-0CEB-4DB3-A7AF-00816828D2C7}">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2EF58832-F649-4726-BF33-FECA817B224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2376144-3258-4FBC-ABF9-E552F17575EF}">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50C424B-E3A7-49B1-9803-8A6940232CA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5889E39F-A441-476D-AAFC-DF96CB1E51A4}">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5E81902D-C71F-4959-B10B-EE2AA8848A78}">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88BC7387-6855-42A1-B4E5-8A04E3D3D487}">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290DAC92-AA76-4345-981D-24CE64C365F7}">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2F34A95F-7ED9-4890-9508-B7C95B2C9149}">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B3547E24-B1AF-4D68-98F1-3A0F65AE867A}">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27D8826C-F509-47B1-BA8C-720EE3D84F44}">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EF12BFBB-E514-434A-AFBC-8B696C37DCC4}">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C9290313-ED6C-4496-9390-F828E6100495}">
      <text>
        <r>
          <rPr>
            <b/>
            <sz val="9"/>
            <color indexed="81"/>
            <rFont val="Tahoma"/>
            <family val="2"/>
          </rPr>
          <t>YULIED.PENARANDA:</t>
        </r>
        <r>
          <rPr>
            <sz val="9"/>
            <color indexed="81"/>
            <rFont val="Tahoma"/>
            <family val="2"/>
          </rPr>
          <t xml:space="preserve">
Variables: programado y ejecutado</t>
        </r>
      </text>
    </comment>
    <comment ref="G8" authorId="0" shapeId="0" xr:uid="{3507B4EA-ACB3-469A-BD42-6C3A2C8CD16C}">
      <text>
        <r>
          <rPr>
            <b/>
            <sz val="9"/>
            <color indexed="81"/>
            <rFont val="Tahoma"/>
            <family val="2"/>
          </rPr>
          <t>YULIED.PENARANDA:</t>
        </r>
        <r>
          <rPr>
            <sz val="9"/>
            <color indexed="81"/>
            <rFont val="Tahoma"/>
            <family val="2"/>
          </rPr>
          <t xml:space="preserve">
Máximo dos decimales</t>
        </r>
      </text>
    </comment>
    <comment ref="H8" authorId="0" shapeId="0" xr:uid="{92453D35-ECFA-4D16-8594-2523E31E5913}">
      <text>
        <r>
          <rPr>
            <b/>
            <sz val="9"/>
            <color indexed="81"/>
            <rFont val="Tahoma"/>
            <family val="2"/>
          </rPr>
          <t>YULIED.PENARANDA:</t>
        </r>
        <r>
          <rPr>
            <sz val="9"/>
            <color indexed="81"/>
            <rFont val="Tahoma"/>
            <family val="2"/>
          </rPr>
          <t xml:space="preserve">
Máximo dos decimales</t>
        </r>
      </text>
    </comment>
    <comment ref="I8" authorId="0" shapeId="0" xr:uid="{A2990893-E784-4DDB-8AC3-DC6468A2F7BF}">
      <text>
        <r>
          <rPr>
            <b/>
            <sz val="9"/>
            <color indexed="81"/>
            <rFont val="Tahoma"/>
            <family val="2"/>
          </rPr>
          <t>YULIED.PENARANDA:</t>
        </r>
        <r>
          <rPr>
            <sz val="9"/>
            <color indexed="81"/>
            <rFont val="Tahoma"/>
            <family val="2"/>
          </rPr>
          <t xml:space="preserve">
Máximo dos decimales</t>
        </r>
      </text>
    </comment>
    <comment ref="J8" authorId="0" shapeId="0" xr:uid="{40CB70A6-D3E6-4A12-A710-4EF91F0F888C}">
      <text>
        <r>
          <rPr>
            <b/>
            <sz val="9"/>
            <color indexed="81"/>
            <rFont val="Tahoma"/>
            <family val="2"/>
          </rPr>
          <t>YULIED.PENARANDA:</t>
        </r>
        <r>
          <rPr>
            <sz val="9"/>
            <color indexed="81"/>
            <rFont val="Tahoma"/>
            <family val="2"/>
          </rPr>
          <t xml:space="preserve">
Máximo dos decimales</t>
        </r>
      </text>
    </comment>
    <comment ref="K8" authorId="0" shapeId="0" xr:uid="{1E610F7A-8477-4301-ACF0-86D28A4977F5}">
      <text>
        <r>
          <rPr>
            <b/>
            <sz val="9"/>
            <color indexed="81"/>
            <rFont val="Tahoma"/>
            <family val="2"/>
          </rPr>
          <t>YULIED.PENARANDA:</t>
        </r>
        <r>
          <rPr>
            <sz val="9"/>
            <color indexed="81"/>
            <rFont val="Tahoma"/>
            <family val="2"/>
          </rPr>
          <t xml:space="preserve">
Máximo dos decimales</t>
        </r>
      </text>
    </comment>
    <comment ref="L8" authorId="0" shapeId="0" xr:uid="{2CBB7460-5240-432E-AD3F-E35F50006BBB}">
      <text>
        <r>
          <rPr>
            <b/>
            <sz val="9"/>
            <color indexed="81"/>
            <rFont val="Tahoma"/>
            <family val="2"/>
          </rPr>
          <t>YULIED.PENARANDA:</t>
        </r>
        <r>
          <rPr>
            <sz val="9"/>
            <color indexed="81"/>
            <rFont val="Tahoma"/>
            <family val="2"/>
          </rPr>
          <t xml:space="preserve">
Máximo dos decimales</t>
        </r>
      </text>
    </comment>
    <comment ref="M8" authorId="0" shapeId="0" xr:uid="{2BB483C7-5980-4BD1-80D8-D6FDA3C99062}">
      <text>
        <r>
          <rPr>
            <b/>
            <sz val="9"/>
            <color indexed="81"/>
            <rFont val="Tahoma"/>
            <family val="2"/>
          </rPr>
          <t>YULIED.PENARANDA:</t>
        </r>
        <r>
          <rPr>
            <sz val="9"/>
            <color indexed="81"/>
            <rFont val="Tahoma"/>
            <family val="2"/>
          </rPr>
          <t xml:space="preserve">
Máximo dos decimales</t>
        </r>
      </text>
    </comment>
    <comment ref="N8" authorId="0" shapeId="0" xr:uid="{FDAEB9E3-5F4B-476A-B51D-022BED92BBEE}">
      <text>
        <r>
          <rPr>
            <b/>
            <sz val="9"/>
            <color indexed="81"/>
            <rFont val="Tahoma"/>
            <family val="2"/>
          </rPr>
          <t>YULIED.PENARANDA:</t>
        </r>
        <r>
          <rPr>
            <sz val="9"/>
            <color indexed="81"/>
            <rFont val="Tahoma"/>
            <family val="2"/>
          </rPr>
          <t xml:space="preserve">
Máximo dos decimales</t>
        </r>
      </text>
    </comment>
    <comment ref="O8" authorId="0" shapeId="0" xr:uid="{BBC99D6B-C612-4AFF-9D47-D64AE1019E61}">
      <text>
        <r>
          <rPr>
            <b/>
            <sz val="9"/>
            <color indexed="81"/>
            <rFont val="Tahoma"/>
            <family val="2"/>
          </rPr>
          <t>YULIED.PENARANDA:</t>
        </r>
        <r>
          <rPr>
            <sz val="9"/>
            <color indexed="81"/>
            <rFont val="Tahoma"/>
            <family val="2"/>
          </rPr>
          <t xml:space="preserve">
Máximo dos decimales</t>
        </r>
      </text>
    </comment>
    <comment ref="P8" authorId="0" shapeId="0" xr:uid="{FB750C9C-1ECC-484B-8393-436D37D9D4A1}">
      <text>
        <r>
          <rPr>
            <b/>
            <sz val="9"/>
            <color indexed="81"/>
            <rFont val="Tahoma"/>
            <family val="2"/>
          </rPr>
          <t>YULIED.PENARANDA:</t>
        </r>
        <r>
          <rPr>
            <sz val="9"/>
            <color indexed="81"/>
            <rFont val="Tahoma"/>
            <family val="2"/>
          </rPr>
          <t xml:space="preserve">
Máximo dos decimales</t>
        </r>
      </text>
    </comment>
    <comment ref="Q8" authorId="0" shapeId="0" xr:uid="{144A71A1-C112-406D-B757-00522A29C0BE}">
      <text>
        <r>
          <rPr>
            <b/>
            <sz val="9"/>
            <color indexed="81"/>
            <rFont val="Tahoma"/>
            <family val="2"/>
          </rPr>
          <t>YULIED.PENARANDA:</t>
        </r>
        <r>
          <rPr>
            <sz val="9"/>
            <color indexed="81"/>
            <rFont val="Tahoma"/>
            <family val="2"/>
          </rPr>
          <t xml:space="preserve">
Máximo dos decimales</t>
        </r>
      </text>
    </comment>
    <comment ref="R8" authorId="0" shapeId="0" xr:uid="{4B67B9DF-8D14-4FEA-9845-4CA93EC96F57}">
      <text>
        <r>
          <rPr>
            <b/>
            <sz val="9"/>
            <color indexed="81"/>
            <rFont val="Tahoma"/>
            <family val="2"/>
          </rPr>
          <t>YULIED.PENARANDA:</t>
        </r>
        <r>
          <rPr>
            <sz val="9"/>
            <color indexed="81"/>
            <rFont val="Tahoma"/>
            <family val="2"/>
          </rPr>
          <t xml:space="preserve">
Máximo dos decimales</t>
        </r>
      </text>
    </comment>
    <comment ref="S8" authorId="0" shapeId="0" xr:uid="{18F1D4D3-3F0F-48C5-BC3C-CC6312C33436}">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9734CB5A-22AE-48E0-8C26-343557F234B9}">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358F0E4A-309B-47BC-9850-985FEB5A2D83}">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EC5864B4-79D8-402A-AADE-2E0A3DACA92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BF92873D-1924-44A4-9738-FD565DDFC94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EE4EBA22-7E92-4CF8-8972-47B90832ED8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953270F8-BDE9-47A1-9834-445D2EFAD27E}">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1" authorId="0" shapeId="0" xr:uid="{B0CF0B00-695B-4763-B870-008F1C310064}">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FFF2F0D7-DE1A-4FEC-8A1E-D486A5FE84B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84B1F40A-09D1-4595-9E59-D9D7FBAC72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B2B135CA-38F1-4F8F-A69E-020FDDF0A685}">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54D9D09E-098B-42D3-B7A4-E28D8CD3AC4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8AC63387-074C-4B3B-90E4-CAFB33B333E1}">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5" authorId="0" shapeId="0" xr:uid="{BDDC8252-428E-4240-A825-4762F64E025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6" authorId="0" shapeId="0" xr:uid="{23FC8D91-B073-40B3-9420-7766A6F15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698A3DD1-2284-4370-9B27-EFE7A2566AC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8A9C6CE9-447E-4ED9-86EB-E94526EC7309}">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8" authorId="0" shapeId="0" xr:uid="{49D3C730-4CAA-4A78-8F6D-2F2459A720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DF5707FE-7F34-46D7-BCE1-C3441F0A30F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862E1A7A-DD03-45E4-A078-7CE15FE950AE}">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926AD79A-3B3B-4F0E-85B9-BE28B590B8D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1" authorId="0" shapeId="0" xr:uid="{0887EA35-7741-42A3-A77A-0A7C32FBD0F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1" authorId="0" shapeId="0" xr:uid="{AB50DE26-A45B-4D41-A004-C4E597321EF2}">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A90865AF-9689-4A7A-9AAD-2D93DB5D067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4E44C750-928F-4C9C-8060-029FB5FEB6C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1F2CAEB8-8212-4D4E-9969-603FB495BFAB}">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D442B45F-609D-4B5A-AA8D-3048D91FACAC}">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5" authorId="0" shapeId="0" xr:uid="{D95E30A9-F50C-4B88-A90E-3C722EEA9C3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A27A2BD3-2806-42B4-AF82-2720EA3250F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6" authorId="0" shapeId="0" xr:uid="{C9B7BB47-A102-434C-B732-335A8DF36A29}">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CBF94EDC-8244-4F54-8925-677262182877}">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7" authorId="0" shapeId="0" xr:uid="{7F886331-22FF-4CFE-9004-4ADBE73D7C9D}">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3C84A2CA-8563-4C35-A575-7D67C8CCE39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95243A1C-F8AE-4A5C-93FC-2E4AEBC89AAA}">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29" authorId="0" shapeId="0" xr:uid="{54FAFAD5-F0E7-42BF-998D-E4826DC59CCE}">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0" authorId="0" shapeId="0" xr:uid="{39EB3A3B-DB2D-40B8-BB96-D7A4DDBF2F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1" authorId="0" shapeId="0" xr:uid="{AFC0C68C-E337-4F89-9BEC-ADC679FE62B3}">
      <text>
        <r>
          <rPr>
            <b/>
            <sz val="9"/>
            <color indexed="81"/>
            <rFont val="Tahoma"/>
            <family val="2"/>
          </rPr>
          <t>YULIED.PENARANDA:</t>
        </r>
        <r>
          <rPr>
            <sz val="9"/>
            <color indexed="81"/>
            <rFont val="Tahoma"/>
            <family val="2"/>
          </rPr>
          <t xml:space="preserve">
La suma debe dar 100%</t>
        </r>
      </text>
    </comment>
    <comment ref="U31" authorId="0" shapeId="0" xr:uid="{A4627D1A-BBE6-49A8-BA6B-08D56C4DF05C}">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63D70D6C-E0BD-43BE-BDE8-B79FEACCCEB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DB0F65A-5384-43C6-8ACF-68E93B101DA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E90874BC-783C-45C7-8543-6CA958DA8835}">
      <text>
        <r>
          <rPr>
            <b/>
            <sz val="9"/>
            <color indexed="81"/>
            <rFont val="Tahoma"/>
            <family val="2"/>
          </rPr>
          <t>YULIED.PENARANDA:</t>
        </r>
        <r>
          <rPr>
            <sz val="9"/>
            <color indexed="81"/>
            <rFont val="Tahoma"/>
            <family val="2"/>
          </rPr>
          <t xml:space="preserve">
Relacionar el período del reporte</t>
        </r>
      </text>
    </comment>
    <comment ref="A8" authorId="0" shapeId="0" xr:uid="{832EC0C3-67A8-41E3-8B78-6C701E316E3D}">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5A3B520-4D1F-48A0-9507-4A0F33222F18}">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318C40DC-0ACE-4CA9-B82A-447FFF601A5C}">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ACD9800B-B963-4F95-8FCB-1CDD748D174D}">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24C46FF8-512C-4EBD-A05C-94AE0CCEB7BB}">
      <text>
        <r>
          <rPr>
            <b/>
            <sz val="9"/>
            <color rgb="FF000000"/>
            <rFont val="Tahoma"/>
            <family val="2"/>
          </rPr>
          <t>SPCI:</t>
        </r>
        <r>
          <rPr>
            <sz val="9"/>
            <color rgb="FF000000"/>
            <rFont val="Tahoma"/>
            <family val="2"/>
          </rPr>
          <t xml:space="preserve">
</t>
        </r>
        <r>
          <rPr>
            <sz val="9"/>
            <color rgb="FF000000"/>
            <rFont val="Tahoma"/>
            <family val="2"/>
          </rPr>
          <t xml:space="preserve">Se desagrega los siguientes elementos.
</t>
        </r>
        <r>
          <rPr>
            <sz val="9"/>
            <color rgb="FF000000"/>
            <rFont val="Tahoma"/>
            <family val="2"/>
          </rPr>
          <t>Magnitud física y presupuestal de la vigencia, así como la magnitud física y presupuestal de las reservas y el total de cada una de ellas, el cual debe coincidir con lo reportado en inversión.</t>
        </r>
      </text>
    </comment>
    <comment ref="E9" authorId="0" shapeId="0" xr:uid="{A1C216C5-700A-4D7D-92FA-F796200201B5}">
      <text>
        <r>
          <rPr>
            <b/>
            <sz val="9"/>
            <color indexed="81"/>
            <rFont val="Tahoma"/>
            <family val="2"/>
          </rPr>
          <t>SPCI:</t>
        </r>
        <r>
          <rPr>
            <sz val="9"/>
            <color indexed="81"/>
            <rFont val="Tahoma"/>
            <family val="2"/>
          </rPr>
          <t xml:space="preserve">
magnitud física y presupuestal  programada para al inicio del plan de desarrollo.</t>
        </r>
      </text>
    </comment>
    <comment ref="P9" authorId="1" shapeId="0" xr:uid="{58B9D5A7-67F7-4706-AD9F-D586B621F26D}">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Z9" authorId="1" shapeId="0" xr:uid="{542D78CB-F0CB-41CC-A7DD-3F8F4D8EDB7C}">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D9" authorId="1" shapeId="0" xr:uid="{48AF6C46-FD0C-4AB9-9F02-C72FAF4F0B28}">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E9" authorId="1" shapeId="0" xr:uid="{C5A52A19-412B-4B1E-BCEF-0254D821540E}">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F9" authorId="1" shapeId="0" xr:uid="{01381E01-90CB-4616-A2F7-F69E5DA448A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G9" authorId="1" shapeId="0" xr:uid="{39B86826-9525-4398-A299-186C86B1E1B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H9" authorId="1" shapeId="0" xr:uid="{4D7F512B-F1C3-4E8A-82B3-A2C1CB6207BD}">
      <text>
        <r>
          <rPr>
            <b/>
            <sz val="10"/>
            <color indexed="81"/>
            <rFont val="Tahoma"/>
            <family val="2"/>
          </rPr>
          <t>SPCI:</t>
        </r>
        <r>
          <rPr>
            <sz val="10"/>
            <color indexed="81"/>
            <rFont val="Tahoma"/>
            <family val="2"/>
          </rPr>
          <t xml:space="preserve">
Número de personas identificadas en la localización asociada al punto de inversión.
</t>
        </r>
      </text>
    </comment>
    <comment ref="AL9" authorId="0" shapeId="0" xr:uid="{D7BB4C8F-B472-49AF-8FD7-CF49DD987AE1}">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N9" authorId="1" shapeId="0" xr:uid="{4E137521-D185-46D3-B1F7-2D931258F44C}">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P9" authorId="0" shapeId="0" xr:uid="{0349C260-7A6E-4867-9662-D861CFAB840A}">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R9" authorId="1" shapeId="0" xr:uid="{3F9B17F3-175D-4414-A4B2-C27D241A61D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43EBB4D4-F3AC-4468-BA47-1E8DEAC4F302}">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CBD80A30-EE7F-4EBF-9B3B-7EB6F87764BE}">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BC793C24-EE4D-406E-BE30-88389E278D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9603F102-87A5-4999-A602-57B6D137390A}">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14" authorId="0" shapeId="0" xr:uid="{0D10C339-687B-4E81-9651-8C9C60B0F93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693ADC53-3C90-4661-9261-93CB3DC7CA93}">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3154EDEA-BAAF-4695-BFFE-0DF7D904400F}">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7" authorId="0" shapeId="0" xr:uid="{7E874E6B-225F-4864-8587-1D2707D772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DEDA41B-B797-43ED-A3C4-F9DB416421E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7F275417-FB3A-49D5-825B-F1EAD5DB0A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A9F84482-B05F-49F2-AC71-9F942665669B}">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1" authorId="0" shapeId="0" xr:uid="{8FFA62E6-A524-496A-BBBD-33982A31C5FC}">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57F79C75-E772-49FE-89F4-E33D34056CA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14AD849-A46D-4CBB-9AA8-C337AB8308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51E5B7D0-369F-43C0-BD6D-183CE8ED27DF}">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5" authorId="0" shapeId="0" xr:uid="{B2C813F7-33E3-4D8C-BC83-638EE9E98B9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DF459849-FB91-467B-BB6D-EDF0C9AE957A}">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7" authorId="0" shapeId="0" xr:uid="{D305AAB3-66E1-4EA0-B233-D7E3B8DCDE6A}">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4AB1D47-DA16-4BDE-8690-C0120026E7E1}">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9" authorId="0" shapeId="0" xr:uid="{9BBA7D2F-2728-4517-ACC0-3950ABFB17F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51609FAE-F709-4FA2-AD00-50CE27F21B8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C5EE7C4-CF78-45C9-A2F1-D04F47473A7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542F62-802E-4267-8235-EA7200E352F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B8D585-49F5-4042-AA94-995E0A277FF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43D5E3-5663-4140-9868-31C863EB457E}">
      <text>
        <r>
          <rPr>
            <b/>
            <sz val="9"/>
            <color indexed="81"/>
            <rFont val="Tahoma"/>
            <family val="2"/>
          </rPr>
          <t>YULIED.PENARANDA:</t>
        </r>
        <r>
          <rPr>
            <sz val="9"/>
            <color indexed="81"/>
            <rFont val="Tahoma"/>
            <family val="2"/>
          </rPr>
          <t xml:space="preserve">
Vigencia a reportar</t>
        </r>
      </text>
    </comment>
    <comment ref="C8" authorId="0" shapeId="0" xr:uid="{891E5918-0E68-42FF-9BD4-E09D423D6D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0DF350E-3D12-4155-8A4A-93A3D93602A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AF18911-9B01-464B-9BFF-ACE6ED247EC6}">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1A16283C-9069-4BE4-A3BC-1B52908CA49B}">
      <text>
        <r>
          <rPr>
            <b/>
            <sz val="9"/>
            <color indexed="81"/>
            <rFont val="Tahoma"/>
            <family val="2"/>
          </rPr>
          <t>YULIED.PENARANDA:</t>
        </r>
        <r>
          <rPr>
            <sz val="9"/>
            <color indexed="81"/>
            <rFont val="Tahoma"/>
            <family val="2"/>
          </rPr>
          <t xml:space="preserve">
Corresponde al pago </t>
        </r>
      </text>
    </comment>
    <comment ref="G8" authorId="0" shapeId="0" xr:uid="{D449ED82-C5ED-4C65-A3C6-891B43B041C9}">
      <text>
        <r>
          <rPr>
            <b/>
            <sz val="9"/>
            <color indexed="81"/>
            <rFont val="Tahoma"/>
            <family val="2"/>
          </rPr>
          <t>YULIED.PENARANDA:</t>
        </r>
        <r>
          <rPr>
            <sz val="9"/>
            <color indexed="81"/>
            <rFont val="Tahoma"/>
            <family val="2"/>
          </rPr>
          <t xml:space="preserve">
Extinción de la obligación a cargo de la SDA.</t>
        </r>
      </text>
    </comment>
    <comment ref="A20" authorId="0" shapeId="0" xr:uid="{003D24C1-737B-4E99-AE1F-898784DAB0CF}">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D7857B5C-E8E6-4771-91F2-CBFCD67970C9}">
      <text>
        <r>
          <rPr>
            <b/>
            <sz val="9"/>
            <color indexed="81"/>
            <rFont val="Tahoma"/>
            <family val="2"/>
          </rPr>
          <t>YULIED.PENARANDA:</t>
        </r>
        <r>
          <rPr>
            <sz val="9"/>
            <color indexed="81"/>
            <rFont val="Tahoma"/>
            <family val="2"/>
          </rPr>
          <t xml:space="preserve">
Vigencia a reportar</t>
        </r>
      </text>
    </comment>
    <comment ref="C21" authorId="0" shapeId="0" xr:uid="{5832AA9C-80C6-4F3E-A9C0-4CB9F7E19DC9}">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502CADB6-8A51-4782-B574-B4DE971C60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EA6E3307-68A9-43AB-9A38-DC3C5D5AC177}">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8AB20FFB-E0BB-4493-86F5-45C34B597175}">
      <text>
        <r>
          <rPr>
            <b/>
            <sz val="9"/>
            <color indexed="81"/>
            <rFont val="Tahoma"/>
            <family val="2"/>
          </rPr>
          <t>YULIED.PENARANDA:</t>
        </r>
        <r>
          <rPr>
            <sz val="9"/>
            <color indexed="81"/>
            <rFont val="Tahoma"/>
            <family val="2"/>
          </rPr>
          <t xml:space="preserve">
Corresponde al pago </t>
        </r>
      </text>
    </comment>
    <comment ref="G21" authorId="0" shapeId="0" xr:uid="{61545705-36AE-4623-9761-C08B9DC1D362}">
      <text>
        <r>
          <rPr>
            <b/>
            <sz val="9"/>
            <color indexed="81"/>
            <rFont val="Tahoma"/>
            <family val="2"/>
          </rPr>
          <t>YULIED.PENARANDA:</t>
        </r>
        <r>
          <rPr>
            <sz val="9"/>
            <color indexed="81"/>
            <rFont val="Tahoma"/>
            <family val="2"/>
          </rPr>
          <t xml:space="preserve">
Extinción de la obligación a cargo de la SDA.</t>
        </r>
      </text>
    </comment>
    <comment ref="A35" authorId="0" shapeId="0" xr:uid="{9FC4335B-C918-4D66-8448-280432CD76A2}">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429AE79C-F849-499A-8209-55A7469D6D6B}">
      <text>
        <r>
          <rPr>
            <b/>
            <sz val="9"/>
            <color indexed="81"/>
            <rFont val="Tahoma"/>
            <family val="2"/>
          </rPr>
          <t>YULIED.PENARANDA:</t>
        </r>
        <r>
          <rPr>
            <sz val="9"/>
            <color indexed="81"/>
            <rFont val="Tahoma"/>
            <family val="2"/>
          </rPr>
          <t xml:space="preserve">
Vigencia a reportar</t>
        </r>
      </text>
    </comment>
    <comment ref="C36" authorId="0" shapeId="0" xr:uid="{71020264-E602-4306-B2BD-0EE45341496C}">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6" authorId="0" shapeId="0" xr:uid="{116EA8C9-8C75-4D98-A379-FA9599325C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E9DC61BB-D0AF-45F3-A898-63460D5E6631}">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6" authorId="0" shapeId="0" xr:uid="{9E35D808-816B-47FB-9E92-A22F78D29801}">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6" authorId="0" shapeId="0" xr:uid="{E9AAD06D-A12B-4090-8836-D3932F92E4BC}">
      <text>
        <r>
          <rPr>
            <b/>
            <sz val="9"/>
            <color indexed="81"/>
            <rFont val="Tahoma"/>
            <family val="2"/>
          </rPr>
          <t>YULIED.PENARANDA:</t>
        </r>
        <r>
          <rPr>
            <sz val="9"/>
            <color indexed="81"/>
            <rFont val="Tahoma"/>
            <family val="2"/>
          </rPr>
          <t xml:space="preserve">
Extinción de la obligación a cargo de la SDA.</t>
        </r>
      </text>
    </comment>
    <comment ref="A47" authorId="0" shapeId="0" xr:uid="{8525E2C6-0E4C-43C5-941E-BE74DBAE3CD5}">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63378C80-BE05-4BC8-AF45-1226DE29C8E4}">
      <text>
        <r>
          <rPr>
            <b/>
            <sz val="9"/>
            <color indexed="81"/>
            <rFont val="Tahoma"/>
            <family val="2"/>
          </rPr>
          <t>YULIED.PENARANDA:</t>
        </r>
        <r>
          <rPr>
            <sz val="9"/>
            <color indexed="81"/>
            <rFont val="Tahoma"/>
            <family val="2"/>
          </rPr>
          <t xml:space="preserve">
Vigencia a reportar</t>
        </r>
      </text>
    </comment>
    <comment ref="C48" authorId="0" shapeId="0" xr:uid="{9D16BC5D-0B00-46DA-A608-B273FA0E2BEB}">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9337ADC2-F67B-410A-BC8B-FFC8D018F7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90D57049-C8F9-4FF9-AE99-C03A7E517A2F}">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99B752A-D965-4E80-BB97-D05D477963EC}">
      <text>
        <r>
          <rPr>
            <b/>
            <sz val="9"/>
            <color indexed="81"/>
            <rFont val="Tahoma"/>
            <family val="2"/>
          </rPr>
          <t>YULIED.PENARANDA:</t>
        </r>
        <r>
          <rPr>
            <sz val="9"/>
            <color indexed="81"/>
            <rFont val="Tahoma"/>
            <family val="2"/>
          </rPr>
          <t xml:space="preserve">
Corresponde al pago </t>
        </r>
      </text>
    </comment>
    <comment ref="G48" authorId="0" shapeId="0" xr:uid="{E4AC640D-C9A6-46CB-9100-1FF0C4E5EE41}">
      <text>
        <r>
          <rPr>
            <b/>
            <sz val="9"/>
            <color indexed="81"/>
            <rFont val="Tahoma"/>
            <family val="2"/>
          </rPr>
          <t>YULIED.PENARANDA:</t>
        </r>
        <r>
          <rPr>
            <sz val="9"/>
            <color indexed="81"/>
            <rFont val="Tahoma"/>
            <family val="2"/>
          </rPr>
          <t xml:space="preserve">
Extinción de la obligación a cargo de la SDA.</t>
        </r>
      </text>
    </comment>
    <comment ref="A62" authorId="0" shapeId="0" xr:uid="{3E2DBDF9-4F7B-4F36-8193-4B6FCC2E5EB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CAB9C584-1D49-4E2D-B41C-C45DAAC8B3F7}">
      <text>
        <r>
          <rPr>
            <b/>
            <sz val="9"/>
            <color indexed="81"/>
            <rFont val="Tahoma"/>
            <family val="2"/>
          </rPr>
          <t>YULIED.PENARANDA:</t>
        </r>
        <r>
          <rPr>
            <sz val="9"/>
            <color indexed="81"/>
            <rFont val="Tahoma"/>
            <family val="2"/>
          </rPr>
          <t xml:space="preserve">
Vigencia a reportar</t>
        </r>
      </text>
    </comment>
    <comment ref="C63" authorId="0" shapeId="0" xr:uid="{A425A56A-C4EF-4857-92CD-9A0E95587A0A}">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B4183605-2F9B-4ABE-A62D-21E017F9384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3303B947-86E2-4EE6-94F9-9017EF2CDBE7}">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D35EC937-0A6F-4797-BEB6-DF1002BE49B2}">
      <text>
        <r>
          <rPr>
            <b/>
            <sz val="9"/>
            <color indexed="81"/>
            <rFont val="Tahoma"/>
            <family val="2"/>
          </rPr>
          <t>YULIED.PENARANDA:</t>
        </r>
        <r>
          <rPr>
            <sz val="9"/>
            <color indexed="81"/>
            <rFont val="Tahoma"/>
            <family val="2"/>
          </rPr>
          <t xml:space="preserve">
Corresponde al pago </t>
        </r>
      </text>
    </comment>
    <comment ref="G63" authorId="0" shapeId="0" xr:uid="{133268A8-A695-4D5B-8960-E20BD73B3B27}">
      <text>
        <r>
          <rPr>
            <b/>
            <sz val="9"/>
            <color indexed="81"/>
            <rFont val="Tahoma"/>
            <family val="2"/>
          </rPr>
          <t>YULIED.PENARANDA:</t>
        </r>
        <r>
          <rPr>
            <sz val="9"/>
            <color indexed="81"/>
            <rFont val="Tahoma"/>
            <family val="2"/>
          </rPr>
          <t xml:space="preserve">
Extinción de la obligación a cargo de la SDA.</t>
        </r>
      </text>
    </comment>
    <comment ref="A76" authorId="0" shapeId="0" xr:uid="{784F9B2A-85DB-4B19-B932-7527D170510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AB1920C1-C995-4455-9093-83B3ED97E5D3}">
      <text>
        <r>
          <rPr>
            <b/>
            <sz val="9"/>
            <color indexed="81"/>
            <rFont val="Tahoma"/>
            <family val="2"/>
          </rPr>
          <t>YULIED.PENARANDA:</t>
        </r>
        <r>
          <rPr>
            <sz val="9"/>
            <color indexed="81"/>
            <rFont val="Tahoma"/>
            <family val="2"/>
          </rPr>
          <t xml:space="preserve">
Vigencia a reportar</t>
        </r>
      </text>
    </comment>
    <comment ref="B77" authorId="0" shapeId="0" xr:uid="{F1CD85FA-8D65-4D7D-A9CC-B4D63210C8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E8929475-9A2B-4AEA-8379-CAABC54EC0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7C00D501-548A-455E-B61A-C178C35498F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96939B0-28A3-4D04-B309-919DF7CFCD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BD65D05F-B3DE-4E3F-B3FC-941CCA0A3AD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7C95EE9F-4455-458C-8E97-3998881D65A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E2BA2124-ED3F-48CC-B57F-65C6A8DB5838}">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9D48DFA1-F2DC-446E-B281-D241D5A79B9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97CE2A1A-6227-4035-B7C9-1447838C0230}">
      <text>
        <r>
          <rPr>
            <b/>
            <sz val="9"/>
            <color indexed="81"/>
            <rFont val="Tahoma"/>
            <family val="2"/>
          </rPr>
          <t>YULIED.PENARANDA:</t>
        </r>
        <r>
          <rPr>
            <sz val="9"/>
            <color indexed="81"/>
            <rFont val="Tahoma"/>
            <family val="2"/>
          </rPr>
          <t xml:space="preserve">
Vigencia a reportar</t>
        </r>
      </text>
    </comment>
    <comment ref="B94" authorId="0" shapeId="0" xr:uid="{325C6E7C-31C2-4E62-914B-926BDA46102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F915B781-3F2C-4E0A-9A7B-E3D7F4B5CA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84553A06-E843-4B05-9786-3DAC31B261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BD452BBB-9B5D-4F73-B1F9-25EFECECEF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19BB5F08-B4DD-4D91-8921-E7F275241BA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7F6B6348-3FFF-406F-90CB-D439AB7E22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4" authorId="0" shapeId="0" xr:uid="{E7F41367-BE37-4204-8B1E-92D1C73C92EC}">
      <text>
        <r>
          <rPr>
            <b/>
            <sz val="9"/>
            <color indexed="81"/>
            <rFont val="Tahoma"/>
            <family val="2"/>
          </rPr>
          <t>YULIED.PENARANDA:</t>
        </r>
        <r>
          <rPr>
            <sz val="9"/>
            <color indexed="81"/>
            <rFont val="Tahoma"/>
            <family val="2"/>
          </rPr>
          <t xml:space="preserve">
Descripción concreta del avance, máximo de caracteres 200</t>
        </r>
      </text>
    </comment>
    <comment ref="K120" authorId="1" shapeId="0" xr:uid="{0978D3A9-9F8E-4AC3-86E5-5F98918C430F}">
      <text>
        <r>
          <rPr>
            <b/>
            <sz val="9"/>
            <color indexed="81"/>
            <rFont val="Tahoma"/>
            <family val="2"/>
          </rPr>
          <t>Carlos Avila:</t>
        </r>
        <r>
          <rPr>
            <sz val="9"/>
            <color indexed="81"/>
            <rFont val="Tahoma"/>
            <family val="2"/>
          </rPr>
          <t xml:space="preserve">
correo alex en nombre de melisa 1 oct</t>
        </r>
      </text>
    </comment>
    <comment ref="K121" authorId="1" shapeId="0" xr:uid="{BE15C1F4-99B1-45A5-B5F4-9808FD820604}">
      <text>
        <r>
          <rPr>
            <b/>
            <sz val="9"/>
            <color indexed="81"/>
            <rFont val="Tahoma"/>
            <family val="2"/>
          </rPr>
          <t>Carlos Avila:</t>
        </r>
        <r>
          <rPr>
            <sz val="9"/>
            <color indexed="81"/>
            <rFont val="Tahoma"/>
            <family val="2"/>
          </rPr>
          <t xml:space="preserve">
correo alex 1 oct</t>
        </r>
      </text>
    </comment>
    <comment ref="K124" authorId="1" shapeId="0" xr:uid="{1B55151A-4EBD-4705-B0ED-F581F2768AA8}">
      <text>
        <r>
          <rPr>
            <b/>
            <sz val="9"/>
            <color indexed="81"/>
            <rFont val="Tahoma"/>
            <family val="2"/>
          </rPr>
          <t>Carlos Avila:</t>
        </r>
        <r>
          <rPr>
            <sz val="9"/>
            <color indexed="81"/>
            <rFont val="Tahoma"/>
            <family val="2"/>
          </rPr>
          <t xml:space="preserve">
correo alex 1 oct</t>
        </r>
      </text>
    </comment>
    <comment ref="K130" authorId="1" shapeId="0" xr:uid="{C8C4AB9E-914A-4055-ACE7-828463E1C5EA}">
      <text>
        <r>
          <rPr>
            <b/>
            <sz val="9"/>
            <color indexed="81"/>
            <rFont val="Tahoma"/>
            <family val="2"/>
          </rPr>
          <t>Carlos Avila:</t>
        </r>
        <r>
          <rPr>
            <sz val="9"/>
            <color indexed="81"/>
            <rFont val="Tahoma"/>
            <family val="2"/>
          </rPr>
          <t xml:space="preserve">
correo alex 1 oct</t>
        </r>
      </text>
    </comment>
    <comment ref="A132" authorId="0" shapeId="0" xr:uid="{A85EA6CE-0650-4C5C-B1E0-8F53B9DBE3AB}">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33" authorId="0" shapeId="0" xr:uid="{249DD908-125B-4AAF-934A-5EAEAE15720C}">
      <text>
        <r>
          <rPr>
            <b/>
            <sz val="9"/>
            <color indexed="81"/>
            <rFont val="Tahoma"/>
            <family val="2"/>
          </rPr>
          <t>YULIED.PENARANDA:</t>
        </r>
        <r>
          <rPr>
            <sz val="9"/>
            <color indexed="81"/>
            <rFont val="Tahoma"/>
            <family val="2"/>
          </rPr>
          <t xml:space="preserve">
Vigencia a reportar</t>
        </r>
      </text>
    </comment>
    <comment ref="B133" authorId="0" shapeId="0" xr:uid="{2FF6C04B-8147-4747-9FE3-C4827663048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3" authorId="0" shapeId="0" xr:uid="{E849708E-9F64-41BF-88A1-13503764C4F5}">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33" authorId="0" shapeId="0" xr:uid="{4718319C-CCC7-4961-A6BB-918CF828B5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3" authorId="0" shapeId="0" xr:uid="{7C768708-D2F4-45D8-8A10-DE579CB221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3" authorId="0" shapeId="0" xr:uid="{3CC3AAE6-3DD9-49AC-9DB3-DA5A386E32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3" authorId="0" shapeId="0" xr:uid="{7CF8CD31-B3F4-416B-B305-9D265B98693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3" authorId="0" shapeId="0" xr:uid="{6A922C6B-C938-4CAB-99EF-803D46B370F1}">
      <text>
        <r>
          <rPr>
            <b/>
            <sz val="9"/>
            <color indexed="81"/>
            <rFont val="Tahoma"/>
            <family val="2"/>
          </rPr>
          <t>YULIED.PENARANDA:</t>
        </r>
        <r>
          <rPr>
            <sz val="9"/>
            <color indexed="81"/>
            <rFont val="Tahoma"/>
            <family val="2"/>
          </rPr>
          <t xml:space="preserve">
Descripción concreta del avance, máximo de caracteres 200</t>
        </r>
      </text>
    </comment>
    <comment ref="A162" authorId="0" shapeId="0" xr:uid="{EEE00170-7C3F-4CE5-8C75-6043FD80C9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3" authorId="0" shapeId="0" xr:uid="{751D3391-5EFE-4700-84B3-BE3521C11164}">
      <text>
        <r>
          <rPr>
            <b/>
            <sz val="9"/>
            <color indexed="81"/>
            <rFont val="Tahoma"/>
            <family val="2"/>
          </rPr>
          <t>YULIED.PENARANDA:</t>
        </r>
        <r>
          <rPr>
            <sz val="9"/>
            <color indexed="81"/>
            <rFont val="Tahoma"/>
            <family val="2"/>
          </rPr>
          <t xml:space="preserve">
Vigencia a reportar</t>
        </r>
      </text>
    </comment>
    <comment ref="B163" authorId="0" shapeId="0" xr:uid="{0163B173-CC8F-4D60-A23D-F8CFBC120A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3" authorId="0" shapeId="0" xr:uid="{BEB9EC66-00A2-4695-8A0F-0EB1413E16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3" authorId="0" shapeId="0" xr:uid="{DAA32264-4243-47F0-90DF-9D4DC79918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3" authorId="0" shapeId="0" xr:uid="{3AE7E56A-FDA5-4D8B-A78C-B410311A51D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3" authorId="0" shapeId="0" xr:uid="{39DEAC55-4FFF-4F18-A624-99F36F003B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3" authorId="0" shapeId="0" xr:uid="{5C999589-4F90-44A8-9340-7B71E31F12B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3" authorId="0" shapeId="0" xr:uid="{D0D33FF9-2F44-4D46-A8BE-C7681A8613C4}">
      <text>
        <r>
          <rPr>
            <b/>
            <sz val="9"/>
            <color indexed="81"/>
            <rFont val="Tahoma"/>
            <family val="2"/>
          </rPr>
          <t>YULIED.PENARANDA:</t>
        </r>
        <r>
          <rPr>
            <sz val="9"/>
            <color indexed="81"/>
            <rFont val="Tahoma"/>
            <family val="2"/>
          </rPr>
          <t xml:space="preserve">
Descripción concreta del avance, máximo de caracteres 200</t>
        </r>
      </text>
    </comment>
    <comment ref="A177" authorId="0" shapeId="0" xr:uid="{0121C1F2-A8B0-4CF7-A4A5-63158D0A01A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8" authorId="0" shapeId="0" xr:uid="{10490AC5-AA5A-4584-B25B-390F39E698F2}">
      <text>
        <r>
          <rPr>
            <b/>
            <sz val="9"/>
            <color indexed="81"/>
            <rFont val="Tahoma"/>
            <family val="2"/>
          </rPr>
          <t>YULIED.PENARANDA:</t>
        </r>
        <r>
          <rPr>
            <sz val="9"/>
            <color indexed="81"/>
            <rFont val="Tahoma"/>
            <family val="2"/>
          </rPr>
          <t xml:space="preserve">
Vigencia a reportar</t>
        </r>
      </text>
    </comment>
    <comment ref="B178" authorId="0" shapeId="0" xr:uid="{8E78EBD1-2691-4D29-B1AF-D31B27D6169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8" authorId="0" shapeId="0" xr:uid="{9CC7E506-2162-4F06-BD59-8CA483AB93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8" authorId="0" shapeId="0" xr:uid="{762310DD-37E7-4EC0-93DD-62651403BB9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8" authorId="0" shapeId="0" xr:uid="{63509375-D544-4E2B-A8B7-BA527A75E79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8" authorId="0" shapeId="0" xr:uid="{159DAA70-6FB2-4143-AE19-7A25D5284E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8" authorId="0" shapeId="0" xr:uid="{F37C454D-D752-4EF6-AD89-5BDA636A716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8" authorId="0" shapeId="0" xr:uid="{E57F978F-7730-4628-9703-E51A4D851024}">
      <text>
        <r>
          <rPr>
            <b/>
            <sz val="9"/>
            <color indexed="81"/>
            <rFont val="Tahoma"/>
            <family val="2"/>
          </rPr>
          <t>YULIED.PENARANDA:</t>
        </r>
        <r>
          <rPr>
            <sz val="9"/>
            <color indexed="81"/>
            <rFont val="Tahoma"/>
            <family val="2"/>
          </rPr>
          <t xml:space="preserve">
Descripción concreta del avance, máximo de caracteres 200</t>
        </r>
      </text>
    </comment>
    <comment ref="A193" authorId="0" shapeId="0" xr:uid="{AA596E37-FC13-4ACB-88DD-EA1E7CBA244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4" authorId="0" shapeId="0" xr:uid="{ACE19938-8C42-4964-88E2-BE0BFADA57AE}">
      <text>
        <r>
          <rPr>
            <b/>
            <sz val="9"/>
            <color indexed="81"/>
            <rFont val="Tahoma"/>
            <family val="2"/>
          </rPr>
          <t>YULIED.PENARANDA:</t>
        </r>
        <r>
          <rPr>
            <sz val="9"/>
            <color indexed="81"/>
            <rFont val="Tahoma"/>
            <family val="2"/>
          </rPr>
          <t xml:space="preserve">
Vigencia a reportar</t>
        </r>
      </text>
    </comment>
    <comment ref="B194" authorId="0" shapeId="0" xr:uid="{6B3C8785-B916-49E1-B19B-4519B07F980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4" authorId="0" shapeId="0" xr:uid="{9461D0B7-9F75-4A74-A18E-B46FD7E04C0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4" authorId="0" shapeId="0" xr:uid="{A9B26D84-4340-4764-9BA1-9B5407C2679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4" authorId="0" shapeId="0" xr:uid="{E415085A-C640-4B4A-8753-E8E732F92CFE}">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D81B5B74-57FA-40C9-8070-EBA88764FB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1" authorId="0" shapeId="0" xr:uid="{E3F63551-FA67-439E-9091-585B6D6692BD}">
      <text>
        <r>
          <rPr>
            <b/>
            <sz val="9"/>
            <color indexed="81"/>
            <rFont val="Tahoma"/>
            <family val="2"/>
          </rPr>
          <t>YULIED.PENARANDA:</t>
        </r>
        <r>
          <rPr>
            <sz val="9"/>
            <color indexed="81"/>
            <rFont val="Tahoma"/>
            <family val="2"/>
          </rPr>
          <t xml:space="preserve">
Vigencia a reportar</t>
        </r>
      </text>
    </comment>
    <comment ref="B211" authorId="0" shapeId="0" xr:uid="{B5248588-E0DF-439F-B4FE-44BAE85DCF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963E9413-4432-4334-AE76-0A3913A703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1" authorId="0" shapeId="0" xr:uid="{D6063DA9-C1C2-44AF-8459-FAE1D526E04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1" authorId="0" shapeId="0" xr:uid="{FA569627-79F0-47D3-A116-E53376D3865C}">
      <text>
        <r>
          <rPr>
            <b/>
            <sz val="9"/>
            <color indexed="81"/>
            <rFont val="Tahoma"/>
            <family val="2"/>
          </rPr>
          <t>YULIED.PENARANDA:</t>
        </r>
        <r>
          <rPr>
            <sz val="9"/>
            <color indexed="81"/>
            <rFont val="Tahoma"/>
            <family val="2"/>
          </rPr>
          <t xml:space="preserve">
Descripción concreta del avance, máximo de caracteres 200</t>
        </r>
      </text>
    </comment>
    <comment ref="G237" authorId="1" shapeId="0" xr:uid="{4FF151D1-A30C-4F35-A228-1C56C0250E75}">
      <text>
        <r>
          <rPr>
            <b/>
            <sz val="9"/>
            <color indexed="81"/>
            <rFont val="Tahoma"/>
            <family val="2"/>
          </rPr>
          <t>Carlos Avila:</t>
        </r>
        <r>
          <rPr>
            <sz val="9"/>
            <color indexed="81"/>
            <rFont val="Tahoma"/>
            <family val="2"/>
          </rPr>
          <t xml:space="preserve">
correo alex en nombre de melisa 1 oct</t>
        </r>
      </text>
    </comment>
    <comment ref="G238" authorId="1" shapeId="0" xr:uid="{6C712338-B2BB-49C5-A3FB-0EAAE03B99D9}">
      <text>
        <r>
          <rPr>
            <b/>
            <sz val="9"/>
            <color indexed="81"/>
            <rFont val="Tahoma"/>
            <family val="2"/>
          </rPr>
          <t>Carlos Avila:</t>
        </r>
        <r>
          <rPr>
            <sz val="9"/>
            <color indexed="81"/>
            <rFont val="Tahoma"/>
            <family val="2"/>
          </rPr>
          <t xml:space="preserve">
correo alex 1 oct</t>
        </r>
      </text>
    </comment>
    <comment ref="G247" authorId="1" shapeId="0" xr:uid="{DBC0BE1E-D5FD-4956-B431-2B53396D0D2A}">
      <text>
        <r>
          <rPr>
            <b/>
            <sz val="9"/>
            <color indexed="81"/>
            <rFont val="Tahoma"/>
            <family val="2"/>
          </rPr>
          <t>Carlos Avila:</t>
        </r>
        <r>
          <rPr>
            <sz val="9"/>
            <color indexed="81"/>
            <rFont val="Tahoma"/>
            <family val="2"/>
          </rPr>
          <t xml:space="preserve">
correo alex 1 oct</t>
        </r>
      </text>
    </comment>
    <comment ref="A249" authorId="0" shapeId="0" xr:uid="{4ECF3F93-7116-4D2B-B4B0-0FB8BB7A4413}">
      <text>
        <r>
          <rPr>
            <b/>
            <sz val="9"/>
            <color rgb="FF000000"/>
            <rFont val="Tahoma"/>
            <family val="2"/>
          </rPr>
          <t xml:space="preserve">YULIED.PENARANDA
</t>
        </r>
        <r>
          <rPr>
            <b/>
            <sz val="9"/>
            <color rgb="FF000000"/>
            <rFont val="Tahoma"/>
            <family val="2"/>
          </rPr>
          <t xml:space="preserve">Distribuir las obligaciones del proyecto entre las diferentes actividades que hacen parte de un producto y un objetivo específico.
</t>
        </r>
        <r>
          <rPr>
            <b/>
            <sz val="9"/>
            <color rgb="FF000000"/>
            <rFont val="Tahoma"/>
            <family val="2"/>
          </rPr>
          <t xml:space="preserve">
</t>
        </r>
        <r>
          <rPr>
            <b/>
            <sz val="9"/>
            <color rgb="FF000000"/>
            <rFont val="Tahoma"/>
            <family val="2"/>
          </rPr>
          <t>NOTA: Desagregar cuadro cuantas veces tenga productos asociados</t>
        </r>
      </text>
    </comment>
    <comment ref="A250" authorId="0" shapeId="0" xr:uid="{75A4C5B4-DCDF-42F8-9748-A817C17D4A3B}">
      <text>
        <r>
          <rPr>
            <b/>
            <sz val="9"/>
            <color indexed="81"/>
            <rFont val="Tahoma"/>
            <family val="2"/>
          </rPr>
          <t>YULIED.PENARANDA:</t>
        </r>
        <r>
          <rPr>
            <sz val="9"/>
            <color indexed="81"/>
            <rFont val="Tahoma"/>
            <family val="2"/>
          </rPr>
          <t xml:space="preserve">
Vigencia a reportar</t>
        </r>
      </text>
    </comment>
    <comment ref="B250" authorId="0" shapeId="0" xr:uid="{C88B50E6-6A1B-4A48-89AC-F28A31C937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452A0107-DC1B-4090-8B3F-A470EA41BD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0" authorId="0" shapeId="0" xr:uid="{137D411D-231A-4A0D-A2B9-40CB63675F4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0" authorId="0" shapeId="0" xr:uid="{8A168655-EE4D-4D57-8485-90610BD81699}">
      <text>
        <r>
          <rPr>
            <b/>
            <sz val="9"/>
            <color indexed="81"/>
            <rFont val="Tahoma"/>
            <family val="2"/>
          </rPr>
          <t>YULIED.PENARANDA:</t>
        </r>
        <r>
          <rPr>
            <sz val="9"/>
            <color indexed="81"/>
            <rFont val="Tahoma"/>
            <family val="2"/>
          </rPr>
          <t xml:space="preserve">
Descripción concreta del avance, máximo de caracteres 200</t>
        </r>
      </text>
    </comment>
    <comment ref="A280" authorId="0" shapeId="0" xr:uid="{A0EC6B78-83F9-4371-B5C3-FF8F3D8FD4B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1" authorId="0" shapeId="0" xr:uid="{BB601307-7835-4DDB-BF57-671E4C9D88D2}">
      <text>
        <r>
          <rPr>
            <b/>
            <sz val="9"/>
            <color indexed="81"/>
            <rFont val="Tahoma"/>
            <family val="2"/>
          </rPr>
          <t>YULIED.PENARANDA:</t>
        </r>
        <r>
          <rPr>
            <sz val="9"/>
            <color indexed="81"/>
            <rFont val="Tahoma"/>
            <family val="2"/>
          </rPr>
          <t xml:space="preserve">
Vigencia a reportar</t>
        </r>
      </text>
    </comment>
    <comment ref="B281" authorId="0" shapeId="0" xr:uid="{9033403A-7690-422F-A062-F838970BFA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7E0985E5-56A8-44FB-BE29-593150E5E03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1" authorId="0" shapeId="0" xr:uid="{A8BE4F7B-54B0-434D-BD49-96F5DF1A5E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1" authorId="0" shapeId="0" xr:uid="{E5A91FDC-915B-4638-AD6F-A1421C88C64C}">
      <text>
        <r>
          <rPr>
            <b/>
            <sz val="9"/>
            <color indexed="81"/>
            <rFont val="Tahoma"/>
            <family val="2"/>
          </rPr>
          <t>YULIED.PENARANDA:</t>
        </r>
        <r>
          <rPr>
            <sz val="9"/>
            <color indexed="81"/>
            <rFont val="Tahoma"/>
            <family val="2"/>
          </rPr>
          <t xml:space="preserve">
Descripción concreta del avance, máximo de caracteres 200</t>
        </r>
      </text>
    </comment>
    <comment ref="A295" authorId="0" shapeId="0" xr:uid="{CFEDE6ED-F068-47B6-BF00-54E3435A0AA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6" authorId="0" shapeId="0" xr:uid="{AB0D7734-AAD4-4959-BAFB-AF71A1213ABC}">
      <text>
        <r>
          <rPr>
            <b/>
            <sz val="9"/>
            <color indexed="81"/>
            <rFont val="Tahoma"/>
            <family val="2"/>
          </rPr>
          <t>YULIED.PENARANDA:</t>
        </r>
        <r>
          <rPr>
            <sz val="9"/>
            <color indexed="81"/>
            <rFont val="Tahoma"/>
            <family val="2"/>
          </rPr>
          <t xml:space="preserve">
Vigencia a reportar</t>
        </r>
      </text>
    </comment>
    <comment ref="B296" authorId="0" shapeId="0" xr:uid="{EA03010E-AC3E-4DD6-B106-94708974A0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44C38771-CB4C-455E-858B-E9FCAA878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6" authorId="0" shapeId="0" xr:uid="{18AC2A43-473E-41F2-9CC4-DE78F41CEC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6" authorId="0" shapeId="0" xr:uid="{ED52434D-FC6F-4BD8-A98E-6505F7134F9A}">
      <text>
        <r>
          <rPr>
            <b/>
            <sz val="9"/>
            <color indexed="81"/>
            <rFont val="Tahoma"/>
            <family val="2"/>
          </rPr>
          <t>YULIED.PENARANDA:</t>
        </r>
        <r>
          <rPr>
            <sz val="9"/>
            <color indexed="81"/>
            <rFont val="Tahoma"/>
            <family val="2"/>
          </rPr>
          <t xml:space="preserve">
Descripción concreta del avance, máximo de caracteres 200</t>
        </r>
      </text>
    </comment>
    <comment ref="A310" authorId="0" shapeId="0" xr:uid="{8A92FA2F-6532-4322-8B87-28E2BC7F6F1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1" authorId="0" shapeId="0" xr:uid="{A94FDE01-2DA8-4DF1-804F-56897405634F}">
      <text>
        <r>
          <rPr>
            <b/>
            <sz val="9"/>
            <color indexed="81"/>
            <rFont val="Tahoma"/>
            <family val="2"/>
          </rPr>
          <t>YULIED.PENARANDA:</t>
        </r>
        <r>
          <rPr>
            <sz val="9"/>
            <color indexed="81"/>
            <rFont val="Tahoma"/>
            <family val="2"/>
          </rPr>
          <t xml:space="preserve">
Vigencia a reportar</t>
        </r>
      </text>
    </comment>
    <comment ref="B311" authorId="0" shapeId="0" xr:uid="{ABDFE42C-2A3C-4D86-AD37-FF5CF8C55E7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1" authorId="0" shapeId="0" xr:uid="{475E2197-ADE3-4908-913D-80769BEE7B0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1" authorId="0" shapeId="0" xr:uid="{95BE2B9D-9DE6-4F29-88E6-56DA1C034CD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1" authorId="0" shapeId="0" xr:uid="{16DF769B-7311-4395-8443-97FBD4C31AE8}">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83FF4B9C-4086-4197-A97B-005986431FF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2" authorId="0" shapeId="0" xr:uid="{4E97CB21-DA42-4DF7-8371-F1A8C93F16B6}">
      <text>
        <r>
          <rPr>
            <b/>
            <sz val="9"/>
            <color indexed="81"/>
            <rFont val="Tahoma"/>
            <family val="2"/>
          </rPr>
          <t>YULIED.PENARANDA:</t>
        </r>
        <r>
          <rPr>
            <sz val="9"/>
            <color indexed="81"/>
            <rFont val="Tahoma"/>
            <family val="2"/>
          </rPr>
          <t xml:space="preserve">
Vigencia a reportar</t>
        </r>
      </text>
    </comment>
    <comment ref="B322" authorId="0" shapeId="0" xr:uid="{F369A34B-7E4D-4AC9-B55E-2DE7D8FC60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2" authorId="0" shapeId="0" xr:uid="{7E61B58F-3AEB-4324-AC6F-D666227DC61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2" authorId="0" shapeId="0" xr:uid="{E430F038-84EE-405D-B2A4-F30926A0585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2" authorId="0" shapeId="0" xr:uid="{113F54F0-4D23-4D87-9C76-A0026A5D036F}">
      <text>
        <r>
          <rPr>
            <b/>
            <sz val="9"/>
            <color indexed="81"/>
            <rFont val="Tahoma"/>
            <family val="2"/>
          </rPr>
          <t>YULIED.PENARANDA:</t>
        </r>
        <r>
          <rPr>
            <sz val="9"/>
            <color indexed="81"/>
            <rFont val="Tahoma"/>
            <family val="2"/>
          </rPr>
          <t xml:space="preserve">
Descripción concreta del avance, máximo de caracteres 200</t>
        </r>
      </text>
    </comment>
    <comment ref="H341" authorId="1" shapeId="0" xr:uid="{1EA3CBE9-A5C5-442B-837B-FDDAA8913569}">
      <text>
        <r>
          <rPr>
            <b/>
            <sz val="9"/>
            <color indexed="81"/>
            <rFont val="Tahoma"/>
            <family val="2"/>
          </rPr>
          <t>Carlos Avila:</t>
        </r>
        <r>
          <rPr>
            <sz val="9"/>
            <color indexed="81"/>
            <rFont val="Tahoma"/>
            <family val="2"/>
          </rPr>
          <t xml:space="preserve">
correo alex en nombre de melisa 1 oct</t>
        </r>
      </text>
    </comment>
    <comment ref="H342" authorId="1" shapeId="0" xr:uid="{3675E40A-7E62-4E27-A6E7-D184D428E4AA}">
      <text>
        <r>
          <rPr>
            <b/>
            <sz val="9"/>
            <color indexed="81"/>
            <rFont val="Tahoma"/>
            <family val="2"/>
          </rPr>
          <t>Carlos Avila:</t>
        </r>
        <r>
          <rPr>
            <sz val="9"/>
            <color indexed="81"/>
            <rFont val="Tahoma"/>
            <family val="2"/>
          </rPr>
          <t xml:space="preserve">
correo alex 1 oct</t>
        </r>
      </text>
    </comment>
    <comment ref="H348" authorId="1" shapeId="0" xr:uid="{B06DE322-8503-40FC-AB40-9F979881E350}">
      <text>
        <r>
          <rPr>
            <b/>
            <sz val="9"/>
            <color indexed="81"/>
            <rFont val="Tahoma"/>
            <family val="2"/>
          </rPr>
          <t>Carlos Avila:</t>
        </r>
        <r>
          <rPr>
            <sz val="9"/>
            <color indexed="81"/>
            <rFont val="Tahoma"/>
            <family val="2"/>
          </rPr>
          <t xml:space="preserve">
correo alex 1 oct</t>
        </r>
      </text>
    </comment>
    <comment ref="H351" authorId="1" shapeId="0" xr:uid="{CCBC3ABE-DBA3-4B7D-BB1A-EBFDC422D31F}">
      <text>
        <r>
          <rPr>
            <b/>
            <sz val="9"/>
            <color indexed="81"/>
            <rFont val="Tahoma"/>
            <family val="2"/>
          </rPr>
          <t>Carlos Avila:</t>
        </r>
        <r>
          <rPr>
            <sz val="9"/>
            <color indexed="81"/>
            <rFont val="Tahoma"/>
            <family val="2"/>
          </rPr>
          <t xml:space="preserve">
correo alex 1 oct</t>
        </r>
      </text>
    </comment>
    <comment ref="A355" authorId="0" shapeId="0" xr:uid="{8913E6D5-DA36-42F1-B641-E22E7093FDD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6" authorId="0" shapeId="0" xr:uid="{FE5D4DC8-351F-4FD0-99EE-AF035C263FD5}">
      <text>
        <r>
          <rPr>
            <b/>
            <sz val="9"/>
            <color indexed="81"/>
            <rFont val="Tahoma"/>
            <family val="2"/>
          </rPr>
          <t>YULIED.PENARANDA:</t>
        </r>
        <r>
          <rPr>
            <sz val="9"/>
            <color indexed="81"/>
            <rFont val="Tahoma"/>
            <family val="2"/>
          </rPr>
          <t xml:space="preserve">
Vigencia a reportar</t>
        </r>
      </text>
    </comment>
    <comment ref="B356" authorId="0" shapeId="0" xr:uid="{8F25F80F-4D12-40C5-A1F3-5B180B66CF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6" authorId="0" shapeId="0" xr:uid="{12B3208B-6A79-4FDC-9852-AF0D593CDBE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6" authorId="0" shapeId="0" xr:uid="{387A74F3-0A92-488E-9822-12112B2AE27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6" authorId="0" shapeId="0" xr:uid="{E09AD0ED-A382-4C36-87F8-6BFFCA59663D}">
      <text>
        <r>
          <rPr>
            <b/>
            <sz val="9"/>
            <color indexed="81"/>
            <rFont val="Tahoma"/>
            <family val="2"/>
          </rPr>
          <t>YULIED.PENARANDA:</t>
        </r>
        <r>
          <rPr>
            <sz val="9"/>
            <color indexed="81"/>
            <rFont val="Tahoma"/>
            <family val="2"/>
          </rPr>
          <t xml:space="preserve">
Descripción concreta del avance, máximo de caracteres 200</t>
        </r>
      </text>
    </comment>
    <comment ref="A386" authorId="0" shapeId="0" xr:uid="{7B944508-4329-4990-9438-270B4BD798C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7" authorId="0" shapeId="0" xr:uid="{F007E1B1-0478-4E7C-B0C2-087741FB9F08}">
      <text>
        <r>
          <rPr>
            <b/>
            <sz val="9"/>
            <color indexed="81"/>
            <rFont val="Tahoma"/>
            <family val="2"/>
          </rPr>
          <t>YULIED.PENARANDA:</t>
        </r>
        <r>
          <rPr>
            <sz val="9"/>
            <color indexed="81"/>
            <rFont val="Tahoma"/>
            <family val="2"/>
          </rPr>
          <t xml:space="preserve">
Vigencia a reportar</t>
        </r>
      </text>
    </comment>
    <comment ref="B387" authorId="0" shapeId="0" xr:uid="{D4593A23-DED2-49CF-BC40-4F9C0792BF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7" authorId="0" shapeId="0" xr:uid="{307EC50D-6765-40CD-BB47-486C1C18FD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7" authorId="0" shapeId="0" xr:uid="{292DD391-3995-4138-B62B-EBF9969A019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7" authorId="0" shapeId="0" xr:uid="{2853BB57-4E26-44C7-9196-07B34B1C7C01}">
      <text>
        <r>
          <rPr>
            <b/>
            <sz val="9"/>
            <color indexed="81"/>
            <rFont val="Tahoma"/>
            <family val="2"/>
          </rPr>
          <t>YULIED.PENARANDA:</t>
        </r>
        <r>
          <rPr>
            <sz val="9"/>
            <color indexed="81"/>
            <rFont val="Tahoma"/>
            <family val="2"/>
          </rPr>
          <t xml:space="preserve">
Descripción concreta del avance, máximo de caracteres 200</t>
        </r>
      </text>
    </comment>
    <comment ref="A401" authorId="0" shapeId="0" xr:uid="{C5F3A0B8-0A62-4538-8DF1-22E7DD8417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2" authorId="0" shapeId="0" xr:uid="{B52D20C3-BAD2-40BB-9139-165021E43B18}">
      <text>
        <r>
          <rPr>
            <b/>
            <sz val="9"/>
            <color indexed="81"/>
            <rFont val="Tahoma"/>
            <family val="2"/>
          </rPr>
          <t>YULIED.PENARANDA:</t>
        </r>
        <r>
          <rPr>
            <sz val="9"/>
            <color indexed="81"/>
            <rFont val="Tahoma"/>
            <family val="2"/>
          </rPr>
          <t xml:space="preserve">
Vigencia a reportar</t>
        </r>
      </text>
    </comment>
    <comment ref="B402" authorId="0" shapeId="0" xr:uid="{65212652-FC4A-48F1-A45B-CE1B29FBF6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2" authorId="0" shapeId="0" xr:uid="{09BE525C-EDAB-4E65-A99F-030E1B6E02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2" authorId="0" shapeId="0" xr:uid="{2DBA82E5-2F05-4ECC-8258-7D8ECFCA3A21}">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2" authorId="0" shapeId="0" xr:uid="{AADB15F3-124E-4DC5-86D2-BFDF32038AAC}">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<sst xmlns="http://schemas.openxmlformats.org/spreadsheetml/2006/main" count="2158" uniqueCount="494">
  <si>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</si>
  <si>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</si>
  <si>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</si>
  <si>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</si>
  <si>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</si>
  <si>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</si>
  <si>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</si>
  <si>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</si>
  <si>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</si>
  <si>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</si>
  <si>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</si>
  <si>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</si>
  <si>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</si>
  <si>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</si>
  <si>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</si>
  <si>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</si>
  <si>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</si>
  <si>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</si>
  <si>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</si>
  <si>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</si>
  <si>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</si>
  <si>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</si>
  <si>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</si>
  <si>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</si>
  <si>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</si>
  <si>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</si>
  <si>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</si>
  <si>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</si>
  <si>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</si>
  <si>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</si>
  <si>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</si>
  <si>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</si>
  <si>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</si>
  <si>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</si>
  <si>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</si>
  <si>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</si>
  <si>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</si>
  <si>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</si>
  <si>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</si>
  <si>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</si>
  <si>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</si>
  <si>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</si>
  <si>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</si>
  <si>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</si>
  <si>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</si>
  <si>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</si>
  <si>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</si>
  <si>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</si>
  <si>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</si>
  <si>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</si>
  <si>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</si>
  <si>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</si>
  <si>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</si>
  <si>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</si>
  <si>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</si>
  <si>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</si>
  <si>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</si>
  <si>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</si>
  <si>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</si>
  <si>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</si>
  <si>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</si>
  <si>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</si>
  <si>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</si>
  <si>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</si>
  <si>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</si>
  <si>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</si>
  <si>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</si>
  <si>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</si>
  <si>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</si>
  <si>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</si>
  <si>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</si>
  <si>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</si>
  <si>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</si>
  <si>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</si>
  <si>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</si>
  <si>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</si>
  <si>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</si>
  <si>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</si>
  <si>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</si>
  <si>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</si>
  <si>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</si>
  <si>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</si>
  <si>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</si>
  <si>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</si>
  <si>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</si>
  <si>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</si>
  <si>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</si>
  <si>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</si>
  <si>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</si>
  <si>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</si>
  <si>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</si>
  <si>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</si>
  <si>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</si>
  <si>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</si>
  <si>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</si>
  <si>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</si>
  <si>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</si>
  <si>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</si>
  <si>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</si>
  <si>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</si>
  <si>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</si>
  <si>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</si>
  <si>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</si>
  <si>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</si>
  <si>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</si>
  <si>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</si>
  <si>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</si>
  <si>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</si>
  <si>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</si>
  <si>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</si>
  <si>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</si>
  <si>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</si>
  <si>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</si>
  <si>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</si>
  <si>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</si>
  <si>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</si>
  <si>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</si>
  <si>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</si>
  <si>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</si>
  <si>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</si>
  <si>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</si>
  <si>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</si>
  <si>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</si>
  <si>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</si>
  <si>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</si>
  <si>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</si>
  <si>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</si>
  <si>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</si>
  <si>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</si>
  <si>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</si>
  <si>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</si>
  <si>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</si>
  <si>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</si>
  <si>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</si>
  <si>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</si>
  <si>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</si>
  <si>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</si>
  <si>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</si>
  <si>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</si>
  <si>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</si>
  <si>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</si>
  <si>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</si>
  <si>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</si>
  <si>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</si>
  <si>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</si>
  <si>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</si>
  <si>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</si>
  <si>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</si>
  <si>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</si>
  <si>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</si>
  <si>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</si>
  <si>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</si>
  <si>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</si>
  <si>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</si>
  <si>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</si>
  <si>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</si>
  <si>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</si>
  <si>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</si>
  <si>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</si>
  <si>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</si>
  <si>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</si>
  <si>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</si>
  <si>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</si>
  <si>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</si>
  <si>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RECUPERAR OCHENTA (80) HA DE ÁREAS PROTEGIDAS DEL PARQUE ECOLÓGICO DISTRITAL DE MONTAÑA ENTRENUBES AFECTADAS O VULNERABLES PARA EVITAR ACTUALES Y FUTUROS PROCESOS DE OCUPACIÓN ILEGAL</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</si>
  <si>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</si>
  <si>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</si>
  <si>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</si>
  <si>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</si>
  <si>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</si>
  <si>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</si>
  <si>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</si>
  <si>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</si>
  <si>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</si>
  <si>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</si>
  <si>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</si>
  <si>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</si>
  <si>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t>
  </si>
  <si>
    <t>UPZs aledañas</t>
  </si>
  <si>
    <t>Políticas: 
1. Para el Manejo del Suelo de Protección del Distrio Capital (Decreto 462 de 2008)</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</si>
  <si>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</si>
  <si>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</si>
  <si>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t>
  </si>
  <si>
    <t>Barrios de las UPZ de influencia
UPR Usme 
Barrios de las UPZ de influencia</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</si>
  <si>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</si>
  <si>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</si>
  <si>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</si>
  <si>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</si>
  <si>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</si>
  <si>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</si>
  <si>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</si>
  <si>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</si>
  <si>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</si>
  <si>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</si>
  <si>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</si>
  <si>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</si>
  <si>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</si>
  <si>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Polígono: de la Reserva Forestal Thomas van der Hammen (polígono formatos:  PDF- JPG. 
 Otros:  
Shapefile, GDB, adjunto dentro del respectivo documento)
Descargable de: https://www.ideca.gov.co/recursos/mapas/zonificacion-reserva-thomas-van-der-hammen</t>
  </si>
  <si>
    <t>En la implementación de estrategias de conservación es clave asegurar una adecuada y efectiva participación de los diferentes actores presentes en el territorio. De esta manera se asegura la sostenibilidad de las acciones desarrolladas.</t>
  </si>
  <si>
    <t>Sin información</t>
  </si>
  <si>
    <r>
      <t xml:space="preserve">REPROGRAMACIÓN </t>
    </r>
    <r>
      <rPr>
        <b/>
        <sz val="9"/>
        <rFont val="Arial"/>
        <family val="2"/>
      </rPr>
      <t>VIGENCIA 
(VALOR INICIAL)</t>
    </r>
  </si>
  <si>
    <r>
      <t>PROGRAMADO</t>
    </r>
    <r>
      <rPr>
        <b/>
        <sz val="9"/>
        <rFont val="Arial"/>
        <family val="2"/>
      </rPr>
      <t xml:space="preserve"> JUN.</t>
    </r>
  </si>
  <si>
    <r>
      <t xml:space="preserve">EJECUTADO </t>
    </r>
    <r>
      <rPr>
        <b/>
        <sz val="9"/>
        <rFont val="Arial"/>
        <family val="2"/>
      </rPr>
      <t>JUN.</t>
    </r>
  </si>
  <si>
    <r>
      <t>PROGRAMADO</t>
    </r>
    <r>
      <rPr>
        <b/>
        <sz val="9"/>
        <rFont val="Arial"/>
        <family val="2"/>
      </rPr>
      <t xml:space="preserve"> JUL.</t>
    </r>
  </si>
  <si>
    <r>
      <t xml:space="preserve">EJECUTADO  </t>
    </r>
    <r>
      <rPr>
        <b/>
        <sz val="9"/>
        <rFont val="Arial"/>
        <family val="2"/>
      </rPr>
      <t>JUL.</t>
    </r>
  </si>
  <si>
    <r>
      <t xml:space="preserve">PROGRAMADO </t>
    </r>
    <r>
      <rPr>
        <b/>
        <sz val="9"/>
        <rFont val="Arial"/>
        <family val="2"/>
      </rPr>
      <t>AGO.</t>
    </r>
  </si>
  <si>
    <r>
      <t xml:space="preserve">EJECUTADO  </t>
    </r>
    <r>
      <rPr>
        <b/>
        <sz val="9"/>
        <rFont val="Arial"/>
        <family val="2"/>
      </rPr>
      <t>AGO.</t>
    </r>
  </si>
  <si>
    <r>
      <t xml:space="preserve">PROGRAMADO </t>
    </r>
    <r>
      <rPr>
        <b/>
        <sz val="9"/>
        <rFont val="Arial"/>
        <family val="2"/>
      </rPr>
      <t>SEP.</t>
    </r>
  </si>
  <si>
    <r>
      <t xml:space="preserve">EJECUTADO  </t>
    </r>
    <r>
      <rPr>
        <b/>
        <sz val="9"/>
        <rFont val="Arial"/>
        <family val="2"/>
      </rPr>
      <t>SEP</t>
    </r>
    <r>
      <rPr>
        <sz val="9"/>
        <rFont val="Arial"/>
        <family val="2"/>
      </rPr>
      <t>.</t>
    </r>
  </si>
  <si>
    <r>
      <t>PROGRAMADO</t>
    </r>
    <r>
      <rPr>
        <b/>
        <sz val="9"/>
        <rFont val="Arial"/>
        <family val="2"/>
      </rPr>
      <t xml:space="preserve"> OCT.</t>
    </r>
  </si>
  <si>
    <r>
      <t xml:space="preserve">EJECUTADO  </t>
    </r>
    <r>
      <rPr>
        <b/>
        <sz val="9"/>
        <rFont val="Arial"/>
        <family val="2"/>
      </rPr>
      <t>OCT</t>
    </r>
    <r>
      <rPr>
        <sz val="9"/>
        <rFont val="Arial"/>
        <family val="2"/>
      </rPr>
      <t>.</t>
    </r>
  </si>
  <si>
    <r>
      <t xml:space="preserve">PROGRAMADO </t>
    </r>
    <r>
      <rPr>
        <b/>
        <sz val="9"/>
        <rFont val="Arial"/>
        <family val="2"/>
      </rPr>
      <t>NOV.</t>
    </r>
  </si>
  <si>
    <r>
      <t xml:space="preserve">EJECUTADO </t>
    </r>
    <r>
      <rPr>
        <b/>
        <sz val="9"/>
        <rFont val="Arial"/>
        <family val="2"/>
      </rPr>
      <t>NOV.</t>
    </r>
  </si>
  <si>
    <r>
      <t xml:space="preserve">PROGRAMADO  </t>
    </r>
    <r>
      <rPr>
        <b/>
        <sz val="9"/>
        <rFont val="Arial"/>
        <family val="2"/>
      </rPr>
      <t>DIC.</t>
    </r>
  </si>
  <si>
    <r>
      <t xml:space="preserve">EJECUTADO </t>
    </r>
    <r>
      <rPr>
        <b/>
        <sz val="9"/>
        <rFont val="Arial"/>
        <family val="2"/>
      </rPr>
      <t>DIC.</t>
    </r>
  </si>
  <si>
    <r>
      <t xml:space="preserve">PROGRAMADO </t>
    </r>
    <r>
      <rPr>
        <b/>
        <sz val="9"/>
        <rFont val="Arial"/>
        <family val="2"/>
      </rPr>
      <t>ENE.</t>
    </r>
  </si>
  <si>
    <r>
      <t xml:space="preserve">EJECUTADO </t>
    </r>
    <r>
      <rPr>
        <b/>
        <sz val="9"/>
        <rFont val="Arial"/>
        <family val="2"/>
      </rPr>
      <t>ENE.</t>
    </r>
  </si>
  <si>
    <r>
      <t>PROGRAMADO</t>
    </r>
    <r>
      <rPr>
        <b/>
        <sz val="9"/>
        <rFont val="Arial"/>
        <family val="2"/>
      </rPr>
      <t xml:space="preserve"> FEB.</t>
    </r>
  </si>
  <si>
    <r>
      <t xml:space="preserve">EJECUTADO </t>
    </r>
    <r>
      <rPr>
        <b/>
        <sz val="9"/>
        <rFont val="Arial"/>
        <family val="2"/>
      </rPr>
      <t>FEB.</t>
    </r>
  </si>
  <si>
    <r>
      <t xml:space="preserve">PROGRAMADO </t>
    </r>
    <r>
      <rPr>
        <b/>
        <sz val="9"/>
        <rFont val="Arial"/>
        <family val="2"/>
      </rPr>
      <t>MAR.</t>
    </r>
  </si>
  <si>
    <r>
      <t xml:space="preserve">EJECUTADO </t>
    </r>
    <r>
      <rPr>
        <b/>
        <sz val="9"/>
        <rFont val="Arial"/>
        <family val="2"/>
      </rPr>
      <t>MAR.</t>
    </r>
  </si>
  <si>
    <r>
      <t xml:space="preserve">PROGRAMADO </t>
    </r>
    <r>
      <rPr>
        <b/>
        <sz val="9"/>
        <rFont val="Arial"/>
        <family val="2"/>
      </rPr>
      <t>ABR.</t>
    </r>
  </si>
  <si>
    <r>
      <t xml:space="preserve">EJECUTADO </t>
    </r>
    <r>
      <rPr>
        <b/>
        <sz val="9"/>
        <rFont val="Arial"/>
        <family val="2"/>
      </rPr>
      <t>ABR.</t>
    </r>
  </si>
  <si>
    <r>
      <t xml:space="preserve">PROGRAMADO </t>
    </r>
    <r>
      <rPr>
        <b/>
        <sz val="9"/>
        <rFont val="Arial"/>
        <family val="2"/>
      </rPr>
      <t>MAY.</t>
    </r>
  </si>
  <si>
    <r>
      <t xml:space="preserve">EJECUTADO  </t>
    </r>
    <r>
      <rPr>
        <b/>
        <sz val="9"/>
        <rFont val="Arial"/>
        <family val="2"/>
      </rPr>
      <t>MAY.</t>
    </r>
  </si>
  <si>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</si>
  <si>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</si>
  <si>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</si>
  <si>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</si>
  <si>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</si>
  <si>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</si>
  <si>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</si>
  <si>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</si>
  <si>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</si>
  <si>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</si>
  <si>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</si>
  <si>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</si>
  <si>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</si>
  <si>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</si>
  <si>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</si>
  <si>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</si>
  <si>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</si>
  <si>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</si>
  <si>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</si>
  <si>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</si>
  <si>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</si>
  <si>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</si>
  <si>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</si>
  <si>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</si>
  <si>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</si>
  <si>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</si>
  <si>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9"/>
        <rFont val="Arial"/>
        <family val="2"/>
      </rPr>
      <t xml:space="preserve"> ABR.</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</si>
  <si>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</si>
  <si>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</si>
  <si>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</si>
  <si>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</si>
  <si>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</si>
  <si>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</si>
  <si>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</si>
  <si>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</si>
  <si>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</si>
  <si>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</si>
  <si>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</si>
  <si>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</si>
  <si>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</si>
  <si>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</si>
  <si>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</si>
  <si>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</si>
  <si>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</si>
  <si>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</si>
  <si>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</si>
  <si>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</si>
  <si>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</si>
  <si>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</si>
  <si>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</si>
  <si>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</si>
  <si>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</si>
  <si>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</si>
  <si>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</si>
  <si>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</si>
  <si>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</si>
  <si>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</si>
  <si>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</si>
  <si>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</si>
  <si>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</si>
  <si>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</si>
  <si>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</si>
  <si>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</si>
  <si>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</si>
  <si>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</si>
  <si>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</si>
  <si>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</si>
  <si>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</si>
  <si>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</si>
  <si>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</si>
  <si>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</si>
  <si>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</si>
  <si>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</si>
  <si>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</si>
  <si>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</si>
  <si>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</si>
  <si>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</si>
  <si>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</si>
  <si>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</si>
  <si>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</si>
  <si>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</si>
  <si>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</si>
  <si>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</si>
  <si>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</si>
  <si>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</si>
  <si>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</si>
  <si>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</si>
  <si>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</si>
  <si>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</si>
  <si>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</si>
  <si>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</si>
  <si>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</si>
  <si>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</si>
  <si>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</si>
  <si>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</si>
  <si>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</si>
  <si>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</si>
  <si>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</si>
  <si>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</si>
  <si>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</si>
  <si>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</si>
  <si>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</si>
  <si>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</si>
  <si>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</si>
  <si>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</si>
  <si>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</si>
  <si>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</si>
  <si>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</si>
  <si>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</si>
  <si>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</si>
  <si>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</si>
  <si>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</si>
  <si>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</si>
  <si>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</si>
  <si>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</si>
  <si>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</si>
  <si>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</si>
  <si>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</si>
  <si>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</si>
  <si>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</si>
  <si>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</si>
  <si>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</si>
  <si>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</si>
  <si>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</si>
  <si>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</si>
  <si>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</si>
  <si>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</si>
  <si>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</si>
  <si>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</si>
  <si>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</si>
  <si>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</si>
  <si>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</si>
  <si>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</si>
  <si>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</si>
  <si>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</si>
  <si>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</si>
  <si>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</si>
  <si>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</si>
  <si>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</si>
  <si>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</si>
  <si>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</si>
  <si>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</si>
  <si>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</si>
  <si>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</si>
  <si>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</si>
  <si>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</si>
  <si>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</si>
  <si>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</si>
  <si>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</si>
  <si>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</si>
  <si>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</si>
  <si>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</si>
  <si>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</si>
  <si>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</si>
  <si>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</si>
  <si>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</si>
  <si>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</si>
  <si>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</si>
  <si>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</si>
  <si>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</si>
  <si>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</si>
  <si>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</si>
  <si>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</si>
  <si>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</si>
  <si>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</si>
  <si>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</si>
  <si>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</si>
  <si>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</si>
  <si>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</si>
  <si>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</si>
  <si>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</si>
  <si>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</si>
  <si>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r>
      <t xml:space="preserve">REPROGRAMACIÓN </t>
    </r>
    <r>
      <rPr>
        <b/>
        <sz val="9"/>
        <rFont val="Arial"/>
        <family val="2"/>
      </rPr>
      <t>VIGENCIA 2020
(VALOR INICIAL)</t>
    </r>
  </si>
  <si>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</si>
  <si>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</si>
  <si>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</si>
  <si>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</si>
  <si>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</si>
  <si>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</si>
  <si>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</si>
  <si>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</si>
  <si>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</si>
  <si>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</si>
  <si>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</si>
  <si>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</si>
  <si>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</si>
  <si>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</si>
  <si>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</si>
  <si>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</si>
  <si>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PAIMIS costeo CV, informe entregado. Cierre  Convenio 699/2020. 1 alerta 0.001 ha, sin rta ALU. Informe San German culminado.Particip. en la mesa  Dec. 546/2007. Consolidación abordaje social PEDMEN.</t>
  </si>
  <si>
    <t>Con las estrategias de recuperación implementadas se aumentan las áreas administradas por la SDA que en la actualidad, cuentan con sistemas de vigilancia y cerramiento</t>
  </si>
  <si>
    <t>Elaboración de documentos técnicos para apoyo en la gestión e implementación de acciones, continuidad en el relacionamiento con actores y avances en la implementación de acuerdos suscritos</t>
  </si>
  <si>
    <t>5, PONDERACIÓN HORIZONTAL AÑO: 2022</t>
  </si>
  <si>
    <t>2, ACTUALIZACIÓN  2022</t>
  </si>
  <si>
    <t>3,EJECUTADO 2022</t>
  </si>
  <si>
    <t>N/A</t>
  </si>
  <si>
    <t>10. Suscribir e implementar los acuerdos para la conservación, de la reserva Thomas Vander Hammen</t>
  </si>
  <si>
    <t>11. Realizar la gestión predial requerida para la adquisición de predios en áreas  protegidas y de especial interés ambiental de Bogotá D.C. priorizadas, de la reserva Thomas Vander Hammen</t>
  </si>
  <si>
    <t>Priorización de predios y elaboración de propuesta de estrategias de conservación para algunos de ellos</t>
  </si>
  <si>
    <t xml:space="preserve">Actividades en el proceso de contratación del equipo de trabajo asociado a la meta. </t>
  </si>
  <si>
    <t>1, 5. PROGRAMACIÓN INICIAL AÑO 2022</t>
  </si>
  <si>
    <r>
      <rPr>
        <sz val="9"/>
        <rFont val="Arial Nova Cond Light"/>
        <family val="2"/>
      </rPr>
      <t>3</t>
    </r>
    <r>
      <rPr>
        <b/>
        <sz val="9"/>
        <rFont val="Arial Nova Cond Light"/>
        <family val="2"/>
      </rPr>
      <t xml:space="preserve">. </t>
    </r>
    <r>
      <rPr>
        <sz val="9"/>
        <rFont val="Arial Nova Cond Light"/>
        <family val="2"/>
      </rPr>
      <t xml:space="preserve">Gestionar la implementación de estrategias de conservación para la recuperación de áreas afectadas o susceptibles a ser afectadas por procesos de ocupación  informal </t>
    </r>
  </si>
  <si>
    <t xml:space="preserve">4.Identificar y priorizar las áreas que contienen valores ecosistémicos y ambientales, susceptibles de intervención con estrategias de conservación y/o adquisición predial y elaboración de portafolio. </t>
  </si>
  <si>
    <r>
      <t xml:space="preserve">EJECUTADO  </t>
    </r>
    <r>
      <rPr>
        <b/>
        <sz val="9"/>
        <rFont val="Arial"/>
        <family val="2"/>
      </rPr>
      <t>JUN.</t>
    </r>
  </si>
  <si>
    <t>11. Suba</t>
  </si>
  <si>
    <t xml:space="preserve">UPR: 911.Suba
UPZ: 
Localidad Suba: 2. La Academia; 3. Guaymaral; 17. San José de Bavaria; 27. Suba; 71. Tibabuyes.
Localidad Usaquén: 1. Paseo de Los Libertadores; 9. Verbenal. </t>
  </si>
  <si>
    <t>Constante con las Alcaldías Locales de Usme, Rafel Uribe Uribe y San Cristobal; donde se solicita cronograma de operativos y/o actividades que contengan el crecimiento de ocupaciones ilegales</t>
  </si>
  <si>
    <t>Se presentó la propuesta al propietario Ciro Gallego, U. de América, U. y Colegio Libre para protocolos de Conservación. Se programo la visita para  la propuesta al Colegio INEM de Kennedy</t>
  </si>
  <si>
    <t>Se continúa trabajando en los cinco predios priorizados, que suman en total 62,31 hectáreas, como potenciales para trabajar en el 2022 acuerdos de conservación.</t>
  </si>
  <si>
    <t>Al primer trimestre de 2022, se han recupertado 0,02 Ha, en el avance acumulado del cuatrenio se lleva un total de 19,57 Ha que equivalke al 24,5%</t>
  </si>
  <si>
    <t xml:space="preserve">Seguimiento y desarrollo de actividades contempladas en los acuerdos suscritos, apoyo Mujeres Reverdece, articulación JBB. Estudio de posibles firmantes con academia.  </t>
  </si>
  <si>
    <t>Se planteó un plan de trabajo con los colegios ubicados dentro de la reserva, se realizó la primera reunión con la Fiscalía y se implementaron estrategias de conservación en los acuerdos suscritos.</t>
  </si>
  <si>
    <t>Abril 2022 cierra con 11 alertas; recuperado 0.011 ha; 4 desmontes</t>
  </si>
  <si>
    <t>A abril 2022 se reporta un avance acumulado al PDD de 19,64ha, el mes cierra con 11 alertas; recuperado 0.011 ha; 4 desmontes.</t>
  </si>
  <si>
    <t xml:space="preserve">Seguimiento y desarrollo de actividades contempladas en los acuerdos de conservación suscritos y por suscribir. Prioridad sector académico y empresarial. </t>
  </si>
  <si>
    <t>Se realizaron reuniones iniciales de acercamiento y visitas de campo con colegios, también se implementaron estrategias de conservación en los acuerdos suscritos.</t>
  </si>
  <si>
    <t>A través de la implementación de estrategias integrales de conservación en la Reserva Thomas van der Hammen, que implican procesos y actividades con participación de los diferentes actores comunitarios presentes en el territorio, se aporta a los objetivos de conservación, al plan de manejo de la reserva y al fortalecimiento de su carácter y función ecológica y ambiental, local y regional, teniendo en cuenta sus potencialidades, los usos actuales, alteraciones, degradaciones y presiones de ocupación, en procura de la sostenibilidad del territorio y el mejoramiento de la calidad de vida de los habitantes del Distrito Capital y de la región.</t>
  </si>
  <si>
    <t>Periodo de contratación de contratistas</t>
  </si>
  <si>
    <t>Se realizaron reuniones iniciales y visitas de campo con colegios y el predio pilas, también se implementaron estrategias de conservación en los acuerdos suscritos.</t>
  </si>
  <si>
    <t>Seguimiento y desarrollo de actividades contempladas en los acuerdos de conservación    suscritos y por suscribir. Prioridad sector académico y empresarial.</t>
  </si>
  <si>
    <t>SE generaron 5 alertas tempranas; tres operativos de desmonte; 4m2 recuperados; 1 informe ocupaciones; participación en audiencia pública RT 67</t>
  </si>
  <si>
    <t>TOTALES Reservas</t>
  </si>
  <si>
    <t>TOTALES Vigencia</t>
  </si>
  <si>
    <t>Con la iniciativa ‘Bogotá reverdece de la mano de la academia’ se busca generar un impacto a nivel distrital mediante el trabajo con población potencialmente objetivo, los niños, niñas y adolescentes son considerados actores principales dentro de la transformación de practicas culturales , para caminar hacia sistemas sostenibles, lo anterior, entendiendo que si producen cambios en dichas etapas del desarrollo humano, se promueve el cambio de practicas de crianza para generaciones futuras además las institución presentan objetivos de trabajo comunes en los PRAE.
De la misma manera, la articulación con sector privado permite en algunos de los casos promover al sostenibilidad de las acciones a realizar, pues ayudan a direccionar recursos suficientes para la implementación y realización de las estrategias.</t>
  </si>
  <si>
    <t>A junio 2022, se han recuperado 0,27 Ha, en el avance acumulado del cuatrienio se lleva un total de 19,82 Ha que equivalen al 24,8%</t>
  </si>
  <si>
    <t>Se gestionan los acuerdos requeridos para el cumplimiento de la meta, aunado al tema legal de ley de garantías, estos se consolidaran para el segundo semestre de la vigencia. A 2021 acumulado 77,88Ha</t>
  </si>
  <si>
    <t>A julio 2022, se han recuperado 0,27 Ha, en el avance acumulado del cuatrienio se lleva un total de 19,82 Ha que equivalen al 24,8%</t>
  </si>
  <si>
    <t xml:space="preserve">A jul 2022 van 52,18Ha. Se gestionan acuerdos requeridos para el cumplimiento de la meta, aunado al tema legal de ley de garantías, estos se consolidaran para el segundo semestre de la vigencia. </t>
  </si>
  <si>
    <t>A jul2022 van 25,70ha. Para el segundo semestre de 2022 se contempla firmar acuerdos con el sector académico y empresarial en cumplimiento de la meta</t>
  </si>
  <si>
    <t xml:space="preserve">A ago 2022 van 52,18Ha. Se gestionan acuerdos requeridos para el cumplimiento de la meta, estos se consolidaran para el último trimestre de la vigencia. </t>
  </si>
  <si>
    <t>A agosto 2022, se han recuperado 0,27 Ha, en el avance acumulado del cuatrienio se lleva un total de 19,82 Ha que equivalen al 24,8%</t>
  </si>
  <si>
    <t>A partir de los ejercicios de apropiación territorial de las zonas borde del PEDMEN, se ha beneficiado la comunidad de borde del cerro Guacamayas, sector Malvinas, promoviendo las propuestas de autogestión del territorio; propuesta que será piloto para impulsar estas acciones en otras áreas Prioritarias identificadas en el cerro guacamayas y en otros puntos del PEDMEN.</t>
  </si>
  <si>
    <t xml:space="preserve">2. Elaborar insumos técnicos  para la prevención, contención y/o mitigación de afectaciones ambientales generadas por procesos de ocupación  informal. </t>
  </si>
  <si>
    <t>A agosto 2022 el acumulado PDD es de  101,40ha, dando cumplimiento a las 51 ha propuestas para la presente vigencia.</t>
  </si>
  <si>
    <t xml:space="preserve">A sep se lleva un acumulado del 75%. Gestión: Como estrategia continua para la prevención, contención y/o mitigación de afectaciones ambientales generadas por procesos de ocupación informal, se ha mantenido comunicación constante con las Alcaldías locales de Rafael Uribe Uribe,  Usme y Ciudad Bolívar con quienes se está llevando a cabo mesas de trabajo técnicas para lograr la atención oportuna e inmediata de ocupaciones ilegales. Lo anterior, exhortando la responsabilidad de la PONAL en lo que corresponde al artículo 81 de la Ley 1801 de 2016. Gestión: Se acompañó técnicamente, la intervención de la Alcaldía Local  de Rafael Uribe Uribe para el desmonte de la ocupación reportada a través del ID 340, logrando la recuperación de 12m2 del área protegida Parque Distrital de montaña Entrenubes. Se actualizó la matriz de tensionantes en la cual se registraron 6 alertas tempranas frente a procesos de ocupación ilegal, las cuales se informaron de manera inmediata a la policía nacional y a las alcaldías locales de Rafael Uribe Uribe y Usme. El predio ID 19 en la Cuchilla del Gavilán  bajo administración del IDU, presentan procesos de regeneración natural que podrían ser potencializados con acciones de restauración ecológica, el predio se encuentra en la transición entre la zona urbana y rural por lo que su intervención en el tiempo, se constituye como relevante para la consolidación de esta zona de borde del parque de montaña; la propuesta presentada fue descartada técnicamente al sobreponer con esta área la proyección de malla vial, que inviabilizaría la intervención ambiental. Se realizó visita al sector de Alaska en el cerro Juan Rey, en el cual se había identificado previamente un escenario de adecuación de lotes para construcción entre los predios RT 200, RT 211 y RT 179, para la presente visita se encontraron algunas adecuaciones nuevas, esta situación fue debidamente notificada a la Alcaldía Local de Usme y Policía Nacional.
</t>
  </si>
  <si>
    <t>Para dar cumplimiento a la meta, se priorizará la Adquisición predial y por tanto se realizará el seguimiento de las acciones adelantadas desde la EAAB específicamente a los predios propiedad de Fiduciaria Colmena ubicados en el cerro cuchilla del gavilán. En este sentido, se solicitará dar celeridad al concepto técnico-jurídico que para tal fin emita la Secretaría Distrital del Hábitat. Se estima cumplimiento de meta en octubre 2022</t>
  </si>
  <si>
    <t>A septiembre 2022, se han recuperado 0,27 Ha, en el avance acumulado del cuatrienio se lleva un total de 19,82 Ha que equivalen al 24,8%</t>
  </si>
  <si>
    <t xml:space="preserve">A sep. hay un 95% de cumplimiento. Gestión mes: a través de las gestiones de la SDA-SER, se emite el Concepto Técnico No. 10990, "Soporte técnico para la identificación, delimitación, priorización y gestión de la declaratoria de áreas de importancia estratégica para la protección de recursos hídricos del Distrito Capital". se emite la Resolución 03922 de sep20 de 2022, con lo cual se adicionan 4943,02 ha como AIECRH. Se realizan procesamientos cartográficos que implican generación de salidas cartográficas de localización y de relación con la Estructura Ecológica Principal, cálculos de áreas e identificación de CHIPS catastrales para los posibles acuerdos de conservación. Se generó la articulación de componente espacial con el equipo de monitoreo de la biodiversidad del acuerdo de conservación de la Reserva UtopiaBio. Se realizó el monitoreo de flora en la Universidad ECCI, se realizaron los informes de los monitoreos realizados en agosto. Se elaboraron las propuestas técnicas de la estrategia de monitoreo del Gimnasio Femenino y el Colegio San Bartolomé. Se realizaron visitas de campo a: Colegio Lausana, San Patricio, Gimnasio Femenino, U Externado, U UDCA y Colegio San Bartolomé de la Merced. Gestión convenio 1240 de 2017: Se presentan los avances de seguimiento del comité técnico y se revisa la gestión administrativa realizada en predios adquiridos y la priorización de predios en áreas de importancia estratégica para la conservación del recurso hídrico. Se tienen 116 predios priorizados, 20 adquiridos, gestionando en el mes 1 predio con resolución de expropiación en AIE Fucha, 1 predio con oferta de compra en AIE Teusaca, 1 predio con solicitud de uso de suelo en AIE Teusaca. Gestión por parte de la DGA: Se realizó gestión para formalizar la firma de la adición del convenio por parte de la EAAB.  Se estima giro para sep y/o oct a la adición 2 del Convenio 1240 de 2017 SDA – EAAB ESP. </t>
  </si>
  <si>
    <t>A septiembre se lleva un acumulado del 73%. Gestión: la SDA participó de tres mesas de trabajo convocadas por la presidencia de la Subcomisión Intersectorial PAIMIS. En estas mesas de trabajo, se analizaron los aspectos técnicos para implementar el programa en los polígonos 037A - Sierra Morena, 037B - Tocaimita y 115 - Cajita de los Soches; en el cerro cuchilla del Gavilán del Parque Entrenubes. Se elaboró un árbol de decisión a partir de las siguientes consideraciones: declaratoria del Parque Entrenubes PEDMEN como área protegida; la nueva delimitación del Parque en el escenario POT (Decreto distrital 555 de 2021); las Declaratorias de Utilidad Pública tanto de la empresa de Acueducto y Alcantarillado de Bogotá como de la SDA; las ocupaciones informales a recomendar definidas desde la SDHt; las zonas de alto riesgo no mitigable; análisis de propiedad; y, las áreas ocupadas que fueran sujetos de intervenciones previas por parte de la Caja de Vivienda Popular CVP. Se elaboró el árbol de decisión con base en las diferentes tipologías de ocupaciones, que tendría intervención a través del PAIMIS y aquellas que podrían ser excluidas del programa. Se relacionan las características de las ocupaciones ilegales, las etapas de reasentamiento y la verificación predial. El árbol de decisión elaborado por la SDA, corresponde al soporte técnico para que el sector hábitat a través de la SDHt y la CVP puedan tomar las decisiones de abordaje financiero en miras a una relocalización transitoria y no reubicación definitiva</t>
  </si>
  <si>
    <t xml:space="preserve">A sep el cumplimiento es del 100%, Se elabora informe del monitoreo de flora en la Reserva Umbral Cultural Horizontes -RUCH.  Se realizó monitoreo de flora de la Universidad ECCI. Se dio viabilidad jurídica y directiva del documento de acuerdo de conservación de la Universidad la Salle. Se elaboró el documento técnico  del Colegio INEM y de la Universidad de América. Se reciben observaciones por parte de la Universidad Libre y se hace ajuste de acuerdo a las sugerencias y se da respuesta por parte del área jurídica. Se hace entrega de material vegetal a la reserva UtopíaBio, se recibe el humus donado por la empresa Enterritorio  y del Frigorífico Guadalupe. Se realizó reunión para posible siembra de árboles por parte de la empresa Astrazeneca y Se realizó reunión para definir propuesta para siembras voluntarias por parte de la empresa Sanautos. Se realizó rescate de material vegetal en la empresa Enterritorio. </t>
  </si>
  <si>
    <t xml:space="preserve">A sep el avance es del 74,97%. Gestión:  desarrollo de la propuesta ‘Bogotá Reverdece de la mano de la academia’. Se apoyó desde el componente social el relacionamiento con la comunidad firmante del Pacto de la UPZ 69: Un pacto por la vida; para articular con los actores sociales el cumplimiento de los compromisos: 1. Realizar acciones integrales para la recuperación, adecuación, apropiación y mantenimiento permanente de las quebradas Santa Rita, Carbonera y Santo  Domingo. 2.  Construir una hoja de ruta con entidades competentes y la comunidad que conduzca a un plan de intervención integral en las zonas de las quebradas Santa Rita, Carbonera y Santo Domingo. 3. Fortalecimiento de capacidades asociadas a la gestión riesgo y la promoción de apropiación territorial. Se llevó a cabo el primer taller en el marco de la estrategia de intercambio de saberes de la Reserva UtopiaBio. Se envió oficio a la Secretaría de Educación con el fin de conocer el procedimiento para la suscripción de acuerdos de conservación con IED. Se dio a conocer la propuesta a 5 instituciones educativas: Gimnasio Femenino, San Bartolomé, San Patricio, Colegio Lausana y Universidad Externado. Se llevó a cabo la articulación con el programa Mujeres que Reverdecen para la implementación de acciones en la RUCH y Reserva UtopiaBio. </t>
  </si>
  <si>
    <t>A sep hay un avance del 100%, Se implementaron estrategias de conservación en un área de cesión de 12,1 ha con importancia ambiental incluidas en el Plan Parcial el Bosque (Juzgado administrativo 040 Juez -Teresa de Jesús Montaña Gonzales) en la localidad de Suba.  Colegio Monseñor Bernardo Sánchez: se firmo acuerdo por 63,6 ha.  Se realizó la firma del acuerdo de la Universidad de América 3,9ha. Se da viabilidad jurídica y directiva en los acuerdos de conservación en la Universidad y Colegio Libre. Se realizó visita de campo del proyecto 7811 y de acuerdos suscritos Parque Ecológico Distrital de Montaña -PEDM El Zuque. Se realizó seguimiento al acuerdo de conservación con la RUCH y de la reserva UtopiaBio. Se inició con la preparación de la presentación de la metodología de la Paca Digestora Silva. Se realiza informe del proyecto de mujeres que reverdecen.</t>
  </si>
  <si>
    <t>A septiembre 2022 el acumulado PDD es de  105,30ha, en la presente vigencia se han adelantado acuerdos por 79,60ha de la mano de la academia y sector privado.</t>
  </si>
  <si>
    <t xml:space="preserve">Actividad 8:
Anexo 1. 07.09.2022 Lista asitencia Reunion Juan N Corpas
Anexo 2 07.09.2022 Acta reunion primer acercamiento Hacienda Santa Francisca
Anexo 3 28.09 2022 Acta visita inicial Campus Universidad  Santo Tomas
Anexo 4 Acto administrativo. resolucion.03922.2022.AIECR
Anexo 5 Res_3922_2022_AIECRH 
Actividad 9:
Anexo 1. 06.09.2022 Acta reunión acercamiento inicial colegio CIEDI.pdf
Anexo 2. 07.09.2022 Acta reunión primer acercamiento Universidad Juan N Corpas.pdf
Anexo 3. 07.09.2022 Acta reunión primer acercamiento Hacienda Santa Francisca.pdf
Anexo 4. 12.09.2022 Acta reunion acuerdo de conservacion Club Arrayanes.pdf
Anexo 6. 14.09.2022 Acta reunión propuesta técnica colegio Beth Shalom.pdf
Anexo 7. 14.09.2022 Presentacion acuerdo de conservación colegio Beth Shalom.pptx
Anexo 8. 16.09.2022 Acta reunión entrega de areas de restauracion hacienda la conejera.pdf
Anexo 9. 16.09.2022 Acta visita flores de los andes
Anexo 10. 19.09.2022 Acta reunión acuerdo de conservación colegio Gimnasio Ingles Campestre.pdf
Anexo 11. 20.09.2022 Acta técnica visita UDCA
Anexo 12. 23.09.2022 Acta reunion plan de trabajo Alfonso Jaramillo.pdf
Anexo 13. 23.09.2022 Acta reunion plan de trabajo Nuevo Campestre.pdf
Anexo 14  30.09.2022 Acuerdo de conservación Colegio George Washington.pdf
Anexo 15  26.09.2022 Acuerdo de conservación Colegio Beth Shalom.pdf
Anexo 16  19.09.2022 Presentacion acuerdo de conservacion Gimnasio Ingles Campestre.pdf
Anexo 17  07.09.2022 Presentacion acuerdo de conservación Hacienda Santa Francisca.pdf
Anexo 18  23.09.2022 Plan de trabajo Colegio Nuevo Campestre.excel
Anexo 19  23.09.2022 Plan de trabajo Colegio Colombo American School.exce
Anexo 20 09.09.2022  Acuerdo de conservación Colegio Alfonso Jaramillo. pdf
Anexo 21 09.09.2022 Acuerdo  de conservación Colegio Jose Joaquin Castro. pdf
Anexo 22 09.09.2022 Acuerdo de conservación Colegio Nuevo Campestre.pdf
Anexo 23 09.09.2022 Acuerdo de conservación Colegio Colombo American School.pdf
Anexo 24 09.09.2022 Acuerdo de conservación Colegio  Evergreen.pdf
Anexo 25: 01.09.2022 Acta reunion flores de los andes.pdf
Anexo 26: 02.09.2022 Acta reunion Veeduria.pdf
Actividad 10:  
Anexo 1. 12,13,14,15,20.09.22.  Actividades de mantenimiento vivero los Andes.word 
Anexo 2. 13,15.09.22.  Traslado de material vegetal cereza. andes.word
Anexo 3. 13.09.22 Traslado de material y aplicación fitosanitaria al vegetal entrenubes.pdf
Anexo 4. 6.09.2022 Acta de germinación nogal.pdf 
Anexo 5. 13,15,23.09.2022 Entrega de material vegetal a los Andes.pdf  
Anexo 6. Entrega de material sunshine andes. pdf 
Anexo 7. 14.09.2022 recolección de frutos hacienda la conejera parque mirador sunshine
Anexo 8  14.09.2022 Traslado de material vegetal Soratama andes
Anexo 9: 1.2-7.092022 Acta de recolección de germoplasma.pdf
Anexo 10: 29-09-22 Acta de recolección de frutos predio enterritorio (1).pdf
Anexo 11: consolidado de entregas de material vegetal.xlsx
Anexo 12: Indicadores de sostenibilidad 1er y 2do trimestre 2022. docx
</t>
  </si>
  <si>
    <t xml:space="preserve">A sep 2022, se reporta un avance acumulado PDD de 70,02 ha, 19,24 en 2020, 32,94 ha en 2021 y 17,84 en 2022. Gestión: Acuerdos de conservación suscritos: Se firmaron cinco acuerdos de conservación con los colegios Evergreen School, Alfonso Jaramillo, Colombo American School, Jose Joaquin Castro y Nuevo Campestre, que suman 17.84 ha. Flores de los Andes y Sunshine Bouquet: Capacitación sobre la estructuración de indicadores de sostenibilidad.  En área de flores de los andes se realizó siembra de semillas del nogal y entrega de material vegetal la cual fue de 1084 árboles, el conteo de inventario de especies es de 1904 especies dentro del vivero. En la hacienda la conejera, se hizo entrega de 1734 árboles sembrados para desarrollar un corredor de siembra sobre los cultivos que se tienen en el lugar. Gestión acuerdos por suscribir: Se llevó a cabo una reunión de contacto inicial con hacienda Santa Francisca, U. Juan N Corpas y se realizó 1 visita técnica a la U.UDCA, con el propósito de identificar preliminarmente las estrategias de conservación que pueden ser implementadas. Se hizo la gestión con los predios club de arrayanes y  colegio gimnasio ingles campestre, de los cuales no se tuvo respuesta el día de la reunión y por ende no se pudo continuar con el proceso. Se formularon 5 propuestas técnicas de estrategias de conservación para el  Gimnasio campestre Beth Shalom, Colegio CIEDI, Liceo Ciencia y Cultura Harvard, George Washington y con la empresa privada Aeroclub Colombia.  Se publico para comentarios el acto administrativo de adición de áreas de importancia estratégica para el recurso hídrico. El proceso de adquisición predial en la vigencia 2022 se esta evaluando dado que por las características de los predios que principalmente tienen uso económico el precio del metro cuadrado es significativo, se estudian acuerdos de conservación con los dueños de los predios. 
</t>
  </si>
  <si>
    <t>A septiembre 2022 se avanzó en el 100% de la actividad. Se adelantaron los contactos con la Fundación Universitaria Juan N. Corpas, desarrollando una reunión inicial para socializar la información correspondiente a los acuerdos de conservación, se concretó el envío de los documentos necesarios para  la aprobación de la firma del acuerdo  por parte de la fundación Corpas. Se adelantó una reunión inicial con la hacienda Santa Francisca para presentación de acuerdos de conservación, en la cual se podrían desarrollar estrategias de conservación dentro de los predios de la hacienda, se está a la espera de confirmación para tener la primer visita técnica en el lugar. Se logró generar una reunión con los representantes de la sede de la universidad Santo Tomás, en la cual se estableció una reunión inicial para dar a conocer las características del acuerdo de conservación que se puede llegar a implementar. En septiembre, a través de las gestiones de la SDA-SER, se emite el Concepto Técnico No. 10990, 02 de sep2022  "Soporte técnico para la identificación, delimitación, priorización y gestión de la declaratoria de áreas de importancia estratégica para la protección de recursos hídricos del Distrito Capital en su jurisdicción, según lo establecido en el artículo 5º del Decreto 953 de 2013 y demás normas relacionadas" y se emite la Resolución 03922 de sep20 de 2022 “Por la cual se adicionan Áreas de Importancia Estratégica para la conservación de recursos hídricos en el Distrito Capital y se adoptan otras determinaciones” con lo cual se adicionan 4943,02 ha como AIECRH, entre las cuales se encuentra la RFPNTVDH. Se presentan los avances de seguimiento del comité técnico del Convenio 1240 de 2017 SDA – EAAB ESP, y se revisa la gestión administrativa realizada en predios adquiridos y proyectados para adquirir, dentro de los cuales se encuentran cuatro predios dentro de la Reserva.</t>
  </si>
  <si>
    <t>A septiembre 2022 se lleva un avance del 100%. Gestión sep: Para el mes de sep, se llevó a cabo la primer visita técnica a la Universidad UDCA , en este espacio se identificó, de manera preliminar, las estrategias de conservación que pueden llegar a ser implementadas en el potencial acuerdo de conservación a ser suscrito. A partir de esta visital se elaborará la propuesta base desde las diferentes líneas temáticas de trabajo, que será puesta a consideración de la universidad, y servirá de base para la estructuración del acuerdo de conservación. Se llevó a cabo la primer reunión virtual con la hacienda Santa Francisca, en la cual se dio a conocer a los propietarios las estrategias de conservación que pueden llegar a ser implementadas dentro del predio, así como de los instrumentos e incentivos económicos que a los que podrían aplicar, en aras de dar sostenibilidad económica a la hacienda. Con respecto a los avances en el proceso de suscribir nuevos acuerdos de conservación, se formularon 3 propuestas técnicas de estrategias de conservación para el colegio CIEDI, COLEGIO LICEO Y CULTURA HARVARD y AEROCLUB COLOMBIA. Se llevaron a cabo reuniones para la revisión de las estrategias de conservación propuestas a los colegios George Washington School y Gimnasio Campestre Beth Shalom. Estos espacios se desarrollaron con el propósito de aclarar dudas e inquietudes, definir las estrategias a implementar en los acuerdos y realizar ajustes pertinentes por parte de los docentes. Se estructuró la propuesta de acuerdos de conservación para los colegios George Washington y Beth Shalom, los cuales se encuentran en revisión técnica, jurídica y directiva, para dar continuidad al proceso y llegar a su suscripción.</t>
  </si>
  <si>
    <t xml:space="preserve">A septiembre hay un avance del 80%, Se suscribieron cinco acuerdos de conservación con colegios ubicados dentro de la reserva: 1. COLEGIO EVERGREEN (6,96 ha) 2. COLEGIO NUEVO CAMPESTRE (1,94 ha) 3. COLEGIO ALFONSO JARAMILLO (3,11 ha) 4. COLEGIO JOSE JOAQUIN CASTRO (1,23 ha) 5. COLEGIO COLOMBO AMERICAN SCHOOL (4,6ha), La firma de estos acuerdos conllevo a sumar 17.84 Ha al corte de septiembre. Frente al acuerdo de conservación suscrito con la empresa Flores de los Andes SAS, se realizó el seguimiento del documento de Indicadores de sostenibilidad y así mismo, se entregó dicho documento por la empresa correspondiente al primer semestre. También, se hizo mantenimiento al vivero que se encuentra en las instalaciones y se realizó recolección de germoplasma. Igualmente dentro de áreas de flores de los andes se realizó siembra de semillas del nogal y entrega de material vegetal la cual fue de 1084 árboles, los cuales fueron llevados al área de cuarentena para su preservación para su posterior conteo e inventario de especies en la cual se obtuvo que se tienen 1904 especies dentro del vivero. En las instalaciones de la hacienda la conejera, se hizo entrega de 1734 árboles sembrados   en áreas de la hacienda de forma que se lograra desarrollar un corredor de siembra sobre los cultivos que se tienen en el lugar. Con la Comercializadora Internacional Sunshine Bouquet, la empresa realizó las batimetrías solicitadas por la SDA, Así mismo, desde el componente de restauración ecológica se brindó una capacitación a los trabajadores de la empresa sobre el sustrato a ser empleado en las camas de germinación, recolección, beneficios de semillas y diseño de camas, esta se realizó en el vivero entrenubes. Se Realizó visita al vivero por parte de la Secretaria Distrital de Ambiente Carolina Urrutia, en el cual se mostraron los avances y se estableció la fecha de inauguración la cual tendrá lugar el 26 de octubre. </t>
  </si>
  <si>
    <t xml:space="preserve">A septiembre 2022 van 70,02Ha. Se gestionan acuerdos requeridos para el cumplimiento de la meta, estos se consolidaran para el último trimestre de la vigencia. </t>
  </si>
  <si>
    <t>El  PAIMIS continúa en revisión técnico jurídica bajo el escenario de relocalización transitoria en los polígonos Cajita de los Soches, Tocaimita y Sierra Morena. El proceso de implementación aún no se ha definido desde el sector hábitat, por lo que si bien estos retrasos no corresponden de manera directa a la gestión de la SDA, si dificultan la materialización de acciones  para el cumplimiento de la meta; sumado a  la expropiación predial ya que depende de la decisión de un juez.</t>
  </si>
  <si>
    <t>Archivos de evidencias: 
Actividad 4
Anexo 1. Concepto técnico No. 10990
Anexo 2. Priorización de predios áreas de importancia hídrica.
Anexo 3. Salidas gráficas Gimnasio Femenino. 
Anexo 4. Salidas gráficas Jonathan Swift. 
Anexo 5. Salidas gráficas Colegio Lausana. 
Anexo 6. Salidas gráficas Colegio San Bartolomé de la Merced. 
Anexo 7. Salidas gráficas Colegio San Patricio. 
Anexo 8. Salidas gráficas Universidad UDCA.
Anexo 9. Salidas gráficas IED El Libertador. 
Anexo 10. Salidas gráficas IED Sumapaz. 
Anexo 11. Salidas gráficas Universidad Salle. 
Anexo 12. Articulación espacial con monitoreo de la biodiversidad. 
Anexo 13. Monitoreo flora U. ECCI. 
Anexo 14. Informes de monitoreo U. ECCI. 
Anexo 15. Propuesta monitoreo de la biodiversidad Gimnasio Femenino. 
Anexo 16. Propuesta monitoreo de la biodiversidad Colegio San Bartolomé de la Merced. 
Anexo 17. Visita de campo Lausana
Anexo 18. Visita de campo San Patricio
Anexo 19. Visita de campo Gimnasio Femenino 
Anexo 20. Visita presentación propuesta U. Externado.
Anexo 21. Visita de campo U. UDCA. 
Anexo 22. Visita de campo Colegio San Bartolomé de la Merced. 
Actividad 5
Anexo 23. Monitoreo de flora RUCH. 
Anexo 24. Monitoreo de flora U. ECCI. 
Anexo 25. Acuerdo de conservación U. Salle.
Anexo 26. Documento técnico Colegio INEM Kennedy.
Anexo 27. Documento técnico U. América. 
Anexo 28. Acuerdo de conservación U. Libre. 
Anexo 29. Material vegetal UtopiaBio. 
Anexo 30. Humus empresa Enterritorio. 
Anexo 31. Compost empresa Frigorífico.
Anexo 32. Articulación con la empresa Astrazeneca.
Anexo 33. Articulación con la empresa Sanautos.
Anexo 34. Recolección material vegetal Enterritorio. 
Actividad 6
Anexo 35. Altos de la Estancia, acompañamiento social. 
Anexo 36. Taller intercambio de saberes UtopíaBio. 
Anexo 37. Oficio Secretaría de Educación.
Anexo 38. Propuesta Instituciones Educativas.
Anexo 39. Articulación Mujeres que Reverdecen. 
Anexo 40. Seguimiento equipo proyecto 7811. 
Actividad 7
Anexo 41. Mesa de trabajo Monseñor Bernardo Sánchez.
Anexo 42. Acuerdo de conservación suscrito U. América 270922.
Anexo 43. Visita PEDM El Zuque. 
Anexo 44. Seguimiento acuerdo de conservación RUCH.
Anexo 45. Seguimiento acuerdo de conservación UtopiaBio. 
Anexo 46. PPT Paca Digestora Silva. 
Anexo 47. Informe rápido del proyecto de mujeres que reverdecen.
Predial:
· Acta comité de seguimiento convenio 1240 de 2017 Sesión de septiembre de 2022
· Presentación comite 1240 de 2017.
· Informe anexo de gestión proyecto 7811</t>
  </si>
  <si>
    <t>sep</t>
  </si>
  <si>
    <t>El  PAIMIS continúa en revisión técnico jurídica bajo el escenario de relocalización transitoria en los polígonos Cajita de los Soches, Tocaimita y Sierra Morena. El proceso de implementación aún no se ha definido desde el sector hábitat, por lo que si bien estos retrasos no corresponden de manera directa a la gestión de la SDA, si dificultan la materialización de acciones  para el cumplimiento de la meta; lo anterior sumado a  la expropiación predial ya que depende de decisiones judiciales.</t>
  </si>
  <si>
    <t xml:space="preserve">A sep 2022, se reporta un avance acumulado PDD de 70,02 ha, 19,24 corresponden al 2020, 32,94 ha al 2021 y 17,84 en 2022. Gestión: Acuerdos de conservación suscritos: Se firmaron cinco acuerdos de conservación con los colegios Evergreen School, Colegio Alfonso Jaramillo, Colombo American School, Colegio Jose Joaquin Castro, Colegio Nuevo Campestre, que suman a la meta 17.84 ha. Flores de los Andes y Sunshine Bouquet: Capacitación sobre la estructuración de indicadores de sostenibilidad.  Dentro de áreas de flores de los andes se realizó siembra de semillas del nogal y entrega de material vegetal la cual fue de 1084 árboles, los cuales fueron llevados al área de cuarentena para su preservación para su posterior conteo e inventario de especies en la cual se obtuvo que se tienen 1904 especies dentro del vivero. En las instalaciones de la hacienda la conejera, se hizo entrega de 1734 árboles sembrados   en áreas de la hacienda de forma que se lograra desarrollar un corredor de siembra sobre los cultivos que se tienen en el lugar. Gestión acuerdos por suscribir: Se llevó a cabo una reunión de contacto inicial con hacienda Santa Francisca, Universidad Juan N Corpas y se realizó 1 visita técnica a la Universidad UDCA, con el propósito de identificar, de manera preliminar las estrategias de conservación que pueden llegar a ser implementadas. Se hizo la gestión para tener contacto inicial con los predios club de arrayanes y  colegio gimnasio ingles campestre, de los cuales no se tuvo respuesta el día de la reunión y por ende no se pudo continuar con el proceso. Con colegios y organizaciones  se formularon 5 propuestas técnicas de estrategias de conservación para el  Gimnasio campestre Beth Shalom, Colegio CIEDI, Liceo Ciencia y Cultura Harvard, George Washington y con la empresa privada Aeroclub Colombia.  Se publicó para comentarios el acto administrativo de adición de áreas de importancia estratégica para el recurso hídrico. El proceso de adquisición predial en la vigencia 2022 se esta evaluando dado que por las características de los predios que principalmente tienen uso económico el precio del metro cuadrado es significativo, se estudian acuerdos de conservación con los dueños de los predios.
</t>
  </si>
  <si>
    <t>Acumulado a sep PDD 105,30 ha, 25,7 ha ejecutadas en 2021 y 79,60 en el 2022. Gestión acuerdos suscritos: Reserva UtopíaBio (12,2ha): Se realizó seguimiento al plan de trabajo implementado, se desarrolló  taller de intercambio de saberes y monitoreo de flora y fauna en la reserva. Se entregó material vegetal que contribuye a la estrategia de restauración y conectividad ecológica. Reserva Umbral Cultural Horizontes-RUCH (3,13 ha): se hace seguimiento al plan de trabajo implementado, se elaboró documento de diseño de zanja de coronación y se generó el informe de monitoreo de flora. Se programó las jornadas de mujeres que reverdecen. U ECCI (7,27 ha): Se realizó el monitoreo de fauna y flora en el campus. Altos de la estancia (2,2ha) hacienda las Mercedes (Sagaro) (0,91ha) se raliza seguimiento al acuerdo implementado. Colegio Monseñor Bernardo Sánchez (63,6 ha): Se realizó plan de trabajo para la implementación de las estrategias contempladas en el acuerdo de conservación. U América (3,9ha): Suscripción del acuerdo de conservación que contempla 3,9 ha, se realizó  entrega de 5 individuos arbóreos de especies nativas en conmemoración de esta firma.  Acuerdos por suscribir: Sector académico: En revisión de acuerdos técnico jurídicos en Universidad de la Salle, Libre, Colegio INEM de Kennedy,Instituciones Educativas (localidad de Sumapaz), Colegio El Libertador IED, Gimnasio Femenino, U Externado, Colegio Lausana,Colegio de San Patricio, U UDCA, U Piloto, Colegio San Bartolomé. Sector público: Agencia Logística de las Fuerzas Militares: Se realiza reunión para dar a conocer el acuerdo de conservación y responder sus dudas. Sector privado: se han adelantado acercamientos para firmar acuerdos potenciales con:  General Motors, Museo Chicó Virrey, PAVCO,Enterritorio y Frigorífico Guadalupe. Team Foods: Se realizó donación de compost por parte de la empresa. En la línea de jardinería se tienen asignada un área de 20,267 M2 dividida entre la multilocal calle 80 y las localidades de Barrios unidos (Glorieta Calle 63) y Teusaquillo (Av. Esperanza entre Cra. 50 y Av. 68). Las jardineras serán intervenidas a través de ciclos de mantenimiento. Predios. Gestión convenio 1240 de 2017: Se realizó comité de seguimiento a los predios localizados en AIE. Se llevó a cabo la adquisición de 2 predios enl AIE Teusacá, la solicitud ante la UAECD de 2 avalúos, 1 en el AIE Teusacá y 1 en el AIE Sumapazy la solicitud de 7 conceptos de uso de suelo ante la SDP para el AIE Sumapaz. A la fecha se tienen 65 predios adquiridos en las distintas AIE. Gestión por parte de la DGA: Se realizó gestion para formalizar la firma de la adición del convenio por parte de la EAAB.</t>
  </si>
  <si>
    <t>Acumulado a sep PDD 105,30 ha, 25,7 ha ejecutadas en 2021 y 79,60 en el 2022. Gestión acuerdos suscritos: Reserva UtopíaBio (12,2ha): Seguimiento al plan de trabajo implementado, desarrollo  taller de intercambio de saberes y monitoreo de flora y fauna en la reserva. entrega material vegetal que contribuye a la estrategia de restauración y conectividad ecológica. Reserva Umbral Cultural Horizontes-RUCH (3,13 ha): Seguimiento al plan de trabajo implementado, se elaboró documento de diseño de zanja de coronación e informe de monitoreo de flora. Se programó las jornadas de mujeres que reverdecen. U ECCI (7,27 ha): Monitoreo de fauna y flora en el campus. Altos de la estancia (2,2ha) hacienda las Mercedes (Sagaro) (0,91ha) seguimiento al acuerdo implementado. Colegio Monseñor Bernardo Sánchez (63,6 ha): Se realizó plan de trabajo para la implementación de las estrategias contempladas en el acuerdo de conservación. U América (3,9ha): Acuerdos por suscribir: Academia: En revisión de acuerdos técnico jurídicos con universidades y Colegios INEM de Kennedy, Libertador IED, Gimnasio Femenino, Lausana, San Patricio y San Bartolomé. Sector público: Agencia Logística de las Fuerzas Militares: reunión para dar a conocer el acuerdo y responder dudas. Sector privado: se adelantan acercamientos para firmar acuerdos con: General Motors, Museo Chicó Virrey, Enterritorio y Frigorífico Guadalupe. En jardinería se tienen asignada un área de 20,267 M2 entre la multilocal calle 80 y las localidades de Barrios unidos (Glorieta Calle 63) y Teusaquillo (Av. Esperanza entre Cra. 50 y Av. 68). Predios. Gestión convenio 1240 de 2017: Se realizó comité de predios localizados en AIE. Adquisición de 2 predios enl AIE Teusacá, solicitud de 2 avalúos, 1 en el AIE Teusacá y 1 en el AIE Sumapaz y la solicitud de 7 conceptos de uso de suelo ante la SDP. Se tienen 65 predios adquiridos en las distintas AIE. Se realizó gestion para formalizar la firma de la adición del convenio por parte de la EAAB.</t>
  </si>
  <si>
    <t>9. Elaborar propuesta de estrategias y acuerdos para la conservación con participación de actores, orientados al mantenimiento, restauración (en sus tres dimensiones) y uso sostenible, de la reserva RFPNTvdH</t>
  </si>
  <si>
    <t>A sep de 2022 se reporta un avance acumulado al PDD de 19,82ha, de las cuales 19,55ha se ejecutaron en 2021 y 0.27 ha en 2022, así: Alcaldía Local de Rafael Uribe Uribe en una extensión de 0.002ha (Predio AAA0011OPMR) y con Alcaldía de Usme en el que se logró la detención de actividades de excavación con maquinaria pesada en una extensión de 0.0089ha (Predio AAA0027FSEA, desmonte de ocupación sin habitar en el polígono nueva esperanza de 0.07ha y desmonte de cuatro ocupaciones ilegales de material provisional de 0.01ha, en conjunto con la Alcaldía Local de Rafael Uribe Uribe y 0.18ha en junio. Se elaboró el árbol de decisión para la atención del programa de Acompañamiento Integral para Mitigación del Impacto Social PAIMIS y se brindó información técnica a la Secretaría Distrital del Hábitat SDHt para la consolidación del concepto técnico y jurídico sobre la modificación de la aproximación financiera. El árbol de decisión elaborado por la SDA, corresponde al soporte técnico para que el sector hábitat a través de la SDHt y la CVP puedan tomar las decisiones de abordaje financiero en miras a una relocalización transitoria y no reubicación definitiva. Se ha mantenido comunicación constante con las Alcaldías Locales de Rafael Uribe Uribe, Usme y Ciudad Bolívar con las que se está llevando a cabo mesas de trabajo para la atención inmediata y oportuna de ocupaciones ilegales. Gestión sep: Se acompañó el desmonte de la ocupación reportada a través del ID 340, logrando la recuperación de 12m2, se generó matriz en la cual se registraron en total 6 alertas tempranas (59 acum. a sep) frente a procesos de ocupación ilegal. Se realizó visita técnica al predio identificado como ID 19 en la Cuchilla del Gavilán y sector de Alaska en el cerro Juan Rey; se evidencia adecuación de lotes para construcción entre los predios RT 200, RT 211 y RT 179. Se realizó recorrido técnico al predio con CHIP catastral AAA0005SERJ, cuchilla de guacamayas administrado por el IDRD y se realizó visita a los sectores Doña Liliana y Villa Diana de la Cuchilla del Gavilán. Seguimiento a la respuesta dada por IDRD de información del predio de CHIP catastral AAA0005SERJ en donde se llevó a cabo reunión con el IDRD. Se realizó acercamiento y reunión referente al Proyecto Ambiental Escolar - PRAES de la Institución Educativa Distrital - IED Gabriel García Márquez de la Localidad de Usme. Se realizó un acercamiento con la empresa SP inmobiliaria para proponer un posible acuerdo de conservación entre la SDA y la empresa constructora para la intervención socio ambiental del predio RT 130 que cuenta con 1.1 ha traslapadas con el Parque Ecológico Distrital de Montaña Entrenubes. Predios. Gestión convenio 1240 de 2017: Se realizó gestión para formalizar la firma de la adición del convenio por parte de la EAAB. Se tienen 3 predios priorizados en proceso de adquisición. Gestión por parte de la DGA: 8 predios en expropiación localizados en PEDMEN a la espera de fallo del juzgado.</t>
  </si>
  <si>
    <t>Actividad 1
Anexo 1. Ruta Estratégica PAIMIS
Anexo 2. Relocalización transitoria y no reubicación definitiva
Anexo 3. Aportes realizados frente a los conceptos técnicos y jurídicos
Actividad 2
Anexo 1. Actas de reunión Ciudad Bolívar y RUU
Anexo 2. Acta acompañamiento operativo desmonte
Anexo 3. Matriz de tensionantes
Actividad 3
Anexo 1. Presentación y documento borrador acuerdo de conservación
Anexo 2. Seguimiento IDRD
Anexo 3. Acta de reunión en la IED Gabriel García Márquez
Anexo 4. Encuestas Aplicadas
Anexo 5. Registro fotográfico aplicación encuesta de percepción - Guacamayas
Anexo 6. Registro Fotográfico aplicación encuesta de percepción IED Gabriel García Márquez</t>
  </si>
  <si>
    <t>A sep de 2022 hay un avance acumulado PDD de 19,82ha, de las cuales 19,55ha se ejecutaron en 2021 y 0.27 ha en 2022, así: Alcaldía Local de Rafael Uribe Uribe en una extensión de 0.002ha (Predio AAA0011OPMR) y con Alcaldía de Usme en el que se logró la detención de actividades de excavación con maquinaria pesada en una extensión de 0.0089ha (Predio AAA0027FSEA, desmonte de ocupación sin habitar en el polígono nueva esperanza de 0.07ha y desmonte de cuatro ocupaciones ilegales de material provisional de 0.01ha, en conjunto con la Alcaldía Local de Rafael Uribe Uribe y 0.18ha en junio. Se elaboró árbol de decisión que el sector hábitat a través de la SDHt y la CVP puedan tomar las decisiones de abordaje financiero en miras a una relocalización transitoria y no reubicación definitiva. Se ha mantenido comunicación constante con las Alcaldías Locales de Rafael Uribe Uribe, Usme y Ciudad Bolívar con las que se está llevando a cabo mesas de trabajo para la atención inmediata y oportuna de ocupaciones ilegales. Gestión sep: Se acompañó el desmonte de la ocupación reportada a través del ID 340, logrando la recuperación de 12m2, se generó matriz en la cual se registraron en total 6 alertas tempranas (59 acum. a sep) frente a procesos de ocupación ilegal. Seguimiento a la respuesta dada por IDRD de información del predio de CHIP catastral AAA0005SERJ en donde se llevó a cabo reunión con el IDRD. Se realizó acercamiento y reunión referente al Proyecto Ambiental Escolar - PRAES de la Institución Educativa Distrital - IED Gabriel García Márquez de la Localidad de Usme. Se realizó un acercamiento con la empresa SP inmobiliaria para proponer un posible acuerdo de conservación. Gestión convenio 1240 de 2017: Se realizó gestión para formalizar la firma de la adición del convenio por parte de la EAAB. Se tienen 3 predios priorizados en proceso de adquisición. Gestión por parte de la DGA: 8 predios en expropiación localizados en PEDMEN a la espera de fallo del juzgado.</t>
  </si>
  <si>
    <t>Versión: 14</t>
  </si>
  <si>
    <t>Radicado No. 2021IE106063 del 31 de mayo del 2021.</t>
  </si>
  <si>
    <t xml:space="preserve">Se solicitó finalización de la actividad y se reprogramó la ponderación en las demás actividades. </t>
  </si>
  <si>
    <t>7, LOGROS CORTE A SEPTIEMBRE 2022</t>
  </si>
  <si>
    <r>
      <t xml:space="preserve">PROGRAMADO </t>
    </r>
    <r>
      <rPr>
        <sz val="10"/>
        <rFont val="Arial"/>
        <family val="2"/>
      </rPr>
      <t>ENE.</t>
    </r>
  </si>
  <si>
    <r>
      <t xml:space="preserve">EJECUTADO </t>
    </r>
    <r>
      <rPr>
        <sz val="10"/>
        <rFont val="Arial"/>
        <family val="2"/>
      </rPr>
      <t>ENE.</t>
    </r>
  </si>
  <si>
    <t>02- Cambiar nuestros hábitos de vida para reverdecer a Bogotá y adaptarnos y mitigar la crisis climática</t>
  </si>
  <si>
    <t>28 Bogotá protectora de sus recursos naturales</t>
  </si>
  <si>
    <t>CORTE A 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</si>
</sst>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 numFmtId="189" formatCode="0.000000%"/>
    <numFmt numFmtId="190" formatCode="_-&quot;$&quot;\ * #,##0.00_-;\-&quot;$&quot;\ * #,##0.00_-;_-&quot;$&quot;\ * &quot;-&quot;_-;_-@_-"/>
  </numFmts>
  <fonts count="94" x14ac:knownFonts="1">
    <font>
      <sz val="11"/>
      <color theme="1"/>
      <name val="Calibri"/>
      <family val="2"/>
      <scheme val="minor"/>
    </font>
    <font>
      <sz val="12"/>
      <color theme="1"/>
      <name val="Calibri"/>
      <family val="2"/>
      <scheme val="minor"/>
    </font>
    <font>
      <sz val="12"/>
      <name val="Calibri"/>
      <family val="2"/>
    </font>
    <font>
      <sz val="11"/>
      <color indexed="8"/>
      <name val="Calibri"/>
      <family val="2"/>
    </font>
    <font>
      <b/>
      <sz val="10"/>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14"/>
      <color theme="1"/>
      <name val="Arial"/>
      <family val="2"/>
    </font>
    <font>
      <b/>
      <sz val="20"/>
      <color theme="1"/>
      <name val="Arial"/>
      <family val="2"/>
    </font>
    <font>
      <b/>
      <sz val="11"/>
      <color theme="1"/>
      <name val="Arial"/>
      <family val="2"/>
    </font>
    <font>
      <sz val="11"/>
      <color theme="1"/>
      <name val="Arial"/>
      <family val="2"/>
    </font>
    <font>
      <sz val="14"/>
      <color indexed="8"/>
      <name val="Arial"/>
      <family val="2"/>
    </font>
    <font>
      <sz val="14"/>
      <color theme="1"/>
      <name val="Arial"/>
      <family val="2"/>
    </font>
    <font>
      <sz val="22"/>
      <color indexed="81"/>
      <name val="Tahoma"/>
      <family val="2"/>
    </font>
    <font>
      <b/>
      <sz val="3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10"/>
      <color indexed="8"/>
      <name val="Arial"/>
      <family val="2"/>
    </font>
    <font>
      <b/>
      <sz val="10"/>
      <color rgb="FF000000"/>
      <name val="Tahoma"/>
      <family val="2"/>
    </font>
    <font>
      <sz val="10"/>
      <color rgb="FF000000"/>
      <name val="Tahoma"/>
      <family val="2"/>
    </font>
    <font>
      <b/>
      <sz val="9"/>
      <color theme="1"/>
      <name val="Arial Nova Cond Light"/>
      <family val="2"/>
    </font>
    <font>
      <sz val="9"/>
      <color theme="1"/>
      <name val="Arial Nova Cond Light"/>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sz val="10"/>
      <color theme="1"/>
      <name val="Arial Narrow"/>
      <family val="2"/>
    </font>
    <font>
      <b/>
      <sz val="10"/>
      <color theme="1"/>
      <name val="Calibri"/>
      <family val="2"/>
      <scheme val="minor"/>
    </font>
    <font>
      <b/>
      <sz val="10"/>
      <color rgb="FF000000"/>
      <name val="Times New Roman"/>
      <family val="1"/>
    </font>
    <font>
      <b/>
      <sz val="8"/>
      <color theme="1"/>
      <name val="Calibri"/>
      <family val="2"/>
      <scheme val="minor"/>
    </font>
    <font>
      <sz val="9"/>
      <color theme="1"/>
      <name val="Arial Narrow"/>
      <family val="2"/>
    </font>
    <font>
      <b/>
      <sz val="9"/>
      <name val="Arial Nova Cond Light"/>
      <family val="2"/>
    </font>
    <font>
      <sz val="8"/>
      <color theme="1"/>
      <name val="Arial Nova Cond Light"/>
      <family val="2"/>
    </font>
    <font>
      <sz val="11"/>
      <color theme="1"/>
      <name val="Arial Nova Cond Light"/>
      <family val="2"/>
    </font>
    <font>
      <sz val="12"/>
      <name val="Calibri"/>
      <family val="2"/>
      <scheme val="minor"/>
    </font>
    <font>
      <b/>
      <sz val="9"/>
      <color rgb="FF000000"/>
      <name val="Arial Nova Cond Light"/>
      <family val="2"/>
    </font>
    <font>
      <b/>
      <sz val="10"/>
      <name val="Arial Nova Cond Light"/>
      <family val="2"/>
    </font>
    <font>
      <b/>
      <sz val="11"/>
      <name val="Arial Nova Cond Light"/>
      <family val="2"/>
    </font>
    <font>
      <sz val="10"/>
      <name val="Calibri"/>
      <family val="2"/>
      <scheme val="minor"/>
    </font>
    <font>
      <b/>
      <sz val="12"/>
      <name val="Calibri"/>
      <family val="2"/>
      <scheme val="minor"/>
    </font>
    <font>
      <b/>
      <sz val="11"/>
      <color theme="0"/>
      <name val="Calibri"/>
      <family val="2"/>
      <scheme val="minor"/>
    </font>
    <font>
      <b/>
      <sz val="14"/>
      <color theme="0"/>
      <name val="Calibri"/>
      <family val="2"/>
      <scheme val="minor"/>
    </font>
    <font>
      <b/>
      <sz val="11"/>
      <name val="Arial"/>
      <family val="2"/>
    </font>
    <font>
      <sz val="12"/>
      <color rgb="FF000000"/>
      <name val="Tahoma"/>
      <family val="2"/>
    </font>
    <font>
      <sz val="22"/>
      <color rgb="FF000000"/>
      <name val="Tahoma"/>
      <family val="2"/>
    </font>
    <font>
      <sz val="10"/>
      <color theme="0" tint="-0.14999847407452621"/>
      <name val="Arial"/>
      <family val="2"/>
    </font>
    <font>
      <b/>
      <sz val="9"/>
      <color theme="0" tint="-0.14999847407452621"/>
      <name val="Arial"/>
      <family val="2"/>
    </font>
    <font>
      <b/>
      <sz val="14"/>
      <color rgb="FFFF0000"/>
      <name val="Arial"/>
      <family val="2"/>
    </font>
    <font>
      <sz val="11"/>
      <color rgb="FFFF0000"/>
      <name val="Arial"/>
      <family val="2"/>
    </font>
    <font>
      <sz val="12"/>
      <color indexed="8"/>
      <name val="Calibri"/>
      <family val="2"/>
      <scheme val="minor"/>
    </font>
    <font>
      <sz val="12"/>
      <color rgb="FF000000"/>
      <name val="Calibri"/>
      <family val="2"/>
      <scheme val="minor"/>
    </font>
    <font>
      <b/>
      <u val="singleAccounting"/>
      <sz val="9"/>
      <name val="Arial Nova Cond Light"/>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0.249977111117893"/>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6" tint="-0.499984740745262"/>
        <bgColor indexed="64"/>
      </patternFill>
    </fill>
    <fill>
      <patternFill patternType="solid">
        <fgColor theme="2" tint="-9.9978637043366805E-2"/>
        <bgColor indexed="64"/>
      </patternFill>
    </fill>
  </fills>
  <borders count="8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medium">
        <color auto="1"/>
      </right>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top style="medium">
        <color auto="1"/>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top/>
      <bottom style="thin">
        <color auto="1"/>
      </bottom>
      <diagonal/>
    </border>
    <border>
      <left style="thin">
        <color auto="1"/>
      </left>
      <right/>
      <top style="medium">
        <color indexed="64"/>
      </top>
      <bottom style="medium">
        <color indexed="64"/>
      </bottom>
      <diagonal/>
    </border>
    <border>
      <left style="thin">
        <color auto="1"/>
      </left>
      <right/>
      <top/>
      <bottom/>
      <diagonal/>
    </border>
    <border>
      <left style="medium">
        <color indexed="64"/>
      </left>
      <right style="medium">
        <color indexed="64"/>
      </right>
      <top style="thin">
        <color auto="1"/>
      </top>
      <bottom style="medium">
        <color indexed="64"/>
      </bottom>
      <diagonal/>
    </border>
    <border>
      <left style="medium">
        <color auto="1"/>
      </left>
      <right style="thin">
        <color auto="1"/>
      </right>
      <top/>
      <bottom/>
      <diagonal/>
    </border>
    <border>
      <left style="medium">
        <color theme="0" tint="-4.9989318521683403E-2"/>
      </left>
      <right style="thin">
        <color auto="1"/>
      </right>
      <top style="thin">
        <color auto="1"/>
      </top>
      <bottom style="thin">
        <color auto="1"/>
      </bottom>
      <diagonal/>
    </border>
    <border>
      <left style="medium">
        <color theme="0" tint="-4.9989318521683403E-2"/>
      </left>
      <right style="thin">
        <color auto="1"/>
      </right>
      <top style="thin">
        <color auto="1"/>
      </top>
      <bottom/>
      <diagonal/>
    </border>
    <border>
      <left style="medium">
        <color theme="0" tint="-4.9989318521683403E-2"/>
      </left>
      <right style="thin">
        <color auto="1"/>
      </right>
      <top/>
      <bottom style="thin">
        <color auto="1"/>
      </bottom>
      <diagonal/>
    </border>
    <border>
      <left style="medium">
        <color theme="0" tint="-4.9989318521683403E-2"/>
      </left>
      <right style="thin">
        <color auto="1"/>
      </right>
      <top style="medium">
        <color indexed="64"/>
      </top>
      <bottom style="medium">
        <color indexed="64"/>
      </bottom>
      <diagonal/>
    </border>
    <border>
      <left/>
      <right style="medium">
        <color auto="1"/>
      </right>
      <top style="thin">
        <color auto="1"/>
      </top>
      <bottom style="thin">
        <color auto="1"/>
      </bottom>
      <diagonal/>
    </border>
    <border>
      <left style="medium">
        <color indexed="64"/>
      </left>
      <right/>
      <top/>
      <bottom style="thin">
        <color auto="1"/>
      </bottom>
      <diagonal/>
    </border>
    <border>
      <left style="medium">
        <color theme="0" tint="-4.9989318521683403E-2"/>
      </left>
      <right style="thin">
        <color auto="1"/>
      </right>
      <top style="medium">
        <color indexed="64"/>
      </top>
      <bottom style="thin">
        <color auto="1"/>
      </bottom>
      <diagonal/>
    </border>
  </borders>
  <cellStyleXfs count="2917">
    <xf numFmtId="0" fontId="0" fillId="0" borderId="0"/>
    <xf numFmtId="173" fontId="9" fillId="0" borderId="0" applyFont="0" applyFill="0" applyBorder="0" applyAlignment="0" applyProtection="0"/>
    <xf numFmtId="173" fontId="5" fillId="0" borderId="0" applyFont="0" applyFill="0" applyBorder="0" applyAlignment="0" applyProtection="0"/>
    <xf numFmtId="167" fontId="18" fillId="0" borderId="0" applyFont="0" applyFill="0" applyBorder="0" applyAlignment="0" applyProtection="0"/>
    <xf numFmtId="171" fontId="3" fillId="0" borderId="0" applyFont="0" applyFill="0" applyBorder="0" applyAlignment="0" applyProtection="0"/>
    <xf numFmtId="167" fontId="3" fillId="0" borderId="0" applyFont="0" applyFill="0" applyBorder="0" applyAlignment="0" applyProtection="0"/>
    <xf numFmtId="170" fontId="5"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172" fontId="5" fillId="0" borderId="0" applyFont="0" applyFill="0" applyBorder="0" applyAlignment="0" applyProtection="0"/>
    <xf numFmtId="175" fontId="5" fillId="0" borderId="0" applyFont="0" applyFill="0" applyBorder="0" applyAlignment="0" applyProtection="0"/>
    <xf numFmtId="169" fontId="18" fillId="0" borderId="0" applyFont="0" applyFill="0" applyBorder="0" applyAlignment="0" applyProtection="0"/>
    <xf numFmtId="166" fontId="12" fillId="0" borderId="0" applyFont="0" applyFill="0" applyBorder="0" applyAlignment="0" applyProtection="0"/>
    <xf numFmtId="170" fontId="3" fillId="0" borderId="0" applyFont="0" applyFill="0" applyBorder="0" applyAlignment="0" applyProtection="0"/>
    <xf numFmtId="0" fontId="5" fillId="0" borderId="0"/>
    <xf numFmtId="0" fontId="5" fillId="0" borderId="0"/>
    <xf numFmtId="0" fontId="12" fillId="0" borderId="0"/>
    <xf numFmtId="0" fontId="5" fillId="0" borderId="0"/>
    <xf numFmtId="0" fontId="5" fillId="0" borderId="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0" fontId="5" fillId="0" borderId="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49" fontId="30" fillId="0" borderId="0" applyFill="0" applyBorder="0" applyProtection="0">
      <alignment horizontal="left" vertical="center"/>
    </xf>
    <xf numFmtId="0" fontId="31" fillId="0" borderId="0" applyNumberFormat="0" applyFill="0" applyBorder="0" applyProtection="0">
      <alignment horizontal="left" vertical="center"/>
    </xf>
    <xf numFmtId="0" fontId="31" fillId="0" borderId="0" applyNumberFormat="0" applyFill="0" applyBorder="0" applyProtection="0">
      <alignment horizontal="righ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30"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4" fontId="30" fillId="0" borderId="0" applyFill="0" applyBorder="0" applyProtection="0">
      <alignment horizontal="right" vertical="center"/>
    </xf>
    <xf numFmtId="22" fontId="30" fillId="0" borderId="0" applyFill="0" applyBorder="0" applyProtection="0">
      <alignment horizontal="right" vertical="center"/>
    </xf>
    <xf numFmtId="4" fontId="30" fillId="0" borderId="0" applyFill="0" applyBorder="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4" fontId="30" fillId="0" borderId="1" applyFill="0" applyProtection="0">
      <alignment horizontal="right" vertical="center"/>
    </xf>
    <xf numFmtId="0" fontId="29" fillId="5" borderId="0" applyNumberFormat="0" applyBorder="0" applyAlignment="0" applyProtection="0"/>
    <xf numFmtId="0" fontId="32" fillId="5" borderId="0" applyNumberFormat="0" applyBorder="0" applyAlignment="0" applyProtection="0"/>
    <xf numFmtId="177" fontId="30" fillId="0" borderId="0" applyFill="0" applyBorder="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177" fontId="30" fillId="0" borderId="1" applyFill="0" applyProtection="0">
      <alignment horizontal="right" vertical="center"/>
    </xf>
    <xf numFmtId="0" fontId="31" fillId="2" borderId="0" applyNumberFormat="0" applyBorder="0" applyProtection="0">
      <alignment horizontal="center" vertical="center"/>
    </xf>
    <xf numFmtId="0" fontId="31" fillId="12" borderId="0" applyNumberFormat="0" applyBorder="0" applyProtection="0">
      <alignment horizontal="center" vertical="center" wrapText="1"/>
    </xf>
    <xf numFmtId="0" fontId="30" fillId="12" borderId="0" applyNumberFormat="0" applyBorder="0" applyProtection="0">
      <alignment horizontal="right" vertical="center" wrapText="1"/>
    </xf>
    <xf numFmtId="0" fontId="31" fillId="13" borderId="0" applyNumberFormat="0" applyBorder="0" applyProtection="0">
      <alignment horizontal="center" vertical="center"/>
    </xf>
    <xf numFmtId="0" fontId="31" fillId="14" borderId="0" applyNumberFormat="0" applyBorder="0" applyProtection="0">
      <alignment horizontal="center" vertical="center" wrapText="1"/>
    </xf>
    <xf numFmtId="0" fontId="31" fillId="14" borderId="0" applyNumberFormat="0" applyBorder="0" applyProtection="0">
      <alignment horizontal="righ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0" fontId="31"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2" fontId="1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3" fillId="0" borderId="0" applyFont="0" applyFill="0" applyBorder="0" applyAlignment="0" applyProtection="0"/>
    <xf numFmtId="170"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70"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5" fontId="18" fillId="0" borderId="0" applyFont="0" applyFill="0" applyBorder="0" applyAlignment="0" applyProtection="0"/>
    <xf numFmtId="169" fontId="5" fillId="0" borderId="0" applyFont="0" applyFill="0" applyBorder="0" applyAlignment="0" applyProtection="0"/>
    <xf numFmtId="165" fontId="18"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5" fontId="3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0" fontId="18" fillId="0" borderId="0" applyFont="0" applyFill="0" applyBorder="0" applyAlignment="0" applyProtection="0"/>
    <xf numFmtId="17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1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5" fillId="9" borderId="0" applyNumberFormat="0" applyBorder="0" applyAlignment="0" applyProtection="0"/>
    <xf numFmtId="0" fontId="18" fillId="0" borderId="0"/>
    <xf numFmtId="0" fontId="5" fillId="0" borderId="0"/>
    <xf numFmtId="0" fontId="33" fillId="0" borderId="0"/>
    <xf numFmtId="0" fontId="27" fillId="0" borderId="0"/>
    <xf numFmtId="0" fontId="27" fillId="0" borderId="0"/>
    <xf numFmtId="0" fontId="33" fillId="0" borderId="0"/>
    <xf numFmtId="0" fontId="5" fillId="0" borderId="0"/>
    <xf numFmtId="0" fontId="18" fillId="0" borderId="0"/>
    <xf numFmtId="0" fontId="5" fillId="0" borderId="0"/>
    <xf numFmtId="0" fontId="33" fillId="0" borderId="0"/>
    <xf numFmtId="0" fontId="33" fillId="0" borderId="0"/>
    <xf numFmtId="0" fontId="28" fillId="0" borderId="0"/>
    <xf numFmtId="0" fontId="36" fillId="0" borderId="0"/>
    <xf numFmtId="0" fontId="5" fillId="0" borderId="0"/>
    <xf numFmtId="3" fontId="30" fillId="0" borderId="0" applyFill="0" applyBorder="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3" fontId="30"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1" fontId="3" fillId="0" borderId="0" applyFont="0" applyFill="0" applyBorder="0" applyAlignment="0" applyProtection="0"/>
    <xf numFmtId="170" fontId="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1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28" fillId="0" borderId="0"/>
    <xf numFmtId="43"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cellStyleXfs>
  <cellXfs count="1028">
    <xf numFmtId="0" fontId="0" fillId="0" borderId="0" xfId="0"/>
    <xf numFmtId="0" fontId="37" fillId="15" borderId="0" xfId="0" applyFont="1" applyFill="1"/>
    <xf numFmtId="4" fontId="37" fillId="15" borderId="0" xfId="0" applyNumberFormat="1" applyFont="1" applyFill="1"/>
    <xf numFmtId="0" fontId="38" fillId="15" borderId="0" xfId="0" applyFont="1" applyFill="1"/>
    <xf numFmtId="0" fontId="21" fillId="15" borderId="0" xfId="0" applyFont="1" applyFill="1" applyProtection="1">
      <protection locked="0"/>
    </xf>
    <xf numFmtId="0" fontId="22" fillId="15" borderId="0" xfId="0" applyFont="1" applyFill="1" applyAlignment="1" applyProtection="1">
      <alignment horizontal="center"/>
      <protection locked="0"/>
    </xf>
    <xf numFmtId="0" fontId="37" fillId="0" borderId="0" xfId="0" applyFont="1"/>
    <xf numFmtId="4" fontId="37" fillId="0" borderId="0" xfId="0" applyNumberFormat="1" applyFont="1"/>
    <xf numFmtId="0" fontId="15" fillId="17" borderId="1" xfId="0" applyFont="1" applyFill="1" applyBorder="1" applyAlignment="1" applyProtection="1">
      <alignment horizontal="left" vertical="center" wrapText="1"/>
      <protection locked="0"/>
    </xf>
    <xf numFmtId="0" fontId="15" fillId="16" borderId="1" xfId="0" applyFont="1" applyFill="1" applyBorder="1" applyAlignment="1" applyProtection="1">
      <alignment horizontal="left" vertical="center" wrapText="1"/>
      <protection locked="0"/>
    </xf>
    <xf numFmtId="180" fontId="15" fillId="17" borderId="1" xfId="0" applyNumberFormat="1" applyFont="1" applyFill="1" applyBorder="1" applyAlignment="1" applyProtection="1">
      <alignment horizontal="left" vertical="center" wrapText="1"/>
      <protection locked="0"/>
    </xf>
    <xf numFmtId="180" fontId="0" fillId="0" borderId="0" xfId="0" applyNumberFormat="1"/>
    <xf numFmtId="0" fontId="7" fillId="0" borderId="0" xfId="0" applyFont="1"/>
    <xf numFmtId="0" fontId="7" fillId="0" borderId="0" xfId="0" applyFont="1" applyAlignment="1">
      <alignment vertical="center"/>
    </xf>
    <xf numFmtId="0" fontId="10" fillId="0" borderId="0" xfId="0" applyFont="1" applyAlignment="1">
      <alignment horizontal="left" vertical="center" wrapText="1"/>
    </xf>
    <xf numFmtId="0" fontId="10" fillId="0" borderId="22" xfId="0" applyFont="1" applyBorder="1" applyAlignment="1">
      <alignment horizontal="left" vertical="center" wrapText="1"/>
    </xf>
    <xf numFmtId="0" fontId="37" fillId="15" borderId="0" xfId="0" applyFont="1" applyFill="1" applyAlignment="1">
      <alignment horizontal="center"/>
    </xf>
    <xf numFmtId="0" fontId="21" fillId="15" borderId="0" xfId="0" applyFont="1" applyFill="1" applyAlignment="1" applyProtection="1">
      <alignment horizontal="center"/>
      <protection locked="0"/>
    </xf>
    <xf numFmtId="0" fontId="6" fillId="0" borderId="0" xfId="0" applyFont="1"/>
    <xf numFmtId="181" fontId="15" fillId="17" borderId="1" xfId="0" applyNumberFormat="1" applyFont="1" applyFill="1" applyBorder="1" applyAlignment="1" applyProtection="1">
      <alignment horizontal="left" vertical="center" wrapText="1"/>
      <protection locked="0"/>
    </xf>
    <xf numFmtId="181" fontId="0" fillId="0" borderId="0" xfId="0" applyNumberFormat="1"/>
    <xf numFmtId="181" fontId="20" fillId="0" borderId="0" xfId="0" applyNumberFormat="1" applyFont="1"/>
    <xf numFmtId="4" fontId="37" fillId="15" borderId="0" xfId="0" applyNumberFormat="1" applyFont="1" applyFill="1" applyAlignment="1">
      <alignment horizontal="center"/>
    </xf>
    <xf numFmtId="0" fontId="37" fillId="0" borderId="0" xfId="0" applyFont="1" applyAlignment="1">
      <alignment horizontal="center"/>
    </xf>
    <xf numFmtId="0" fontId="7" fillId="0" borderId="0" xfId="0" applyFont="1" applyAlignment="1">
      <alignment horizontal="center" vertical="center" wrapText="1"/>
    </xf>
    <xf numFmtId="0" fontId="7" fillId="0" borderId="0" xfId="0" applyFont="1" applyAlignment="1">
      <alignment horizontal="center" vertical="center"/>
    </xf>
    <xf numFmtId="0" fontId="48" fillId="0" borderId="0" xfId="0" applyFont="1" applyAlignment="1">
      <alignment horizontal="center" vertical="top" wrapText="1"/>
    </xf>
    <xf numFmtId="0" fontId="7" fillId="0" borderId="0" xfId="0" applyFont="1" applyAlignment="1">
      <alignment horizontal="left" vertical="top" wrapText="1"/>
    </xf>
    <xf numFmtId="176" fontId="7" fillId="0" borderId="0" xfId="2859" applyNumberFormat="1" applyFont="1" applyFill="1" applyBorder="1" applyAlignment="1">
      <alignment horizontal="center" vertical="center"/>
    </xf>
    <xf numFmtId="2" fontId="7" fillId="0" borderId="0" xfId="0" applyNumberFormat="1" applyFont="1" applyAlignment="1">
      <alignment horizontal="center" vertical="center"/>
    </xf>
    <xf numFmtId="0" fontId="47" fillId="0" borderId="0" xfId="0" applyFont="1" applyAlignment="1">
      <alignment horizontal="center" vertical="center"/>
    </xf>
    <xf numFmtId="0" fontId="15" fillId="16" borderId="5" xfId="0" applyFont="1" applyFill="1" applyBorder="1" applyAlignment="1" applyProtection="1">
      <alignment horizontal="left" vertical="center" wrapText="1"/>
      <protection locked="0"/>
    </xf>
    <xf numFmtId="0" fontId="4" fillId="16" borderId="13" xfId="0" applyFont="1" applyFill="1" applyBorder="1" applyAlignment="1">
      <alignment vertical="center" wrapText="1"/>
    </xf>
    <xf numFmtId="0" fontId="4" fillId="16" borderId="30" xfId="0" applyFont="1" applyFill="1" applyBorder="1" applyAlignment="1">
      <alignment vertical="center" wrapText="1"/>
    </xf>
    <xf numFmtId="0" fontId="4" fillId="16" borderId="30" xfId="17" applyFont="1" applyFill="1" applyBorder="1" applyAlignment="1">
      <alignment vertical="center" wrapText="1"/>
    </xf>
    <xf numFmtId="0" fontId="4" fillId="16" borderId="50" xfId="0" applyFont="1" applyFill="1" applyBorder="1" applyAlignment="1">
      <alignment vertical="center" wrapText="1"/>
    </xf>
    <xf numFmtId="0" fontId="4" fillId="16" borderId="4" xfId="0" applyFont="1" applyFill="1" applyBorder="1" applyAlignment="1">
      <alignment horizontal="center" vertical="top" wrapText="1"/>
    </xf>
    <xf numFmtId="0" fontId="4" fillId="16" borderId="53" xfId="0" applyFont="1" applyFill="1" applyBorder="1" applyAlignment="1">
      <alignment horizontal="center" vertical="top" wrapText="1"/>
    </xf>
    <xf numFmtId="0" fontId="46" fillId="0" borderId="0" xfId="0" applyFont="1"/>
    <xf numFmtId="0" fontId="46" fillId="3" borderId="0" xfId="0" applyFont="1" applyFill="1"/>
    <xf numFmtId="0" fontId="46" fillId="3" borderId="0" xfId="0" applyFont="1" applyFill="1" applyAlignment="1">
      <alignment horizontal="center"/>
    </xf>
    <xf numFmtId="0" fontId="62" fillId="0" borderId="0" xfId="0" applyFont="1"/>
    <xf numFmtId="0" fontId="63" fillId="0" borderId="0" xfId="0" applyFont="1"/>
    <xf numFmtId="0" fontId="64" fillId="0" borderId="0" xfId="0" applyFont="1" applyAlignment="1">
      <alignment horizontal="center" vertical="center"/>
    </xf>
    <xf numFmtId="9" fontId="43" fillId="0" borderId="0" xfId="2860" applyFont="1" applyFill="1" applyBorder="1" applyAlignment="1">
      <alignment horizontal="center" vertical="center"/>
    </xf>
    <xf numFmtId="9" fontId="65" fillId="0" borderId="0" xfId="2860" applyFont="1" applyFill="1" applyBorder="1" applyAlignment="1">
      <alignment horizontal="center" vertical="center"/>
    </xf>
    <xf numFmtId="0" fontId="66" fillId="0" borderId="0" xfId="0" applyFont="1" applyAlignment="1">
      <alignment horizontal="left" vertical="top" wrapText="1"/>
    </xf>
    <xf numFmtId="0" fontId="66" fillId="0" borderId="0" xfId="0" applyFont="1" applyAlignment="1">
      <alignment horizontal="center" vertical="center" wrapText="1"/>
    </xf>
    <xf numFmtId="0" fontId="45" fillId="3" borderId="0" xfId="0" applyFont="1" applyFill="1"/>
    <xf numFmtId="0" fontId="46" fillId="0" borderId="0" xfId="0" applyFont="1" applyAlignment="1">
      <alignment horizontal="center"/>
    </xf>
    <xf numFmtId="41" fontId="46" fillId="0" borderId="0" xfId="0" applyNumberFormat="1" applyFont="1" applyAlignment="1">
      <alignment horizontal="center"/>
    </xf>
    <xf numFmtId="2" fontId="46" fillId="0" borderId="0" xfId="0" applyNumberFormat="1" applyFont="1" applyAlignment="1">
      <alignment horizontal="center"/>
    </xf>
    <xf numFmtId="43" fontId="44" fillId="0" borderId="0" xfId="0" applyNumberFormat="1" applyFont="1"/>
    <xf numFmtId="43" fontId="46" fillId="0" borderId="0" xfId="0" applyNumberFormat="1" applyFont="1" applyAlignment="1">
      <alignment horizontal="center"/>
    </xf>
    <xf numFmtId="0" fontId="45" fillId="4" borderId="1" xfId="0" applyFont="1" applyFill="1" applyBorder="1" applyAlignment="1">
      <alignment horizontal="center" vertical="center"/>
    </xf>
    <xf numFmtId="0" fontId="46" fillId="0" borderId="1" xfId="0" applyFont="1" applyBorder="1" applyAlignment="1">
      <alignment horizontal="center" vertical="center"/>
    </xf>
    <xf numFmtId="0" fontId="67" fillId="0" borderId="0" xfId="0" applyFont="1" applyAlignment="1">
      <alignment horizontal="left" vertical="top" wrapText="1"/>
    </xf>
    <xf numFmtId="0" fontId="67" fillId="0" borderId="0" xfId="0" applyFont="1" applyAlignment="1">
      <alignment horizontal="center" vertical="center" wrapText="1"/>
    </xf>
    <xf numFmtId="0" fontId="10" fillId="0" borderId="0" xfId="0" applyFont="1" applyAlignment="1">
      <alignment horizontal="center" vertical="center" wrapText="1"/>
    </xf>
    <xf numFmtId="0" fontId="23" fillId="0" borderId="0" xfId="0" applyFont="1"/>
    <xf numFmtId="0" fontId="23" fillId="0" borderId="0" xfId="0" applyFont="1" applyAlignment="1">
      <alignment wrapText="1"/>
    </xf>
    <xf numFmtId="0" fontId="5" fillId="3" borderId="0" xfId="0" applyFont="1" applyFill="1" applyAlignment="1">
      <alignment horizontal="center"/>
    </xf>
    <xf numFmtId="0" fontId="68" fillId="0" borderId="0" xfId="0" applyFont="1" applyAlignment="1">
      <alignment horizontal="center" vertical="center"/>
    </xf>
    <xf numFmtId="0" fontId="19" fillId="0" borderId="0" xfId="0" applyFont="1" applyAlignment="1">
      <alignment horizontal="center" vertical="center"/>
    </xf>
    <xf numFmtId="181" fontId="19" fillId="0" borderId="0" xfId="0" applyNumberFormat="1" applyFont="1" applyAlignment="1">
      <alignment horizontal="center" vertical="center"/>
    </xf>
    <xf numFmtId="0" fontId="5" fillId="0" borderId="0" xfId="0" applyFont="1" applyAlignment="1">
      <alignment horizontal="center"/>
    </xf>
    <xf numFmtId="42" fontId="5" fillId="0" borderId="0" xfId="2858" applyFont="1" applyFill="1" applyAlignment="1">
      <alignment horizontal="center"/>
    </xf>
    <xf numFmtId="0" fontId="19" fillId="0" borderId="0" xfId="0" applyFont="1" applyAlignment="1">
      <alignment horizontal="center"/>
    </xf>
    <xf numFmtId="181" fontId="5" fillId="0" borderId="0" xfId="0" applyNumberFormat="1" applyFont="1" applyAlignment="1">
      <alignment horizontal="center"/>
    </xf>
    <xf numFmtId="181" fontId="23" fillId="0" borderId="0" xfId="2912" applyNumberFormat="1" applyFont="1" applyFill="1" applyBorder="1" applyAlignment="1">
      <alignment horizontal="center" vertical="center"/>
    </xf>
    <xf numFmtId="171" fontId="5" fillId="0" borderId="0" xfId="2859" applyNumberFormat="1" applyFont="1" applyFill="1" applyBorder="1" applyAlignment="1">
      <alignment horizontal="center"/>
    </xf>
    <xf numFmtId="181" fontId="23" fillId="0" borderId="0" xfId="0" applyNumberFormat="1" applyFont="1" applyAlignment="1">
      <alignment horizontal="center" vertical="center"/>
    </xf>
    <xf numFmtId="8" fontId="5" fillId="0" borderId="0" xfId="0" applyNumberFormat="1" applyFont="1" applyAlignment="1">
      <alignment horizontal="center"/>
    </xf>
    <xf numFmtId="1" fontId="5" fillId="0" borderId="0" xfId="0" applyNumberFormat="1" applyFont="1" applyAlignment="1">
      <alignment horizontal="center"/>
    </xf>
    <xf numFmtId="43" fontId="5" fillId="0" borderId="0" xfId="0" applyNumberFormat="1" applyFont="1" applyAlignment="1">
      <alignment horizontal="center"/>
    </xf>
    <xf numFmtId="0" fontId="5" fillId="3" borderId="0" xfId="0" applyFont="1" applyFill="1" applyAlignment="1">
      <alignment horizontal="left" vertical="top"/>
    </xf>
    <xf numFmtId="0" fontId="19" fillId="3" borderId="0" xfId="0" applyFont="1" applyFill="1" applyAlignment="1">
      <alignment horizontal="center"/>
    </xf>
    <xf numFmtId="0" fontId="5" fillId="0" borderId="0" xfId="0" applyFont="1" applyAlignment="1">
      <alignment horizontal="center" vertical="center"/>
    </xf>
    <xf numFmtId="42" fontId="5" fillId="0" borderId="0" xfId="2858" applyFont="1" applyFill="1" applyAlignment="1">
      <alignment horizontal="center" vertical="center"/>
    </xf>
    <xf numFmtId="3" fontId="70" fillId="0" borderId="0" xfId="0" applyNumberFormat="1" applyFont="1" applyAlignment="1">
      <alignment horizontal="center"/>
    </xf>
    <xf numFmtId="180" fontId="5" fillId="0" borderId="0" xfId="0" applyNumberFormat="1" applyFont="1" applyAlignment="1">
      <alignment horizontal="center" vertical="center"/>
    </xf>
    <xf numFmtId="176" fontId="19" fillId="3" borderId="0" xfId="0" applyNumberFormat="1" applyFont="1" applyFill="1" applyAlignment="1">
      <alignment horizontal="left" vertical="top"/>
    </xf>
    <xf numFmtId="0" fontId="19" fillId="3" borderId="0" xfId="0" applyFont="1" applyFill="1" applyAlignment="1">
      <alignment horizontal="left" vertical="top"/>
    </xf>
    <xf numFmtId="0" fontId="11" fillId="3" borderId="0" xfId="0" applyFont="1" applyFill="1" applyAlignment="1">
      <alignment horizontal="left" vertical="top"/>
    </xf>
    <xf numFmtId="0" fontId="11" fillId="0" borderId="0" xfId="0" applyFont="1" applyAlignment="1">
      <alignment horizontal="center"/>
    </xf>
    <xf numFmtId="0" fontId="71" fillId="0" borderId="0" xfId="0" applyFont="1" applyAlignment="1">
      <alignment horizontal="center"/>
    </xf>
    <xf numFmtId="2" fontId="19" fillId="0" borderId="0" xfId="0" applyNumberFormat="1" applyFont="1" applyAlignment="1">
      <alignment horizontal="center" vertical="center"/>
    </xf>
    <xf numFmtId="0" fontId="72" fillId="0" borderId="0" xfId="0" applyFont="1" applyAlignment="1">
      <alignment horizontal="center" vertical="center"/>
    </xf>
    <xf numFmtId="0" fontId="61" fillId="0" borderId="0" xfId="0" applyFont="1" applyAlignment="1">
      <alignment horizontal="left" vertical="top" wrapText="1"/>
    </xf>
    <xf numFmtId="0" fontId="54" fillId="0" borderId="0" xfId="14" applyFont="1" applyAlignment="1">
      <alignment vertical="center"/>
    </xf>
    <xf numFmtId="0" fontId="54" fillId="2" borderId="0" xfId="14" applyFont="1" applyFill="1" applyAlignment="1">
      <alignment vertical="center"/>
    </xf>
    <xf numFmtId="174" fontId="54" fillId="16" borderId="3" xfId="0" applyNumberFormat="1" applyFont="1" applyFill="1" applyBorder="1" applyAlignment="1">
      <alignment vertical="center"/>
    </xf>
    <xf numFmtId="10" fontId="54" fillId="2" borderId="0" xfId="14" applyNumberFormat="1" applyFont="1" applyFill="1" applyAlignment="1">
      <alignment vertical="center"/>
    </xf>
    <xf numFmtId="174" fontId="54" fillId="17" borderId="1" xfId="0" applyNumberFormat="1" applyFont="1" applyFill="1" applyBorder="1" applyAlignment="1">
      <alignment vertical="center"/>
    </xf>
    <xf numFmtId="174" fontId="54" fillId="16" borderId="1" xfId="0" applyNumberFormat="1" applyFont="1" applyFill="1" applyBorder="1" applyAlignment="1">
      <alignment vertical="center"/>
    </xf>
    <xf numFmtId="174" fontId="54" fillId="17" borderId="4" xfId="0" applyNumberFormat="1" applyFont="1" applyFill="1" applyBorder="1" applyAlignment="1">
      <alignment vertical="center"/>
    </xf>
    <xf numFmtId="10" fontId="54" fillId="16" borderId="1" xfId="0" applyNumberFormat="1" applyFont="1" applyFill="1" applyBorder="1" applyAlignment="1">
      <alignment vertical="center"/>
    </xf>
    <xf numFmtId="0" fontId="54" fillId="2" borderId="0" xfId="14" applyFont="1" applyFill="1" applyAlignment="1">
      <alignment horizontal="left" vertical="center"/>
    </xf>
    <xf numFmtId="0" fontId="54" fillId="2" borderId="0" xfId="14" applyFont="1" applyFill="1" applyAlignment="1">
      <alignment vertical="top"/>
    </xf>
    <xf numFmtId="10" fontId="54" fillId="0" borderId="0" xfId="14" applyNumberFormat="1" applyFont="1" applyAlignment="1">
      <alignment vertical="center"/>
    </xf>
    <xf numFmtId="0" fontId="54" fillId="0" borderId="0" xfId="14" applyFont="1" applyAlignment="1">
      <alignment horizontal="left" vertical="center"/>
    </xf>
    <xf numFmtId="0" fontId="4" fillId="3" borderId="0" xfId="0" applyFont="1" applyFill="1" applyAlignment="1">
      <alignment horizontal="left" vertical="top"/>
    </xf>
    <xf numFmtId="42" fontId="4" fillId="0" borderId="0" xfId="2858" applyFont="1" applyFill="1" applyAlignment="1">
      <alignment horizontal="center"/>
    </xf>
    <xf numFmtId="0" fontId="4" fillId="0" borderId="0" xfId="0" applyFont="1" applyAlignment="1">
      <alignment horizontal="center"/>
    </xf>
    <xf numFmtId="0" fontId="69" fillId="0" borderId="0" xfId="0" applyFont="1" applyAlignment="1">
      <alignment vertical="center" wrapText="1"/>
    </xf>
    <xf numFmtId="181" fontId="19" fillId="0" borderId="0" xfId="0" applyNumberFormat="1" applyFont="1" applyAlignment="1">
      <alignment vertical="center"/>
    </xf>
    <xf numFmtId="0" fontId="19" fillId="0" borderId="0" xfId="0" applyFont="1" applyAlignment="1">
      <alignment vertical="center"/>
    </xf>
    <xf numFmtId="187" fontId="19" fillId="0" borderId="0" xfId="0" applyNumberFormat="1" applyFont="1" applyAlignment="1">
      <alignment horizontal="center" vertical="center"/>
    </xf>
    <xf numFmtId="187" fontId="69" fillId="0" borderId="0" xfId="0" applyNumberFormat="1" applyFont="1" applyAlignment="1">
      <alignment horizontal="center"/>
    </xf>
    <xf numFmtId="181" fontId="4" fillId="0" borderId="0" xfId="0" applyNumberFormat="1" applyFont="1" applyAlignment="1">
      <alignment horizontal="center"/>
    </xf>
    <xf numFmtId="176" fontId="0" fillId="0" borderId="0" xfId="0" applyNumberFormat="1"/>
    <xf numFmtId="187" fontId="5" fillId="0" borderId="0" xfId="0" applyNumberFormat="1" applyFont="1" applyAlignment="1">
      <alignment horizontal="center"/>
    </xf>
    <xf numFmtId="43" fontId="4" fillId="0" borderId="0" xfId="2859" applyFont="1" applyFill="1" applyAlignment="1">
      <alignment horizontal="center"/>
    </xf>
    <xf numFmtId="186" fontId="69" fillId="0" borderId="0" xfId="2859" applyNumberFormat="1" applyFont="1" applyFill="1" applyAlignment="1">
      <alignment horizontal="center"/>
    </xf>
    <xf numFmtId="186" fontId="4" fillId="0" borderId="0" xfId="2859" applyNumberFormat="1" applyFont="1" applyFill="1" applyAlignment="1">
      <alignment horizontal="center"/>
    </xf>
    <xf numFmtId="180" fontId="4" fillId="0" borderId="0" xfId="0" applyNumberFormat="1" applyFont="1" applyAlignment="1">
      <alignment horizontal="center"/>
    </xf>
    <xf numFmtId="0" fontId="61" fillId="0" borderId="0" xfId="0" applyFont="1" applyAlignment="1">
      <alignment horizontal="left"/>
    </xf>
    <xf numFmtId="0" fontId="60" fillId="17" borderId="16" xfId="0" applyFont="1" applyFill="1" applyBorder="1" applyAlignment="1">
      <alignment horizontal="left" vertical="center"/>
    </xf>
    <xf numFmtId="0" fontId="60" fillId="27" borderId="1" xfId="2913" applyFont="1" applyFill="1" applyBorder="1" applyAlignment="1">
      <alignment horizontal="left" vertical="center" wrapText="1"/>
    </xf>
    <xf numFmtId="0" fontId="60" fillId="27" borderId="1" xfId="2913" applyFont="1" applyFill="1" applyBorder="1" applyAlignment="1">
      <alignment horizontal="left" vertical="top" wrapText="1"/>
    </xf>
    <xf numFmtId="0" fontId="60" fillId="27" borderId="11" xfId="2913" applyFont="1" applyFill="1" applyBorder="1" applyAlignment="1">
      <alignment horizontal="left" vertical="center" wrapText="1"/>
    </xf>
    <xf numFmtId="0" fontId="61" fillId="0" borderId="16" xfId="0" applyFont="1" applyBorder="1" applyAlignment="1">
      <alignment horizontal="left"/>
    </xf>
    <xf numFmtId="0" fontId="61" fillId="0" borderId="1" xfId="0" applyFont="1" applyBorder="1" applyAlignment="1">
      <alignment horizontal="left"/>
    </xf>
    <xf numFmtId="0" fontId="61" fillId="0" borderId="1" xfId="0" applyFont="1" applyBorder="1" applyAlignment="1">
      <alignment horizontal="left" vertical="top" wrapText="1"/>
    </xf>
    <xf numFmtId="0" fontId="61" fillId="0" borderId="11" xfId="0" applyFont="1" applyBorder="1" applyAlignment="1">
      <alignment horizontal="left"/>
    </xf>
    <xf numFmtId="42" fontId="61" fillId="0" borderId="1" xfId="2858" applyFont="1" applyBorder="1" applyAlignment="1">
      <alignment horizontal="left"/>
    </xf>
    <xf numFmtId="42" fontId="61" fillId="0" borderId="1" xfId="2858" applyFont="1" applyBorder="1" applyAlignment="1">
      <alignment horizontal="left" vertical="top" wrapText="1"/>
    </xf>
    <xf numFmtId="42" fontId="61" fillId="0" borderId="1" xfId="2858" applyFont="1" applyBorder="1" applyAlignment="1">
      <alignment horizontal="left" wrapText="1"/>
    </xf>
    <xf numFmtId="42" fontId="61" fillId="0" borderId="0" xfId="2858" applyFont="1" applyAlignment="1">
      <alignment horizontal="left" vertical="top" wrapText="1"/>
    </xf>
    <xf numFmtId="0" fontId="61" fillId="0" borderId="2" xfId="0" applyFont="1" applyBorder="1" applyAlignment="1">
      <alignment horizontal="left"/>
    </xf>
    <xf numFmtId="0" fontId="61" fillId="0" borderId="49" xfId="0" applyFont="1" applyBorder="1" applyAlignment="1">
      <alignment horizontal="left"/>
    </xf>
    <xf numFmtId="0" fontId="61" fillId="0" borderId="4" xfId="0" applyFont="1" applyBorder="1" applyAlignment="1">
      <alignment horizontal="left"/>
    </xf>
    <xf numFmtId="42" fontId="61" fillId="0" borderId="4" xfId="0" applyNumberFormat="1" applyFont="1" applyBorder="1" applyAlignment="1">
      <alignment horizontal="left"/>
    </xf>
    <xf numFmtId="0" fontId="61" fillId="0" borderId="4" xfId="0" applyFont="1" applyBorder="1" applyAlignment="1">
      <alignment horizontal="left" vertical="top" wrapText="1"/>
    </xf>
    <xf numFmtId="0" fontId="60" fillId="17" borderId="16" xfId="0" applyFont="1" applyFill="1" applyBorder="1" applyAlignment="1">
      <alignment horizontal="center" vertical="center" wrapText="1"/>
    </xf>
    <xf numFmtId="0" fontId="60" fillId="27" borderId="1" xfId="2913" applyFont="1" applyFill="1" applyBorder="1" applyAlignment="1">
      <alignment horizontal="center" vertical="center" wrapText="1"/>
    </xf>
    <xf numFmtId="0" fontId="60" fillId="27" borderId="11" xfId="2913" applyFont="1" applyFill="1" applyBorder="1" applyAlignment="1">
      <alignment horizontal="center" vertical="center" wrapText="1"/>
    </xf>
    <xf numFmtId="0" fontId="61" fillId="0" borderId="1" xfId="0" applyFont="1" applyBorder="1" applyAlignment="1">
      <alignment horizontal="left" wrapText="1"/>
    </xf>
    <xf numFmtId="9" fontId="61" fillId="0" borderId="1" xfId="0" applyNumberFormat="1" applyFont="1" applyBorder="1" applyAlignment="1">
      <alignment horizontal="left"/>
    </xf>
    <xf numFmtId="0" fontId="60" fillId="17" borderId="34" xfId="0" applyFont="1" applyFill="1" applyBorder="1" applyAlignment="1">
      <alignment vertical="center"/>
    </xf>
    <xf numFmtId="0" fontId="60" fillId="17" borderId="27" xfId="0" applyFont="1" applyFill="1" applyBorder="1" applyAlignment="1">
      <alignment vertical="center"/>
    </xf>
    <xf numFmtId="0" fontId="60" fillId="17" borderId="28" xfId="0" applyFont="1" applyFill="1" applyBorder="1" applyAlignment="1">
      <alignment vertical="center"/>
    </xf>
    <xf numFmtId="0" fontId="61" fillId="0" borderId="11" xfId="0" applyFont="1" applyBorder="1" applyAlignment="1">
      <alignment horizontal="left" wrapText="1"/>
    </xf>
    <xf numFmtId="0" fontId="61" fillId="18" borderId="1" xfId="0" applyFont="1" applyFill="1" applyBorder="1" applyAlignment="1">
      <alignment horizontal="left" wrapText="1"/>
    </xf>
    <xf numFmtId="0" fontId="61" fillId="18" borderId="1" xfId="0" applyFont="1" applyFill="1" applyBorder="1" applyAlignment="1">
      <alignment horizontal="left"/>
    </xf>
    <xf numFmtId="0" fontId="61" fillId="18" borderId="1" xfId="0" applyFont="1" applyFill="1" applyBorder="1" applyAlignment="1">
      <alignment horizontal="left" vertical="top" wrapText="1"/>
    </xf>
    <xf numFmtId="188" fontId="61" fillId="3" borderId="0" xfId="0" applyNumberFormat="1" applyFont="1" applyFill="1" applyAlignment="1">
      <alignment horizontal="left" vertical="center"/>
    </xf>
    <xf numFmtId="0" fontId="61" fillId="0" borderId="12" xfId="0" applyFont="1" applyBorder="1" applyAlignment="1">
      <alignment horizontal="left"/>
    </xf>
    <xf numFmtId="0" fontId="60" fillId="27" borderId="4" xfId="2913" applyFont="1" applyFill="1" applyBorder="1" applyAlignment="1">
      <alignment horizontal="left" vertical="center" wrapText="1"/>
    </xf>
    <xf numFmtId="0" fontId="60" fillId="27" borderId="12" xfId="2913" applyFont="1" applyFill="1" applyBorder="1" applyAlignment="1">
      <alignment horizontal="left" vertical="top" wrapText="1"/>
    </xf>
    <xf numFmtId="0" fontId="61" fillId="0" borderId="61" xfId="0" applyFont="1" applyBorder="1" applyAlignment="1">
      <alignment horizontal="left"/>
    </xf>
    <xf numFmtId="0" fontId="61" fillId="0" borderId="5" xfId="0" applyFont="1" applyBorder="1" applyAlignment="1">
      <alignment horizontal="left"/>
    </xf>
    <xf numFmtId="0" fontId="61" fillId="0" borderId="62" xfId="0" applyFont="1" applyBorder="1" applyAlignment="1">
      <alignment horizontal="left" vertical="top" wrapText="1"/>
    </xf>
    <xf numFmtId="0" fontId="61" fillId="0" borderId="11" xfId="0" applyFont="1" applyBorder="1" applyAlignment="1">
      <alignment horizontal="left" vertical="top" wrapText="1"/>
    </xf>
    <xf numFmtId="0" fontId="61" fillId="0" borderId="12" xfId="0" applyFont="1" applyBorder="1" applyAlignment="1">
      <alignment horizontal="left" vertical="top" wrapText="1"/>
    </xf>
    <xf numFmtId="171" fontId="61" fillId="0" borderId="1" xfId="2862" applyFont="1" applyFill="1" applyBorder="1" applyAlignment="1">
      <alignment horizontal="left"/>
    </xf>
    <xf numFmtId="0" fontId="61" fillId="25" borderId="16" xfId="0" applyFont="1" applyFill="1" applyBorder="1" applyAlignment="1">
      <alignment horizontal="left"/>
    </xf>
    <xf numFmtId="0" fontId="61" fillId="0" borderId="22" xfId="0" applyFont="1" applyBorder="1" applyAlignment="1">
      <alignment horizontal="left"/>
    </xf>
    <xf numFmtId="0" fontId="61" fillId="0" borderId="23" xfId="0" applyFont="1" applyBorder="1" applyAlignment="1">
      <alignment horizontal="left" vertical="top" wrapText="1"/>
    </xf>
    <xf numFmtId="0" fontId="60" fillId="16" borderId="1" xfId="0" applyFont="1" applyFill="1" applyBorder="1" applyAlignment="1">
      <alignment horizontal="left" vertical="center" wrapText="1"/>
    </xf>
    <xf numFmtId="0" fontId="60" fillId="16" borderId="1" xfId="0" applyFont="1" applyFill="1" applyBorder="1" applyAlignment="1">
      <alignment horizontal="left" vertical="top" wrapText="1"/>
    </xf>
    <xf numFmtId="0" fontId="61" fillId="18" borderId="11" xfId="0" applyFont="1" applyFill="1" applyBorder="1" applyAlignment="1">
      <alignment horizontal="left"/>
    </xf>
    <xf numFmtId="0" fontId="73" fillId="15" borderId="0" xfId="0" applyFont="1" applyFill="1" applyAlignment="1">
      <alignment horizontal="left"/>
    </xf>
    <xf numFmtId="0" fontId="54" fillId="15" borderId="0" xfId="0" applyFont="1" applyFill="1" applyAlignment="1">
      <alignment horizontal="left"/>
    </xf>
    <xf numFmtId="4" fontId="54" fillId="15" borderId="0" xfId="0" applyNumberFormat="1" applyFont="1" applyFill="1" applyAlignment="1">
      <alignment horizontal="left"/>
    </xf>
    <xf numFmtId="4" fontId="54" fillId="15" borderId="0" xfId="0" applyNumberFormat="1" applyFont="1" applyFill="1" applyAlignment="1">
      <alignment horizontal="left" vertical="top" wrapText="1"/>
    </xf>
    <xf numFmtId="4" fontId="54" fillId="0" borderId="0" xfId="0" applyNumberFormat="1" applyFont="1" applyAlignment="1">
      <alignment horizontal="left"/>
    </xf>
    <xf numFmtId="0" fontId="54" fillId="15" borderId="0" xfId="0" applyFont="1" applyFill="1" applyAlignment="1" applyProtection="1">
      <alignment horizontal="left"/>
      <protection locked="0"/>
    </xf>
    <xf numFmtId="0" fontId="73" fillId="15" borderId="0" xfId="0" applyFont="1" applyFill="1" applyAlignment="1" applyProtection="1">
      <alignment horizontal="left"/>
      <protection locked="0"/>
    </xf>
    <xf numFmtId="9" fontId="75" fillId="0" borderId="1" xfId="2860" applyFont="1" applyFill="1" applyBorder="1" applyAlignment="1">
      <alignment horizontal="center" vertical="center"/>
    </xf>
    <xf numFmtId="9" fontId="75" fillId="0" borderId="1" xfId="2861" applyFont="1" applyFill="1" applyBorder="1" applyAlignment="1">
      <alignment horizontal="center" vertical="center"/>
    </xf>
    <xf numFmtId="185" fontId="75" fillId="0" borderId="5" xfId="2912" applyNumberFormat="1" applyFont="1" applyFill="1" applyBorder="1" applyAlignment="1">
      <alignment horizontal="center" vertical="center"/>
    </xf>
    <xf numFmtId="181" fontId="69" fillId="0" borderId="0" xfId="0" applyNumberFormat="1" applyFont="1" applyAlignment="1">
      <alignment horizontal="center" vertical="center"/>
    </xf>
    <xf numFmtId="174" fontId="75" fillId="0" borderId="1" xfId="2860" applyNumberFormat="1" applyFont="1" applyFill="1" applyBorder="1" applyAlignment="1">
      <alignment horizontal="center" vertical="center"/>
    </xf>
    <xf numFmtId="174" fontId="75" fillId="0" borderId="1" xfId="2861" applyNumberFormat="1" applyFont="1" applyFill="1" applyBorder="1" applyAlignment="1">
      <alignment horizontal="center" vertical="center"/>
    </xf>
    <xf numFmtId="10" fontId="54" fillId="17" borderId="1" xfId="0" applyNumberFormat="1" applyFont="1" applyFill="1" applyBorder="1" applyAlignment="1">
      <alignment vertical="center"/>
    </xf>
    <xf numFmtId="0" fontId="73" fillId="16" borderId="57" xfId="14" applyFont="1" applyFill="1" applyBorder="1" applyAlignment="1">
      <alignment horizontal="center" vertical="top" wrapText="1"/>
    </xf>
    <xf numFmtId="176" fontId="79" fillId="0" borderId="1" xfId="2862" applyNumberFormat="1" applyFont="1" applyFill="1" applyBorder="1" applyAlignment="1">
      <alignment horizontal="left"/>
    </xf>
    <xf numFmtId="0" fontId="19" fillId="0" borderId="0" xfId="0" applyFont="1" applyAlignment="1">
      <alignment horizontal="left"/>
    </xf>
    <xf numFmtId="0" fontId="61" fillId="0" borderId="1" xfId="0" applyFont="1" applyBorder="1" applyAlignment="1">
      <alignment horizontal="left" vertical="top"/>
    </xf>
    <xf numFmtId="183" fontId="75" fillId="0" borderId="1" xfId="0" applyNumberFormat="1" applyFont="1" applyBorder="1" applyAlignment="1">
      <alignment horizontal="center" vertical="center"/>
    </xf>
    <xf numFmtId="188" fontId="61" fillId="0" borderId="0" xfId="0" applyNumberFormat="1" applyFont="1" applyAlignment="1">
      <alignment horizontal="left" vertical="center"/>
    </xf>
    <xf numFmtId="0" fontId="61" fillId="0" borderId="11" xfId="0" applyFont="1" applyBorder="1"/>
    <xf numFmtId="0" fontId="75" fillId="0" borderId="1" xfId="0" applyFont="1" applyBorder="1" applyAlignment="1">
      <alignment horizontal="center" vertical="center"/>
    </xf>
    <xf numFmtId="188" fontId="74" fillId="0" borderId="0" xfId="0" applyNumberFormat="1" applyFont="1" applyAlignment="1">
      <alignment horizontal="left" vertical="center" wrapText="1"/>
    </xf>
    <xf numFmtId="171" fontId="75" fillId="0" borderId="1" xfId="2862" applyFont="1" applyFill="1" applyBorder="1" applyAlignment="1">
      <alignment horizontal="left"/>
    </xf>
    <xf numFmtId="0" fontId="78" fillId="0" borderId="1" xfId="0" applyFont="1" applyBorder="1" applyAlignment="1">
      <alignment horizontal="left"/>
    </xf>
    <xf numFmtId="0" fontId="61" fillId="0" borderId="5" xfId="0" applyFont="1" applyBorder="1" applyAlignment="1">
      <alignment vertical="center"/>
    </xf>
    <xf numFmtId="0" fontId="61" fillId="0" borderId="11" xfId="0" quotePrefix="1" applyFont="1" applyBorder="1" applyAlignment="1">
      <alignment horizontal="left" wrapText="1"/>
    </xf>
    <xf numFmtId="2" fontId="75" fillId="0" borderId="1" xfId="0" applyNumberFormat="1" applyFont="1" applyBorder="1" applyAlignment="1">
      <alignment horizontal="center" vertical="center"/>
    </xf>
    <xf numFmtId="0" fontId="80" fillId="0" borderId="1" xfId="0" applyFont="1" applyBorder="1" applyAlignment="1">
      <alignment horizontal="left" vertical="center" wrapText="1"/>
    </xf>
    <xf numFmtId="0" fontId="80" fillId="0" borderId="1" xfId="0" applyFont="1" applyBorder="1" applyAlignment="1">
      <alignment horizontal="justify" vertical="center" wrapText="1"/>
    </xf>
    <xf numFmtId="0" fontId="81" fillId="24" borderId="1" xfId="0" applyFont="1" applyFill="1" applyBorder="1" applyAlignment="1">
      <alignment horizontal="left" vertical="center" wrapText="1"/>
    </xf>
    <xf numFmtId="0" fontId="81" fillId="28" borderId="1" xfId="0" applyFont="1" applyFill="1" applyBorder="1" applyAlignment="1">
      <alignment horizontal="left" vertical="center" wrapText="1"/>
    </xf>
    <xf numFmtId="174" fontId="33" fillId="0" borderId="0" xfId="0" applyNumberFormat="1" applyFont="1"/>
    <xf numFmtId="10" fontId="75" fillId="0" borderId="1" xfId="2860" applyNumberFormat="1" applyFont="1" applyFill="1" applyBorder="1" applyAlignment="1">
      <alignment horizontal="center"/>
    </xf>
    <xf numFmtId="0" fontId="61" fillId="0" borderId="11" xfId="0" applyFont="1" applyBorder="1" applyAlignment="1">
      <alignment horizontal="left" vertical="center" wrapText="1"/>
    </xf>
    <xf numFmtId="0" fontId="61" fillId="22" borderId="11" xfId="0" applyFont="1" applyFill="1" applyBorder="1" applyAlignment="1">
      <alignment horizontal="left" vertical="center" wrapText="1"/>
    </xf>
    <xf numFmtId="0" fontId="61" fillId="0" borderId="17" xfId="0" applyFont="1" applyBorder="1" applyAlignment="1">
      <alignment horizontal="left"/>
    </xf>
    <xf numFmtId="185" fontId="75" fillId="0" borderId="1" xfId="2912" applyNumberFormat="1" applyFont="1" applyFill="1" applyBorder="1" applyAlignment="1">
      <alignment horizontal="center" vertical="center"/>
    </xf>
    <xf numFmtId="0" fontId="61" fillId="0" borderId="7" xfId="0" applyFont="1" applyBorder="1" applyAlignment="1">
      <alignment horizontal="left"/>
    </xf>
    <xf numFmtId="10" fontId="79" fillId="0" borderId="1" xfId="2860" applyNumberFormat="1" applyFont="1" applyFill="1" applyBorder="1" applyAlignment="1">
      <alignment horizontal="center"/>
    </xf>
    <xf numFmtId="0" fontId="61" fillId="0" borderId="63" xfId="0" applyFont="1" applyBorder="1" applyAlignment="1">
      <alignment horizontal="left"/>
    </xf>
    <xf numFmtId="0" fontId="46" fillId="0" borderId="0" xfId="0" applyFont="1" applyAlignment="1">
      <alignment wrapText="1"/>
    </xf>
    <xf numFmtId="4" fontId="46" fillId="0" borderId="0" xfId="0" applyNumberFormat="1" applyFont="1" applyAlignment="1">
      <alignment horizontal="center"/>
    </xf>
    <xf numFmtId="0" fontId="61" fillId="22" borderId="11" xfId="0" quotePrefix="1" applyFont="1" applyFill="1" applyBorder="1" applyAlignment="1">
      <alignment horizontal="left" vertical="center" wrapText="1"/>
    </xf>
    <xf numFmtId="9" fontId="76" fillId="25" borderId="1" xfId="21" applyFont="1" applyFill="1" applyBorder="1" applyAlignment="1" applyProtection="1">
      <alignment horizontal="center" vertical="center" wrapText="1"/>
      <protection locked="0"/>
    </xf>
    <xf numFmtId="9" fontId="33" fillId="0" borderId="0" xfId="0" applyNumberFormat="1" applyFont="1"/>
    <xf numFmtId="9" fontId="76" fillId="19" borderId="1" xfId="21" applyFont="1" applyFill="1" applyBorder="1" applyAlignment="1" applyProtection="1">
      <alignment horizontal="center" vertical="center" wrapText="1"/>
      <protection locked="0"/>
    </xf>
    <xf numFmtId="9" fontId="76" fillId="26" borderId="1" xfId="21" applyFont="1" applyFill="1" applyBorder="1" applyAlignment="1" applyProtection="1">
      <alignment horizontal="center" vertical="center" wrapText="1"/>
      <protection locked="0"/>
    </xf>
    <xf numFmtId="9" fontId="81" fillId="24" borderId="1" xfId="21" applyFont="1" applyFill="1" applyBorder="1" applyAlignment="1" applyProtection="1">
      <alignment horizontal="center" vertical="center" wrapText="1"/>
      <protection locked="0"/>
    </xf>
    <xf numFmtId="0" fontId="83" fillId="29" borderId="0" xfId="0" applyFont="1" applyFill="1" applyAlignment="1">
      <alignment horizontal="center"/>
    </xf>
    <xf numFmtId="0" fontId="82" fillId="19" borderId="0" xfId="0" applyFont="1" applyFill="1"/>
    <xf numFmtId="0" fontId="82" fillId="19" borderId="0" xfId="0" applyFont="1" applyFill="1" applyAlignment="1">
      <alignment horizontal="center"/>
    </xf>
    <xf numFmtId="185" fontId="61" fillId="0" borderId="0" xfId="0" applyNumberFormat="1" applyFont="1" applyAlignment="1">
      <alignment horizontal="left"/>
    </xf>
    <xf numFmtId="186" fontId="61" fillId="0" borderId="0" xfId="2859" applyNumberFormat="1" applyFont="1" applyAlignment="1">
      <alignment horizontal="left"/>
    </xf>
    <xf numFmtId="0" fontId="66" fillId="0" borderId="0" xfId="0" applyFont="1" applyAlignment="1">
      <alignment horizontal="left" vertical="center" wrapText="1"/>
    </xf>
    <xf numFmtId="10" fontId="54" fillId="16" borderId="3" xfId="0" applyNumberFormat="1" applyFont="1" applyFill="1" applyBorder="1" applyAlignment="1">
      <alignment vertical="center"/>
    </xf>
    <xf numFmtId="10" fontId="54" fillId="17" borderId="4" xfId="0" applyNumberFormat="1" applyFont="1" applyFill="1" applyBorder="1" applyAlignment="1">
      <alignment vertical="center"/>
    </xf>
    <xf numFmtId="0" fontId="14" fillId="16" borderId="13" xfId="0" applyFont="1" applyFill="1" applyBorder="1" applyAlignment="1">
      <alignment horizontal="center" vertical="center" wrapText="1"/>
    </xf>
    <xf numFmtId="0" fontId="60" fillId="17" borderId="17" xfId="0" applyFont="1" applyFill="1" applyBorder="1" applyAlignment="1">
      <alignment horizontal="left" vertical="center"/>
    </xf>
    <xf numFmtId="0" fontId="60" fillId="27" borderId="2" xfId="2913" applyFont="1" applyFill="1" applyBorder="1" applyAlignment="1">
      <alignment horizontal="left" vertical="center" wrapText="1"/>
    </xf>
    <xf numFmtId="185" fontId="75" fillId="0" borderId="2" xfId="2912" applyNumberFormat="1" applyFont="1" applyFill="1" applyBorder="1" applyAlignment="1">
      <alignment horizontal="center" vertical="center"/>
    </xf>
    <xf numFmtId="0" fontId="61" fillId="22" borderId="60" xfId="0" quotePrefix="1" applyFont="1" applyFill="1" applyBorder="1" applyAlignment="1">
      <alignment horizontal="left" vertical="center" wrapText="1"/>
    </xf>
    <xf numFmtId="185" fontId="75" fillId="0" borderId="0" xfId="2912" applyNumberFormat="1" applyFont="1" applyFill="1" applyBorder="1" applyAlignment="1">
      <alignment horizontal="center" vertical="center"/>
    </xf>
    <xf numFmtId="0" fontId="61" fillId="0" borderId="0" xfId="0" quotePrefix="1" applyFont="1" applyAlignment="1">
      <alignment horizontal="left" vertical="center" wrapText="1"/>
    </xf>
    <xf numFmtId="0" fontId="60" fillId="17" borderId="61" xfId="0" applyFont="1" applyFill="1" applyBorder="1" applyAlignment="1">
      <alignment horizontal="left" vertical="center"/>
    </xf>
    <xf numFmtId="0" fontId="60" fillId="27" borderId="30" xfId="2913" applyFont="1" applyFill="1" applyBorder="1" applyAlignment="1">
      <alignment horizontal="left" vertical="center" wrapText="1"/>
    </xf>
    <xf numFmtId="0" fontId="60" fillId="27" borderId="39" xfId="2913" applyFont="1" applyFill="1" applyBorder="1" applyAlignment="1">
      <alignment horizontal="left" vertical="top" wrapText="1"/>
    </xf>
    <xf numFmtId="0" fontId="61" fillId="0" borderId="1" xfId="0" applyFont="1" applyBorder="1" applyAlignment="1">
      <alignment horizontal="center"/>
    </xf>
    <xf numFmtId="0" fontId="60" fillId="27" borderId="1" xfId="2913" applyFont="1" applyFill="1" applyBorder="1" applyAlignment="1">
      <alignment horizontal="center" vertical="top" wrapText="1"/>
    </xf>
    <xf numFmtId="9" fontId="61" fillId="0" borderId="1" xfId="2860" applyFont="1" applyBorder="1" applyAlignment="1">
      <alignment horizontal="center"/>
    </xf>
    <xf numFmtId="0" fontId="60" fillId="17" borderId="16" xfId="0" applyFont="1" applyFill="1" applyBorder="1" applyAlignment="1">
      <alignment horizontal="center" vertical="center"/>
    </xf>
    <xf numFmtId="0" fontId="60" fillId="16" borderId="1" xfId="0" applyFont="1" applyFill="1" applyBorder="1" applyAlignment="1">
      <alignment horizontal="center" vertical="center" wrapText="1"/>
    </xf>
    <xf numFmtId="0" fontId="60" fillId="27" borderId="30" xfId="2913" applyFont="1" applyFill="1" applyBorder="1" applyAlignment="1">
      <alignment horizontal="center" vertical="center" wrapText="1"/>
    </xf>
    <xf numFmtId="185" fontId="5" fillId="0" borderId="1" xfId="2912" applyNumberFormat="1" applyFont="1" applyFill="1" applyBorder="1" applyAlignment="1" applyProtection="1">
      <alignment horizontal="center" vertical="center" wrapText="1"/>
      <protection locked="0"/>
    </xf>
    <xf numFmtId="185" fontId="61" fillId="0" borderId="1" xfId="2912" applyNumberFormat="1" applyFont="1" applyBorder="1" applyAlignment="1">
      <alignment horizontal="left"/>
    </xf>
    <xf numFmtId="0" fontId="61" fillId="0" borderId="1" xfId="2859" applyNumberFormat="1" applyFont="1" applyBorder="1" applyAlignment="1">
      <alignment horizontal="center"/>
    </xf>
    <xf numFmtId="2" fontId="61" fillId="0" borderId="1" xfId="2859" applyNumberFormat="1" applyFont="1" applyBorder="1" applyAlignment="1">
      <alignment horizontal="center"/>
    </xf>
    <xf numFmtId="183" fontId="61" fillId="0" borderId="1" xfId="2859" applyNumberFormat="1" applyFont="1" applyBorder="1" applyAlignment="1">
      <alignment horizontal="center"/>
    </xf>
    <xf numFmtId="0" fontId="60" fillId="27" borderId="2" xfId="2913" applyFont="1" applyFill="1" applyBorder="1" applyAlignment="1">
      <alignment horizontal="center" vertical="center" wrapText="1"/>
    </xf>
    <xf numFmtId="0" fontId="60" fillId="27" borderId="60" xfId="2913" applyFont="1" applyFill="1" applyBorder="1" applyAlignment="1">
      <alignment horizontal="center" vertical="center" wrapText="1"/>
    </xf>
    <xf numFmtId="0" fontId="74" fillId="0" borderId="16" xfId="0" applyFont="1" applyBorder="1" applyAlignment="1">
      <alignment horizontal="left"/>
    </xf>
    <xf numFmtId="0" fontId="74" fillId="0" borderId="1" xfId="0" applyFont="1" applyBorder="1" applyAlignment="1">
      <alignment horizontal="left"/>
    </xf>
    <xf numFmtId="9" fontId="74" fillId="0" borderId="1" xfId="2860" applyFont="1" applyFill="1" applyBorder="1" applyAlignment="1">
      <alignment horizontal="center" vertical="center"/>
    </xf>
    <xf numFmtId="0" fontId="74" fillId="0" borderId="1" xfId="0" applyFont="1" applyBorder="1" applyAlignment="1">
      <alignment horizontal="center"/>
    </xf>
    <xf numFmtId="1" fontId="74" fillId="0" borderId="1" xfId="0" applyNumberFormat="1" applyFont="1" applyBorder="1" applyAlignment="1">
      <alignment horizontal="center"/>
    </xf>
    <xf numFmtId="9" fontId="74" fillId="0" borderId="1" xfId="2860" applyFont="1" applyBorder="1" applyAlignment="1">
      <alignment horizontal="center" vertical="top" wrapText="1"/>
    </xf>
    <xf numFmtId="0" fontId="74" fillId="0" borderId="0" xfId="0" applyFont="1" applyAlignment="1">
      <alignment horizontal="left"/>
    </xf>
    <xf numFmtId="10" fontId="54" fillId="16" borderId="58" xfId="2860" applyNumberFormat="1" applyFont="1" applyFill="1" applyBorder="1" applyAlignment="1">
      <alignment horizontal="center" vertical="center" wrapText="1"/>
    </xf>
    <xf numFmtId="10" fontId="54" fillId="16" borderId="50" xfId="2860" applyNumberFormat="1" applyFont="1" applyFill="1" applyBorder="1" applyAlignment="1">
      <alignment horizontal="center" vertical="center" wrapText="1"/>
    </xf>
    <xf numFmtId="0" fontId="11" fillId="16" borderId="1" xfId="0" applyFont="1" applyFill="1" applyBorder="1" applyAlignment="1" applyProtection="1">
      <alignment horizontal="center" vertical="center" wrapText="1"/>
      <protection locked="0"/>
    </xf>
    <xf numFmtId="187" fontId="11" fillId="17" borderId="1" xfId="0" applyNumberFormat="1" applyFont="1" applyFill="1" applyBorder="1" applyAlignment="1" applyProtection="1">
      <alignment horizontal="center" vertical="center" wrapText="1"/>
      <protection locked="0"/>
    </xf>
    <xf numFmtId="187" fontId="52" fillId="0" borderId="1" xfId="2858" applyNumberFormat="1" applyFont="1" applyFill="1" applyBorder="1" applyAlignment="1">
      <alignment horizontal="center" vertical="center" wrapText="1"/>
    </xf>
    <xf numFmtId="187" fontId="52" fillId="0" borderId="1" xfId="2858" applyNumberFormat="1" applyFont="1" applyFill="1" applyBorder="1" applyAlignment="1">
      <alignment horizontal="center" vertical="center"/>
    </xf>
    <xf numFmtId="187" fontId="23" fillId="0" borderId="1" xfId="2912" applyNumberFormat="1" applyFont="1" applyFill="1" applyBorder="1" applyAlignment="1">
      <alignment horizontal="center" vertical="center"/>
    </xf>
    <xf numFmtId="187" fontId="5" fillId="0" borderId="1" xfId="2858" applyNumberFormat="1" applyFont="1" applyFill="1" applyBorder="1" applyAlignment="1">
      <alignment horizontal="center" vertical="center" wrapText="1"/>
    </xf>
    <xf numFmtId="187" fontId="5" fillId="0" borderId="1" xfId="2912" applyNumberFormat="1" applyFont="1" applyFill="1" applyBorder="1" applyAlignment="1">
      <alignment horizontal="center" vertical="center"/>
    </xf>
    <xf numFmtId="187" fontId="11" fillId="19" borderId="1" xfId="0" applyNumberFormat="1" applyFont="1" applyFill="1" applyBorder="1" applyAlignment="1" applyProtection="1">
      <alignment horizontal="center" vertical="center" wrapText="1"/>
      <protection locked="0"/>
    </xf>
    <xf numFmtId="187" fontId="23" fillId="0" borderId="1" xfId="2858" applyNumberFormat="1" applyFont="1" applyFill="1" applyBorder="1" applyAlignment="1">
      <alignment horizontal="center" vertical="center"/>
    </xf>
    <xf numFmtId="182" fontId="5" fillId="0" borderId="1" xfId="8" applyNumberFormat="1" applyFont="1" applyFill="1" applyBorder="1" applyAlignment="1">
      <alignment horizontal="center" vertical="center" wrapText="1"/>
    </xf>
    <xf numFmtId="181" fontId="11" fillId="17" borderId="1" xfId="0" applyNumberFormat="1" applyFont="1" applyFill="1" applyBorder="1" applyAlignment="1" applyProtection="1">
      <alignment horizontal="center" vertical="center" wrapText="1"/>
      <protection locked="0"/>
    </xf>
    <xf numFmtId="181" fontId="52" fillId="0" borderId="1" xfId="8" applyNumberFormat="1" applyFont="1" applyFill="1" applyBorder="1" applyAlignment="1">
      <alignment horizontal="center" vertical="center"/>
    </xf>
    <xf numFmtId="181" fontId="5" fillId="0" borderId="1" xfId="2858" applyNumberFormat="1" applyFont="1" applyFill="1" applyBorder="1" applyAlignment="1">
      <alignment horizontal="center" vertical="center" wrapText="1"/>
    </xf>
    <xf numFmtId="2" fontId="11" fillId="16" borderId="1" xfId="0" applyNumberFormat="1" applyFont="1" applyFill="1" applyBorder="1" applyAlignment="1" applyProtection="1">
      <alignment horizontal="center" vertical="center" wrapText="1"/>
      <protection locked="0"/>
    </xf>
    <xf numFmtId="1" fontId="5" fillId="0" borderId="1" xfId="2858" applyNumberFormat="1" applyFont="1" applyFill="1" applyBorder="1" applyAlignment="1">
      <alignment horizontal="center" vertical="center" wrapText="1"/>
    </xf>
    <xf numFmtId="187" fontId="23" fillId="0" borderId="1" xfId="8" applyNumberFormat="1" applyFont="1" applyFill="1" applyBorder="1" applyAlignment="1">
      <alignment horizontal="center" vertical="center"/>
    </xf>
    <xf numFmtId="187" fontId="4" fillId="0" borderId="1" xfId="2858" applyNumberFormat="1" applyFont="1" applyFill="1" applyBorder="1" applyAlignment="1">
      <alignment horizontal="center" vertical="center" wrapText="1"/>
    </xf>
    <xf numFmtId="187" fontId="27" fillId="0" borderId="1" xfId="8" applyNumberFormat="1" applyFont="1" applyFill="1" applyBorder="1" applyAlignment="1">
      <alignment horizontal="center" vertical="center" wrapText="1"/>
    </xf>
    <xf numFmtId="171" fontId="5" fillId="0" borderId="1" xfId="2859" applyNumberFormat="1" applyFont="1" applyFill="1" applyBorder="1" applyAlignment="1">
      <alignment horizontal="center" vertical="center"/>
    </xf>
    <xf numFmtId="37" fontId="23" fillId="0" borderId="1" xfId="2912" applyNumberFormat="1" applyFont="1" applyFill="1" applyBorder="1" applyAlignment="1">
      <alignment horizontal="center" vertical="center"/>
    </xf>
    <xf numFmtId="187" fontId="52" fillId="0" borderId="1" xfId="8" applyNumberFormat="1" applyFont="1" applyFill="1" applyBorder="1" applyAlignment="1">
      <alignment horizontal="center" vertical="center" wrapText="1"/>
    </xf>
    <xf numFmtId="187" fontId="52" fillId="0" borderId="1" xfId="8" applyNumberFormat="1" applyFont="1" applyFill="1" applyBorder="1" applyAlignment="1">
      <alignment horizontal="center" vertical="center"/>
    </xf>
    <xf numFmtId="37" fontId="23" fillId="0" borderId="1" xfId="8" applyNumberFormat="1" applyFont="1" applyFill="1" applyBorder="1" applyAlignment="1">
      <alignment horizontal="center" vertical="center"/>
    </xf>
    <xf numFmtId="186" fontId="11" fillId="17" borderId="1" xfId="2859" applyNumberFormat="1" applyFont="1" applyFill="1" applyBorder="1" applyAlignment="1" applyProtection="1">
      <alignment horizontal="center" vertical="center" wrapText="1"/>
      <protection locked="0"/>
    </xf>
    <xf numFmtId="186" fontId="23" fillId="0" borderId="1" xfId="2859" applyNumberFormat="1" applyFont="1" applyFill="1" applyBorder="1" applyAlignment="1">
      <alignment horizontal="center" vertical="center"/>
    </xf>
    <xf numFmtId="186" fontId="4" fillId="0" borderId="1" xfId="2859" applyNumberFormat="1" applyFont="1" applyFill="1" applyBorder="1" applyAlignment="1">
      <alignment horizontal="center" vertical="center" wrapText="1"/>
    </xf>
    <xf numFmtId="39" fontId="57" fillId="0" borderId="1" xfId="2912" applyNumberFormat="1" applyFont="1" applyFill="1" applyBorder="1" applyAlignment="1">
      <alignment horizontal="center" vertical="center"/>
    </xf>
    <xf numFmtId="39" fontId="5" fillId="0" borderId="1" xfId="2912" applyNumberFormat="1" applyFont="1" applyFill="1" applyBorder="1" applyAlignment="1">
      <alignment horizontal="center" vertical="center"/>
    </xf>
    <xf numFmtId="187" fontId="52" fillId="0" borderId="16" xfId="2858" applyNumberFormat="1" applyFont="1" applyFill="1" applyBorder="1" applyAlignment="1">
      <alignment horizontal="center" vertical="center" wrapText="1"/>
    </xf>
    <xf numFmtId="187" fontId="23" fillId="0" borderId="16" xfId="2858" applyNumberFormat="1" applyFont="1" applyFill="1" applyBorder="1" applyAlignment="1">
      <alignment horizontal="center" vertical="center"/>
    </xf>
    <xf numFmtId="187" fontId="23" fillId="0" borderId="16" xfId="2912" applyNumberFormat="1" applyFont="1" applyFill="1" applyBorder="1" applyAlignment="1">
      <alignment horizontal="center" vertical="center"/>
    </xf>
    <xf numFmtId="187" fontId="52" fillId="0" borderId="16" xfId="8" applyNumberFormat="1" applyFont="1" applyFill="1" applyBorder="1" applyAlignment="1">
      <alignment horizontal="center" vertical="center" wrapText="1"/>
    </xf>
    <xf numFmtId="187" fontId="23" fillId="0" borderId="16" xfId="8" applyNumberFormat="1" applyFont="1" applyFill="1" applyBorder="1" applyAlignment="1">
      <alignment horizontal="center" vertical="center"/>
    </xf>
    <xf numFmtId="37" fontId="23" fillId="0" borderId="16" xfId="2912" applyNumberFormat="1" applyFont="1" applyFill="1" applyBorder="1" applyAlignment="1">
      <alignment horizontal="center" vertical="center"/>
    </xf>
    <xf numFmtId="186" fontId="23" fillId="0" borderId="16" xfId="2859" applyNumberFormat="1" applyFont="1" applyFill="1" applyBorder="1" applyAlignment="1">
      <alignment horizontal="center" vertical="center"/>
    </xf>
    <xf numFmtId="185" fontId="5" fillId="0" borderId="8" xfId="2912" applyNumberFormat="1" applyFont="1" applyFill="1" applyBorder="1" applyAlignment="1" applyProtection="1">
      <alignment horizontal="center" vertical="center" wrapText="1"/>
      <protection locked="0"/>
    </xf>
    <xf numFmtId="187" fontId="5" fillId="0" borderId="8" xfId="2912" applyNumberFormat="1" applyFont="1" applyFill="1" applyBorder="1" applyAlignment="1">
      <alignment horizontal="center" vertical="center"/>
    </xf>
    <xf numFmtId="181" fontId="5" fillId="0" borderId="8" xfId="2912" applyNumberFormat="1" applyFont="1" applyFill="1" applyBorder="1" applyAlignment="1">
      <alignment horizontal="center" vertical="center"/>
    </xf>
    <xf numFmtId="171" fontId="5" fillId="0" borderId="8" xfId="2859" applyNumberFormat="1" applyFont="1" applyFill="1" applyBorder="1" applyAlignment="1">
      <alignment horizontal="center" vertical="center"/>
    </xf>
    <xf numFmtId="0" fontId="11" fillId="16" borderId="5" xfId="0" applyFont="1" applyFill="1" applyBorder="1" applyAlignment="1" applyProtection="1">
      <alignment horizontal="center" vertical="center" wrapText="1"/>
      <protection locked="0"/>
    </xf>
    <xf numFmtId="4" fontId="37" fillId="15" borderId="0" xfId="0" applyNumberFormat="1" applyFont="1" applyFill="1" applyAlignment="1">
      <alignment vertical="center"/>
    </xf>
    <xf numFmtId="0" fontId="37" fillId="15" borderId="0" xfId="0" applyFont="1" applyFill="1" applyAlignment="1">
      <alignment vertical="center"/>
    </xf>
    <xf numFmtId="0" fontId="37" fillId="0" borderId="0" xfId="0" applyFont="1" applyAlignment="1">
      <alignment vertical="center"/>
    </xf>
    <xf numFmtId="4" fontId="37" fillId="0" borderId="0" xfId="0" applyNumberFormat="1" applyFont="1" applyAlignment="1">
      <alignment vertical="center"/>
    </xf>
    <xf numFmtId="0" fontId="0" fillId="0" borderId="0" xfId="0" applyAlignment="1">
      <alignment vertical="center"/>
    </xf>
    <xf numFmtId="180" fontId="19" fillId="0" borderId="0" xfId="0" applyNumberFormat="1" applyFont="1" applyAlignment="1">
      <alignment horizontal="center"/>
    </xf>
    <xf numFmtId="185" fontId="5" fillId="0" borderId="0" xfId="0" applyNumberFormat="1" applyFont="1" applyAlignment="1">
      <alignment horizontal="center"/>
    </xf>
    <xf numFmtId="180" fontId="5" fillId="0" borderId="0" xfId="2858" applyNumberFormat="1" applyFont="1" applyFill="1" applyAlignment="1">
      <alignment horizontal="center"/>
    </xf>
    <xf numFmtId="0" fontId="74" fillId="0" borderId="11" xfId="0" applyFont="1" applyBorder="1" applyAlignment="1">
      <alignment horizontal="left" vertical="top" wrapText="1"/>
    </xf>
    <xf numFmtId="0" fontId="60" fillId="0" borderId="16" xfId="0" applyFont="1" applyBorder="1" applyAlignment="1">
      <alignment horizontal="left"/>
    </xf>
    <xf numFmtId="185" fontId="61" fillId="0" borderId="1" xfId="2912" applyNumberFormat="1" applyFont="1" applyFill="1" applyBorder="1" applyAlignment="1">
      <alignment horizontal="left"/>
    </xf>
    <xf numFmtId="185" fontId="61" fillId="0" borderId="1" xfId="2912" applyNumberFormat="1" applyFont="1" applyFill="1" applyBorder="1" applyAlignment="1">
      <alignment horizontal="left" vertical="top" wrapText="1"/>
    </xf>
    <xf numFmtId="9" fontId="61" fillId="0" borderId="11" xfId="2860" applyFont="1" applyFill="1" applyBorder="1" applyAlignment="1">
      <alignment horizontal="left"/>
    </xf>
    <xf numFmtId="43" fontId="43" fillId="0" borderId="0" xfId="2915" applyFont="1" applyFill="1" applyBorder="1" applyAlignment="1">
      <alignment horizontal="center" vertical="center"/>
    </xf>
    <xf numFmtId="43" fontId="87" fillId="0" borderId="66" xfId="2859" applyFont="1" applyFill="1" applyBorder="1" applyAlignment="1">
      <alignment horizontal="center" vertical="center" wrapText="1"/>
    </xf>
    <xf numFmtId="43" fontId="87" fillId="0" borderId="67" xfId="2859" applyFont="1" applyFill="1" applyBorder="1" applyAlignment="1">
      <alignment horizontal="center" vertical="center" wrapText="1"/>
    </xf>
    <xf numFmtId="43" fontId="87" fillId="0" borderId="57" xfId="2859" applyFont="1" applyFill="1" applyBorder="1" applyAlignment="1">
      <alignment horizontal="center" vertical="center" wrapText="1"/>
    </xf>
    <xf numFmtId="43" fontId="87" fillId="0" borderId="66" xfId="2859" applyFont="1" applyFill="1" applyBorder="1" applyAlignment="1">
      <alignment vertical="center" wrapText="1"/>
    </xf>
    <xf numFmtId="43" fontId="87" fillId="0" borderId="64" xfId="2859" applyFont="1" applyFill="1" applyBorder="1" applyAlignment="1">
      <alignment vertical="center" wrapText="1"/>
    </xf>
    <xf numFmtId="43" fontId="87" fillId="0" borderId="39" xfId="2859" applyFont="1" applyFill="1" applyBorder="1" applyAlignment="1">
      <alignment vertical="center" wrapText="1"/>
    </xf>
    <xf numFmtId="43" fontId="87" fillId="0" borderId="65" xfId="2859" applyFont="1" applyFill="1" applyBorder="1" applyAlignment="1">
      <alignment vertical="center" wrapText="1"/>
    </xf>
    <xf numFmtId="43" fontId="87" fillId="0" borderId="18" xfId="2859" applyFont="1" applyFill="1" applyBorder="1" applyAlignment="1">
      <alignment vertical="center" wrapText="1"/>
    </xf>
    <xf numFmtId="187" fontId="23" fillId="0" borderId="7" xfId="2912" applyNumberFormat="1" applyFont="1" applyFill="1" applyBorder="1" applyAlignment="1">
      <alignment horizontal="center" vertical="center"/>
    </xf>
    <xf numFmtId="37" fontId="23" fillId="0" borderId="7" xfId="2912" applyNumberFormat="1" applyFont="1" applyFill="1" applyBorder="1" applyAlignment="1">
      <alignment horizontal="center" vertical="center"/>
    </xf>
    <xf numFmtId="39" fontId="57" fillId="0" borderId="7" xfId="2912" applyNumberFormat="1" applyFont="1" applyFill="1" applyBorder="1" applyAlignment="1">
      <alignment horizontal="center" vertical="center"/>
    </xf>
    <xf numFmtId="10" fontId="61" fillId="0" borderId="0" xfId="0" applyNumberFormat="1" applyFont="1" applyAlignment="1">
      <alignment horizontal="left"/>
    </xf>
    <xf numFmtId="9" fontId="61" fillId="0" borderId="0" xfId="0" applyNumberFormat="1" applyFont="1" applyAlignment="1">
      <alignment horizontal="left"/>
    </xf>
    <xf numFmtId="189" fontId="61" fillId="0" borderId="0" xfId="2916" applyNumberFormat="1" applyFont="1" applyFill="1" applyBorder="1" applyAlignment="1">
      <alignment horizontal="left"/>
    </xf>
    <xf numFmtId="0" fontId="1" fillId="0" borderId="0" xfId="0" applyFont="1" applyAlignment="1">
      <alignment vertical="center"/>
    </xf>
    <xf numFmtId="0" fontId="4" fillId="16" borderId="29" xfId="0" applyFont="1" applyFill="1" applyBorder="1" applyAlignment="1">
      <alignment vertical="center"/>
    </xf>
    <xf numFmtId="0" fontId="4" fillId="16" borderId="68" xfId="0" applyFont="1" applyFill="1" applyBorder="1" applyAlignment="1">
      <alignment vertical="center"/>
    </xf>
    <xf numFmtId="9" fontId="89" fillId="0" borderId="0" xfId="2860" applyFont="1" applyFill="1" applyBorder="1" applyAlignment="1">
      <alignment horizontal="center" vertical="center"/>
    </xf>
    <xf numFmtId="0" fontId="90" fillId="0" borderId="0" xfId="0" applyFont="1"/>
    <xf numFmtId="174" fontId="89" fillId="0" borderId="0" xfId="2860" applyNumberFormat="1" applyFont="1" applyFill="1" applyBorder="1" applyAlignment="1">
      <alignment horizontal="center" vertical="center"/>
    </xf>
    <xf numFmtId="190" fontId="5" fillId="0" borderId="0" xfId="2858" applyNumberFormat="1" applyFont="1" applyFill="1" applyAlignment="1">
      <alignment horizontal="center"/>
    </xf>
    <xf numFmtId="2" fontId="19" fillId="0" borderId="0" xfId="0" applyNumberFormat="1" applyFont="1" applyAlignment="1">
      <alignment horizontal="center"/>
    </xf>
    <xf numFmtId="2" fontId="5" fillId="0" borderId="0" xfId="0" applyNumberFormat="1" applyFont="1" applyAlignment="1">
      <alignment horizontal="center"/>
    </xf>
    <xf numFmtId="2" fontId="61" fillId="0" borderId="0" xfId="0" applyNumberFormat="1" applyFont="1" applyAlignment="1">
      <alignment horizontal="left"/>
    </xf>
    <xf numFmtId="0" fontId="19" fillId="0" borderId="0" xfId="0" applyFont="1" applyAlignment="1">
      <alignment horizontal="center"/>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6" borderId="27" xfId="0" applyFont="1" applyFill="1" applyBorder="1" applyAlignment="1">
      <alignment horizontal="center" vertical="center" wrapText="1"/>
    </xf>
    <xf numFmtId="0" fontId="0" fillId="0" borderId="0" xfId="0" applyAlignment="1">
      <alignment horizontal="center"/>
    </xf>
    <xf numFmtId="0" fontId="60" fillId="0" borderId="16" xfId="0" applyFont="1" applyFill="1" applyBorder="1" applyAlignment="1">
      <alignment horizontal="left"/>
    </xf>
    <xf numFmtId="0" fontId="78" fillId="0" borderId="1" xfId="0" applyFont="1" applyFill="1" applyBorder="1" applyAlignment="1">
      <alignment horizontal="left"/>
    </xf>
    <xf numFmtId="0" fontId="61" fillId="0" borderId="19" xfId="0" applyFont="1" applyFill="1" applyBorder="1"/>
    <xf numFmtId="0" fontId="61" fillId="0" borderId="32" xfId="0" applyFont="1" applyFill="1" applyBorder="1"/>
    <xf numFmtId="0" fontId="61" fillId="0" borderId="22" xfId="0" applyFont="1" applyFill="1" applyBorder="1"/>
    <xf numFmtId="0" fontId="61" fillId="0" borderId="23" xfId="0" applyFont="1" applyFill="1" applyBorder="1"/>
    <xf numFmtId="0" fontId="61" fillId="0" borderId="24" xfId="0" applyFont="1" applyFill="1" applyBorder="1"/>
    <xf numFmtId="0" fontId="61" fillId="0" borderId="33" xfId="0" applyFont="1" applyFill="1" applyBorder="1"/>
    <xf numFmtId="0" fontId="61" fillId="0" borderId="1" xfId="0" applyFont="1" applyFill="1" applyBorder="1" applyAlignment="1">
      <alignment horizontal="left"/>
    </xf>
    <xf numFmtId="0" fontId="61" fillId="0" borderId="1" xfId="2859" applyNumberFormat="1" applyFont="1" applyFill="1" applyBorder="1" applyAlignment="1">
      <alignment horizontal="center"/>
    </xf>
    <xf numFmtId="2" fontId="61" fillId="0" borderId="1" xfId="2859" applyNumberFormat="1" applyFont="1" applyFill="1" applyBorder="1" applyAlignment="1">
      <alignment horizontal="center"/>
    </xf>
    <xf numFmtId="174" fontId="61" fillId="0" borderId="1" xfId="2860" applyNumberFormat="1" applyFont="1" applyFill="1" applyBorder="1" applyAlignment="1">
      <alignment horizontal="center"/>
    </xf>
    <xf numFmtId="0" fontId="61" fillId="0" borderId="1" xfId="0" applyFont="1" applyFill="1" applyBorder="1" applyAlignment="1">
      <alignment horizontal="center"/>
    </xf>
    <xf numFmtId="9" fontId="61" fillId="0" borderId="1" xfId="2860" applyFont="1" applyFill="1" applyBorder="1" applyAlignment="1">
      <alignment horizontal="center"/>
    </xf>
    <xf numFmtId="0" fontId="61" fillId="0" borderId="16" xfId="0" applyFont="1" applyFill="1" applyBorder="1" applyAlignment="1">
      <alignment horizontal="left"/>
    </xf>
    <xf numFmtId="2" fontId="61" fillId="0" borderId="1" xfId="0" applyNumberFormat="1" applyFont="1" applyFill="1" applyBorder="1" applyAlignment="1">
      <alignment horizontal="center"/>
    </xf>
    <xf numFmtId="10" fontId="61" fillId="0" borderId="1" xfId="2860" applyNumberFormat="1" applyFont="1" applyFill="1" applyBorder="1" applyAlignment="1">
      <alignment horizontal="center" vertical="top" wrapText="1"/>
    </xf>
    <xf numFmtId="0" fontId="61" fillId="0" borderId="11" xfId="0" applyFont="1" applyFill="1" applyBorder="1" applyAlignment="1">
      <alignment horizontal="left" vertical="top" wrapText="1"/>
    </xf>
    <xf numFmtId="0" fontId="20" fillId="4" borderId="1" xfId="0" applyFont="1" applyFill="1" applyBorder="1" applyAlignment="1">
      <alignment horizontal="center" vertical="center"/>
    </xf>
    <xf numFmtId="0" fontId="0" fillId="0" borderId="1" xfId="0" applyBorder="1" applyAlignment="1">
      <alignment horizontal="center" vertical="center"/>
    </xf>
    <xf numFmtId="10" fontId="53" fillId="0" borderId="3" xfId="14" applyNumberFormat="1" applyFont="1" applyFill="1" applyBorder="1" applyAlignment="1">
      <alignment horizontal="center" vertical="center" wrapText="1"/>
    </xf>
    <xf numFmtId="10" fontId="53" fillId="0" borderId="1" xfId="14" applyNumberFormat="1" applyFont="1" applyFill="1" applyBorder="1" applyAlignment="1">
      <alignment horizontal="center" vertical="center" wrapText="1"/>
    </xf>
    <xf numFmtId="10" fontId="53" fillId="0" borderId="4" xfId="14" applyNumberFormat="1" applyFont="1" applyFill="1" applyBorder="1" applyAlignment="1">
      <alignment horizontal="center" vertical="center" wrapText="1"/>
    </xf>
    <xf numFmtId="10" fontId="53" fillId="0" borderId="5" xfId="14" applyNumberFormat="1" applyFont="1" applyFill="1" applyBorder="1" applyAlignment="1">
      <alignment horizontal="center" vertical="center" wrapText="1"/>
    </xf>
    <xf numFmtId="10" fontId="53" fillId="0" borderId="2" xfId="14" applyNumberFormat="1" applyFont="1" applyFill="1" applyBorder="1" applyAlignment="1">
      <alignment horizontal="center" vertical="center" wrapText="1"/>
    </xf>
    <xf numFmtId="0" fontId="73" fillId="16" borderId="2" xfId="14" applyFont="1" applyFill="1" applyBorder="1" applyAlignment="1">
      <alignment horizontal="center" vertical="center" textRotation="90" wrapText="1"/>
    </xf>
    <xf numFmtId="10" fontId="73" fillId="16" borderId="2" xfId="14" applyNumberFormat="1" applyFont="1" applyFill="1" applyBorder="1" applyAlignment="1">
      <alignment horizontal="center" vertical="center" wrapText="1"/>
    </xf>
    <xf numFmtId="0" fontId="73" fillId="16" borderId="2" xfId="14" applyFont="1" applyFill="1" applyBorder="1" applyAlignment="1">
      <alignment horizontal="center" vertical="center" wrapText="1"/>
    </xf>
    <xf numFmtId="174" fontId="54" fillId="4" borderId="1" xfId="0" applyNumberFormat="1" applyFont="1" applyFill="1" applyBorder="1" applyAlignment="1">
      <alignment vertical="center"/>
    </xf>
    <xf numFmtId="10" fontId="53" fillId="4" borderId="1" xfId="14" applyNumberFormat="1" applyFont="1" applyFill="1" applyBorder="1" applyAlignment="1">
      <alignment horizontal="center" vertical="center" wrapText="1"/>
    </xf>
    <xf numFmtId="10" fontId="54" fillId="4" borderId="1" xfId="0" applyNumberFormat="1" applyFont="1" applyFill="1" applyBorder="1" applyAlignment="1">
      <alignment vertical="center"/>
    </xf>
    <xf numFmtId="10" fontId="54" fillId="4" borderId="1" xfId="0" applyNumberFormat="1" applyFont="1" applyFill="1" applyBorder="1" applyAlignment="1" applyProtection="1">
      <alignment vertical="center" wrapText="1"/>
      <protection locked="0"/>
    </xf>
    <xf numFmtId="10" fontId="53" fillId="4" borderId="2" xfId="14" applyNumberFormat="1" applyFont="1" applyFill="1" applyBorder="1" applyAlignment="1">
      <alignment horizontal="center" vertical="center" wrapText="1"/>
    </xf>
    <xf numFmtId="10" fontId="54" fillId="4" borderId="4" xfId="0" applyNumberFormat="1" applyFont="1" applyFill="1" applyBorder="1" applyAlignment="1" applyProtection="1">
      <alignment vertical="center" wrapText="1"/>
      <protection locked="0"/>
    </xf>
    <xf numFmtId="185" fontId="6" fillId="4" borderId="59" xfId="2912" applyNumberFormat="1" applyFont="1" applyFill="1" applyBorder="1" applyAlignment="1">
      <alignment horizontal="center" vertical="center" wrapText="1"/>
    </xf>
    <xf numFmtId="185" fontId="6" fillId="0" borderId="16" xfId="2912" applyNumberFormat="1" applyFont="1" applyFill="1" applyBorder="1" applyAlignment="1" applyProtection="1">
      <alignment horizontal="center" vertical="center" wrapText="1"/>
      <protection locked="0"/>
    </xf>
    <xf numFmtId="185" fontId="6" fillId="23" borderId="15" xfId="2912" applyNumberFormat="1" applyFont="1" applyFill="1" applyBorder="1" applyAlignment="1">
      <alignment horizontal="center" vertical="center" wrapText="1"/>
    </xf>
    <xf numFmtId="185" fontId="7" fillId="23" borderId="16" xfId="2912" applyNumberFormat="1" applyFont="1" applyFill="1" applyBorder="1" applyAlignment="1">
      <alignment horizontal="center" vertical="center"/>
    </xf>
    <xf numFmtId="0" fontId="4" fillId="16" borderId="49" xfId="0" applyFont="1" applyFill="1" applyBorder="1" applyAlignment="1">
      <alignment horizontal="center" vertical="center" wrapText="1"/>
    </xf>
    <xf numFmtId="0" fontId="16" fillId="16" borderId="81" xfId="0" applyFont="1" applyFill="1" applyBorder="1" applyAlignment="1">
      <alignment horizontal="center" vertical="center" wrapText="1"/>
    </xf>
    <xf numFmtId="0" fontId="16" fillId="16" borderId="13" xfId="0" applyFont="1" applyFill="1" applyBorder="1" applyAlignment="1">
      <alignment horizontal="center" vertical="center" wrapText="1"/>
    </xf>
    <xf numFmtId="0" fontId="17" fillId="16" borderId="30" xfId="0" applyFont="1" applyFill="1" applyBorder="1" applyAlignment="1">
      <alignment horizontal="center" vertical="center" wrapText="1"/>
    </xf>
    <xf numFmtId="0" fontId="16" fillId="19" borderId="73" xfId="0" applyFont="1" applyFill="1" applyBorder="1" applyAlignment="1">
      <alignment horizontal="center" vertical="center" wrapText="1"/>
    </xf>
    <xf numFmtId="0" fontId="16" fillId="17" borderId="70" xfId="0" applyFont="1" applyFill="1" applyBorder="1" applyAlignment="1">
      <alignment horizontal="center" vertical="center" wrapText="1"/>
    </xf>
    <xf numFmtId="0" fontId="16" fillId="20" borderId="29" xfId="0" applyFont="1" applyFill="1" applyBorder="1" applyAlignment="1">
      <alignment horizontal="center" vertical="center" wrapText="1"/>
    </xf>
    <xf numFmtId="0" fontId="16" fillId="16" borderId="29" xfId="0" applyFont="1" applyFill="1" applyBorder="1" applyAlignment="1">
      <alignment horizontal="center" vertical="center" wrapText="1"/>
    </xf>
    <xf numFmtId="0" fontId="17" fillId="19" borderId="29" xfId="0" applyFont="1" applyFill="1" applyBorder="1" applyAlignment="1">
      <alignment horizontal="center" vertical="center" wrapText="1"/>
    </xf>
    <xf numFmtId="0" fontId="17" fillId="18" borderId="29" xfId="0" applyFont="1" applyFill="1" applyBorder="1" applyAlignment="1">
      <alignment horizontal="center" vertical="center" wrapText="1"/>
    </xf>
    <xf numFmtId="0" fontId="17" fillId="16" borderId="29" xfId="0" applyFont="1" applyFill="1" applyBorder="1" applyAlignment="1">
      <alignment horizontal="center" vertical="center" wrapText="1"/>
    </xf>
    <xf numFmtId="0" fontId="17" fillId="20" borderId="29" xfId="0" applyFont="1" applyFill="1" applyBorder="1" applyAlignment="1">
      <alignment horizontal="center" vertical="center" wrapText="1"/>
    </xf>
    <xf numFmtId="0" fontId="17" fillId="16" borderId="68" xfId="0" applyFont="1" applyFill="1" applyBorder="1" applyAlignment="1">
      <alignment horizontal="center" vertical="center" wrapText="1"/>
    </xf>
    <xf numFmtId="0" fontId="17" fillId="16" borderId="65" xfId="0" applyFont="1" applyFill="1" applyBorder="1" applyAlignment="1">
      <alignment horizontal="center" vertical="center" wrapText="1"/>
    </xf>
    <xf numFmtId="0" fontId="16" fillId="17" borderId="21" xfId="0" applyFont="1" applyFill="1" applyBorder="1" applyAlignment="1">
      <alignment horizontal="center" vertical="center" wrapText="1"/>
    </xf>
    <xf numFmtId="0" fontId="16" fillId="30" borderId="29" xfId="0" applyFont="1" applyFill="1" applyBorder="1" applyAlignment="1">
      <alignment horizontal="center" vertical="center" wrapText="1"/>
    </xf>
    <xf numFmtId="0" fontId="16" fillId="30" borderId="68" xfId="0" applyFont="1" applyFill="1" applyBorder="1" applyAlignment="1">
      <alignment horizontal="center" vertical="center" wrapText="1"/>
    </xf>
    <xf numFmtId="0" fontId="17" fillId="19" borderId="70" xfId="0" applyFont="1" applyFill="1" applyBorder="1" applyAlignment="1">
      <alignment horizontal="center" vertical="center" wrapText="1"/>
    </xf>
    <xf numFmtId="0" fontId="16" fillId="17" borderId="65" xfId="0" applyFont="1" applyFill="1" applyBorder="1" applyAlignment="1">
      <alignment horizontal="center" vertical="center" wrapText="1"/>
    </xf>
    <xf numFmtId="0" fontId="16" fillId="20" borderId="63" xfId="0" applyFont="1" applyFill="1" applyBorder="1" applyAlignment="1">
      <alignment horizontal="center" vertical="center" wrapText="1"/>
    </xf>
    <xf numFmtId="0" fontId="16" fillId="16" borderId="2" xfId="0" applyFont="1" applyFill="1" applyBorder="1" applyAlignment="1">
      <alignment horizontal="center" vertical="center" wrapText="1"/>
    </xf>
    <xf numFmtId="0" fontId="16" fillId="20" borderId="2" xfId="0" applyFont="1" applyFill="1" applyBorder="1" applyAlignment="1">
      <alignment horizontal="center" vertical="center" wrapText="1"/>
    </xf>
    <xf numFmtId="0" fontId="17" fillId="19" borderId="2" xfId="0" applyFont="1" applyFill="1" applyBorder="1" applyAlignment="1">
      <alignment horizontal="center" vertical="center" wrapText="1"/>
    </xf>
    <xf numFmtId="0" fontId="17" fillId="18" borderId="2" xfId="0" applyFont="1" applyFill="1" applyBorder="1" applyAlignment="1">
      <alignment horizontal="center" vertical="center" wrapText="1"/>
    </xf>
    <xf numFmtId="0" fontId="17" fillId="16" borderId="2" xfId="0" applyFont="1" applyFill="1" applyBorder="1" applyAlignment="1">
      <alignment horizontal="center" vertical="center" wrapText="1"/>
    </xf>
    <xf numFmtId="0" fontId="17" fillId="16" borderId="69" xfId="0" applyFont="1" applyFill="1" applyBorder="1" applyAlignment="1">
      <alignment horizontal="center" vertical="center" wrapText="1"/>
    </xf>
    <xf numFmtId="10" fontId="7" fillId="0" borderId="3" xfId="21"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10" fontId="7" fillId="0" borderId="2" xfId="21" applyNumberFormat="1" applyFont="1" applyFill="1" applyBorder="1" applyAlignment="1">
      <alignment horizontal="center" vertical="center"/>
    </xf>
    <xf numFmtId="10" fontId="7" fillId="4" borderId="43" xfId="21" applyNumberFormat="1" applyFont="1" applyFill="1" applyBorder="1" applyAlignment="1">
      <alignment horizontal="center" vertical="center"/>
    </xf>
    <xf numFmtId="10" fontId="7" fillId="4" borderId="44" xfId="21" applyNumberFormat="1" applyFont="1" applyFill="1" applyBorder="1" applyAlignment="1">
      <alignment horizontal="center" vertical="center"/>
    </xf>
    <xf numFmtId="0" fontId="6" fillId="0" borderId="15" xfId="0" applyFont="1" applyFill="1" applyBorder="1" applyAlignment="1" applyProtection="1">
      <alignment horizontal="center" vertical="center" wrapText="1"/>
      <protection locked="0"/>
    </xf>
    <xf numFmtId="182" fontId="51" fillId="0" borderId="61" xfId="0" applyNumberFormat="1" applyFont="1" applyFill="1" applyBorder="1" applyAlignment="1">
      <alignment horizontal="center" vertical="center" wrapText="1"/>
    </xf>
    <xf numFmtId="182" fontId="51" fillId="0" borderId="5" xfId="0" applyNumberFormat="1" applyFont="1" applyFill="1" applyBorder="1" applyAlignment="1">
      <alignment horizontal="center" vertical="center" wrapText="1"/>
    </xf>
    <xf numFmtId="3" fontId="51" fillId="0" borderId="5" xfId="0" applyNumberFormat="1" applyFont="1" applyFill="1" applyBorder="1" applyAlignment="1">
      <alignment horizontal="center" vertical="center" wrapText="1"/>
    </xf>
    <xf numFmtId="0" fontId="5" fillId="0" borderId="71" xfId="0" applyFont="1" applyFill="1" applyBorder="1" applyAlignment="1" applyProtection="1">
      <alignment horizontal="center" vertical="center" wrapText="1"/>
      <protection locked="0"/>
    </xf>
    <xf numFmtId="2" fontId="5" fillId="0" borderId="5" xfId="0" applyNumberFormat="1" applyFont="1" applyFill="1" applyBorder="1" applyAlignment="1" applyProtection="1">
      <alignment horizontal="center" vertical="center" wrapText="1"/>
      <protection locked="0"/>
    </xf>
    <xf numFmtId="2" fontId="5" fillId="0" borderId="71" xfId="0" applyNumberFormat="1" applyFont="1" applyFill="1" applyBorder="1" applyAlignment="1" applyProtection="1">
      <alignment horizontal="center" vertical="center" wrapText="1"/>
      <protection locked="0"/>
    </xf>
    <xf numFmtId="2" fontId="5" fillId="0" borderId="78" xfId="0" applyNumberFormat="1" applyFont="1" applyFill="1" applyBorder="1" applyAlignment="1" applyProtection="1">
      <alignment horizontal="center" vertical="center" wrapText="1"/>
      <protection locked="0"/>
    </xf>
    <xf numFmtId="2" fontId="5" fillId="0" borderId="61" xfId="0" applyNumberFormat="1" applyFont="1" applyFill="1" applyBorder="1" applyAlignment="1" applyProtection="1">
      <alignment horizontal="center" vertical="center" wrapText="1"/>
      <protection locked="0"/>
    </xf>
    <xf numFmtId="2" fontId="5" fillId="0" borderId="62" xfId="0" applyNumberFormat="1" applyFont="1" applyFill="1" applyBorder="1" applyAlignment="1" applyProtection="1">
      <alignment horizontal="center" vertical="center" wrapText="1"/>
      <protection locked="0"/>
    </xf>
    <xf numFmtId="182" fontId="4" fillId="0" borderId="1" xfId="0" applyNumberFormat="1" applyFont="1" applyFill="1" applyBorder="1" applyAlignment="1">
      <alignment horizontal="center" vertical="center" wrapText="1"/>
    </xf>
    <xf numFmtId="187" fontId="6" fillId="0" borderId="16" xfId="0" applyNumberFormat="1" applyFont="1" applyFill="1" applyBorder="1" applyAlignment="1" applyProtection="1">
      <alignment horizontal="center" vertical="center" wrapText="1"/>
      <protection locked="0"/>
    </xf>
    <xf numFmtId="187" fontId="5" fillId="0" borderId="1" xfId="0" applyNumberFormat="1" applyFont="1" applyFill="1" applyBorder="1" applyAlignment="1" applyProtection="1">
      <alignment horizontal="center" vertical="center" wrapText="1"/>
      <protection locked="0"/>
    </xf>
    <xf numFmtId="187" fontId="5" fillId="0" borderId="8" xfId="0" applyNumberFormat="1" applyFont="1" applyFill="1" applyBorder="1" applyAlignment="1" applyProtection="1">
      <alignment horizontal="center" vertical="center" wrapText="1"/>
      <protection locked="0"/>
    </xf>
    <xf numFmtId="180" fontId="5" fillId="0" borderId="1" xfId="0" applyNumberFormat="1" applyFont="1" applyFill="1" applyBorder="1" applyAlignment="1" applyProtection="1">
      <alignment horizontal="center" vertical="center" wrapText="1"/>
      <protection locked="0"/>
    </xf>
    <xf numFmtId="180" fontId="5" fillId="0" borderId="8" xfId="0" applyNumberFormat="1" applyFont="1" applyFill="1" applyBorder="1" applyAlignment="1" applyProtection="1">
      <alignment horizontal="center" vertical="center" wrapText="1"/>
      <protection locked="0"/>
    </xf>
    <xf numFmtId="180" fontId="5" fillId="0" borderId="76" xfId="0" applyNumberFormat="1" applyFont="1" applyFill="1" applyBorder="1" applyAlignment="1" applyProtection="1">
      <alignment horizontal="center" vertical="center" wrapText="1"/>
      <protection locked="0"/>
    </xf>
    <xf numFmtId="180" fontId="5" fillId="0" borderId="16" xfId="0" applyNumberFormat="1" applyFont="1" applyFill="1" applyBorder="1" applyAlignment="1" applyProtection="1">
      <alignment horizontal="center" vertical="center" wrapText="1"/>
      <protection locked="0"/>
    </xf>
    <xf numFmtId="180" fontId="5" fillId="0" borderId="11" xfId="0" applyNumberFormat="1" applyFont="1" applyFill="1" applyBorder="1" applyAlignment="1" applyProtection="1">
      <alignment horizontal="center" vertical="center" wrapText="1"/>
      <protection locked="0"/>
    </xf>
    <xf numFmtId="187" fontId="4" fillId="0" borderId="1" xfId="0" applyNumberFormat="1" applyFont="1" applyFill="1" applyBorder="1" applyAlignment="1">
      <alignment horizontal="center" vertical="center" wrapText="1"/>
    </xf>
    <xf numFmtId="2" fontId="6" fillId="0" borderId="16" xfId="0" applyNumberFormat="1" applyFont="1" applyFill="1" applyBorder="1" applyAlignment="1" applyProtection="1">
      <alignment horizontal="center" vertical="center" wrapText="1"/>
      <protection locked="0"/>
    </xf>
    <xf numFmtId="2" fontId="51" fillId="0" borderId="16" xfId="0" applyNumberFormat="1" applyFont="1" applyFill="1" applyBorder="1" applyAlignment="1">
      <alignment horizontal="center" vertical="center" wrapText="1"/>
    </xf>
    <xf numFmtId="2" fontId="51" fillId="0" borderId="1" xfId="0" applyNumberFormat="1" applyFont="1" applyFill="1" applyBorder="1" applyAlignment="1">
      <alignment horizontal="center" vertical="center" wrapText="1"/>
    </xf>
    <xf numFmtId="2" fontId="5" fillId="0" borderId="8"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wrapText="1"/>
      <protection locked="0"/>
    </xf>
    <xf numFmtId="2" fontId="5" fillId="0" borderId="76" xfId="0" applyNumberFormat="1" applyFont="1" applyFill="1" applyBorder="1" applyAlignment="1" applyProtection="1">
      <alignment horizontal="center" vertical="center" wrapText="1"/>
      <protection locked="0"/>
    </xf>
    <xf numFmtId="2" fontId="5" fillId="0" borderId="16" xfId="0" applyNumberFormat="1" applyFont="1" applyFill="1" applyBorder="1" applyAlignment="1" applyProtection="1">
      <alignment horizontal="center" vertical="center" wrapText="1"/>
      <protection locked="0"/>
    </xf>
    <xf numFmtId="2" fontId="5" fillId="0" borderId="11" xfId="0" applyNumberFormat="1" applyFont="1" applyFill="1" applyBorder="1" applyAlignment="1" applyProtection="1">
      <alignment horizontal="center" vertical="center" wrapText="1"/>
      <protection locked="0"/>
    </xf>
    <xf numFmtId="1" fontId="23" fillId="0" borderId="7" xfId="0" applyNumberFormat="1" applyFont="1" applyFill="1" applyBorder="1" applyAlignment="1">
      <alignment horizontal="center" vertical="center"/>
    </xf>
    <xf numFmtId="1"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1" fontId="5" fillId="0" borderId="8" xfId="0" applyNumberFormat="1" applyFont="1" applyFill="1" applyBorder="1" applyAlignment="1">
      <alignment horizontal="center" vertical="center"/>
    </xf>
    <xf numFmtId="181" fontId="52" fillId="0" borderId="16" xfId="8" applyNumberFormat="1" applyFont="1" applyFill="1" applyBorder="1" applyAlignment="1">
      <alignment horizontal="center" vertical="center"/>
    </xf>
    <xf numFmtId="181" fontId="23" fillId="0" borderId="7" xfId="0" applyNumberFormat="1" applyFont="1" applyFill="1" applyBorder="1" applyAlignment="1">
      <alignment horizontal="center" vertical="center"/>
    </xf>
    <xf numFmtId="181" fontId="23" fillId="0" borderId="1" xfId="0" applyNumberFormat="1" applyFont="1" applyFill="1" applyBorder="1" applyAlignment="1">
      <alignment horizontal="center" vertical="center"/>
    </xf>
    <xf numFmtId="181" fontId="5" fillId="0" borderId="1" xfId="0" applyNumberFormat="1" applyFont="1" applyFill="1" applyBorder="1" applyAlignment="1">
      <alignment horizontal="center" vertical="center" wrapText="1"/>
    </xf>
    <xf numFmtId="181" fontId="5" fillId="0" borderId="1" xfId="0" applyNumberFormat="1" applyFont="1" applyFill="1" applyBorder="1" applyAlignment="1">
      <alignment horizontal="center" vertical="center"/>
    </xf>
    <xf numFmtId="2" fontId="6" fillId="0" borderId="17" xfId="0" applyNumberFormat="1" applyFont="1" applyFill="1" applyBorder="1" applyAlignment="1" applyProtection="1">
      <alignment horizontal="center" vertical="center" wrapText="1"/>
      <protection locked="0"/>
    </xf>
    <xf numFmtId="182" fontId="51" fillId="0" borderId="16" xfId="0" applyNumberFormat="1" applyFont="1" applyFill="1" applyBorder="1" applyAlignment="1">
      <alignment horizontal="center" vertical="center" wrapText="1"/>
    </xf>
    <xf numFmtId="182" fontId="51" fillId="0" borderId="1" xfId="0" applyNumberFormat="1" applyFont="1" applyFill="1" applyBorder="1" applyAlignment="1">
      <alignment horizontal="center" vertical="center" wrapText="1"/>
    </xf>
    <xf numFmtId="0" fontId="5" fillId="0" borderId="8" xfId="0" applyFont="1" applyFill="1" applyBorder="1" applyAlignment="1" applyProtection="1">
      <alignment horizontal="center" vertical="center" wrapText="1"/>
      <protection locked="0"/>
    </xf>
    <xf numFmtId="4" fontId="5" fillId="0" borderId="1" xfId="0" applyNumberFormat="1" applyFont="1" applyFill="1" applyBorder="1" applyAlignment="1">
      <alignment horizontal="center" vertical="center" wrapText="1"/>
    </xf>
    <xf numFmtId="187" fontId="5" fillId="0" borderId="1" xfId="0" applyNumberFormat="1" applyFont="1" applyFill="1" applyBorder="1" applyAlignment="1">
      <alignment horizontal="center" vertical="center" wrapText="1"/>
    </xf>
    <xf numFmtId="2" fontId="23" fillId="0" borderId="16" xfId="0" applyNumberFormat="1" applyFont="1" applyFill="1" applyBorder="1" applyAlignment="1">
      <alignment horizontal="center" vertical="center"/>
    </xf>
    <xf numFmtId="2" fontId="23" fillId="0" borderId="1" xfId="0" applyNumberFormat="1" applyFont="1" applyFill="1" applyBorder="1" applyAlignment="1">
      <alignment horizontal="center" vertical="center"/>
    </xf>
    <xf numFmtId="0" fontId="23" fillId="0" borderId="7" xfId="0" applyFont="1" applyFill="1" applyBorder="1" applyAlignment="1">
      <alignment horizontal="center" vertical="center"/>
    </xf>
    <xf numFmtId="4" fontId="5" fillId="0" borderId="8" xfId="0" applyNumberFormat="1" applyFont="1" applyFill="1" applyBorder="1" applyAlignment="1">
      <alignment horizontal="center" vertical="center" wrapText="1"/>
    </xf>
    <xf numFmtId="187" fontId="23" fillId="0" borderId="16" xfId="0" applyNumberFormat="1" applyFont="1" applyFill="1" applyBorder="1" applyAlignment="1">
      <alignment horizontal="center" vertical="center"/>
    </xf>
    <xf numFmtId="187" fontId="23" fillId="0" borderId="1" xfId="0" applyNumberFormat="1" applyFont="1" applyFill="1" applyBorder="1" applyAlignment="1">
      <alignment horizontal="center" vertical="center"/>
    </xf>
    <xf numFmtId="0" fontId="6" fillId="0" borderId="17" xfId="0" applyFont="1" applyFill="1" applyBorder="1" applyAlignment="1" applyProtection="1">
      <alignment horizontal="center" vertical="center" wrapText="1"/>
      <protection locked="0"/>
    </xf>
    <xf numFmtId="0" fontId="6" fillId="0" borderId="16"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8" xfId="0" applyFont="1" applyFill="1" applyBorder="1" applyAlignment="1">
      <alignment horizontal="center" vertical="center"/>
    </xf>
    <xf numFmtId="187" fontId="4" fillId="0" borderId="31" xfId="8" applyNumberFormat="1" applyFont="1" applyFill="1" applyBorder="1" applyAlignment="1">
      <alignment horizontal="center" vertical="center" wrapText="1"/>
    </xf>
    <xf numFmtId="187" fontId="4" fillId="0" borderId="3" xfId="8" applyNumberFormat="1" applyFont="1" applyFill="1" applyBorder="1" applyAlignment="1">
      <alignment horizontal="center" vertical="center" wrapText="1"/>
    </xf>
    <xf numFmtId="187" fontId="4" fillId="0" borderId="14" xfId="8" applyNumberFormat="1" applyFont="1" applyFill="1" applyBorder="1" applyAlignment="1">
      <alignment horizontal="center" vertical="center" wrapText="1"/>
    </xf>
    <xf numFmtId="187" fontId="57" fillId="0" borderId="7" xfId="2912" applyNumberFormat="1" applyFont="1" applyFill="1" applyBorder="1" applyAlignment="1">
      <alignment horizontal="center" vertical="center"/>
    </xf>
    <xf numFmtId="187" fontId="57" fillId="0" borderId="1" xfId="2912" applyNumberFormat="1" applyFont="1" applyFill="1" applyBorder="1" applyAlignment="1">
      <alignment horizontal="center" vertical="center"/>
    </xf>
    <xf numFmtId="187" fontId="57" fillId="0" borderId="8" xfId="2912" applyNumberFormat="1" applyFont="1" applyFill="1" applyBorder="1" applyAlignment="1">
      <alignment horizontal="center" vertical="center"/>
    </xf>
    <xf numFmtId="187" fontId="4" fillId="0" borderId="38" xfId="0" applyNumberFormat="1" applyFont="1" applyFill="1" applyBorder="1" applyAlignment="1">
      <alignment horizontal="center" vertical="center" wrapText="1"/>
    </xf>
    <xf numFmtId="187" fontId="4" fillId="0" borderId="4" xfId="0" applyNumberFormat="1" applyFont="1" applyFill="1" applyBorder="1" applyAlignment="1">
      <alignment horizontal="center" vertical="center" wrapText="1"/>
    </xf>
    <xf numFmtId="187" fontId="4" fillId="0" borderId="53" xfId="0" applyNumberFormat="1" applyFont="1" applyFill="1" applyBorder="1" applyAlignment="1">
      <alignment horizontal="center" vertical="center" wrapText="1"/>
    </xf>
    <xf numFmtId="182" fontId="51" fillId="0" borderId="15" xfId="0" applyNumberFormat="1" applyFont="1" applyFill="1" applyBorder="1" applyAlignment="1">
      <alignment horizontal="center" vertical="center" wrapText="1"/>
    </xf>
    <xf numFmtId="182" fontId="51" fillId="0" borderId="3" xfId="0" applyNumberFormat="1" applyFont="1" applyFill="1" applyBorder="1" applyAlignment="1">
      <alignment horizontal="center" vertical="center" wrapText="1"/>
    </xf>
    <xf numFmtId="3" fontId="51" fillId="0" borderId="3" xfId="0" applyNumberFormat="1" applyFont="1" applyFill="1" applyBorder="1" applyAlignment="1">
      <alignment horizontal="center" vertical="center" wrapText="1"/>
    </xf>
    <xf numFmtId="0" fontId="5" fillId="0" borderId="3"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wrapText="1"/>
      <protection locked="0"/>
    </xf>
    <xf numFmtId="2" fontId="5" fillId="0" borderId="3" xfId="0" applyNumberFormat="1" applyFont="1" applyFill="1" applyBorder="1" applyAlignment="1" applyProtection="1">
      <alignment horizontal="center" vertical="center" wrapText="1"/>
      <protection locked="0"/>
    </xf>
    <xf numFmtId="2" fontId="5" fillId="0" borderId="14" xfId="0" applyNumberFormat="1" applyFont="1" applyFill="1" applyBorder="1" applyAlignment="1" applyProtection="1">
      <alignment horizontal="center" vertical="center" wrapText="1"/>
      <protection locked="0"/>
    </xf>
    <xf numFmtId="2" fontId="5" fillId="0" borderId="82" xfId="0" applyNumberFormat="1" applyFont="1" applyFill="1" applyBorder="1" applyAlignment="1" applyProtection="1">
      <alignment horizontal="center" vertical="center" wrapText="1"/>
      <protection locked="0"/>
    </xf>
    <xf numFmtId="2" fontId="5" fillId="0" borderId="15" xfId="0" applyNumberFormat="1" applyFont="1" applyFill="1" applyBorder="1" applyAlignment="1" applyProtection="1">
      <alignment horizontal="center" vertical="center" wrapText="1"/>
      <protection locked="0"/>
    </xf>
    <xf numFmtId="2" fontId="5" fillId="0" borderId="10" xfId="0" applyNumberFormat="1" applyFont="1" applyFill="1" applyBorder="1" applyAlignment="1" applyProtection="1">
      <alignment horizontal="center" vertical="center" wrapText="1"/>
      <protection locked="0"/>
    </xf>
    <xf numFmtId="3" fontId="5" fillId="0" borderId="31"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82" fontId="4" fillId="0" borderId="3" xfId="0" applyNumberFormat="1" applyFont="1" applyFill="1" applyBorder="1" applyAlignment="1">
      <alignment horizontal="center" vertical="center" wrapText="1"/>
    </xf>
    <xf numFmtId="182" fontId="4" fillId="0" borderId="14" xfId="0" applyNumberFormat="1" applyFont="1" applyFill="1" applyBorder="1" applyAlignment="1">
      <alignment horizontal="center" vertical="center" wrapText="1"/>
    </xf>
    <xf numFmtId="185" fontId="4" fillId="23" borderId="37" xfId="2912" applyNumberFormat="1" applyFont="1" applyFill="1" applyBorder="1" applyAlignment="1">
      <alignment horizontal="center" vertical="center" wrapText="1"/>
    </xf>
    <xf numFmtId="185" fontId="4" fillId="4" borderId="17" xfId="2912" applyNumberFormat="1" applyFont="1" applyFill="1" applyBorder="1" applyAlignment="1">
      <alignment horizontal="center" vertical="center" wrapText="1"/>
    </xf>
    <xf numFmtId="185" fontId="4" fillId="4" borderId="2" xfId="2912" applyNumberFormat="1" applyFont="1" applyFill="1" applyBorder="1" applyAlignment="1">
      <alignment horizontal="center" vertical="center" wrapText="1"/>
    </xf>
    <xf numFmtId="185" fontId="4" fillId="4" borderId="69" xfId="2912" applyNumberFormat="1" applyFont="1" applyFill="1" applyBorder="1" applyAlignment="1">
      <alignment horizontal="center" vertical="center" wrapText="1"/>
    </xf>
    <xf numFmtId="185" fontId="4" fillId="4" borderId="60" xfId="2912" applyNumberFormat="1" applyFont="1" applyFill="1" applyBorder="1" applyAlignment="1">
      <alignment horizontal="center" vertical="center" wrapText="1"/>
    </xf>
    <xf numFmtId="185" fontId="57" fillId="4" borderId="2" xfId="2912" applyNumberFormat="1" applyFont="1" applyFill="1" applyBorder="1" applyAlignment="1">
      <alignment horizontal="center" vertical="center"/>
    </xf>
    <xf numFmtId="185" fontId="57" fillId="4" borderId="69" xfId="2912" applyNumberFormat="1" applyFont="1" applyFill="1" applyBorder="1" applyAlignment="1">
      <alignment horizontal="center" vertical="center"/>
    </xf>
    <xf numFmtId="185" fontId="57" fillId="4" borderId="77" xfId="2912" applyNumberFormat="1" applyFont="1" applyFill="1" applyBorder="1" applyAlignment="1">
      <alignment horizontal="center" vertical="center"/>
    </xf>
    <xf numFmtId="180" fontId="4" fillId="4" borderId="17" xfId="8" applyNumberFormat="1" applyFont="1" applyFill="1" applyBorder="1" applyAlignment="1">
      <alignment horizontal="center" vertical="center" wrapText="1"/>
    </xf>
    <xf numFmtId="180" fontId="4" fillId="4" borderId="2" xfId="8" applyNumberFormat="1" applyFont="1" applyFill="1" applyBorder="1" applyAlignment="1">
      <alignment horizontal="center" vertical="center" wrapText="1"/>
    </xf>
    <xf numFmtId="180" fontId="4" fillId="4" borderId="60" xfId="8" applyNumberFormat="1" applyFont="1" applyFill="1" applyBorder="1" applyAlignment="1">
      <alignment horizontal="center" vertical="center" wrapText="1"/>
    </xf>
    <xf numFmtId="181" fontId="57" fillId="4" borderId="63" xfId="2912" applyNumberFormat="1" applyFont="1" applyFill="1" applyBorder="1" applyAlignment="1">
      <alignment horizontal="center" vertical="center"/>
    </xf>
    <xf numFmtId="181" fontId="57" fillId="4" borderId="2" xfId="2912" applyNumberFormat="1" applyFont="1" applyFill="1" applyBorder="1" applyAlignment="1">
      <alignment horizontal="center" vertical="center"/>
    </xf>
    <xf numFmtId="181" fontId="57" fillId="4" borderId="69" xfId="2912" applyNumberFormat="1" applyFont="1" applyFill="1" applyBorder="1" applyAlignment="1">
      <alignment horizontal="center" vertical="center"/>
    </xf>
    <xf numFmtId="10" fontId="7" fillId="4" borderId="1" xfId="21" applyNumberFormat="1" applyFont="1" applyFill="1" applyBorder="1" applyAlignment="1">
      <alignment horizontal="center" vertical="center"/>
    </xf>
    <xf numFmtId="182" fontId="51" fillId="0" borderId="17" xfId="0" applyNumberFormat="1" applyFont="1" applyFill="1" applyBorder="1" applyAlignment="1">
      <alignment horizontal="center" vertical="center" wrapText="1"/>
    </xf>
    <xf numFmtId="182" fontId="51" fillId="0" borderId="2" xfId="0" applyNumberFormat="1" applyFont="1" applyFill="1" applyBorder="1" applyAlignment="1">
      <alignment horizontal="center" vertical="center" wrapText="1"/>
    </xf>
    <xf numFmtId="0" fontId="5" fillId="0" borderId="69" xfId="0" applyFont="1" applyFill="1" applyBorder="1" applyAlignment="1" applyProtection="1">
      <alignment horizontal="center" vertical="center" wrapText="1"/>
      <protection locked="0"/>
    </xf>
    <xf numFmtId="2" fontId="5" fillId="0" borderId="2" xfId="0" applyNumberFormat="1" applyFont="1" applyFill="1" applyBorder="1" applyAlignment="1" applyProtection="1">
      <alignment horizontal="center" vertical="center" wrapText="1"/>
      <protection locked="0"/>
    </xf>
    <xf numFmtId="2" fontId="5" fillId="0" borderId="69" xfId="0" applyNumberFormat="1" applyFont="1" applyFill="1" applyBorder="1" applyAlignment="1" applyProtection="1">
      <alignment horizontal="center" vertical="center" wrapText="1"/>
      <protection locked="0"/>
    </xf>
    <xf numFmtId="2" fontId="5" fillId="0" borderId="77" xfId="0" applyNumberFormat="1" applyFont="1" applyFill="1" applyBorder="1" applyAlignment="1" applyProtection="1">
      <alignment horizontal="center" vertical="center" wrapText="1"/>
      <protection locked="0"/>
    </xf>
    <xf numFmtId="2" fontId="5" fillId="0" borderId="17" xfId="0" applyNumberFormat="1" applyFont="1" applyFill="1" applyBorder="1" applyAlignment="1" applyProtection="1">
      <alignment horizontal="center" vertical="center" wrapText="1"/>
      <protection locked="0"/>
    </xf>
    <xf numFmtId="2" fontId="5" fillId="0" borderId="60" xfId="0" applyNumberFormat="1" applyFont="1" applyFill="1" applyBorder="1" applyAlignment="1" applyProtection="1">
      <alignment horizontal="center" vertical="center" wrapText="1"/>
      <protection locked="0"/>
    </xf>
    <xf numFmtId="4" fontId="4" fillId="0" borderId="63" xfId="8" applyNumberFormat="1" applyFont="1" applyFill="1" applyBorder="1" applyAlignment="1">
      <alignment horizontal="center" vertical="center" wrapText="1"/>
    </xf>
    <xf numFmtId="4" fontId="4" fillId="0" borderId="2" xfId="8"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71" fontId="5" fillId="0" borderId="2" xfId="2859" applyNumberFormat="1" applyFont="1" applyFill="1" applyBorder="1" applyAlignment="1">
      <alignment horizontal="center" vertical="center"/>
    </xf>
    <xf numFmtId="1" fontId="5" fillId="0" borderId="2" xfId="2858" applyNumberFormat="1" applyFont="1" applyFill="1" applyBorder="1" applyAlignment="1">
      <alignment horizontal="center" vertical="center" wrapText="1"/>
    </xf>
    <xf numFmtId="171" fontId="5" fillId="0" borderId="69" xfId="2859" applyNumberFormat="1" applyFont="1" applyFill="1" applyBorder="1" applyAlignment="1">
      <alignment horizontal="center" vertical="center"/>
    </xf>
    <xf numFmtId="0" fontId="6" fillId="0" borderId="61" xfId="0" applyFont="1" applyFill="1" applyBorder="1" applyAlignment="1" applyProtection="1">
      <alignment horizontal="center" vertical="center" wrapText="1"/>
      <protection locked="0"/>
    </xf>
    <xf numFmtId="4" fontId="51" fillId="0" borderId="61" xfId="0" applyNumberFormat="1" applyFont="1" applyFill="1" applyBorder="1" applyAlignment="1">
      <alignment horizontal="center" vertical="center" wrapText="1"/>
    </xf>
    <xf numFmtId="4" fontId="51" fillId="0" borderId="5" xfId="0" applyNumberFormat="1" applyFont="1" applyFill="1" applyBorder="1" applyAlignment="1">
      <alignment horizontal="center" vertical="center" wrapText="1"/>
    </xf>
    <xf numFmtId="182" fontId="4" fillId="0" borderId="5" xfId="0" applyNumberFormat="1" applyFont="1" applyFill="1" applyBorder="1" applyAlignment="1">
      <alignment horizontal="center" vertical="center" wrapText="1"/>
    </xf>
    <xf numFmtId="37" fontId="23" fillId="0" borderId="36" xfId="2912" applyNumberFormat="1" applyFont="1" applyFill="1" applyBorder="1" applyAlignment="1">
      <alignment horizontal="center" vertical="center"/>
    </xf>
    <xf numFmtId="37" fontId="23" fillId="0" borderId="5" xfId="2912" applyNumberFormat="1" applyFont="1" applyFill="1" applyBorder="1" applyAlignment="1">
      <alignment horizontal="center" vertical="center"/>
    </xf>
    <xf numFmtId="37" fontId="57" fillId="0" borderId="5" xfId="2912"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 fontId="4" fillId="0" borderId="5" xfId="2858" applyNumberFormat="1" applyFont="1" applyFill="1" applyBorder="1" applyAlignment="1">
      <alignment horizontal="center" vertical="center" wrapText="1"/>
    </xf>
    <xf numFmtId="4" fontId="5" fillId="0" borderId="71" xfId="0" applyNumberFormat="1" applyFont="1" applyFill="1" applyBorder="1" applyAlignment="1">
      <alignment horizontal="center" vertical="center" wrapText="1"/>
    </xf>
    <xf numFmtId="10" fontId="7" fillId="0" borderId="5" xfId="21" applyNumberFormat="1" applyFont="1" applyFill="1" applyBorder="1" applyAlignment="1">
      <alignment horizontal="center" vertical="center"/>
    </xf>
    <xf numFmtId="181" fontId="4" fillId="4" borderId="59" xfId="8" applyNumberFormat="1" applyFont="1" applyFill="1" applyBorder="1" applyAlignment="1">
      <alignment horizontal="center" vertical="center" wrapText="1"/>
    </xf>
    <xf numFmtId="181" fontId="4" fillId="4" borderId="43" xfId="8" applyNumberFormat="1" applyFont="1" applyFill="1" applyBorder="1" applyAlignment="1">
      <alignment horizontal="center" vertical="center" wrapText="1"/>
    </xf>
    <xf numFmtId="185" fontId="4" fillId="4" borderId="72" xfId="2912" applyNumberFormat="1" applyFont="1" applyFill="1" applyBorder="1" applyAlignment="1">
      <alignment horizontal="center" vertical="center" wrapText="1"/>
    </xf>
    <xf numFmtId="185" fontId="4" fillId="4" borderId="43" xfId="2912" applyNumberFormat="1" applyFont="1" applyFill="1" applyBorder="1" applyAlignment="1">
      <alignment horizontal="center" vertical="center" wrapText="1"/>
    </xf>
    <xf numFmtId="185" fontId="4" fillId="4" borderId="79" xfId="2912" applyNumberFormat="1" applyFont="1" applyFill="1" applyBorder="1" applyAlignment="1">
      <alignment horizontal="center" vertical="center" wrapText="1"/>
    </xf>
    <xf numFmtId="180" fontId="4" fillId="4" borderId="59" xfId="8" applyNumberFormat="1" applyFont="1" applyFill="1" applyBorder="1" applyAlignment="1">
      <alignment horizontal="center" vertical="center" wrapText="1"/>
    </xf>
    <xf numFmtId="180" fontId="4" fillId="4" borderId="43" xfId="8" applyNumberFormat="1" applyFont="1" applyFill="1" applyBorder="1" applyAlignment="1">
      <alignment horizontal="center" vertical="center" wrapText="1"/>
    </xf>
    <xf numFmtId="180" fontId="4" fillId="4" borderId="44" xfId="8" applyNumberFormat="1" applyFont="1" applyFill="1" applyBorder="1" applyAlignment="1">
      <alignment horizontal="center" vertical="center" wrapText="1"/>
    </xf>
    <xf numFmtId="181" fontId="57" fillId="4" borderId="48" xfId="2912" applyNumberFormat="1" applyFont="1" applyFill="1" applyBorder="1" applyAlignment="1">
      <alignment horizontal="center" vertical="center"/>
    </xf>
    <xf numFmtId="181" fontId="57" fillId="4" borderId="43" xfId="2912" applyNumberFormat="1" applyFont="1" applyFill="1" applyBorder="1" applyAlignment="1">
      <alignment horizontal="center" vertical="center"/>
    </xf>
    <xf numFmtId="181" fontId="4" fillId="4" borderId="43" xfId="0" applyNumberFormat="1" applyFont="1" applyFill="1" applyBorder="1" applyAlignment="1">
      <alignment horizontal="center" vertical="center" wrapText="1"/>
    </xf>
    <xf numFmtId="181" fontId="4" fillId="4" borderId="43" xfId="2912" applyNumberFormat="1" applyFont="1" applyFill="1" applyBorder="1" applyAlignment="1">
      <alignment horizontal="center" vertical="center"/>
    </xf>
    <xf numFmtId="181" fontId="57" fillId="4" borderId="72" xfId="2912" applyNumberFormat="1" applyFont="1" applyFill="1" applyBorder="1" applyAlignment="1">
      <alignment horizontal="center" vertical="center"/>
    </xf>
    <xf numFmtId="2" fontId="51" fillId="0" borderId="17" xfId="0" applyNumberFormat="1" applyFont="1" applyFill="1" applyBorder="1" applyAlignment="1">
      <alignment horizontal="center" vertical="center" wrapText="1"/>
    </xf>
    <xf numFmtId="2" fontId="51" fillId="0" borderId="2" xfId="0" applyNumberFormat="1" applyFont="1" applyFill="1" applyBorder="1" applyAlignment="1">
      <alignment horizontal="center" vertical="center" wrapText="1"/>
    </xf>
    <xf numFmtId="2" fontId="4" fillId="0" borderId="63" xfId="8" applyNumberFormat="1" applyFont="1" applyFill="1" applyBorder="1" applyAlignment="1">
      <alignment horizontal="center" vertical="center" wrapText="1"/>
    </xf>
    <xf numFmtId="2" fontId="4" fillId="0" borderId="2" xfId="8" applyNumberFormat="1" applyFont="1" applyFill="1" applyBorder="1" applyAlignment="1">
      <alignment horizontal="center" vertical="center" wrapText="1"/>
    </xf>
    <xf numFmtId="2" fontId="5" fillId="0" borderId="2" xfId="8"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2" fontId="5" fillId="0" borderId="69" xfId="8" applyNumberFormat="1" applyFont="1" applyFill="1" applyBorder="1" applyAlignment="1">
      <alignment horizontal="center" vertical="center" wrapText="1"/>
    </xf>
    <xf numFmtId="4" fontId="5" fillId="0" borderId="36"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 fontId="5" fillId="0" borderId="5" xfId="2858" applyNumberFormat="1" applyFont="1" applyFill="1" applyBorder="1" applyAlignment="1">
      <alignment horizontal="center" vertical="center" wrapText="1"/>
    </xf>
    <xf numFmtId="3" fontId="5" fillId="0" borderId="71" xfId="0" applyNumberFormat="1" applyFont="1" applyFill="1" applyBorder="1" applyAlignment="1">
      <alignment horizontal="center" vertical="center" wrapText="1"/>
    </xf>
    <xf numFmtId="180" fontId="4" fillId="4" borderId="72" xfId="8" applyNumberFormat="1" applyFont="1" applyFill="1" applyBorder="1" applyAlignment="1">
      <alignment horizontal="center" vertical="center" wrapText="1"/>
    </xf>
    <xf numFmtId="180" fontId="4" fillId="4" borderId="79" xfId="8" applyNumberFormat="1" applyFont="1" applyFill="1" applyBorder="1" applyAlignment="1">
      <alignment horizontal="center" vertical="center" wrapText="1"/>
    </xf>
    <xf numFmtId="181" fontId="14" fillId="17" borderId="1" xfId="0" applyNumberFormat="1" applyFont="1" applyFill="1" applyBorder="1" applyAlignment="1" applyProtection="1">
      <alignment horizontal="center" vertical="center" wrapText="1"/>
      <protection locked="0"/>
    </xf>
    <xf numFmtId="181" fontId="14" fillId="17" borderId="2" xfId="0" applyNumberFormat="1" applyFont="1" applyFill="1" applyBorder="1" applyAlignment="1" applyProtection="1">
      <alignment horizontal="center" vertical="center" wrapText="1"/>
      <protection locked="0"/>
    </xf>
    <xf numFmtId="185" fontId="4" fillId="16" borderId="3" xfId="2912" applyNumberFormat="1" applyFont="1" applyFill="1" applyBorder="1" applyAlignment="1">
      <alignment horizontal="center" vertical="center" wrapText="1"/>
    </xf>
    <xf numFmtId="187" fontId="14" fillId="17" borderId="1" xfId="0" applyNumberFormat="1" applyFont="1" applyFill="1" applyBorder="1" applyAlignment="1" applyProtection="1">
      <alignment horizontal="center" vertical="top" wrapText="1"/>
      <protection locked="0"/>
    </xf>
    <xf numFmtId="187" fontId="14" fillId="16" borderId="4" xfId="0" applyNumberFormat="1" applyFont="1" applyFill="1" applyBorder="1" applyAlignment="1" applyProtection="1">
      <alignment horizontal="center" vertical="top" wrapText="1"/>
      <protection locked="0"/>
    </xf>
    <xf numFmtId="174" fontId="5" fillId="0" borderId="3" xfId="2860" applyNumberFormat="1" applyFont="1" applyFill="1" applyBorder="1" applyAlignment="1">
      <alignment horizontal="center" vertical="center"/>
    </xf>
    <xf numFmtId="174" fontId="5" fillId="0" borderId="1" xfId="2860" applyNumberFormat="1" applyFont="1" applyFill="1" applyBorder="1" applyAlignment="1">
      <alignment horizontal="center" vertical="center"/>
    </xf>
    <xf numFmtId="174" fontId="5" fillId="0" borderId="2" xfId="2860" applyNumberFormat="1" applyFont="1" applyFill="1" applyBorder="1" applyAlignment="1">
      <alignment horizontal="center" vertical="center"/>
    </xf>
    <xf numFmtId="174" fontId="5" fillId="4" borderId="43" xfId="2860" applyNumberFormat="1" applyFont="1" applyFill="1" applyBorder="1" applyAlignment="1">
      <alignment horizontal="center" vertical="center"/>
    </xf>
    <xf numFmtId="174" fontId="5" fillId="0" borderId="5" xfId="2860" applyNumberFormat="1" applyFont="1" applyFill="1" applyBorder="1" applyAlignment="1">
      <alignment horizontal="center" vertical="center"/>
    </xf>
    <xf numFmtId="174" fontId="5" fillId="4" borderId="1" xfId="2860" applyNumberFormat="1" applyFont="1" applyFill="1" applyBorder="1" applyAlignment="1">
      <alignment horizontal="center" vertical="center"/>
    </xf>
    <xf numFmtId="0" fontId="5" fillId="16" borderId="17" xfId="0" applyFont="1" applyFill="1" applyBorder="1" applyAlignment="1">
      <alignment vertical="center" wrapText="1"/>
    </xf>
    <xf numFmtId="0" fontId="5" fillId="16" borderId="2" xfId="0" applyFont="1" applyFill="1" applyBorder="1" applyAlignment="1">
      <alignment vertical="center" wrapText="1"/>
    </xf>
    <xf numFmtId="0" fontId="5" fillId="16"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17" fillId="20" borderId="2" xfId="0" applyFont="1" applyFill="1" applyBorder="1" applyAlignment="1">
      <alignment horizontal="center" vertical="center" wrapText="1"/>
    </xf>
    <xf numFmtId="0" fontId="46" fillId="0" borderId="0" xfId="0" applyFont="1" applyFill="1" applyAlignment="1">
      <alignment horizontal="center"/>
    </xf>
    <xf numFmtId="4" fontId="46" fillId="0" borderId="0" xfId="0" applyNumberFormat="1" applyFont="1" applyFill="1" applyAlignment="1">
      <alignment horizontal="center"/>
    </xf>
    <xf numFmtId="4" fontId="76" fillId="0" borderId="1" xfId="0" applyNumberFormat="1" applyFont="1" applyFill="1" applyBorder="1" applyAlignment="1">
      <alignment horizontal="justify" vertical="top" wrapText="1"/>
    </xf>
    <xf numFmtId="0" fontId="76" fillId="0" borderId="1" xfId="0" applyFont="1" applyFill="1" applyBorder="1" applyAlignment="1">
      <alignment horizontal="left" vertical="top" wrapText="1"/>
    </xf>
    <xf numFmtId="4" fontId="76" fillId="0" borderId="1" xfId="0" applyNumberFormat="1" applyFont="1" applyFill="1" applyBorder="1" applyAlignment="1">
      <alignment horizontal="center" vertical="center" wrapText="1"/>
    </xf>
    <xf numFmtId="4" fontId="76" fillId="0" borderId="3" xfId="0" applyNumberFormat="1" applyFont="1" applyFill="1" applyBorder="1" applyAlignment="1">
      <alignment horizontal="justify" vertical="top" wrapText="1"/>
    </xf>
    <xf numFmtId="4" fontId="76" fillId="0" borderId="10" xfId="0" applyNumberFormat="1" applyFont="1" applyFill="1" applyBorder="1" applyAlignment="1">
      <alignment horizontal="justify" vertical="top" wrapText="1"/>
    </xf>
    <xf numFmtId="4" fontId="76" fillId="0" borderId="11" xfId="0" applyNumberFormat="1" applyFont="1" applyFill="1" applyBorder="1" applyAlignment="1">
      <alignment horizontal="justify" vertical="top" wrapText="1"/>
    </xf>
    <xf numFmtId="0" fontId="76" fillId="0" borderId="4" xfId="0" applyFont="1" applyFill="1" applyBorder="1" applyAlignment="1">
      <alignment horizontal="left" vertical="top" wrapText="1"/>
    </xf>
    <xf numFmtId="4" fontId="76" fillId="0" borderId="4" xfId="0" applyNumberFormat="1" applyFont="1" applyFill="1" applyBorder="1" applyAlignment="1">
      <alignment horizontal="center" vertical="center" wrapText="1"/>
    </xf>
    <xf numFmtId="4" fontId="76" fillId="0" borderId="4" xfId="0" applyNumberFormat="1" applyFont="1" applyFill="1" applyBorder="1" applyAlignment="1">
      <alignment horizontal="justify" vertical="top" wrapText="1"/>
    </xf>
    <xf numFmtId="4" fontId="76" fillId="0" borderId="12" xfId="0" applyNumberFormat="1" applyFont="1" applyFill="1" applyBorder="1" applyAlignment="1">
      <alignment horizontal="justify" vertical="top" wrapText="1"/>
    </xf>
    <xf numFmtId="174" fontId="76" fillId="0" borderId="3" xfId="2860" applyNumberFormat="1" applyFont="1" applyFill="1" applyBorder="1" applyAlignment="1">
      <alignment horizontal="center" vertical="center"/>
    </xf>
    <xf numFmtId="10" fontId="76" fillId="0" borderId="3" xfId="2860" applyNumberFormat="1" applyFont="1" applyFill="1" applyBorder="1" applyAlignment="1">
      <alignment horizontal="center" vertical="center"/>
    </xf>
    <xf numFmtId="174" fontId="76" fillId="0" borderId="1" xfId="2860" applyNumberFormat="1" applyFont="1" applyFill="1" applyBorder="1" applyAlignment="1">
      <alignment horizontal="center" vertical="center"/>
    </xf>
    <xf numFmtId="10" fontId="76" fillId="0" borderId="1" xfId="2860" applyNumberFormat="1" applyFont="1" applyFill="1" applyBorder="1" applyAlignment="1">
      <alignment horizontal="center" vertical="center"/>
    </xf>
    <xf numFmtId="174" fontId="76" fillId="0" borderId="4" xfId="2860" applyNumberFormat="1" applyFont="1" applyFill="1" applyBorder="1" applyAlignment="1">
      <alignment horizontal="center" vertical="center"/>
    </xf>
    <xf numFmtId="10" fontId="76" fillId="0" borderId="4" xfId="2860" applyNumberFormat="1" applyFont="1" applyFill="1" applyBorder="1" applyAlignment="1">
      <alignment horizontal="center" vertical="center"/>
    </xf>
    <xf numFmtId="0" fontId="92" fillId="0" borderId="1" xfId="0" applyFont="1" applyFill="1" applyBorder="1" applyAlignment="1">
      <alignment horizontal="center" vertical="center"/>
    </xf>
    <xf numFmtId="0" fontId="92" fillId="0" borderId="1" xfId="0" applyFont="1" applyFill="1" applyBorder="1" applyAlignment="1">
      <alignment horizontal="left" vertical="top" wrapText="1"/>
    </xf>
    <xf numFmtId="0" fontId="92" fillId="0" borderId="1" xfId="0" applyFont="1" applyFill="1" applyBorder="1" applyAlignment="1">
      <alignment horizontal="left" vertical="center"/>
    </xf>
    <xf numFmtId="176" fontId="92" fillId="0" borderId="1" xfId="2859" applyNumberFormat="1" applyFont="1" applyFill="1" applyBorder="1" applyAlignment="1">
      <alignment horizontal="center" vertical="center"/>
    </xf>
    <xf numFmtId="0" fontId="92" fillId="0" borderId="1" xfId="19" applyNumberFormat="1" applyFont="1" applyFill="1" applyBorder="1" applyAlignment="1">
      <alignment horizontal="center" vertical="center"/>
    </xf>
    <xf numFmtId="178" fontId="92" fillId="0" borderId="1" xfId="4" applyNumberFormat="1" applyFont="1" applyFill="1" applyBorder="1" applyAlignment="1">
      <alignment horizontal="center" vertical="center"/>
    </xf>
    <xf numFmtId="178" fontId="92" fillId="0" borderId="1" xfId="4" applyNumberFormat="1" applyFont="1" applyFill="1" applyBorder="1" applyAlignment="1">
      <alignment horizontal="right" vertical="center"/>
    </xf>
    <xf numFmtId="178" fontId="91" fillId="0" borderId="1" xfId="0" applyNumberFormat="1" applyFont="1" applyFill="1" applyBorder="1" applyAlignment="1">
      <alignment horizontal="center" vertical="center"/>
    </xf>
    <xf numFmtId="2" fontId="92" fillId="0" borderId="1" xfId="19" applyNumberFormat="1" applyFont="1" applyFill="1" applyBorder="1" applyAlignment="1">
      <alignment horizontal="center" vertical="center"/>
    </xf>
    <xf numFmtId="178" fontId="91" fillId="0" borderId="1" xfId="2859" applyNumberFormat="1" applyFont="1" applyFill="1" applyBorder="1" applyAlignment="1">
      <alignment horizontal="center" vertical="center"/>
    </xf>
    <xf numFmtId="3" fontId="76" fillId="0" borderId="1" xfId="0" applyNumberFormat="1" applyFont="1" applyFill="1" applyBorder="1" applyAlignment="1">
      <alignment horizontal="center" vertical="center" wrapText="1"/>
    </xf>
    <xf numFmtId="0" fontId="92" fillId="0" borderId="1" xfId="0" applyFont="1" applyFill="1" applyBorder="1" applyAlignment="1">
      <alignment horizontal="left" vertical="center" wrapText="1"/>
    </xf>
    <xf numFmtId="179" fontId="91" fillId="0" borderId="1" xfId="2859" applyNumberFormat="1" applyFont="1" applyFill="1" applyBorder="1" applyAlignment="1">
      <alignment vertical="center"/>
    </xf>
    <xf numFmtId="178" fontId="92" fillId="0" borderId="1" xfId="0" applyNumberFormat="1" applyFont="1" applyFill="1" applyBorder="1" applyAlignment="1">
      <alignment horizontal="center" vertical="center"/>
    </xf>
    <xf numFmtId="178" fontId="91" fillId="0" borderId="1" xfId="2911" applyNumberFormat="1" applyFont="1" applyFill="1" applyBorder="1" applyAlignment="1">
      <alignment horizontal="center" vertical="center"/>
    </xf>
    <xf numFmtId="0" fontId="92" fillId="0" borderId="3" xfId="0" applyFont="1" applyFill="1" applyBorder="1" applyAlignment="1">
      <alignment horizontal="center" vertical="center"/>
    </xf>
    <xf numFmtId="0" fontId="92" fillId="0" borderId="3" xfId="0" applyFont="1" applyFill="1" applyBorder="1" applyAlignment="1">
      <alignment horizontal="left" vertical="top" wrapText="1"/>
    </xf>
    <xf numFmtId="0" fontId="76" fillId="0" borderId="3" xfId="0" applyFont="1" applyFill="1" applyBorder="1" applyAlignment="1">
      <alignment horizontal="left" vertical="center" wrapText="1"/>
    </xf>
    <xf numFmtId="0" fontId="92" fillId="0" borderId="3" xfId="0" applyFont="1" applyFill="1" applyBorder="1" applyAlignment="1">
      <alignment horizontal="left" vertical="center"/>
    </xf>
    <xf numFmtId="176" fontId="92" fillId="0" borderId="3" xfId="2859" applyNumberFormat="1" applyFont="1" applyFill="1" applyBorder="1" applyAlignment="1">
      <alignment horizontal="center" vertical="center"/>
    </xf>
    <xf numFmtId="0" fontId="92" fillId="0" borderId="3" xfId="19" applyNumberFormat="1" applyFont="1" applyFill="1" applyBorder="1" applyAlignment="1">
      <alignment horizontal="center" vertical="center"/>
    </xf>
    <xf numFmtId="179" fontId="91" fillId="0" borderId="3" xfId="2859" applyNumberFormat="1" applyFont="1" applyFill="1" applyBorder="1" applyAlignment="1">
      <alignment horizontal="center" vertical="center"/>
    </xf>
    <xf numFmtId="178" fontId="92" fillId="0" borderId="3" xfId="4" applyNumberFormat="1" applyFont="1" applyFill="1" applyBorder="1" applyAlignment="1">
      <alignment horizontal="center" vertical="center"/>
    </xf>
    <xf numFmtId="178" fontId="92" fillId="0" borderId="3" xfId="4" applyNumberFormat="1" applyFont="1" applyFill="1" applyBorder="1" applyAlignment="1">
      <alignment horizontal="right" vertical="center"/>
    </xf>
    <xf numFmtId="178" fontId="91" fillId="0" borderId="3" xfId="0" applyNumberFormat="1" applyFont="1" applyFill="1" applyBorder="1" applyAlignment="1">
      <alignment horizontal="center" vertical="center"/>
    </xf>
    <xf numFmtId="4" fontId="76" fillId="0" borderId="3" xfId="0" applyNumberFormat="1" applyFont="1" applyFill="1" applyBorder="1" applyAlignment="1">
      <alignment horizontal="center" vertical="center" wrapText="1"/>
    </xf>
    <xf numFmtId="2" fontId="92" fillId="0" borderId="3" xfId="19" applyNumberFormat="1" applyFont="1" applyFill="1" applyBorder="1" applyAlignment="1">
      <alignment horizontal="center" vertical="center"/>
    </xf>
    <xf numFmtId="178" fontId="91" fillId="0" borderId="3" xfId="2859" applyNumberFormat="1" applyFont="1" applyFill="1" applyBorder="1" applyAlignment="1">
      <alignment horizontal="center" vertical="center"/>
    </xf>
    <xf numFmtId="3" fontId="76" fillId="0" borderId="3" xfId="0" applyNumberFormat="1" applyFont="1" applyFill="1" applyBorder="1" applyAlignment="1">
      <alignment horizontal="center" vertical="center" wrapText="1"/>
    </xf>
    <xf numFmtId="0" fontId="92" fillId="0" borderId="4" xfId="0" applyFont="1" applyFill="1" applyBorder="1" applyAlignment="1">
      <alignment horizontal="center" vertical="center"/>
    </xf>
    <xf numFmtId="0" fontId="92" fillId="0" borderId="4" xfId="0" applyFont="1" applyFill="1" applyBorder="1" applyAlignment="1">
      <alignment horizontal="left" vertical="top" wrapText="1"/>
    </xf>
    <xf numFmtId="0" fontId="92" fillId="0" borderId="4" xfId="0" applyFont="1" applyFill="1" applyBorder="1" applyAlignment="1">
      <alignment horizontal="left" vertical="center" wrapText="1"/>
    </xf>
    <xf numFmtId="0" fontId="92" fillId="0" borderId="4" xfId="0" applyFont="1" applyFill="1" applyBorder="1" applyAlignment="1">
      <alignment horizontal="left" vertical="center"/>
    </xf>
    <xf numFmtId="176" fontId="92" fillId="0" borderId="4" xfId="2859" applyNumberFormat="1" applyFont="1" applyFill="1" applyBorder="1" applyAlignment="1">
      <alignment horizontal="center" vertical="center"/>
    </xf>
    <xf numFmtId="0" fontId="92" fillId="0" borderId="4" xfId="19" applyNumberFormat="1" applyFont="1" applyFill="1" applyBorder="1" applyAlignment="1">
      <alignment horizontal="center" vertical="center"/>
    </xf>
    <xf numFmtId="179" fontId="76" fillId="0" borderId="4" xfId="2859" applyNumberFormat="1" applyFont="1" applyFill="1" applyBorder="1" applyAlignment="1">
      <alignment horizontal="center" vertical="center"/>
    </xf>
    <xf numFmtId="178" fontId="92" fillId="0" borderId="4" xfId="4" applyNumberFormat="1" applyFont="1" applyFill="1" applyBorder="1" applyAlignment="1">
      <alignment horizontal="center" vertical="center"/>
    </xf>
    <xf numFmtId="178" fontId="92" fillId="0" borderId="4" xfId="4" applyNumberFormat="1" applyFont="1" applyFill="1" applyBorder="1" applyAlignment="1">
      <alignment horizontal="left" vertical="center"/>
    </xf>
    <xf numFmtId="178" fontId="91" fillId="0" borderId="4" xfId="0" applyNumberFormat="1" applyFont="1" applyFill="1" applyBorder="1" applyAlignment="1">
      <alignment horizontal="center" vertical="center"/>
    </xf>
    <xf numFmtId="178" fontId="91" fillId="0" borderId="4" xfId="2859" applyNumberFormat="1" applyFont="1" applyFill="1" applyBorder="1" applyAlignment="1">
      <alignment horizontal="center" vertical="center"/>
    </xf>
    <xf numFmtId="2" fontId="92" fillId="0" borderId="4" xfId="19" applyNumberFormat="1" applyFont="1" applyFill="1" applyBorder="1" applyAlignment="1">
      <alignment horizontal="center" vertical="center"/>
    </xf>
    <xf numFmtId="178" fontId="76" fillId="0" borderId="4" xfId="2859" applyNumberFormat="1" applyFont="1" applyFill="1" applyBorder="1" applyAlignment="1">
      <alignment horizontal="center" vertical="center"/>
    </xf>
    <xf numFmtId="176" fontId="76" fillId="0" borderId="4" xfId="2859" applyNumberFormat="1" applyFont="1" applyFill="1" applyBorder="1" applyAlignment="1">
      <alignment horizontal="center" vertical="center"/>
    </xf>
    <xf numFmtId="0" fontId="91" fillId="0" borderId="3" xfId="0" applyFont="1" applyFill="1" applyBorder="1" applyAlignment="1">
      <alignment horizontal="center" vertical="center" wrapText="1"/>
    </xf>
    <xf numFmtId="0" fontId="91" fillId="0" borderId="1" xfId="0" applyFont="1" applyFill="1" applyBorder="1" applyAlignment="1">
      <alignment horizontal="center" vertical="center" wrapText="1"/>
    </xf>
    <xf numFmtId="0" fontId="91" fillId="0" borderId="4" xfId="0" applyFont="1" applyFill="1" applyBorder="1" applyAlignment="1">
      <alignment horizontal="center" vertical="center" wrapText="1"/>
    </xf>
    <xf numFmtId="0" fontId="91" fillId="0" borderId="15" xfId="0" applyFont="1" applyFill="1" applyBorder="1" applyAlignment="1">
      <alignment horizontal="center" vertical="center" wrapText="1"/>
    </xf>
    <xf numFmtId="0" fontId="91" fillId="0" borderId="16" xfId="0" applyFont="1" applyFill="1" applyBorder="1" applyAlignment="1">
      <alignment horizontal="center" vertical="center" wrapText="1"/>
    </xf>
    <xf numFmtId="0" fontId="91" fillId="0" borderId="49" xfId="0" applyFont="1" applyFill="1" applyBorder="1" applyAlignment="1">
      <alignment horizontal="center" vertical="center" wrapText="1"/>
    </xf>
    <xf numFmtId="0" fontId="4" fillId="21" borderId="3"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21" borderId="2" xfId="0" applyFont="1" applyFill="1" applyBorder="1" applyAlignment="1">
      <alignment horizontal="center" vertical="center" wrapText="1"/>
    </xf>
    <xf numFmtId="0" fontId="4" fillId="16" borderId="15"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1"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62" fillId="0" borderId="19" xfId="0" applyFont="1" applyBorder="1" applyAlignment="1">
      <alignment horizontal="center"/>
    </xf>
    <xf numFmtId="0" fontId="62" fillId="0" borderId="20" xfId="0" applyFont="1" applyBorder="1" applyAlignment="1">
      <alignment horizontal="center"/>
    </xf>
    <xf numFmtId="0" fontId="62" fillId="0" borderId="32" xfId="0" applyFont="1" applyBorder="1" applyAlignment="1">
      <alignment horizontal="center"/>
    </xf>
    <xf numFmtId="0" fontId="62" fillId="0" borderId="22" xfId="0" applyFont="1" applyBorder="1" applyAlignment="1">
      <alignment horizontal="center"/>
    </xf>
    <xf numFmtId="0" fontId="62" fillId="0" borderId="0" xfId="0" applyFont="1" applyAlignment="1">
      <alignment horizontal="center"/>
    </xf>
    <xf numFmtId="0" fontId="62" fillId="0" borderId="23" xfId="0" applyFont="1" applyBorder="1" applyAlignment="1">
      <alignment horizontal="center"/>
    </xf>
    <xf numFmtId="0" fontId="62" fillId="0" borderId="24" xfId="0" applyFont="1" applyBorder="1" applyAlignment="1">
      <alignment horizontal="center"/>
    </xf>
    <xf numFmtId="0" fontId="62" fillId="0" borderId="25" xfId="0" applyFont="1" applyBorder="1" applyAlignment="1">
      <alignment horizontal="center"/>
    </xf>
    <xf numFmtId="0" fontId="62" fillId="0" borderId="33" xfId="0" applyFont="1" applyBorder="1" applyAlignment="1">
      <alignment horizontal="center"/>
    </xf>
    <xf numFmtId="0" fontId="50" fillId="16" borderId="27" xfId="0" applyFont="1" applyFill="1" applyBorder="1" applyAlignment="1">
      <alignment horizontal="center" vertical="center" wrapText="1"/>
    </xf>
    <xf numFmtId="0" fontId="50" fillId="16" borderId="28" xfId="0" applyFont="1" applyFill="1" applyBorder="1" applyAlignment="1">
      <alignment horizontal="center" vertical="center" wrapText="1"/>
    </xf>
    <xf numFmtId="0" fontId="50" fillId="16" borderId="26" xfId="0" applyFont="1" applyFill="1" applyBorder="1" applyAlignment="1">
      <alignment horizontal="center"/>
    </xf>
    <xf numFmtId="0" fontId="24" fillId="3" borderId="41" xfId="0" applyFont="1" applyFill="1" applyBorder="1" applyAlignment="1">
      <alignment vertical="center" wrapText="1"/>
    </xf>
    <xf numFmtId="0" fontId="24" fillId="3" borderId="40"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24" fillId="3" borderId="42" xfId="0" applyFont="1" applyFill="1" applyBorder="1" applyAlignment="1">
      <alignment horizontal="left" vertical="center" wrapText="1"/>
    </xf>
    <xf numFmtId="0" fontId="4" fillId="16" borderId="10"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60" xfId="0" applyFont="1" applyFill="1" applyBorder="1" applyAlignment="1">
      <alignment horizontal="center" vertical="center" wrapText="1"/>
    </xf>
    <xf numFmtId="0" fontId="4" fillId="16" borderId="31"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63" xfId="0" applyFont="1" applyFill="1" applyBorder="1" applyAlignment="1">
      <alignment horizontal="center" vertical="center" wrapText="1"/>
    </xf>
    <xf numFmtId="0" fontId="4" fillId="19" borderId="1" xfId="0" applyFont="1" applyFill="1" applyBorder="1" applyAlignment="1">
      <alignment horizontal="center" vertical="center"/>
    </xf>
    <xf numFmtId="0" fontId="10" fillId="16" borderId="34" xfId="0" applyFont="1" applyFill="1" applyBorder="1" applyAlignment="1">
      <alignment horizontal="left" vertical="center" wrapText="1"/>
    </xf>
    <xf numFmtId="0" fontId="10" fillId="16" borderId="27" xfId="0" applyFont="1" applyFill="1" applyBorder="1" applyAlignment="1">
      <alignment horizontal="left"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33" xfId="0" applyFont="1" applyBorder="1" applyAlignment="1">
      <alignment horizontal="left" vertical="center" wrapText="1"/>
    </xf>
    <xf numFmtId="0" fontId="4" fillId="19" borderId="10"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4" fillId="19" borderId="60" xfId="0" applyFont="1" applyFill="1" applyBorder="1" applyAlignment="1">
      <alignment horizontal="center" vertical="center" wrapText="1"/>
    </xf>
    <xf numFmtId="0" fontId="46" fillId="0" borderId="1" xfId="0" applyFont="1" applyBorder="1" applyAlignment="1">
      <alignment horizontal="left" vertical="center" wrapText="1"/>
    </xf>
    <xf numFmtId="0" fontId="46" fillId="0" borderId="1" xfId="0" applyFont="1" applyBorder="1" applyAlignment="1">
      <alignment horizontal="left" vertical="center"/>
    </xf>
    <xf numFmtId="0" fontId="45" fillId="4" borderId="1" xfId="0" applyFont="1" applyFill="1" applyBorder="1" applyAlignment="1">
      <alignment horizontal="center" vertical="center"/>
    </xf>
    <xf numFmtId="0" fontId="45" fillId="4" borderId="1"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4" fontId="2" fillId="0" borderId="66" xfId="0" applyNumberFormat="1" applyFont="1" applyFill="1" applyBorder="1" applyAlignment="1">
      <alignment horizontal="left" vertical="top" wrapText="1"/>
    </xf>
    <xf numFmtId="4" fontId="2" fillId="0" borderId="67" xfId="0" applyNumberFormat="1" applyFont="1" applyFill="1" applyBorder="1" applyAlignment="1">
      <alignment horizontal="left" vertical="top" wrapText="1"/>
    </xf>
    <xf numFmtId="4" fontId="2" fillId="0" borderId="54" xfId="0" applyNumberFormat="1" applyFont="1" applyFill="1" applyBorder="1" applyAlignment="1">
      <alignment horizontal="left" vertical="top" wrapText="1"/>
    </xf>
    <xf numFmtId="4" fontId="2" fillId="0" borderId="70" xfId="0" applyNumberFormat="1" applyFont="1" applyFill="1" applyBorder="1" applyAlignment="1">
      <alignment horizontal="left" vertical="top" wrapText="1"/>
    </xf>
    <xf numFmtId="4" fontId="2" fillId="0" borderId="75" xfId="0" applyNumberFormat="1" applyFont="1" applyFill="1" applyBorder="1" applyAlignment="1">
      <alignment horizontal="left" vertical="top" wrapText="1"/>
    </xf>
    <xf numFmtId="4" fontId="2" fillId="0" borderId="61" xfId="0" applyNumberFormat="1" applyFont="1" applyFill="1" applyBorder="1" applyAlignment="1">
      <alignment horizontal="left" vertical="top" wrapText="1"/>
    </xf>
    <xf numFmtId="0" fontId="76" fillId="0" borderId="63" xfId="0" applyFont="1" applyFill="1" applyBorder="1" applyAlignment="1">
      <alignment horizontal="center" vertical="center" wrapText="1"/>
    </xf>
    <xf numFmtId="0" fontId="76" fillId="0" borderId="9" xfId="0" applyFont="1" applyFill="1" applyBorder="1" applyAlignment="1">
      <alignment horizontal="center" vertical="center" wrapText="1"/>
    </xf>
    <xf numFmtId="0" fontId="76" fillId="0" borderId="36" xfId="0" applyFont="1" applyFill="1" applyBorder="1" applyAlignment="1">
      <alignment horizontal="center" vertical="center" wrapText="1"/>
    </xf>
    <xf numFmtId="4" fontId="2" fillId="0" borderId="21" xfId="0" applyNumberFormat="1" applyFont="1" applyFill="1" applyBorder="1" applyAlignment="1">
      <alignment horizontal="left" vertical="top" wrapText="1"/>
    </xf>
    <xf numFmtId="4" fontId="2" fillId="0" borderId="9" xfId="0" applyNumberFormat="1" applyFont="1" applyFill="1" applyBorder="1" applyAlignment="1">
      <alignment horizontal="left" vertical="top" wrapText="1"/>
    </xf>
    <xf numFmtId="4" fontId="2" fillId="0" borderId="36" xfId="0" applyNumberFormat="1" applyFont="1" applyFill="1" applyBorder="1" applyAlignment="1">
      <alignment horizontal="left" vertical="top" wrapText="1"/>
    </xf>
    <xf numFmtId="4" fontId="76" fillId="0" borderId="55" xfId="0" applyNumberFormat="1" applyFont="1" applyFill="1" applyBorder="1" applyAlignment="1">
      <alignment horizontal="left" vertical="top" wrapText="1"/>
    </xf>
    <xf numFmtId="0" fontId="76" fillId="0" borderId="67" xfId="0" applyFont="1" applyFill="1" applyBorder="1" applyAlignment="1">
      <alignment horizontal="left" vertical="top" wrapText="1"/>
    </xf>
    <xf numFmtId="0" fontId="76" fillId="0" borderId="54" xfId="0" applyFont="1" applyFill="1" applyBorder="1" applyAlignment="1">
      <alignment horizontal="left" vertical="top" wrapText="1"/>
    </xf>
    <xf numFmtId="0" fontId="10" fillId="17" borderId="66" xfId="0" applyFont="1" applyFill="1" applyBorder="1" applyAlignment="1">
      <alignment horizontal="center" vertical="center" wrapText="1"/>
    </xf>
    <xf numFmtId="0" fontId="10" fillId="17" borderId="67"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10" fillId="21" borderId="67" xfId="0" applyFont="1" applyFill="1" applyBorder="1" applyAlignment="1">
      <alignment horizontal="center" vertical="center" wrapText="1"/>
    </xf>
    <xf numFmtId="0" fontId="4" fillId="19" borderId="29" xfId="0" applyFont="1" applyFill="1" applyBorder="1" applyAlignment="1">
      <alignment horizontal="center" vertical="center"/>
    </xf>
    <xf numFmtId="0" fontId="4" fillId="19" borderId="3" xfId="0" applyFont="1" applyFill="1" applyBorder="1" applyAlignment="1">
      <alignment horizontal="center" vertical="center"/>
    </xf>
    <xf numFmtId="0" fontId="4" fillId="19" borderId="14" xfId="0" applyFont="1" applyFill="1" applyBorder="1" applyAlignment="1">
      <alignment horizontal="center" vertical="center"/>
    </xf>
    <xf numFmtId="0" fontId="4" fillId="19" borderId="70" xfId="0" applyFont="1" applyFill="1" applyBorder="1" applyAlignment="1">
      <alignment horizontal="center" vertical="center"/>
    </xf>
    <xf numFmtId="0" fontId="10" fillId="19" borderId="66" xfId="0" applyFont="1" applyFill="1" applyBorder="1" applyAlignment="1">
      <alignment horizontal="center" vertical="center" wrapText="1"/>
    </xf>
    <xf numFmtId="0" fontId="10" fillId="19" borderId="67" xfId="0" applyFont="1" applyFill="1" applyBorder="1" applyAlignment="1">
      <alignment horizontal="center" vertical="center" wrapText="1"/>
    </xf>
    <xf numFmtId="0" fontId="4" fillId="16" borderId="31" xfId="0" applyFont="1" applyFill="1" applyBorder="1" applyAlignment="1">
      <alignment horizontal="left" vertical="center" wrapText="1"/>
    </xf>
    <xf numFmtId="0" fontId="4" fillId="16" borderId="7" xfId="0" applyFont="1" applyFill="1" applyBorder="1" applyAlignment="1">
      <alignment horizontal="left" vertical="center" wrapText="1"/>
    </xf>
    <xf numFmtId="0" fontId="4" fillId="16" borderId="63" xfId="0" applyFont="1" applyFill="1" applyBorder="1" applyAlignment="1">
      <alignment horizontal="left" vertical="center" wrapText="1"/>
    </xf>
    <xf numFmtId="0" fontId="4" fillId="16" borderId="20" xfId="0" applyFont="1" applyFill="1" applyBorder="1" applyAlignment="1">
      <alignment horizontal="center" vertical="center"/>
    </xf>
    <xf numFmtId="0" fontId="4" fillId="16" borderId="21" xfId="0" applyFont="1" applyFill="1" applyBorder="1" applyAlignment="1">
      <alignment horizontal="center" vertical="center"/>
    </xf>
    <xf numFmtId="0" fontId="19" fillId="0" borderId="19" xfId="0" applyFont="1" applyBorder="1" applyAlignment="1">
      <alignment horizontal="center"/>
    </xf>
    <xf numFmtId="0" fontId="19" fillId="0" borderId="20" xfId="0" applyFont="1" applyBorder="1" applyAlignment="1">
      <alignment horizontal="center"/>
    </xf>
    <xf numFmtId="0" fontId="19" fillId="0" borderId="32" xfId="0" applyFont="1" applyBorder="1" applyAlignment="1">
      <alignment horizontal="center"/>
    </xf>
    <xf numFmtId="0" fontId="19" fillId="0" borderId="22" xfId="0" applyFont="1" applyBorder="1" applyAlignment="1">
      <alignment horizontal="center"/>
    </xf>
    <xf numFmtId="0" fontId="19" fillId="0" borderId="0" xfId="0" applyFont="1" applyAlignment="1">
      <alignment horizontal="center"/>
    </xf>
    <xf numFmtId="0" fontId="19" fillId="0" borderId="23" xfId="0" applyFont="1" applyBorder="1" applyAlignment="1">
      <alignment horizontal="center"/>
    </xf>
    <xf numFmtId="0" fontId="19" fillId="0" borderId="24" xfId="0" applyFont="1" applyBorder="1" applyAlignment="1">
      <alignment horizontal="center"/>
    </xf>
    <xf numFmtId="0" fontId="19" fillId="0" borderId="25" xfId="0" applyFont="1" applyBorder="1" applyAlignment="1">
      <alignment horizontal="center"/>
    </xf>
    <xf numFmtId="0" fontId="19" fillId="0" borderId="33" xfId="0" applyFont="1" applyBorder="1" applyAlignment="1">
      <alignment horizontal="center"/>
    </xf>
    <xf numFmtId="0" fontId="4" fillId="16" borderId="40" xfId="0" applyFont="1" applyFill="1" applyBorder="1" applyAlignment="1">
      <alignment horizontal="center" vertical="center" wrapText="1"/>
    </xf>
    <xf numFmtId="0" fontId="4" fillId="16" borderId="41" xfId="0" applyFont="1" applyFill="1" applyBorder="1" applyAlignment="1">
      <alignment horizontal="center" vertical="center" wrapText="1"/>
    </xf>
    <xf numFmtId="0" fontId="4" fillId="16" borderId="42" xfId="0" applyFont="1" applyFill="1" applyBorder="1" applyAlignment="1">
      <alignment horizontal="center" vertical="center" wrapText="1"/>
    </xf>
    <xf numFmtId="0" fontId="4" fillId="16" borderId="49"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6" borderId="12" xfId="0" applyFont="1" applyFill="1" applyBorder="1" applyAlignment="1">
      <alignment horizontal="center" vertical="center" wrapText="1"/>
    </xf>
    <xf numFmtId="0" fontId="4" fillId="16" borderId="27" xfId="0" applyFont="1" applyFill="1" applyBorder="1" applyAlignment="1">
      <alignment horizontal="center" vertical="center" wrapText="1"/>
    </xf>
    <xf numFmtId="0" fontId="4" fillId="16" borderId="28" xfId="0" applyFont="1" applyFill="1" applyBorder="1" applyAlignment="1">
      <alignment horizontal="center" vertical="center" wrapText="1"/>
    </xf>
    <xf numFmtId="0" fontId="5" fillId="16" borderId="6" xfId="0" applyFont="1" applyFill="1" applyBorder="1" applyAlignment="1">
      <alignment horizontal="center" vertical="center" wrapText="1"/>
    </xf>
    <xf numFmtId="0" fontId="5" fillId="16" borderId="45" xfId="0" applyFont="1" applyFill="1" applyBorder="1" applyAlignment="1">
      <alignment horizontal="center" vertical="center" wrapText="1"/>
    </xf>
    <xf numFmtId="0" fontId="5" fillId="16" borderId="47" xfId="0" applyFont="1" applyFill="1" applyBorder="1" applyAlignment="1">
      <alignment horizontal="center" vertical="center" wrapText="1"/>
    </xf>
    <xf numFmtId="0" fontId="4" fillId="0" borderId="40" xfId="0" applyFont="1" applyBorder="1" applyAlignment="1">
      <alignment horizontal="left" vertical="top"/>
    </xf>
    <xf numFmtId="0" fontId="4" fillId="0" borderId="41" xfId="0" applyFont="1" applyBorder="1" applyAlignment="1">
      <alignment horizontal="left" vertical="top"/>
    </xf>
    <xf numFmtId="0" fontId="4" fillId="19" borderId="21" xfId="0" applyFont="1" applyFill="1" applyBorder="1" applyAlignment="1">
      <alignment horizontal="center" vertical="center"/>
    </xf>
    <xf numFmtId="0" fontId="4" fillId="19" borderId="68" xfId="0" applyFont="1" applyFill="1" applyBorder="1" applyAlignment="1">
      <alignment horizontal="center" vertical="center"/>
    </xf>
    <xf numFmtId="0" fontId="4" fillId="19" borderId="59" xfId="0" applyFont="1" applyFill="1" applyBorder="1" applyAlignment="1">
      <alignment horizontal="center" vertical="center"/>
    </xf>
    <xf numFmtId="0" fontId="4" fillId="19" borderId="43" xfId="0" applyFont="1" applyFill="1" applyBorder="1" applyAlignment="1">
      <alignment horizontal="center" vertical="center"/>
    </xf>
    <xf numFmtId="0" fontId="4" fillId="19" borderId="44" xfId="0" applyFont="1" applyFill="1" applyBorder="1" applyAlignment="1">
      <alignment horizontal="center" vertical="center"/>
    </xf>
    <xf numFmtId="0" fontId="4" fillId="19" borderId="48" xfId="0" applyFont="1" applyFill="1" applyBorder="1" applyAlignment="1">
      <alignment horizontal="center" vertical="center"/>
    </xf>
    <xf numFmtId="0" fontId="4" fillId="0" borderId="42" xfId="0" applyFont="1" applyBorder="1" applyAlignment="1">
      <alignment horizontal="left" vertical="top"/>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3" fontId="5" fillId="0" borderId="5"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top" wrapText="1"/>
    </xf>
    <xf numFmtId="187" fontId="4" fillId="16" borderId="15" xfId="0" applyNumberFormat="1" applyFont="1" applyFill="1" applyBorder="1" applyAlignment="1" applyProtection="1">
      <alignment horizontal="center" vertical="center" wrapText="1"/>
      <protection locked="0"/>
    </xf>
    <xf numFmtId="187" fontId="4" fillId="16" borderId="3" xfId="0" applyNumberFormat="1" applyFont="1" applyFill="1" applyBorder="1" applyAlignment="1" applyProtection="1">
      <alignment horizontal="center" vertical="center" wrapText="1"/>
      <protection locked="0"/>
    </xf>
    <xf numFmtId="187" fontId="4" fillId="16" borderId="16" xfId="0" applyNumberFormat="1" applyFont="1" applyFill="1" applyBorder="1" applyAlignment="1" applyProtection="1">
      <alignment horizontal="center" vertical="center" wrapText="1"/>
      <protection locked="0"/>
    </xf>
    <xf numFmtId="187" fontId="4" fillId="16" borderId="1" xfId="0" applyNumberFormat="1" applyFont="1" applyFill="1" applyBorder="1" applyAlignment="1" applyProtection="1">
      <alignment horizontal="center" vertical="center" wrapText="1"/>
      <protection locked="0"/>
    </xf>
    <xf numFmtId="187" fontId="4" fillId="16" borderId="49" xfId="0" applyNumberFormat="1" applyFont="1" applyFill="1" applyBorder="1" applyAlignment="1" applyProtection="1">
      <alignment horizontal="center" vertical="center" wrapText="1"/>
      <protection locked="0"/>
    </xf>
    <xf numFmtId="187" fontId="4" fillId="16" borderId="4" xfId="0" applyNumberFormat="1" applyFont="1" applyFill="1" applyBorder="1" applyAlignment="1" applyProtection="1">
      <alignment horizontal="center" vertical="center" wrapText="1"/>
      <protection locked="0"/>
    </xf>
    <xf numFmtId="0" fontId="76" fillId="0" borderId="17" xfId="0" applyFont="1" applyFill="1" applyBorder="1" applyAlignment="1">
      <alignment horizontal="left" vertical="top" wrapText="1"/>
    </xf>
    <xf numFmtId="0" fontId="76" fillId="0" borderId="75" xfId="0" applyFont="1" applyFill="1" applyBorder="1" applyAlignment="1">
      <alignment horizontal="left" vertical="top" wrapText="1"/>
    </xf>
    <xf numFmtId="0" fontId="76" fillId="0" borderId="61" xfId="0" applyFont="1" applyFill="1" applyBorder="1" applyAlignment="1">
      <alignment horizontal="left" vertical="top" wrapText="1"/>
    </xf>
    <xf numFmtId="0" fontId="76" fillId="0" borderId="17" xfId="0" applyFont="1" applyFill="1" applyBorder="1" applyAlignment="1">
      <alignment horizontal="center" vertical="center" wrapText="1"/>
    </xf>
    <xf numFmtId="0" fontId="76" fillId="0" borderId="75" xfId="0" applyFont="1" applyFill="1" applyBorder="1" applyAlignment="1">
      <alignment horizontal="center" vertical="center" wrapText="1"/>
    </xf>
    <xf numFmtId="0" fontId="76" fillId="0" borderId="61" xfId="0" applyFont="1" applyFill="1" applyBorder="1" applyAlignment="1">
      <alignment horizontal="center" vertical="center" wrapText="1"/>
    </xf>
    <xf numFmtId="0" fontId="76" fillId="0" borderId="63" xfId="0" applyFont="1" applyFill="1" applyBorder="1" applyAlignment="1">
      <alignment horizontal="left" vertical="top" wrapText="1"/>
    </xf>
    <xf numFmtId="0" fontId="76" fillId="0" borderId="9" xfId="0" applyFont="1" applyFill="1" applyBorder="1" applyAlignment="1">
      <alignment horizontal="left" vertical="top" wrapText="1"/>
    </xf>
    <xf numFmtId="0" fontId="76" fillId="0" borderId="36" xfId="0" applyFont="1" applyFill="1" applyBorder="1" applyAlignment="1">
      <alignment horizontal="left" vertical="top" wrapText="1"/>
    </xf>
    <xf numFmtId="3" fontId="5" fillId="0" borderId="2" xfId="0" applyNumberFormat="1" applyFont="1" applyFill="1" applyBorder="1" applyAlignment="1">
      <alignment horizontal="center"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174" fontId="4" fillId="16" borderId="73" xfId="2860" applyNumberFormat="1" applyFont="1" applyFill="1" applyBorder="1" applyAlignment="1">
      <alignment horizontal="center" vertical="center" wrapText="1"/>
    </xf>
    <xf numFmtId="174" fontId="4" fillId="16" borderId="0" xfId="2860" applyNumberFormat="1" applyFont="1" applyFill="1" applyBorder="1" applyAlignment="1">
      <alignment horizontal="center" vertical="center" wrapText="1"/>
    </xf>
    <xf numFmtId="174" fontId="4" fillId="16" borderId="23" xfId="2860" applyNumberFormat="1" applyFont="1" applyFill="1" applyBorder="1" applyAlignment="1">
      <alignment horizontal="center" vertical="center" wrapText="1"/>
    </xf>
    <xf numFmtId="174" fontId="4" fillId="16" borderId="50" xfId="2860" applyNumberFormat="1" applyFont="1" applyFill="1" applyBorder="1" applyAlignment="1">
      <alignment horizontal="center" vertical="center" wrapText="1"/>
    </xf>
    <xf numFmtId="174" fontId="4" fillId="16" borderId="25" xfId="2860" applyNumberFormat="1" applyFont="1" applyFill="1" applyBorder="1" applyAlignment="1">
      <alignment horizontal="center" vertical="center" wrapText="1"/>
    </xf>
    <xf numFmtId="174" fontId="4" fillId="16" borderId="33" xfId="2860" applyNumberFormat="1" applyFont="1" applyFill="1" applyBorder="1" applyAlignment="1">
      <alignment horizontal="center" vertical="center" wrapText="1"/>
    </xf>
    <xf numFmtId="0" fontId="73" fillId="16" borderId="40" xfId="14" applyFont="1" applyFill="1" applyBorder="1" applyAlignment="1">
      <alignment horizontal="center" vertical="center" wrapText="1"/>
    </xf>
    <xf numFmtId="0" fontId="73" fillId="16" borderId="41" xfId="14" applyFont="1" applyFill="1" applyBorder="1" applyAlignment="1">
      <alignment horizontal="center" vertical="center" wrapText="1"/>
    </xf>
    <xf numFmtId="0" fontId="73" fillId="16" borderId="42" xfId="14" applyFont="1" applyFill="1" applyBorder="1" applyAlignment="1">
      <alignment horizontal="center" vertical="center" wrapText="1"/>
    </xf>
    <xf numFmtId="0" fontId="73" fillId="16" borderId="15" xfId="0" applyFont="1" applyFill="1" applyBorder="1" applyAlignment="1">
      <alignment horizontal="center" vertical="center" wrapText="1"/>
    </xf>
    <xf numFmtId="0" fontId="73" fillId="16" borderId="3" xfId="0" applyFont="1" applyFill="1" applyBorder="1" applyAlignment="1">
      <alignment horizontal="center" vertical="center" wrapText="1"/>
    </xf>
    <xf numFmtId="0" fontId="73" fillId="16" borderId="10" xfId="0" applyFont="1" applyFill="1" applyBorder="1" applyAlignment="1">
      <alignment horizontal="center" vertical="center" wrapText="1"/>
    </xf>
    <xf numFmtId="0" fontId="73" fillId="16" borderId="16" xfId="0" applyFont="1" applyFill="1" applyBorder="1" applyAlignment="1">
      <alignment horizontal="center" vertical="center" wrapText="1"/>
    </xf>
    <xf numFmtId="0" fontId="73" fillId="16" borderId="1" xfId="0" applyFont="1" applyFill="1" applyBorder="1" applyAlignment="1">
      <alignment horizontal="center" vertical="center" wrapText="1"/>
    </xf>
    <xf numFmtId="0" fontId="73" fillId="16" borderId="11" xfId="0" applyFont="1" applyFill="1" applyBorder="1" applyAlignment="1">
      <alignment horizontal="center" vertical="center" wrapText="1"/>
    </xf>
    <xf numFmtId="0" fontId="73" fillId="3" borderId="56" xfId="0" applyFont="1" applyFill="1" applyBorder="1" applyAlignment="1">
      <alignment horizontal="left" vertical="center" wrapText="1"/>
    </xf>
    <xf numFmtId="0" fontId="73" fillId="3" borderId="6" xfId="0" applyFont="1" applyFill="1" applyBorder="1" applyAlignment="1">
      <alignment horizontal="left" vertical="center" wrapText="1"/>
    </xf>
    <xf numFmtId="0" fontId="73" fillId="3" borderId="7" xfId="0" applyFont="1" applyFill="1" applyBorder="1" applyAlignment="1">
      <alignment horizontal="left" vertical="center" wrapText="1"/>
    </xf>
    <xf numFmtId="0" fontId="73" fillId="3" borderId="8" xfId="0" applyFont="1" applyFill="1" applyBorder="1" applyAlignment="1">
      <alignment horizontal="center" vertical="center" wrapText="1"/>
    </xf>
    <xf numFmtId="0" fontId="73" fillId="3" borderId="6" xfId="0" applyFont="1" applyFill="1" applyBorder="1" applyAlignment="1">
      <alignment horizontal="center" vertical="center" wrapText="1"/>
    </xf>
    <xf numFmtId="0" fontId="73" fillId="3" borderId="80" xfId="0" applyFont="1" applyFill="1" applyBorder="1" applyAlignment="1">
      <alignment horizontal="center" vertical="center" wrapText="1"/>
    </xf>
    <xf numFmtId="0" fontId="73" fillId="3" borderId="16" xfId="0" applyFont="1" applyFill="1" applyBorder="1" applyAlignment="1">
      <alignment horizontal="left" vertical="center" wrapText="1"/>
    </xf>
    <xf numFmtId="0" fontId="73" fillId="3" borderId="1" xfId="0" applyFont="1" applyFill="1" applyBorder="1" applyAlignment="1">
      <alignment horizontal="left" vertical="center" wrapText="1"/>
    </xf>
    <xf numFmtId="0" fontId="73" fillId="3" borderId="11" xfId="0" applyFont="1" applyFill="1" applyBorder="1" applyAlignment="1">
      <alignment horizontal="left" vertical="center" wrapText="1"/>
    </xf>
    <xf numFmtId="0" fontId="73" fillId="3" borderId="49" xfId="0" applyFont="1" applyFill="1" applyBorder="1" applyAlignment="1">
      <alignment horizontal="left" vertical="center" wrapText="1"/>
    </xf>
    <xf numFmtId="0" fontId="73" fillId="3" borderId="4" xfId="0" applyFont="1" applyFill="1" applyBorder="1" applyAlignment="1">
      <alignment horizontal="left" vertical="center" wrapText="1"/>
    </xf>
    <xf numFmtId="0" fontId="73" fillId="3" borderId="12" xfId="0" applyFont="1" applyFill="1" applyBorder="1" applyAlignment="1">
      <alignment horizontal="left" vertical="center" wrapText="1"/>
    </xf>
    <xf numFmtId="10" fontId="54" fillId="0" borderId="1" xfId="0" applyNumberFormat="1" applyFont="1" applyFill="1" applyBorder="1" applyAlignment="1" applyProtection="1">
      <alignment horizontal="center" vertical="center" wrapText="1"/>
      <protection locked="0"/>
    </xf>
    <xf numFmtId="0" fontId="54" fillId="0" borderId="11" xfId="14" applyFont="1" applyFill="1" applyBorder="1" applyAlignment="1">
      <alignment vertical="center" wrapText="1"/>
    </xf>
    <xf numFmtId="0" fontId="61" fillId="0" borderId="19" xfId="0" applyFont="1" applyBorder="1" applyAlignment="1">
      <alignment horizontal="center"/>
    </xf>
    <xf numFmtId="0" fontId="61" fillId="0" borderId="20" xfId="0" applyFont="1" applyBorder="1" applyAlignment="1">
      <alignment horizontal="center"/>
    </xf>
    <xf numFmtId="0" fontId="61" fillId="0" borderId="22" xfId="0" applyFont="1" applyBorder="1" applyAlignment="1">
      <alignment horizontal="center"/>
    </xf>
    <xf numFmtId="0" fontId="61" fillId="0" borderId="0" xfId="0" applyFont="1" applyAlignment="1">
      <alignment horizontal="center"/>
    </xf>
    <xf numFmtId="0" fontId="61" fillId="0" borderId="24" xfId="0" applyFont="1" applyBorder="1" applyAlignment="1">
      <alignment horizontal="center"/>
    </xf>
    <xf numFmtId="0" fontId="61" fillId="0" borderId="25" xfId="0" applyFont="1" applyBorder="1" applyAlignment="1">
      <alignment horizontal="center"/>
    </xf>
    <xf numFmtId="0" fontId="54" fillId="16" borderId="37" xfId="0" applyFont="1" applyFill="1" applyBorder="1" applyAlignment="1">
      <alignment horizontal="left" vertical="center" wrapText="1"/>
    </xf>
    <xf numFmtId="0" fontId="54" fillId="16" borderId="26" xfId="0" applyFont="1" applyFill="1" applyBorder="1" applyAlignment="1">
      <alignment horizontal="left" vertical="center" wrapText="1"/>
    </xf>
    <xf numFmtId="0" fontId="73" fillId="16" borderId="34" xfId="0" applyFont="1" applyFill="1" applyBorder="1" applyAlignment="1">
      <alignment horizontal="left" vertical="center" wrapText="1"/>
    </xf>
    <xf numFmtId="0" fontId="73" fillId="16" borderId="27" xfId="0" applyFont="1" applyFill="1" applyBorder="1" applyAlignment="1">
      <alignment horizontal="left" vertical="center" wrapText="1"/>
    </xf>
    <xf numFmtId="0" fontId="73" fillId="16" borderId="29" xfId="14" applyFont="1" applyFill="1" applyBorder="1" applyAlignment="1">
      <alignment horizontal="center" vertical="center" wrapText="1"/>
    </xf>
    <xf numFmtId="0" fontId="73" fillId="16" borderId="18" xfId="14" applyFont="1" applyFill="1" applyBorder="1" applyAlignment="1">
      <alignment horizontal="center" vertical="center" wrapText="1"/>
    </xf>
    <xf numFmtId="0" fontId="73" fillId="16" borderId="3" xfId="14" applyFont="1" applyFill="1" applyBorder="1" applyAlignment="1">
      <alignment horizontal="center" vertical="center" wrapText="1"/>
    </xf>
    <xf numFmtId="10" fontId="54" fillId="0" borderId="3" xfId="0" applyNumberFormat="1" applyFont="1" applyFill="1" applyBorder="1" applyAlignment="1" applyProtection="1">
      <alignment horizontal="center" vertical="center" wrapText="1"/>
      <protection locked="0"/>
    </xf>
    <xf numFmtId="10" fontId="54" fillId="0" borderId="4" xfId="0" applyNumberFormat="1" applyFont="1" applyFill="1" applyBorder="1" applyAlignment="1" applyProtection="1">
      <alignment horizontal="center" vertical="center" wrapText="1"/>
      <protection locked="0"/>
    </xf>
    <xf numFmtId="0" fontId="54" fillId="0" borderId="10" xfId="14" applyFont="1" applyFill="1" applyBorder="1" applyAlignment="1">
      <alignment horizontal="left" vertical="center" wrapText="1"/>
    </xf>
    <xf numFmtId="0" fontId="54" fillId="0" borderId="11" xfId="14" applyFont="1" applyFill="1" applyBorder="1" applyAlignment="1">
      <alignment horizontal="left" vertical="center" wrapText="1"/>
    </xf>
    <xf numFmtId="0" fontId="54" fillId="0" borderId="10" xfId="14" applyFont="1" applyFill="1" applyBorder="1" applyAlignment="1">
      <alignment vertical="center" wrapText="1"/>
    </xf>
    <xf numFmtId="0" fontId="54" fillId="0" borderId="11" xfId="14" applyFont="1" applyFill="1" applyBorder="1" applyAlignment="1">
      <alignment vertical="top" wrapText="1"/>
    </xf>
    <xf numFmtId="0" fontId="54" fillId="0" borderId="12" xfId="14" applyFont="1" applyFill="1" applyBorder="1" applyAlignment="1">
      <alignment vertical="top" wrapText="1"/>
    </xf>
    <xf numFmtId="10" fontId="54" fillId="0" borderId="2" xfId="0" applyNumberFormat="1" applyFont="1" applyFill="1" applyBorder="1" applyAlignment="1" applyProtection="1">
      <alignment horizontal="center" vertical="center" wrapText="1"/>
      <protection locked="0"/>
    </xf>
    <xf numFmtId="10" fontId="54" fillId="0" borderId="5" xfId="0" applyNumberFormat="1" applyFont="1" applyFill="1" applyBorder="1" applyAlignment="1" applyProtection="1">
      <alignment horizontal="center" vertical="center" wrapText="1"/>
      <protection locked="0"/>
    </xf>
    <xf numFmtId="0" fontId="54" fillId="0" borderId="62" xfId="14" applyFont="1" applyFill="1" applyBorder="1" applyAlignment="1">
      <alignment vertical="center" wrapText="1"/>
    </xf>
    <xf numFmtId="0" fontId="73" fillId="0" borderId="1" xfId="0" applyFont="1" applyFill="1" applyBorder="1" applyAlignment="1" applyProtection="1">
      <alignment horizontal="center" vertical="center" wrapText="1"/>
      <protection locked="0"/>
    </xf>
    <xf numFmtId="0" fontId="73" fillId="16" borderId="19" xfId="14" applyFont="1" applyFill="1" applyBorder="1" applyAlignment="1">
      <alignment horizontal="center" vertical="center" wrapText="1"/>
    </xf>
    <xf numFmtId="0" fontId="73" fillId="16" borderId="22" xfId="14" applyFont="1" applyFill="1" applyBorder="1" applyAlignment="1">
      <alignment horizontal="center" vertical="center" wrapText="1"/>
    </xf>
    <xf numFmtId="0" fontId="73" fillId="16" borderId="2" xfId="14" applyFont="1" applyFill="1" applyBorder="1" applyAlignment="1">
      <alignment horizontal="center" vertical="center" wrapText="1"/>
    </xf>
    <xf numFmtId="0" fontId="73" fillId="16" borderId="14" xfId="14" applyFont="1" applyFill="1" applyBorder="1" applyAlignment="1">
      <alignment horizontal="center" vertical="center" wrapText="1"/>
    </xf>
    <xf numFmtId="0" fontId="73" fillId="16" borderId="31" xfId="14" applyFont="1" applyFill="1" applyBorder="1" applyAlignment="1">
      <alignment horizontal="center" vertical="center" wrapText="1"/>
    </xf>
    <xf numFmtId="0" fontId="73" fillId="19" borderId="3" xfId="14" applyFont="1" applyFill="1" applyBorder="1" applyAlignment="1">
      <alignment horizontal="center" vertical="center" wrapText="1"/>
    </xf>
    <xf numFmtId="0" fontId="54" fillId="0" borderId="56" xfId="14" applyFont="1" applyBorder="1" applyAlignment="1">
      <alignment horizontal="center" vertical="center" wrapText="1"/>
    </xf>
    <xf numFmtId="0" fontId="54" fillId="0" borderId="46" xfId="14" applyFont="1" applyBorder="1" applyAlignment="1">
      <alignment horizontal="center" vertical="center" wrapText="1"/>
    </xf>
    <xf numFmtId="0" fontId="54" fillId="0" borderId="34" xfId="14" applyFont="1" applyFill="1" applyBorder="1" applyAlignment="1">
      <alignment horizontal="center" vertical="center" wrapText="1"/>
    </xf>
    <xf numFmtId="0" fontId="54" fillId="0" borderId="56" xfId="14" applyFont="1" applyFill="1" applyBorder="1" applyAlignment="1">
      <alignment horizontal="center" vertical="center" wrapText="1"/>
    </xf>
    <xf numFmtId="0" fontId="54" fillId="0" borderId="46" xfId="14" applyFont="1" applyFill="1" applyBorder="1" applyAlignment="1">
      <alignment horizontal="center" vertical="center" wrapText="1"/>
    </xf>
    <xf numFmtId="0" fontId="54" fillId="0" borderId="15" xfId="14" applyFont="1" applyFill="1" applyBorder="1" applyAlignment="1">
      <alignment horizontal="justify" vertical="top" wrapText="1"/>
    </xf>
    <xf numFmtId="0" fontId="54" fillId="0" borderId="16" xfId="14" applyFont="1" applyFill="1" applyBorder="1" applyAlignment="1">
      <alignment horizontal="justify" vertical="top" wrapText="1"/>
    </xf>
    <xf numFmtId="0" fontId="73" fillId="0" borderId="3" xfId="0" applyFont="1" applyFill="1" applyBorder="1" applyAlignment="1" applyProtection="1">
      <alignment horizontal="center" vertical="center" wrapText="1"/>
      <protection locked="0"/>
    </xf>
    <xf numFmtId="0" fontId="54" fillId="0" borderId="49" xfId="14" applyFont="1" applyFill="1" applyBorder="1" applyAlignment="1">
      <alignment horizontal="justify" vertical="top" wrapText="1"/>
    </xf>
    <xf numFmtId="0" fontId="73" fillId="0" borderId="4" xfId="0" applyFont="1" applyFill="1" applyBorder="1" applyAlignment="1" applyProtection="1">
      <alignment horizontal="center" vertical="center" wrapText="1"/>
      <protection locked="0"/>
    </xf>
    <xf numFmtId="0" fontId="54" fillId="0" borderId="37" xfId="14" applyFont="1" applyFill="1" applyBorder="1" applyAlignment="1">
      <alignment horizontal="center" vertical="center" wrapText="1"/>
    </xf>
    <xf numFmtId="0" fontId="54" fillId="0" borderId="1" xfId="14" applyFont="1" applyFill="1" applyBorder="1" applyAlignment="1">
      <alignment horizontal="center" vertical="center"/>
    </xf>
    <xf numFmtId="0" fontId="54" fillId="0" borderId="4" xfId="14" applyFont="1" applyFill="1" applyBorder="1" applyAlignment="1">
      <alignment horizontal="center" vertical="center"/>
    </xf>
    <xf numFmtId="4" fontId="54" fillId="0" borderId="60" xfId="14" applyNumberFormat="1" applyFont="1" applyFill="1" applyBorder="1" applyAlignment="1">
      <alignment vertical="center" wrapText="1"/>
    </xf>
    <xf numFmtId="0" fontId="54" fillId="0" borderId="39" xfId="14" applyFont="1" applyFill="1" applyBorder="1" applyAlignment="1">
      <alignment vertical="center" wrapText="1"/>
    </xf>
    <xf numFmtId="0" fontId="54" fillId="0" borderId="51" xfId="14" applyFont="1" applyFill="1" applyBorder="1" applyAlignment="1">
      <alignment horizontal="justify" vertical="top" wrapText="1"/>
    </xf>
    <xf numFmtId="0" fontId="54" fillId="0" borderId="52" xfId="14" applyFont="1" applyFill="1" applyBorder="1" applyAlignment="1">
      <alignment horizontal="justify" vertical="top" wrapText="1"/>
    </xf>
    <xf numFmtId="0" fontId="73" fillId="0" borderId="36" xfId="0" applyFont="1" applyFill="1" applyBorder="1" applyAlignment="1" applyProtection="1">
      <alignment horizontal="center" vertical="center" wrapText="1"/>
      <protection locked="0"/>
    </xf>
    <xf numFmtId="0" fontId="73" fillId="0" borderId="7" xfId="0" applyFont="1" applyFill="1" applyBorder="1" applyAlignment="1" applyProtection="1">
      <alignment horizontal="center" vertical="center" wrapText="1"/>
      <protection locked="0"/>
    </xf>
    <xf numFmtId="0" fontId="73" fillId="0" borderId="5" xfId="0" applyFont="1" applyFill="1" applyBorder="1" applyAlignment="1" applyProtection="1">
      <alignment horizontal="center" vertical="center" wrapText="1"/>
      <protection locked="0"/>
    </xf>
    <xf numFmtId="10" fontId="54" fillId="0" borderId="29" xfId="0" applyNumberFormat="1" applyFont="1" applyFill="1" applyBorder="1" applyAlignment="1" applyProtection="1">
      <alignment horizontal="center" vertical="center" wrapText="1"/>
      <protection locked="0"/>
    </xf>
    <xf numFmtId="0" fontId="73" fillId="0" borderId="1" xfId="14" applyFont="1" applyFill="1" applyBorder="1" applyAlignment="1">
      <alignment horizontal="center" vertical="center"/>
    </xf>
    <xf numFmtId="0" fontId="54" fillId="0" borderId="54" xfId="14" applyFont="1" applyFill="1" applyBorder="1" applyAlignment="1">
      <alignment horizontal="justify" vertical="top" wrapText="1"/>
    </xf>
    <xf numFmtId="0" fontId="54" fillId="4" borderId="52" xfId="14" applyFont="1" applyFill="1" applyBorder="1" applyAlignment="1">
      <alignment horizontal="justify" vertical="top" wrapText="1"/>
    </xf>
    <xf numFmtId="0" fontId="54" fillId="4" borderId="74" xfId="14" applyFont="1" applyFill="1" applyBorder="1" applyAlignment="1">
      <alignment horizontal="justify" vertical="top" wrapText="1"/>
    </xf>
    <xf numFmtId="0" fontId="73" fillId="4" borderId="7" xfId="0" applyFont="1" applyFill="1" applyBorder="1" applyAlignment="1" applyProtection="1">
      <alignment horizontal="center" vertical="center" wrapText="1"/>
      <protection locked="0"/>
    </xf>
    <xf numFmtId="0" fontId="73" fillId="4" borderId="63" xfId="0" applyFont="1" applyFill="1" applyBorder="1" applyAlignment="1" applyProtection="1">
      <alignment horizontal="center" vertical="center" wrapText="1"/>
      <protection locked="0"/>
    </xf>
    <xf numFmtId="0" fontId="73" fillId="4" borderId="1" xfId="0" applyFont="1" applyFill="1" applyBorder="1" applyAlignment="1" applyProtection="1">
      <alignment horizontal="center" vertical="center" wrapText="1"/>
      <protection locked="0"/>
    </xf>
    <xf numFmtId="0" fontId="73" fillId="4" borderId="2" xfId="0" applyFont="1" applyFill="1" applyBorder="1" applyAlignment="1" applyProtection="1">
      <alignment horizontal="center" vertical="center" wrapText="1"/>
      <protection locked="0"/>
    </xf>
    <xf numFmtId="10" fontId="54" fillId="4" borderId="1" xfId="0" applyNumberFormat="1" applyFont="1" applyFill="1" applyBorder="1" applyAlignment="1" applyProtection="1">
      <alignment horizontal="center" vertical="center" wrapText="1"/>
      <protection locked="0"/>
    </xf>
    <xf numFmtId="10" fontId="54" fillId="4" borderId="4" xfId="0" applyNumberFormat="1" applyFont="1" applyFill="1" applyBorder="1" applyAlignment="1" applyProtection="1">
      <alignment horizontal="center" vertical="center" wrapText="1"/>
      <protection locked="0"/>
    </xf>
    <xf numFmtId="0" fontId="54" fillId="4" borderId="11" xfId="14" applyFont="1" applyFill="1" applyBorder="1" applyAlignment="1">
      <alignment vertical="center" wrapText="1"/>
    </xf>
    <xf numFmtId="10" fontId="54" fillId="0" borderId="18" xfId="0" applyNumberFormat="1" applyFont="1" applyFill="1" applyBorder="1" applyAlignment="1" applyProtection="1">
      <alignment horizontal="center" vertical="center" wrapText="1"/>
      <protection locked="0"/>
    </xf>
    <xf numFmtId="0" fontId="10" fillId="16" borderId="40" xfId="0" applyFont="1" applyFill="1" applyBorder="1" applyAlignment="1">
      <alignment horizontal="left" vertical="center"/>
    </xf>
    <xf numFmtId="0" fontId="10" fillId="16" borderId="41" xfId="0" applyFont="1" applyFill="1" applyBorder="1" applyAlignment="1">
      <alignment horizontal="left" vertical="center"/>
    </xf>
    <xf numFmtId="0" fontId="10" fillId="16" borderId="42" xfId="0" applyFont="1" applyFill="1" applyBorder="1" applyAlignment="1">
      <alignment horizontal="left" vertical="center"/>
    </xf>
    <xf numFmtId="0" fontId="4" fillId="3" borderId="48" xfId="0" applyFont="1" applyFill="1" applyBorder="1" applyAlignment="1">
      <alignment horizontal="left" vertical="center"/>
    </xf>
    <xf numFmtId="0" fontId="4" fillId="3" borderId="43" xfId="0" applyFont="1" applyFill="1" applyBorder="1" applyAlignment="1">
      <alignment horizontal="left" vertical="center"/>
    </xf>
    <xf numFmtId="0" fontId="4" fillId="3" borderId="44" xfId="0" applyFont="1" applyFill="1" applyBorder="1" applyAlignment="1">
      <alignment horizontal="left" vertical="center"/>
    </xf>
    <xf numFmtId="0" fontId="55" fillId="0" borderId="3" xfId="0" applyFont="1" applyBorder="1" applyAlignment="1">
      <alignment horizontal="center" vertical="center" wrapText="1"/>
    </xf>
    <xf numFmtId="0" fontId="55" fillId="0" borderId="1" xfId="0" applyFont="1" applyBorder="1" applyAlignment="1">
      <alignment horizontal="center" vertical="center" wrapText="1"/>
    </xf>
    <xf numFmtId="0" fontId="4" fillId="16" borderId="14" xfId="0" applyFont="1" applyFill="1" applyBorder="1" applyAlignment="1">
      <alignment horizontal="center" vertical="center" wrapText="1"/>
    </xf>
    <xf numFmtId="0" fontId="10" fillId="16" borderId="40" xfId="0" applyFont="1" applyFill="1" applyBorder="1" applyAlignment="1">
      <alignment horizontal="left" vertical="center" wrapText="1"/>
    </xf>
    <xf numFmtId="0" fontId="10" fillId="16" borderId="41" xfId="0" applyFont="1" applyFill="1" applyBorder="1" applyAlignment="1">
      <alignment horizontal="left" vertical="center" wrapText="1"/>
    </xf>
    <xf numFmtId="0" fontId="10" fillId="16" borderId="42"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25" fillId="16" borderId="24" xfId="17" applyFont="1" applyFill="1" applyBorder="1" applyAlignment="1">
      <alignment horizontal="left" vertical="center" wrapText="1"/>
    </xf>
    <xf numFmtId="0" fontId="25" fillId="16" borderId="25" xfId="17" applyFont="1" applyFill="1" applyBorder="1" applyAlignment="1">
      <alignment horizontal="left" vertical="center" wrapText="1"/>
    </xf>
    <xf numFmtId="0" fontId="25" fillId="16" borderId="33" xfId="17" applyFont="1" applyFill="1" applyBorder="1" applyAlignment="1">
      <alignment horizontal="left" vertical="center" wrapText="1"/>
    </xf>
    <xf numFmtId="0" fontId="4" fillId="15" borderId="48" xfId="0" applyFont="1" applyFill="1" applyBorder="1" applyAlignment="1">
      <alignment horizontal="left" vertical="center" wrapText="1"/>
    </xf>
    <xf numFmtId="0" fontId="4" fillId="15" borderId="43" xfId="0" applyFont="1" applyFill="1" applyBorder="1" applyAlignment="1">
      <alignment horizontal="left" vertical="center" wrapText="1"/>
    </xf>
    <xf numFmtId="0" fontId="4" fillId="15" borderId="44" xfId="0" applyFont="1" applyFill="1" applyBorder="1" applyAlignment="1">
      <alignment horizontal="left" vertical="center" wrapText="1"/>
    </xf>
    <xf numFmtId="0" fontId="25" fillId="0" borderId="40" xfId="17" applyFont="1" applyBorder="1" applyAlignment="1">
      <alignment horizontal="center" vertical="center" wrapText="1"/>
    </xf>
    <xf numFmtId="0" fontId="25" fillId="0" borderId="41" xfId="17" applyFont="1" applyBorder="1" applyAlignment="1">
      <alignment horizontal="center" vertical="center" wrapText="1"/>
    </xf>
    <xf numFmtId="0" fontId="25" fillId="0" borderId="42" xfId="17" applyFont="1" applyBorder="1" applyAlignment="1">
      <alignment horizontal="center" vertical="center" wrapText="1"/>
    </xf>
    <xf numFmtId="0" fontId="0" fillId="0" borderId="19"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20" fillId="16" borderId="1" xfId="0" applyFont="1" applyFill="1" applyBorder="1" applyAlignment="1">
      <alignment horizontal="center" vertical="center"/>
    </xf>
    <xf numFmtId="0" fontId="84" fillId="16" borderId="2" xfId="0" applyFont="1" applyFill="1" applyBorder="1" applyAlignment="1">
      <alignment horizontal="center" vertical="center" wrapText="1"/>
    </xf>
    <xf numFmtId="0" fontId="4" fillId="15" borderId="19" xfId="0" applyFont="1" applyFill="1" applyBorder="1" applyAlignment="1">
      <alignment horizontal="left" vertical="center" wrapText="1"/>
    </xf>
    <xf numFmtId="0" fontId="4" fillId="15" borderId="20" xfId="0" applyFont="1" applyFill="1" applyBorder="1" applyAlignment="1">
      <alignment horizontal="left" vertical="center" wrapText="1"/>
    </xf>
    <xf numFmtId="0" fontId="4" fillId="15" borderId="20" xfId="0" applyFont="1" applyFill="1" applyBorder="1" applyAlignment="1">
      <alignment horizontal="left" vertical="center"/>
    </xf>
    <xf numFmtId="0" fontId="4" fillId="15" borderId="32" xfId="0" applyFont="1" applyFill="1" applyBorder="1" applyAlignment="1">
      <alignment horizontal="left" vertical="center"/>
    </xf>
    <xf numFmtId="0" fontId="55" fillId="0" borderId="4" xfId="0" applyFont="1" applyBorder="1" applyAlignment="1">
      <alignment horizontal="center" vertical="center" wrapText="1"/>
    </xf>
    <xf numFmtId="0" fontId="16" fillId="0" borderId="2" xfId="0" applyFont="1" applyBorder="1" applyAlignment="1">
      <alignment horizontal="center" vertical="top" wrapText="1"/>
    </xf>
    <xf numFmtId="0" fontId="16" fillId="0" borderId="18" xfId="0" applyFont="1" applyBorder="1" applyAlignment="1">
      <alignment horizontal="center" vertical="top" wrapText="1"/>
    </xf>
    <xf numFmtId="0" fontId="16" fillId="0" borderId="5" xfId="0" applyFont="1" applyBorder="1" applyAlignment="1">
      <alignment horizontal="center" vertical="top" wrapText="1"/>
    </xf>
    <xf numFmtId="3" fontId="16" fillId="0" borderId="29"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5" xfId="0" applyNumberFormat="1" applyFont="1" applyBorder="1" applyAlignment="1">
      <alignment horizontal="center" vertical="top" wrapText="1"/>
    </xf>
    <xf numFmtId="0" fontId="16" fillId="0" borderId="29" xfId="0" applyFont="1" applyBorder="1" applyAlignment="1">
      <alignment horizontal="center" vertical="top" wrapText="1"/>
    </xf>
    <xf numFmtId="0" fontId="16" fillId="0" borderId="1" xfId="0" applyFont="1" applyBorder="1" applyAlignment="1">
      <alignment horizontal="center" vertical="top" wrapText="1"/>
    </xf>
    <xf numFmtId="0" fontId="60" fillId="17" borderId="15" xfId="0" applyFont="1" applyFill="1" applyBorder="1" applyAlignment="1">
      <alignment horizontal="left" vertical="center"/>
    </xf>
    <xf numFmtId="0" fontId="60" fillId="17" borderId="3" xfId="0" applyFont="1" applyFill="1" applyBorder="1" applyAlignment="1">
      <alignment horizontal="left" vertical="center"/>
    </xf>
    <xf numFmtId="0" fontId="60" fillId="17" borderId="10" xfId="0" applyFont="1" applyFill="1" applyBorder="1" applyAlignment="1">
      <alignment horizontal="left" vertical="center"/>
    </xf>
    <xf numFmtId="0" fontId="60" fillId="24" borderId="15" xfId="0" applyFont="1" applyFill="1" applyBorder="1" applyAlignment="1">
      <alignment horizontal="center" vertical="center"/>
    </xf>
    <xf numFmtId="0" fontId="60" fillId="24" borderId="3" xfId="0" applyFont="1" applyFill="1" applyBorder="1" applyAlignment="1">
      <alignment horizontal="center" vertical="center"/>
    </xf>
    <xf numFmtId="0" fontId="60" fillId="24" borderId="10" xfId="0" applyFont="1" applyFill="1" applyBorder="1" applyAlignment="1">
      <alignment horizontal="center" vertical="center"/>
    </xf>
    <xf numFmtId="0" fontId="60" fillId="24" borderId="16" xfId="0" applyFont="1" applyFill="1" applyBorder="1" applyAlignment="1">
      <alignment horizontal="left" vertical="center" wrapText="1"/>
    </xf>
    <xf numFmtId="0" fontId="60" fillId="24" borderId="1" xfId="0" applyFont="1" applyFill="1" applyBorder="1" applyAlignment="1">
      <alignment horizontal="left" vertical="center"/>
    </xf>
    <xf numFmtId="0" fontId="60" fillId="24" borderId="2" xfId="0" applyFont="1" applyFill="1" applyBorder="1" applyAlignment="1">
      <alignment horizontal="left" vertical="center"/>
    </xf>
    <xf numFmtId="0" fontId="60" fillId="24" borderId="60" xfId="0" applyFont="1" applyFill="1" applyBorder="1" applyAlignment="1">
      <alignment horizontal="left" vertical="center"/>
    </xf>
    <xf numFmtId="0" fontId="60" fillId="0" borderId="37" xfId="0" applyFont="1" applyBorder="1" applyAlignment="1">
      <alignment horizontal="left"/>
    </xf>
    <xf numFmtId="0" fontId="60" fillId="0" borderId="26" xfId="0" applyFont="1" applyBorder="1" applyAlignment="1">
      <alignment horizontal="left"/>
    </xf>
    <xf numFmtId="0" fontId="60" fillId="0" borderId="40" xfId="0" applyFont="1" applyBorder="1" applyAlignment="1">
      <alignment horizontal="left"/>
    </xf>
    <xf numFmtId="0" fontId="60" fillId="0" borderId="41" xfId="0" applyFont="1" applyBorder="1" applyAlignment="1">
      <alignment horizontal="left"/>
    </xf>
    <xf numFmtId="0" fontId="60" fillId="0" borderId="42" xfId="0" applyFont="1" applyBorder="1" applyAlignment="1">
      <alignment horizontal="left"/>
    </xf>
    <xf numFmtId="0" fontId="60" fillId="24" borderId="19" xfId="0" applyFont="1" applyFill="1" applyBorder="1" applyAlignment="1">
      <alignment horizontal="left" vertical="center"/>
    </xf>
    <xf numFmtId="0" fontId="60" fillId="24" borderId="32" xfId="0" applyFont="1" applyFill="1" applyBorder="1" applyAlignment="1">
      <alignment horizontal="left" vertical="center"/>
    </xf>
    <xf numFmtId="0" fontId="61" fillId="0" borderId="41" xfId="0" applyFont="1" applyBorder="1" applyAlignment="1">
      <alignment horizontal="left"/>
    </xf>
    <xf numFmtId="0" fontId="61" fillId="0" borderId="42" xfId="0" applyFont="1" applyBorder="1" applyAlignment="1">
      <alignment horizontal="left"/>
    </xf>
    <xf numFmtId="0" fontId="60" fillId="24" borderId="40" xfId="0" applyFont="1" applyFill="1" applyBorder="1" applyAlignment="1">
      <alignment horizontal="left" vertical="center"/>
    </xf>
    <xf numFmtId="0" fontId="60" fillId="24" borderId="42" xfId="0" applyFont="1" applyFill="1" applyBorder="1" applyAlignment="1">
      <alignment horizontal="left" vertical="center"/>
    </xf>
    <xf numFmtId="0" fontId="61" fillId="0" borderId="25" xfId="0" applyFont="1" applyBorder="1" applyAlignment="1">
      <alignment horizontal="left"/>
    </xf>
    <xf numFmtId="0" fontId="61" fillId="0" borderId="33" xfId="0" applyFont="1" applyBorder="1" applyAlignment="1">
      <alignment horizontal="left"/>
    </xf>
    <xf numFmtId="0" fontId="60" fillId="17" borderId="34" xfId="0" applyFont="1" applyFill="1" applyBorder="1" applyAlignment="1">
      <alignment horizontal="left"/>
    </xf>
    <xf numFmtId="0" fontId="60" fillId="17" borderId="27" xfId="0" applyFont="1" applyFill="1" applyBorder="1" applyAlignment="1">
      <alignment horizontal="left"/>
    </xf>
    <xf numFmtId="0" fontId="60" fillId="17" borderId="28" xfId="0" applyFont="1" applyFill="1" applyBorder="1" applyAlignment="1">
      <alignment horizontal="left"/>
    </xf>
    <xf numFmtId="0" fontId="60" fillId="17" borderId="34" xfId="0" applyFont="1" applyFill="1" applyBorder="1" applyAlignment="1">
      <alignment horizontal="left" vertical="center"/>
    </xf>
    <xf numFmtId="0" fontId="60" fillId="17" borderId="27" xfId="0" applyFont="1" applyFill="1" applyBorder="1" applyAlignment="1">
      <alignment horizontal="left" vertical="center"/>
    </xf>
    <xf numFmtId="0" fontId="60" fillId="17" borderId="28" xfId="0" applyFont="1" applyFill="1" applyBorder="1" applyAlignment="1">
      <alignment horizontal="left" vertical="center"/>
    </xf>
    <xf numFmtId="0" fontId="60" fillId="17" borderId="40" xfId="0" applyFont="1" applyFill="1" applyBorder="1" applyAlignment="1">
      <alignment horizontal="left"/>
    </xf>
    <xf numFmtId="0" fontId="60" fillId="17" borderId="41" xfId="0" applyFont="1" applyFill="1" applyBorder="1" applyAlignment="1">
      <alignment horizontal="left"/>
    </xf>
    <xf numFmtId="0" fontId="60" fillId="17" borderId="42" xfId="0" applyFont="1" applyFill="1" applyBorder="1" applyAlignment="1">
      <alignment horizontal="left"/>
    </xf>
    <xf numFmtId="0" fontId="83" fillId="29" borderId="0" xfId="0" applyFont="1" applyFill="1" applyAlignment="1">
      <alignment horizontal="center"/>
    </xf>
    <xf numFmtId="174" fontId="81" fillId="28" borderId="8" xfId="21" applyNumberFormat="1" applyFont="1" applyFill="1" applyBorder="1" applyAlignment="1" applyProtection="1">
      <alignment horizontal="center" vertical="center" wrapText="1"/>
      <protection locked="0"/>
    </xf>
    <xf numFmtId="174" fontId="81" fillId="28" borderId="6" xfId="21" applyNumberFormat="1" applyFont="1" applyFill="1" applyBorder="1" applyAlignment="1" applyProtection="1">
      <alignment horizontal="center" vertical="center" wrapText="1"/>
      <protection locked="0"/>
    </xf>
    <xf numFmtId="174" fontId="81" fillId="28" borderId="7" xfId="21" applyNumberFormat="1" applyFont="1" applyFill="1" applyBorder="1" applyAlignment="1" applyProtection="1">
      <alignment horizontal="center" vertical="center" wrapText="1"/>
      <protection locked="0"/>
    </xf>
    <xf numFmtId="10" fontId="5" fillId="16" borderId="30" xfId="14" applyNumberFormat="1" applyFill="1" applyBorder="1" applyAlignment="1">
      <alignment horizontal="center" vertical="center" wrapText="1"/>
    </xf>
    <xf numFmtId="0" fontId="4" fillId="16" borderId="39" xfId="0" applyFont="1" applyFill="1" applyBorder="1" applyAlignment="1">
      <alignment horizontal="center" vertical="center" wrapText="1"/>
    </xf>
    <xf numFmtId="0" fontId="4" fillId="16" borderId="30" xfId="0" applyFont="1" applyFill="1" applyBorder="1" applyAlignment="1">
      <alignment horizontal="center" vertical="center" wrapText="1"/>
    </xf>
    <xf numFmtId="0" fontId="4" fillId="19" borderId="40" xfId="0" applyFont="1" applyFill="1" applyBorder="1" applyAlignment="1">
      <alignment horizontal="center" vertical="center" wrapText="1"/>
    </xf>
    <xf numFmtId="0" fontId="4" fillId="19" borderId="41" xfId="0" applyFont="1" applyFill="1" applyBorder="1" applyAlignment="1">
      <alignment horizontal="center" vertical="center" wrapText="1"/>
    </xf>
    <xf numFmtId="0" fontId="4" fillId="19" borderId="42" xfId="0" applyFont="1" applyFill="1" applyBorder="1" applyAlignment="1">
      <alignment horizontal="center" vertical="center" wrapText="1"/>
    </xf>
    <xf numFmtId="183" fontId="53" fillId="0" borderId="51" xfId="0" applyNumberFormat="1" applyFont="1" applyFill="1" applyBorder="1" applyAlignment="1">
      <alignment horizontal="center" vertical="center"/>
    </xf>
    <xf numFmtId="2" fontId="77" fillId="0" borderId="51" xfId="0" applyNumberFormat="1" applyFont="1" applyFill="1" applyBorder="1" applyAlignment="1">
      <alignment horizontal="center" vertical="center"/>
    </xf>
    <xf numFmtId="2" fontId="53" fillId="0" borderId="51" xfId="0" applyNumberFormat="1" applyFont="1" applyFill="1" applyBorder="1" applyAlignment="1">
      <alignment horizontal="center" vertical="center"/>
    </xf>
    <xf numFmtId="0" fontId="55" fillId="0" borderId="31" xfId="0" applyFont="1" applyFill="1" applyBorder="1" applyAlignment="1">
      <alignment horizontal="center" vertical="center" wrapText="1"/>
    </xf>
    <xf numFmtId="0" fontId="51" fillId="0" borderId="3" xfId="0" applyFont="1" applyFill="1" applyBorder="1" applyAlignment="1">
      <alignment vertical="center" wrapText="1"/>
    </xf>
    <xf numFmtId="0" fontId="56" fillId="0" borderId="3" xfId="0" applyFont="1" applyFill="1" applyBorder="1" applyAlignment="1">
      <alignment horizontal="center" vertical="center" wrapText="1"/>
    </xf>
    <xf numFmtId="0" fontId="55" fillId="0" borderId="3" xfId="0" applyFont="1" applyFill="1" applyBorder="1" applyAlignment="1">
      <alignment horizontal="center" vertical="center" wrapText="1"/>
    </xf>
    <xf numFmtId="0" fontId="51" fillId="0" borderId="3" xfId="0" applyFont="1" applyFill="1" applyBorder="1" applyAlignment="1">
      <alignment horizontal="center" vertical="center" wrapText="1"/>
    </xf>
    <xf numFmtId="3" fontId="51" fillId="0" borderId="29" xfId="0" applyNumberFormat="1" applyFont="1" applyFill="1" applyBorder="1" applyAlignment="1">
      <alignment horizontal="center" vertical="center" wrapText="1"/>
    </xf>
    <xf numFmtId="184" fontId="53" fillId="0" borderId="52" xfId="8" applyNumberFormat="1" applyFont="1" applyFill="1" applyBorder="1" applyAlignment="1">
      <alignment horizontal="center" vertical="center" wrapText="1"/>
    </xf>
    <xf numFmtId="184" fontId="77" fillId="0" borderId="52" xfId="8" applyNumberFormat="1" applyFont="1" applyFill="1" applyBorder="1" applyAlignment="1">
      <alignment horizontal="center" vertical="center" wrapText="1"/>
    </xf>
    <xf numFmtId="0" fontId="55" fillId="0" borderId="7" xfId="0" applyFont="1" applyFill="1" applyBorder="1" applyAlignment="1">
      <alignment horizontal="center" vertical="center" wrapText="1"/>
    </xf>
    <xf numFmtId="0" fontId="51" fillId="0" borderId="1" xfId="0" applyFont="1" applyFill="1" applyBorder="1" applyAlignment="1">
      <alignment vertical="center" wrapText="1"/>
    </xf>
    <xf numFmtId="0" fontId="56" fillId="0" borderId="1" xfId="0" applyFont="1" applyFill="1" applyBorder="1" applyAlignment="1">
      <alignment horizontal="center" vertical="center" wrapText="1"/>
    </xf>
    <xf numFmtId="0" fontId="55"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1" fillId="0" borderId="18" xfId="0" applyFont="1" applyFill="1" applyBorder="1" applyAlignment="1">
      <alignment horizontal="center" vertical="center" wrapText="1"/>
    </xf>
    <xf numFmtId="4" fontId="54" fillId="0" borderId="52" xfId="0" applyNumberFormat="1" applyFont="1" applyFill="1" applyBorder="1" applyAlignment="1">
      <alignment horizontal="center" vertical="center"/>
    </xf>
    <xf numFmtId="3" fontId="54" fillId="0" borderId="52" xfId="0" applyNumberFormat="1" applyFont="1" applyFill="1" applyBorder="1" applyAlignment="1">
      <alignment horizontal="center" vertical="center"/>
    </xf>
    <xf numFmtId="4" fontId="73" fillId="0" borderId="52" xfId="0" applyNumberFormat="1" applyFont="1" applyFill="1" applyBorder="1" applyAlignment="1">
      <alignment horizontal="center" vertical="center"/>
    </xf>
    <xf numFmtId="185" fontId="54" fillId="0" borderId="52" xfId="2912" applyNumberFormat="1" applyFont="1" applyFill="1" applyBorder="1" applyAlignment="1">
      <alignment horizontal="center" vertical="center"/>
    </xf>
    <xf numFmtId="185" fontId="93" fillId="0" borderId="52" xfId="2912" applyNumberFormat="1" applyFont="1" applyFill="1" applyBorder="1" applyAlignment="1">
      <alignment horizontal="center" vertical="center"/>
    </xf>
    <xf numFmtId="185" fontId="73" fillId="0" borderId="52" xfId="2912" applyNumberFormat="1" applyFont="1" applyFill="1" applyBorder="1" applyAlignment="1">
      <alignment horizontal="center" vertical="center"/>
    </xf>
    <xf numFmtId="182" fontId="73" fillId="0" borderId="52" xfId="0" applyNumberFormat="1" applyFont="1" applyFill="1" applyBorder="1" applyAlignment="1">
      <alignment horizontal="center" vertical="center"/>
    </xf>
    <xf numFmtId="185" fontId="73" fillId="0" borderId="55" xfId="2912" applyNumberFormat="1" applyFont="1" applyFill="1" applyBorder="1" applyAlignment="1">
      <alignment horizontal="center" vertical="center"/>
    </xf>
    <xf numFmtId="185" fontId="53" fillId="0" borderId="52" xfId="2912" applyNumberFormat="1" applyFont="1" applyFill="1" applyBorder="1" applyAlignment="1">
      <alignment horizontal="center" vertical="center" wrapText="1"/>
    </xf>
    <xf numFmtId="185" fontId="77" fillId="0" borderId="52" xfId="2912" applyNumberFormat="1" applyFont="1" applyFill="1" applyBorder="1" applyAlignment="1">
      <alignment horizontal="center" vertical="center" wrapText="1"/>
    </xf>
    <xf numFmtId="183" fontId="77" fillId="0" borderId="54" xfId="0" applyNumberFormat="1" applyFont="1" applyFill="1" applyBorder="1" applyAlignment="1">
      <alignment horizontal="center" vertical="center"/>
    </xf>
    <xf numFmtId="1" fontId="53" fillId="0" borderId="51" xfId="0" applyNumberFormat="1" applyFont="1" applyFill="1" applyBorder="1" applyAlignment="1">
      <alignment horizontal="center" vertical="center"/>
    </xf>
    <xf numFmtId="0" fontId="51" fillId="0" borderId="29" xfId="0"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11" xfId="0" applyFont="1" applyFill="1" applyBorder="1" applyAlignment="1">
      <alignment horizontal="center" vertical="center" wrapText="1"/>
    </xf>
    <xf numFmtId="3" fontId="73" fillId="0" borderId="52" xfId="0" applyNumberFormat="1" applyFont="1" applyFill="1" applyBorder="1" applyAlignment="1">
      <alignment horizontal="center" vertical="center"/>
    </xf>
    <xf numFmtId="0" fontId="55" fillId="0" borderId="38" xfId="0" applyFont="1" applyFill="1" applyBorder="1" applyAlignment="1">
      <alignment horizontal="center" vertical="center" wrapText="1"/>
    </xf>
    <xf numFmtId="0" fontId="51" fillId="0" borderId="4" xfId="0" applyFont="1" applyFill="1" applyBorder="1" applyAlignment="1">
      <alignment vertical="center" wrapText="1"/>
    </xf>
    <xf numFmtId="0" fontId="56" fillId="0" borderId="4"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30" xfId="0" applyFont="1" applyFill="1" applyBorder="1" applyAlignment="1">
      <alignment horizontal="center" vertical="center" wrapText="1"/>
    </xf>
    <xf numFmtId="0" fontId="51" fillId="0" borderId="12" xfId="0" applyFont="1" applyFill="1" applyBorder="1" applyAlignment="1">
      <alignment horizontal="center" vertical="center" wrapText="1"/>
    </xf>
    <xf numFmtId="0" fontId="14" fillId="16" borderId="1" xfId="0" applyFont="1" applyFill="1" applyBorder="1" applyAlignment="1">
      <alignment horizontal="center" vertical="center" wrapText="1"/>
    </xf>
    <xf numFmtId="180" fontId="14" fillId="16" borderId="8" xfId="0" applyNumberFormat="1" applyFont="1" applyFill="1" applyBorder="1" applyAlignment="1">
      <alignment horizontal="left" vertical="center" wrapText="1"/>
    </xf>
    <xf numFmtId="180" fontId="17" fillId="16" borderId="15" xfId="0" applyNumberFormat="1" applyFont="1" applyFill="1" applyBorder="1" applyAlignment="1">
      <alignment vertical="center" wrapText="1"/>
    </xf>
    <xf numFmtId="186" fontId="88" fillId="16" borderId="55" xfId="2859" applyNumberFormat="1" applyFont="1" applyFill="1" applyBorder="1" applyAlignment="1">
      <alignment vertical="center" wrapText="1"/>
    </xf>
    <xf numFmtId="180" fontId="17" fillId="16" borderId="14" xfId="0" applyNumberFormat="1" applyFont="1" applyFill="1" applyBorder="1" applyAlignment="1">
      <alignment vertical="center" wrapText="1"/>
    </xf>
    <xf numFmtId="180" fontId="17" fillId="16" borderId="51" xfId="0" applyNumberFormat="1" applyFont="1" applyFill="1" applyBorder="1" applyAlignment="1">
      <alignment vertical="center" wrapText="1"/>
    </xf>
    <xf numFmtId="186" fontId="88" fillId="16" borderId="32" xfId="2859" applyNumberFormat="1" applyFont="1" applyFill="1" applyBorder="1" applyAlignment="1">
      <alignment vertical="center" wrapText="1"/>
    </xf>
    <xf numFmtId="180" fontId="4" fillId="16" borderId="20" xfId="0" applyNumberFormat="1" applyFont="1" applyFill="1" applyBorder="1" applyAlignment="1">
      <alignment horizontal="center" vertical="center" wrapText="1"/>
    </xf>
    <xf numFmtId="180" fontId="4" fillId="16" borderId="21" xfId="0" applyNumberFormat="1" applyFont="1" applyFill="1" applyBorder="1" applyAlignment="1">
      <alignment horizontal="center" vertical="center" wrapText="1"/>
    </xf>
    <xf numFmtId="0" fontId="17" fillId="16" borderId="8" xfId="0" applyFont="1" applyFill="1" applyBorder="1" applyAlignment="1">
      <alignment horizontal="left" vertical="center" wrapText="1"/>
    </xf>
    <xf numFmtId="180" fontId="17" fillId="16" borderId="16" xfId="0" applyNumberFormat="1" applyFont="1" applyFill="1" applyBorder="1" applyAlignment="1">
      <alignment vertical="center" wrapText="1"/>
    </xf>
    <xf numFmtId="186" fontId="88" fillId="16" borderId="67" xfId="2859" applyNumberFormat="1" applyFont="1" applyFill="1" applyBorder="1" applyAlignment="1">
      <alignment vertical="center" wrapText="1"/>
    </xf>
    <xf numFmtId="42" fontId="17" fillId="16" borderId="8" xfId="0" applyNumberFormat="1" applyFont="1" applyFill="1" applyBorder="1" applyAlignment="1">
      <alignment vertical="center" wrapText="1"/>
    </xf>
    <xf numFmtId="180" fontId="17" fillId="16" borderId="52" xfId="0" applyNumberFormat="1" applyFont="1" applyFill="1" applyBorder="1" applyAlignment="1">
      <alignment vertical="center" wrapText="1"/>
    </xf>
    <xf numFmtId="186" fontId="88" fillId="16" borderId="23" xfId="2859" applyNumberFormat="1" applyFont="1" applyFill="1" applyBorder="1" applyAlignment="1">
      <alignment vertical="center" wrapText="1"/>
    </xf>
    <xf numFmtId="180" fontId="4" fillId="16" borderId="0" xfId="0" applyNumberFormat="1" applyFont="1" applyFill="1" applyAlignment="1">
      <alignment horizontal="center" vertical="center" wrapText="1"/>
    </xf>
    <xf numFmtId="180" fontId="4" fillId="16" borderId="9" xfId="0" applyNumberFormat="1" applyFont="1" applyFill="1" applyBorder="1" applyAlignment="1">
      <alignment horizontal="center" vertical="center" wrapText="1"/>
    </xf>
    <xf numFmtId="180" fontId="17" fillId="16" borderId="8" xfId="0" applyNumberFormat="1" applyFont="1" applyFill="1" applyBorder="1" applyAlignment="1">
      <alignment horizontal="left" vertical="center" wrapText="1"/>
    </xf>
    <xf numFmtId="180" fontId="17" fillId="16" borderId="49" xfId="0" applyNumberFormat="1" applyFont="1" applyFill="1" applyBorder="1" applyAlignment="1">
      <alignment vertical="center" wrapText="1"/>
    </xf>
    <xf numFmtId="186" fontId="88" fillId="16" borderId="57" xfId="2859" applyNumberFormat="1" applyFont="1" applyFill="1" applyBorder="1" applyAlignment="1">
      <alignment vertical="center" wrapText="1"/>
    </xf>
    <xf numFmtId="180" fontId="17" fillId="16" borderId="53" xfId="0" applyNumberFormat="1" applyFont="1" applyFill="1" applyBorder="1" applyAlignment="1">
      <alignment vertical="center" wrapText="1"/>
    </xf>
    <xf numFmtId="180" fontId="17" fillId="16" borderId="74" xfId="0" applyNumberFormat="1" applyFont="1" applyFill="1" applyBorder="1" applyAlignment="1">
      <alignment vertical="center" wrapText="1"/>
    </xf>
    <xf numFmtId="186" fontId="88" fillId="16" borderId="33" xfId="2859" applyNumberFormat="1" applyFont="1" applyFill="1" applyBorder="1" applyAlignment="1">
      <alignment vertical="center" wrapText="1"/>
    </xf>
    <xf numFmtId="180" fontId="4" fillId="16" borderId="35" xfId="0" applyNumberFormat="1" applyFont="1" applyFill="1" applyBorder="1" applyAlignment="1">
      <alignment horizontal="center" vertical="center" wrapText="1"/>
    </xf>
    <xf numFmtId="180" fontId="4" fillId="16" borderId="36" xfId="0" applyNumberFormat="1" applyFont="1" applyFill="1" applyBorder="1" applyAlignment="1">
      <alignment horizontal="center" vertical="center" wrapText="1"/>
    </xf>
  </cellXfs>
  <cellStyles count="2917">
    <cellStyle name="60% - Énfasis1 2" xfId="25" xr:uid="{00000000-0005-0000-0000-000000000000}"/>
    <cellStyle name="60% - Énfasis2 2" xfId="26" xr:uid="{00000000-0005-0000-0000-000001000000}"/>
    <cellStyle name="60% - Énfasis3 2" xfId="27" xr:uid="{00000000-0005-0000-0000-000002000000}"/>
    <cellStyle name="60% - Énfasis4 2" xfId="28" xr:uid="{00000000-0005-0000-0000-000003000000}"/>
    <cellStyle name="60% - Énfasis5 2" xfId="29" xr:uid="{00000000-0005-0000-0000-000004000000}"/>
    <cellStyle name="60% - Énfasis6 2" xfId="30" xr:uid="{00000000-0005-0000-0000-000005000000}"/>
    <cellStyle name="BodyStyle" xfId="31" xr:uid="{00000000-0005-0000-0000-000006000000}"/>
    <cellStyle name="BodyStyleBold" xfId="32" xr:uid="{00000000-0005-0000-0000-000007000000}"/>
    <cellStyle name="BodyStyleBoldRight" xfId="33" xr:uid="{00000000-0005-0000-0000-000008000000}"/>
    <cellStyle name="BodyStyleWithBorder" xfId="34" xr:uid="{00000000-0005-0000-0000-000009000000}"/>
    <cellStyle name="BodyStyleWithBorder 2" xfId="35" xr:uid="{00000000-0005-0000-0000-00000A000000}"/>
    <cellStyle name="BodyStyleWithBorder 2 2" xfId="36" xr:uid="{00000000-0005-0000-0000-00000B000000}"/>
    <cellStyle name="BodyStyleWithBorder 2 3" xfId="37" xr:uid="{00000000-0005-0000-0000-00000C000000}"/>
    <cellStyle name="BodyStyleWithBorder 2 4" xfId="38" xr:uid="{00000000-0005-0000-0000-00000D000000}"/>
    <cellStyle name="BodyStyleWithBorder 3" xfId="39" xr:uid="{00000000-0005-0000-0000-00000E000000}"/>
    <cellStyle name="BodyStyleWithBorder 4" xfId="40" xr:uid="{00000000-0005-0000-0000-00000F000000}"/>
    <cellStyle name="BodyStyleWithBorder 5" xfId="41" xr:uid="{00000000-0005-0000-0000-000010000000}"/>
    <cellStyle name="BorderThinBlack" xfId="42" xr:uid="{00000000-0005-0000-0000-000011000000}"/>
    <cellStyle name="BorderThinBlack 2" xfId="43" xr:uid="{00000000-0005-0000-0000-000012000000}"/>
    <cellStyle name="BorderThinBlack 2 2" xfId="44" xr:uid="{00000000-0005-0000-0000-000013000000}"/>
    <cellStyle name="BorderThinBlack 2 2 2" xfId="45" xr:uid="{00000000-0005-0000-0000-000014000000}"/>
    <cellStyle name="BorderThinBlack 2 2 2 2" xfId="46" xr:uid="{00000000-0005-0000-0000-000015000000}"/>
    <cellStyle name="BorderThinBlack 2 2 2 3" xfId="47" xr:uid="{00000000-0005-0000-0000-000016000000}"/>
    <cellStyle name="BorderThinBlack 2 2 2 4" xfId="48" xr:uid="{00000000-0005-0000-0000-000017000000}"/>
    <cellStyle name="BorderThinBlack 2 2 3" xfId="49" xr:uid="{00000000-0005-0000-0000-000018000000}"/>
    <cellStyle name="BorderThinBlack 2 2 4" xfId="50" xr:uid="{00000000-0005-0000-0000-000019000000}"/>
    <cellStyle name="BorderThinBlack 2 2 5" xfId="51" xr:uid="{00000000-0005-0000-0000-00001A000000}"/>
    <cellStyle name="BorderThinBlack 2 3" xfId="52" xr:uid="{00000000-0005-0000-0000-00001B000000}"/>
    <cellStyle name="BorderThinBlack 2 4" xfId="53" xr:uid="{00000000-0005-0000-0000-00001C000000}"/>
    <cellStyle name="BorderThinBlack 2 5" xfId="54" xr:uid="{00000000-0005-0000-0000-00001D000000}"/>
    <cellStyle name="BorderThinBlack 3" xfId="55" xr:uid="{00000000-0005-0000-0000-00001E000000}"/>
    <cellStyle name="BorderThinBlack 3 2" xfId="56" xr:uid="{00000000-0005-0000-0000-00001F000000}"/>
    <cellStyle name="BorderThinBlack 3 2 2" xfId="57" xr:uid="{00000000-0005-0000-0000-000020000000}"/>
    <cellStyle name="BorderThinBlack 3 2 3" xfId="58" xr:uid="{00000000-0005-0000-0000-000021000000}"/>
    <cellStyle name="BorderThinBlack 3 2 4" xfId="59" xr:uid="{00000000-0005-0000-0000-000022000000}"/>
    <cellStyle name="BorderThinBlack 3 3" xfId="60" xr:uid="{00000000-0005-0000-0000-000023000000}"/>
    <cellStyle name="BorderThinBlack 3 4" xfId="61" xr:uid="{00000000-0005-0000-0000-000024000000}"/>
    <cellStyle name="BorderThinBlack 3 5" xfId="62" xr:uid="{00000000-0005-0000-0000-000025000000}"/>
    <cellStyle name="BorderThinBlack 4" xfId="63" xr:uid="{00000000-0005-0000-0000-000026000000}"/>
    <cellStyle name="BorderThinBlack 5" xfId="64" xr:uid="{00000000-0005-0000-0000-000027000000}"/>
    <cellStyle name="BorderThinBlack 6" xfId="65" xr:uid="{00000000-0005-0000-0000-000028000000}"/>
    <cellStyle name="Coma 2" xfId="1" xr:uid="{00000000-0005-0000-0000-000029000000}"/>
    <cellStyle name="Coma 2 2" xfId="2" xr:uid="{00000000-0005-0000-0000-00002A000000}"/>
    <cellStyle name="Comma" xfId="2859" xr:uid="{00000000-0005-0000-0000-00002B000000}"/>
    <cellStyle name="Comma [0]" xfId="2857" xr:uid="{00000000-0005-0000-0000-00002C000000}"/>
    <cellStyle name="Comma [0] 2" xfId="66" xr:uid="{00000000-0005-0000-0000-00002D000000}"/>
    <cellStyle name="Comma [0] 2 2" xfId="67" xr:uid="{00000000-0005-0000-0000-00002E000000}"/>
    <cellStyle name="Comma [0] 2 2 2" xfId="68" xr:uid="{00000000-0005-0000-0000-00002F000000}"/>
    <cellStyle name="Comma [0] 2 2 2 2" xfId="2866" xr:uid="{80281F97-E69B-4EDA-B86B-93EFD13B2854}"/>
    <cellStyle name="Comma [0] 2 2 3" xfId="2865" xr:uid="{DA85ADF4-B995-4F52-8E36-A441400B17E7}"/>
    <cellStyle name="Comma [0] 2 3" xfId="69" xr:uid="{00000000-0005-0000-0000-000030000000}"/>
    <cellStyle name="Comma [0] 2 3 2" xfId="2867" xr:uid="{B2398B54-5EB1-41C3-849D-5A78019B725C}"/>
    <cellStyle name="Comma [0] 2 4" xfId="2864" xr:uid="{4AA7DE63-7D22-4ED1-8457-360E949CA8E6}"/>
    <cellStyle name="Comma [0] 3" xfId="70" xr:uid="{00000000-0005-0000-0000-000031000000}"/>
    <cellStyle name="Comma [0] 3 2" xfId="2868" xr:uid="{0A435A0E-176D-4287-A7EF-DE14497FDE4E}"/>
    <cellStyle name="Comma [0] 4" xfId="2909" xr:uid="{17B6653D-D61A-4888-869A-25D1489C6ECF}"/>
    <cellStyle name="Comma 2" xfId="71" xr:uid="{00000000-0005-0000-0000-000032000000}"/>
    <cellStyle name="Comma 2 2" xfId="72" xr:uid="{00000000-0005-0000-0000-000033000000}"/>
    <cellStyle name="Comma 2 2 2" xfId="73" xr:uid="{00000000-0005-0000-0000-000034000000}"/>
    <cellStyle name="Comma 2 2 2 2" xfId="2871" xr:uid="{BCAA1C04-73FC-4FB0-B073-AD0C4CD63EE0}"/>
    <cellStyle name="Comma 2 2 3" xfId="2870" xr:uid="{4149F59E-EE83-4A26-95EB-2371431CE5D1}"/>
    <cellStyle name="Comma 2 3" xfId="74" xr:uid="{00000000-0005-0000-0000-000035000000}"/>
    <cellStyle name="Comma 2 3 2" xfId="2872" xr:uid="{019D4001-3160-4F41-A26D-65692565B88C}"/>
    <cellStyle name="Comma 2 4" xfId="2869" xr:uid="{230BA5BE-1D08-4A6F-83E4-5CB2B7959EBC}"/>
    <cellStyle name="Comma 3" xfId="75" xr:uid="{00000000-0005-0000-0000-000036000000}"/>
    <cellStyle name="Comma 3 2" xfId="2873" xr:uid="{2D7AD6BF-7705-49A2-BD4A-B770440E5B66}"/>
    <cellStyle name="Comma 4" xfId="76" xr:uid="{00000000-0005-0000-0000-000037000000}"/>
    <cellStyle name="Comma 4 2" xfId="2874" xr:uid="{3BE4029A-A380-401A-ABD5-B84279B8F3FD}"/>
    <cellStyle name="Comma 5" xfId="77" xr:uid="{00000000-0005-0000-0000-000038000000}"/>
    <cellStyle name="Comma 5 2" xfId="2875" xr:uid="{69F00ABE-3A96-4992-9C3F-DB55DA0D1EFC}"/>
    <cellStyle name="Comma 6" xfId="2862" xr:uid="{35D64CBC-DB4F-45D7-A5C0-2F7D33D49C66}"/>
    <cellStyle name="Comma 7" xfId="2911" xr:uid="{E745FBF2-5703-4DA9-B101-2D098F70CFA4}"/>
    <cellStyle name="Currency" xfId="2912" xr:uid="{00000000-0005-0000-0000-000039000000}"/>
    <cellStyle name="Currency [0]" xfId="2858" xr:uid="{00000000-0005-0000-0000-00003A000000}"/>
    <cellStyle name="Currency [0] 2" xfId="78" xr:uid="{00000000-0005-0000-0000-00003B000000}"/>
    <cellStyle name="Currency [0] 2 2" xfId="79" xr:uid="{00000000-0005-0000-0000-00003C000000}"/>
    <cellStyle name="Currency [0] 2 2 2" xfId="80" xr:uid="{00000000-0005-0000-0000-00003D000000}"/>
    <cellStyle name="Currency [0] 2 2 2 2" xfId="81" xr:uid="{00000000-0005-0000-0000-00003E000000}"/>
    <cellStyle name="Currency [0] 2 2 3" xfId="82" xr:uid="{00000000-0005-0000-0000-00003F000000}"/>
    <cellStyle name="Currency [0] 2 2 3 2" xfId="83" xr:uid="{00000000-0005-0000-0000-000040000000}"/>
    <cellStyle name="Currency [0] 2 2 4" xfId="84" xr:uid="{00000000-0005-0000-0000-000041000000}"/>
    <cellStyle name="Currency [0] 2 2 4 2" xfId="85" xr:uid="{00000000-0005-0000-0000-000042000000}"/>
    <cellStyle name="Currency [0] 2 2 5" xfId="86" xr:uid="{00000000-0005-0000-0000-000043000000}"/>
    <cellStyle name="Currency [0] 2 3" xfId="87" xr:uid="{00000000-0005-0000-0000-000044000000}"/>
    <cellStyle name="Currency [0] 2 3 2" xfId="88" xr:uid="{00000000-0005-0000-0000-000045000000}"/>
    <cellStyle name="Currency [0] 2 4" xfId="89" xr:uid="{00000000-0005-0000-0000-000046000000}"/>
    <cellStyle name="Currency [0] 2 4 2" xfId="90" xr:uid="{00000000-0005-0000-0000-000047000000}"/>
    <cellStyle name="Currency [0] 2 5" xfId="91" xr:uid="{00000000-0005-0000-0000-000048000000}"/>
    <cellStyle name="Currency [0] 2 5 2" xfId="92" xr:uid="{00000000-0005-0000-0000-000049000000}"/>
    <cellStyle name="Currency [0] 2 6" xfId="93" xr:uid="{00000000-0005-0000-0000-00004A000000}"/>
    <cellStyle name="Currency [0] 3" xfId="94" xr:uid="{00000000-0005-0000-0000-00004B000000}"/>
    <cellStyle name="Currency [0] 3 2" xfId="95" xr:uid="{00000000-0005-0000-0000-00004C000000}"/>
    <cellStyle name="Currency [0] 3 2 2" xfId="96" xr:uid="{00000000-0005-0000-0000-00004D000000}"/>
    <cellStyle name="Currency [0] 3 3" xfId="97" xr:uid="{00000000-0005-0000-0000-00004E000000}"/>
    <cellStyle name="Currency [0] 3 3 2" xfId="98" xr:uid="{00000000-0005-0000-0000-00004F000000}"/>
    <cellStyle name="Currency [0] 3 4" xfId="99" xr:uid="{00000000-0005-0000-0000-000050000000}"/>
    <cellStyle name="Currency [0] 3 4 2" xfId="100" xr:uid="{00000000-0005-0000-0000-000051000000}"/>
    <cellStyle name="Currency [0] 3 5" xfId="101" xr:uid="{00000000-0005-0000-0000-000052000000}"/>
    <cellStyle name="Currency [0] 4" xfId="102" xr:uid="{00000000-0005-0000-0000-000053000000}"/>
    <cellStyle name="Currency [0] 4 2" xfId="103" xr:uid="{00000000-0005-0000-0000-000054000000}"/>
    <cellStyle name="Currency [0] 5" xfId="104" xr:uid="{00000000-0005-0000-0000-000055000000}"/>
    <cellStyle name="Currency [0] 5 2" xfId="105" xr:uid="{00000000-0005-0000-0000-000056000000}"/>
    <cellStyle name="Currency [0] 6" xfId="106" xr:uid="{00000000-0005-0000-0000-000057000000}"/>
    <cellStyle name="Currency [0] 6 2" xfId="107" xr:uid="{00000000-0005-0000-0000-000058000000}"/>
    <cellStyle name="Currency [0] 7" xfId="108" xr:uid="{00000000-0005-0000-0000-000059000000}"/>
    <cellStyle name="Currency [0] 8" xfId="2910" xr:uid="{54356220-7073-4CF2-A1B2-0879E5841D88}"/>
    <cellStyle name="Currency 10" xfId="109" xr:uid="{00000000-0005-0000-0000-00005A000000}"/>
    <cellStyle name="Currency 10 2" xfId="110" xr:uid="{00000000-0005-0000-0000-00005B000000}"/>
    <cellStyle name="Currency 11" xfId="111" xr:uid="{00000000-0005-0000-0000-00005C000000}"/>
    <cellStyle name="Currency 11 2" xfId="112" xr:uid="{00000000-0005-0000-0000-00005D000000}"/>
    <cellStyle name="Currency 12" xfId="113" xr:uid="{00000000-0005-0000-0000-00005E000000}"/>
    <cellStyle name="Currency 12 2" xfId="114" xr:uid="{00000000-0005-0000-0000-00005F000000}"/>
    <cellStyle name="Currency 13" xfId="115" xr:uid="{00000000-0005-0000-0000-000060000000}"/>
    <cellStyle name="Currency 13 2" xfId="116" xr:uid="{00000000-0005-0000-0000-000061000000}"/>
    <cellStyle name="Currency 14" xfId="117" xr:uid="{00000000-0005-0000-0000-000062000000}"/>
    <cellStyle name="Currency 15" xfId="118" xr:uid="{00000000-0005-0000-0000-000063000000}"/>
    <cellStyle name="Currency 16" xfId="2863" xr:uid="{433EDBE9-3283-494E-820F-6CE2F5C01C0D}"/>
    <cellStyle name="Currency 2" xfId="119" xr:uid="{00000000-0005-0000-0000-000064000000}"/>
    <cellStyle name="Currency 2 2" xfId="120" xr:uid="{00000000-0005-0000-0000-000065000000}"/>
    <cellStyle name="Currency 2 2 2" xfId="121" xr:uid="{00000000-0005-0000-0000-000066000000}"/>
    <cellStyle name="Currency 2 2 2 2" xfId="122" xr:uid="{00000000-0005-0000-0000-000067000000}"/>
    <cellStyle name="Currency 2 2 3" xfId="123" xr:uid="{00000000-0005-0000-0000-000068000000}"/>
    <cellStyle name="Currency 2 2 3 2" xfId="124" xr:uid="{00000000-0005-0000-0000-000069000000}"/>
    <cellStyle name="Currency 2 2 4" xfId="125" xr:uid="{00000000-0005-0000-0000-00006A000000}"/>
    <cellStyle name="Currency 2 2 4 2" xfId="126" xr:uid="{00000000-0005-0000-0000-00006B000000}"/>
    <cellStyle name="Currency 2 2 5" xfId="127" xr:uid="{00000000-0005-0000-0000-00006C000000}"/>
    <cellStyle name="Currency 2 3" xfId="128" xr:uid="{00000000-0005-0000-0000-00006D000000}"/>
    <cellStyle name="Currency 2 3 2" xfId="129" xr:uid="{00000000-0005-0000-0000-00006E000000}"/>
    <cellStyle name="Currency 2 4" xfId="130" xr:uid="{00000000-0005-0000-0000-00006F000000}"/>
    <cellStyle name="Currency 2 4 2" xfId="131" xr:uid="{00000000-0005-0000-0000-000070000000}"/>
    <cellStyle name="Currency 2 5" xfId="132" xr:uid="{00000000-0005-0000-0000-000071000000}"/>
    <cellStyle name="Currency 2 5 2" xfId="133" xr:uid="{00000000-0005-0000-0000-000072000000}"/>
    <cellStyle name="Currency 2 6" xfId="134" xr:uid="{00000000-0005-0000-0000-000073000000}"/>
    <cellStyle name="Currency 3" xfId="135" xr:uid="{00000000-0005-0000-0000-000074000000}"/>
    <cellStyle name="Currency 3 2" xfId="136" xr:uid="{00000000-0005-0000-0000-000075000000}"/>
    <cellStyle name="Currency 3 2 2" xfId="137" xr:uid="{00000000-0005-0000-0000-000076000000}"/>
    <cellStyle name="Currency 3 3" xfId="138" xr:uid="{00000000-0005-0000-0000-000077000000}"/>
    <cellStyle name="Currency 3 3 2" xfId="139" xr:uid="{00000000-0005-0000-0000-000078000000}"/>
    <cellStyle name="Currency 3 4" xfId="140" xr:uid="{00000000-0005-0000-0000-000079000000}"/>
    <cellStyle name="Currency 3 4 2" xfId="141" xr:uid="{00000000-0005-0000-0000-00007A000000}"/>
    <cellStyle name="Currency 3 5" xfId="142" xr:uid="{00000000-0005-0000-0000-00007B000000}"/>
    <cellStyle name="Currency 4" xfId="143" xr:uid="{00000000-0005-0000-0000-00007C000000}"/>
    <cellStyle name="Currency 4 2" xfId="144" xr:uid="{00000000-0005-0000-0000-00007D000000}"/>
    <cellStyle name="Currency 4 2 2" xfId="145" xr:uid="{00000000-0005-0000-0000-00007E000000}"/>
    <cellStyle name="Currency 4 3" xfId="146" xr:uid="{00000000-0005-0000-0000-00007F000000}"/>
    <cellStyle name="Currency 4 3 2" xfId="147" xr:uid="{00000000-0005-0000-0000-000080000000}"/>
    <cellStyle name="Currency 4 4" xfId="148" xr:uid="{00000000-0005-0000-0000-000081000000}"/>
    <cellStyle name="Currency 4 4 2" xfId="149" xr:uid="{00000000-0005-0000-0000-000082000000}"/>
    <cellStyle name="Currency 4 5" xfId="150" xr:uid="{00000000-0005-0000-0000-000083000000}"/>
    <cellStyle name="Currency 5" xfId="151" xr:uid="{00000000-0005-0000-0000-000084000000}"/>
    <cellStyle name="Currency 5 2" xfId="152" xr:uid="{00000000-0005-0000-0000-000085000000}"/>
    <cellStyle name="Currency 5 2 2" xfId="153" xr:uid="{00000000-0005-0000-0000-000086000000}"/>
    <cellStyle name="Currency 5 3" xfId="154" xr:uid="{00000000-0005-0000-0000-000087000000}"/>
    <cellStyle name="Currency 5 3 2" xfId="155" xr:uid="{00000000-0005-0000-0000-000088000000}"/>
    <cellStyle name="Currency 5 4" xfId="156" xr:uid="{00000000-0005-0000-0000-000089000000}"/>
    <cellStyle name="Currency 5 4 2" xfId="157" xr:uid="{00000000-0005-0000-0000-00008A000000}"/>
    <cellStyle name="Currency 5 5" xfId="158" xr:uid="{00000000-0005-0000-0000-00008B000000}"/>
    <cellStyle name="Currency 6" xfId="159" xr:uid="{00000000-0005-0000-0000-00008C000000}"/>
    <cellStyle name="Currency 6 2" xfId="160" xr:uid="{00000000-0005-0000-0000-00008D000000}"/>
    <cellStyle name="Currency 7" xfId="161" xr:uid="{00000000-0005-0000-0000-00008E000000}"/>
    <cellStyle name="Currency 7 2" xfId="162" xr:uid="{00000000-0005-0000-0000-00008F000000}"/>
    <cellStyle name="Currency 8" xfId="163" xr:uid="{00000000-0005-0000-0000-000090000000}"/>
    <cellStyle name="Currency 8 2" xfId="164" xr:uid="{00000000-0005-0000-0000-000091000000}"/>
    <cellStyle name="Currency 9" xfId="165" xr:uid="{00000000-0005-0000-0000-000092000000}"/>
    <cellStyle name="Currency 9 2" xfId="166" xr:uid="{00000000-0005-0000-0000-000093000000}"/>
    <cellStyle name="DateStyle" xfId="167" xr:uid="{00000000-0005-0000-0000-000094000000}"/>
    <cellStyle name="DateTimeStyle" xfId="168" xr:uid="{00000000-0005-0000-0000-000095000000}"/>
    <cellStyle name="Decimal" xfId="169" xr:uid="{00000000-0005-0000-0000-000096000000}"/>
    <cellStyle name="DecimalWithBorder" xfId="170" xr:uid="{00000000-0005-0000-0000-000097000000}"/>
    <cellStyle name="DecimalWithBorder 2" xfId="171" xr:uid="{00000000-0005-0000-0000-000098000000}"/>
    <cellStyle name="DecimalWithBorder 2 2" xfId="172" xr:uid="{00000000-0005-0000-0000-000099000000}"/>
    <cellStyle name="DecimalWithBorder 2 3" xfId="173" xr:uid="{00000000-0005-0000-0000-00009A000000}"/>
    <cellStyle name="DecimalWithBorder 2 4" xfId="174" xr:uid="{00000000-0005-0000-0000-00009B000000}"/>
    <cellStyle name="DecimalWithBorder 3" xfId="175" xr:uid="{00000000-0005-0000-0000-00009C000000}"/>
    <cellStyle name="DecimalWithBorder 4" xfId="176" xr:uid="{00000000-0005-0000-0000-00009D000000}"/>
    <cellStyle name="DecimalWithBorder 5" xfId="177" xr:uid="{00000000-0005-0000-0000-00009E000000}"/>
    <cellStyle name="Énfasis1 2" xfId="178" xr:uid="{00000000-0005-0000-0000-00009F000000}"/>
    <cellStyle name="Énfasis1 2 2" xfId="179" xr:uid="{00000000-0005-0000-0000-0000A0000000}"/>
    <cellStyle name="EuroCurrency" xfId="180" xr:uid="{00000000-0005-0000-0000-0000A1000000}"/>
    <cellStyle name="EuroCurrencyWithBorder" xfId="181" xr:uid="{00000000-0005-0000-0000-0000A2000000}"/>
    <cellStyle name="EuroCurrencyWithBorder 2" xfId="182" xr:uid="{00000000-0005-0000-0000-0000A3000000}"/>
    <cellStyle name="EuroCurrencyWithBorder 2 2" xfId="183" xr:uid="{00000000-0005-0000-0000-0000A4000000}"/>
    <cellStyle name="EuroCurrencyWithBorder 2 3" xfId="184" xr:uid="{00000000-0005-0000-0000-0000A5000000}"/>
    <cellStyle name="EuroCurrencyWithBorder 2 4" xfId="185" xr:uid="{00000000-0005-0000-0000-0000A6000000}"/>
    <cellStyle name="EuroCurrencyWithBorder 3" xfId="186" xr:uid="{00000000-0005-0000-0000-0000A7000000}"/>
    <cellStyle name="EuroCurrencyWithBorder 4" xfId="187" xr:uid="{00000000-0005-0000-0000-0000A8000000}"/>
    <cellStyle name="EuroCurrencyWithBorder 5" xfId="188" xr:uid="{00000000-0005-0000-0000-0000A9000000}"/>
    <cellStyle name="HeaderStyle" xfId="189" xr:uid="{00000000-0005-0000-0000-0000AA000000}"/>
    <cellStyle name="HeaderSubTop" xfId="190" xr:uid="{00000000-0005-0000-0000-0000AB000000}"/>
    <cellStyle name="HeaderSubTopNoBold" xfId="191" xr:uid="{00000000-0005-0000-0000-0000AC000000}"/>
    <cellStyle name="HeaderTopBuyer" xfId="192" xr:uid="{00000000-0005-0000-0000-0000AD000000}"/>
    <cellStyle name="HeaderTopStyle" xfId="193" xr:uid="{00000000-0005-0000-0000-0000AE000000}"/>
    <cellStyle name="HeaderTopStyleAlignRight" xfId="194" xr:uid="{00000000-0005-0000-0000-0000AF000000}"/>
    <cellStyle name="MainTitle" xfId="195" xr:uid="{00000000-0005-0000-0000-0000B0000000}"/>
    <cellStyle name="MainTitle 2" xfId="196" xr:uid="{00000000-0005-0000-0000-0000B1000000}"/>
    <cellStyle name="MainTitle 2 2" xfId="197" xr:uid="{00000000-0005-0000-0000-0000B2000000}"/>
    <cellStyle name="MainTitle 2 3" xfId="198" xr:uid="{00000000-0005-0000-0000-0000B3000000}"/>
    <cellStyle name="MainTitle 2 4" xfId="199" xr:uid="{00000000-0005-0000-0000-0000B4000000}"/>
    <cellStyle name="MainTitle 3" xfId="200" xr:uid="{00000000-0005-0000-0000-0000B5000000}"/>
    <cellStyle name="MainTitle 4" xfId="201" xr:uid="{00000000-0005-0000-0000-0000B6000000}"/>
    <cellStyle name="MainTitle 5" xfId="202" xr:uid="{00000000-0005-0000-0000-0000B7000000}"/>
    <cellStyle name="Millares" xfId="2915" builtinId="3"/>
    <cellStyle name="Millares 10" xfId="203" xr:uid="{00000000-0005-0000-0000-0000BA000000}"/>
    <cellStyle name="Millares 10 2" xfId="204" xr:uid="{00000000-0005-0000-0000-0000BB000000}"/>
    <cellStyle name="Millares 10 2 2" xfId="2877" xr:uid="{A17AACC6-F436-4798-A63C-424780EF3904}"/>
    <cellStyle name="Millares 10 3" xfId="2876" xr:uid="{2AB07665-DE77-4AD4-A3FC-3643C7EE52D6}"/>
    <cellStyle name="Millares 13" xfId="2914" xr:uid="{F69CA51C-AAA2-4FBE-B058-F6A287E876CB}"/>
    <cellStyle name="Millares 2" xfId="3" xr:uid="{00000000-0005-0000-0000-0000BC000000}"/>
    <cellStyle name="Millares 2 2" xfId="4" xr:uid="{00000000-0005-0000-0000-0000BD000000}"/>
    <cellStyle name="Millares 2 2 2" xfId="205" xr:uid="{00000000-0005-0000-0000-0000BE000000}"/>
    <cellStyle name="Millares 2 3" xfId="206" xr:uid="{00000000-0005-0000-0000-0000BF000000}"/>
    <cellStyle name="Millares 2 3 2" xfId="207" xr:uid="{00000000-0005-0000-0000-0000C0000000}"/>
    <cellStyle name="Millares 2 3 2 2" xfId="208" xr:uid="{00000000-0005-0000-0000-0000C1000000}"/>
    <cellStyle name="Millares 2 3 2 2 2" xfId="2880" xr:uid="{4F26D1FE-F403-4DBE-8B35-3A8559F064A3}"/>
    <cellStyle name="Millares 2 3 2 3" xfId="2879" xr:uid="{C179DFC5-E38E-4D3F-9A17-4269FBAE22AC}"/>
    <cellStyle name="Millares 2 3 3" xfId="209" xr:uid="{00000000-0005-0000-0000-0000C2000000}"/>
    <cellStyle name="Millares 2 3 3 2" xfId="2881" xr:uid="{9FCE2CD7-532E-40A8-ADD2-CCC26F7FC30D}"/>
    <cellStyle name="Millares 2 3 4" xfId="210" xr:uid="{00000000-0005-0000-0000-0000C3000000}"/>
    <cellStyle name="Millares 2 3 4 2" xfId="2882" xr:uid="{66463B03-160A-4C18-A72C-E1E060EAA03B}"/>
    <cellStyle name="Millares 2 3 5" xfId="2878" xr:uid="{57F346B2-9BB4-41D1-BE06-36E0F565E905}"/>
    <cellStyle name="Millares 2 4" xfId="211" xr:uid="{00000000-0005-0000-0000-0000C4000000}"/>
    <cellStyle name="Millares 2 4 2" xfId="212" xr:uid="{00000000-0005-0000-0000-0000C5000000}"/>
    <cellStyle name="Millares 2 4 2 2" xfId="2884" xr:uid="{3E6A2195-616E-443C-BFC2-E9E648A5EBD0}"/>
    <cellStyle name="Millares 2 4 3" xfId="213" xr:uid="{00000000-0005-0000-0000-0000C6000000}"/>
    <cellStyle name="Millares 2 4 3 2" xfId="2885" xr:uid="{0E4D9FEA-DB4E-447B-873E-B813826DFDF5}"/>
    <cellStyle name="Millares 2 4 4" xfId="2883" xr:uid="{0DE4F726-1AF4-483B-B970-339D35441F17}"/>
    <cellStyle name="Millares 2 5" xfId="214" xr:uid="{00000000-0005-0000-0000-0000C7000000}"/>
    <cellStyle name="Millares 2 5 2" xfId="215" xr:uid="{00000000-0005-0000-0000-0000C8000000}"/>
    <cellStyle name="Millares 2 5 2 2" xfId="2887" xr:uid="{E2E9B3E7-9A6A-4306-9BCB-25BFCAF0932D}"/>
    <cellStyle name="Millares 2 5 3" xfId="2886" xr:uid="{68E0748D-D1F3-4FB2-9860-CD948D82B033}"/>
    <cellStyle name="Millares 2 6" xfId="216" xr:uid="{00000000-0005-0000-0000-0000C9000000}"/>
    <cellStyle name="Millares 2 6 2" xfId="217" xr:uid="{00000000-0005-0000-0000-0000CA000000}"/>
    <cellStyle name="Millares 2 6 2 2" xfId="2889" xr:uid="{81D2BD4B-A2A7-4F08-AC85-C31CBC896C48}"/>
    <cellStyle name="Millares 2 6 3" xfId="2888" xr:uid="{141B39C7-809C-4556-99D0-37EE23E37819}"/>
    <cellStyle name="Millares 3" xfId="5" xr:uid="{00000000-0005-0000-0000-0000CB000000}"/>
    <cellStyle name="Millares 3 2" xfId="6" xr:uid="{00000000-0005-0000-0000-0000CC000000}"/>
    <cellStyle name="Millares 3 3" xfId="218" xr:uid="{00000000-0005-0000-0000-0000CD000000}"/>
    <cellStyle name="Millares 3 3 2" xfId="219" xr:uid="{00000000-0005-0000-0000-0000CE000000}"/>
    <cellStyle name="Millares 3 3 2 2" xfId="2891" xr:uid="{28FB3061-7A3F-4284-AC66-70FA0FC5AE96}"/>
    <cellStyle name="Millares 3 3 3" xfId="2890" xr:uid="{2EF84D1E-4A5E-4142-A850-E6983CE2364F}"/>
    <cellStyle name="Millares 3 4" xfId="220" xr:uid="{00000000-0005-0000-0000-0000CF000000}"/>
    <cellStyle name="Millares 3 4 2" xfId="2892" xr:uid="{C718D292-3982-4CCE-9AFF-F5762DF70C70}"/>
    <cellStyle name="Millares 4" xfId="7" xr:uid="{00000000-0005-0000-0000-0000D0000000}"/>
    <cellStyle name="Millares 4 2" xfId="221" xr:uid="{00000000-0005-0000-0000-0000D1000000}"/>
    <cellStyle name="Millares 5" xfId="222" xr:uid="{00000000-0005-0000-0000-0000D2000000}"/>
    <cellStyle name="Millares 5 2" xfId="223" xr:uid="{00000000-0005-0000-0000-0000D3000000}"/>
    <cellStyle name="Millares 5 3" xfId="224" xr:uid="{00000000-0005-0000-0000-0000D4000000}"/>
    <cellStyle name="Millares 5 4" xfId="225" xr:uid="{00000000-0005-0000-0000-0000D5000000}"/>
    <cellStyle name="Millares 5 4 2" xfId="2893" xr:uid="{B8FA0D32-7C80-488F-9B38-BB4B3466F42C}"/>
    <cellStyle name="Millares 5 5" xfId="226" xr:uid="{00000000-0005-0000-0000-0000D6000000}"/>
    <cellStyle name="Millares 5 5 2" xfId="2894" xr:uid="{ADBBBFDB-B9D1-4834-966F-90E16879228A}"/>
    <cellStyle name="Millares 6" xfId="227" xr:uid="{00000000-0005-0000-0000-0000D7000000}"/>
    <cellStyle name="Millares 6 2" xfId="228" xr:uid="{00000000-0005-0000-0000-0000D8000000}"/>
    <cellStyle name="Millares 6 2 2" xfId="229" xr:uid="{00000000-0005-0000-0000-0000D9000000}"/>
    <cellStyle name="Millares 6 2 2 2" xfId="2897" xr:uid="{19F17ECF-D3D8-4841-AD6C-41E28096F65D}"/>
    <cellStyle name="Millares 6 2 3" xfId="2896" xr:uid="{3DB6995E-1210-4539-9919-91C8C7C9099F}"/>
    <cellStyle name="Millares 6 3" xfId="230" xr:uid="{00000000-0005-0000-0000-0000DA000000}"/>
    <cellStyle name="Millares 6 3 2" xfId="231" xr:uid="{00000000-0005-0000-0000-0000DB000000}"/>
    <cellStyle name="Millares 6 3 2 2" xfId="2899" xr:uid="{C341E6D8-8F49-47EB-8A26-6C2F06D6304E}"/>
    <cellStyle name="Millares 6 3 3" xfId="2898" xr:uid="{6825DD34-2C68-4FB5-B75C-41C727599DB9}"/>
    <cellStyle name="Millares 6 4" xfId="232" xr:uid="{00000000-0005-0000-0000-0000DC000000}"/>
    <cellStyle name="Millares 6 5" xfId="2895" xr:uid="{0F6E3A86-541D-41F9-898C-CA57BA9E27CB}"/>
    <cellStyle name="Millares 7" xfId="233" xr:uid="{00000000-0005-0000-0000-0000DD000000}"/>
    <cellStyle name="Millares 7 2" xfId="234" xr:uid="{00000000-0005-0000-0000-0000DE000000}"/>
    <cellStyle name="Millares 7 2 2" xfId="2901" xr:uid="{E04E95E9-85E1-4684-9A0D-EEDDDF248B86}"/>
    <cellStyle name="Millares 7 3" xfId="2900" xr:uid="{B61C998F-9242-4889-B0DB-35AC34244C9E}"/>
    <cellStyle name="Millares 8" xfId="235" xr:uid="{00000000-0005-0000-0000-0000DF000000}"/>
    <cellStyle name="Millares 8 2" xfId="236" xr:uid="{00000000-0005-0000-0000-0000E0000000}"/>
    <cellStyle name="Millares 8 2 2" xfId="2903" xr:uid="{9E301337-879C-464F-9FE1-E9A2F65EE91E}"/>
    <cellStyle name="Millares 8 3" xfId="2902" xr:uid="{EFD8A22D-58E8-4758-ABB4-F3E6A37F183E}"/>
    <cellStyle name="Millares 9" xfId="237" xr:uid="{00000000-0005-0000-0000-0000E1000000}"/>
    <cellStyle name="Millares 9 2" xfId="238" xr:uid="{00000000-0005-0000-0000-0000E2000000}"/>
    <cellStyle name="Millares 9 2 2" xfId="2905" xr:uid="{9D12DF6C-FB15-4E26-92BF-47085999EAEE}"/>
    <cellStyle name="Millares 9 3" xfId="2904" xr:uid="{1AF5D1BB-231A-4B39-995C-473441BB2378}"/>
    <cellStyle name="Moneda [0] 2" xfId="239" xr:uid="{00000000-0005-0000-0000-0000E5000000}"/>
    <cellStyle name="Moneda [0] 2 2" xfId="240" xr:uid="{00000000-0005-0000-0000-0000E6000000}"/>
    <cellStyle name="Moneda [0] 2 2 2" xfId="241" xr:uid="{00000000-0005-0000-0000-0000E7000000}"/>
    <cellStyle name="Moneda [0] 2 2 2 2" xfId="242" xr:uid="{00000000-0005-0000-0000-0000E8000000}"/>
    <cellStyle name="Moneda [0] 2 2 3" xfId="243" xr:uid="{00000000-0005-0000-0000-0000E9000000}"/>
    <cellStyle name="Moneda [0] 2 2 4" xfId="244" xr:uid="{00000000-0005-0000-0000-0000EA000000}"/>
    <cellStyle name="Moneda [0] 2 3" xfId="245" xr:uid="{00000000-0005-0000-0000-0000EB000000}"/>
    <cellStyle name="Moneda [0] 2 3 2" xfId="246" xr:uid="{00000000-0005-0000-0000-0000EC000000}"/>
    <cellStyle name="Moneda [0] 2 4" xfId="247" xr:uid="{00000000-0005-0000-0000-0000ED000000}"/>
    <cellStyle name="Moneda [0] 2 5" xfId="248" xr:uid="{00000000-0005-0000-0000-0000EE000000}"/>
    <cellStyle name="Moneda [0] 3" xfId="249" xr:uid="{00000000-0005-0000-0000-0000EF000000}"/>
    <cellStyle name="Moneda [0] 3 2" xfId="250" xr:uid="{00000000-0005-0000-0000-0000F0000000}"/>
    <cellStyle name="Moneda [0] 3 2 2" xfId="251" xr:uid="{00000000-0005-0000-0000-0000F1000000}"/>
    <cellStyle name="Moneda [0] 3 2 2 2" xfId="252" xr:uid="{00000000-0005-0000-0000-0000F2000000}"/>
    <cellStyle name="Moneda [0] 3 2 3" xfId="253" xr:uid="{00000000-0005-0000-0000-0000F3000000}"/>
    <cellStyle name="Moneda [0] 3 2 3 2" xfId="254" xr:uid="{00000000-0005-0000-0000-0000F4000000}"/>
    <cellStyle name="Moneda [0] 3 2 4" xfId="255" xr:uid="{00000000-0005-0000-0000-0000F5000000}"/>
    <cellStyle name="Moneda [0] 3 2 4 2" xfId="256" xr:uid="{00000000-0005-0000-0000-0000F6000000}"/>
    <cellStyle name="Moneda [0] 3 2 5" xfId="257" xr:uid="{00000000-0005-0000-0000-0000F7000000}"/>
    <cellStyle name="Moneda [0] 3 3" xfId="258" xr:uid="{00000000-0005-0000-0000-0000F8000000}"/>
    <cellStyle name="Moneda [0] 3 3 2" xfId="259" xr:uid="{00000000-0005-0000-0000-0000F9000000}"/>
    <cellStyle name="Moneda [0] 3 4" xfId="260" xr:uid="{00000000-0005-0000-0000-0000FA000000}"/>
    <cellStyle name="Moneda [0] 3 4 2" xfId="261" xr:uid="{00000000-0005-0000-0000-0000FB000000}"/>
    <cellStyle name="Moneda [0] 3 5" xfId="262" xr:uid="{00000000-0005-0000-0000-0000FC000000}"/>
    <cellStyle name="Moneda [0] 3 5 2" xfId="263" xr:uid="{00000000-0005-0000-0000-0000FD000000}"/>
    <cellStyle name="Moneda [0] 3 6" xfId="264" xr:uid="{00000000-0005-0000-0000-0000FE000000}"/>
    <cellStyle name="Moneda [0] 3 7" xfId="265" xr:uid="{00000000-0005-0000-0000-0000FF000000}"/>
    <cellStyle name="Moneda [0] 3 8" xfId="2906" xr:uid="{5FDF6265-9BC7-48CE-A07C-1627FF39CF72}"/>
    <cellStyle name="Moneda [0] 4" xfId="266" xr:uid="{00000000-0005-0000-0000-000000010000}"/>
    <cellStyle name="Moneda [0] 4 2" xfId="267" xr:uid="{00000000-0005-0000-0000-000001010000}"/>
    <cellStyle name="Moneda [0] 4 2 2" xfId="268" xr:uid="{00000000-0005-0000-0000-000002010000}"/>
    <cellStyle name="Moneda [0] 4 3" xfId="269" xr:uid="{00000000-0005-0000-0000-000003010000}"/>
    <cellStyle name="Moneda [0] 4 3 2" xfId="270" xr:uid="{00000000-0005-0000-0000-000004010000}"/>
    <cellStyle name="Moneda [0] 4 4" xfId="271" xr:uid="{00000000-0005-0000-0000-000005010000}"/>
    <cellStyle name="Moneda [0] 4 4 2" xfId="272" xr:uid="{00000000-0005-0000-0000-000006010000}"/>
    <cellStyle name="Moneda [0] 4 5" xfId="273" xr:uid="{00000000-0005-0000-0000-000007010000}"/>
    <cellStyle name="Moneda [0] 5" xfId="274" xr:uid="{00000000-0005-0000-0000-000008010000}"/>
    <cellStyle name="Moneda [0] 5 2" xfId="275" xr:uid="{00000000-0005-0000-0000-000009010000}"/>
    <cellStyle name="Moneda [0] 5 2 2" xfId="276" xr:uid="{00000000-0005-0000-0000-00000A010000}"/>
    <cellStyle name="Moneda [0] 5 3" xfId="277" xr:uid="{00000000-0005-0000-0000-00000B010000}"/>
    <cellStyle name="Moneda [0] 5 3 2" xfId="278" xr:uid="{00000000-0005-0000-0000-00000C010000}"/>
    <cellStyle name="Moneda [0] 5 4" xfId="279" xr:uid="{00000000-0005-0000-0000-00000D010000}"/>
    <cellStyle name="Moneda [0] 5 4 2" xfId="280" xr:uid="{00000000-0005-0000-0000-00000E010000}"/>
    <cellStyle name="Moneda [0] 5 5" xfId="281" xr:uid="{00000000-0005-0000-0000-00000F010000}"/>
    <cellStyle name="Moneda [0] 6" xfId="282" xr:uid="{00000000-0005-0000-0000-000010010000}"/>
    <cellStyle name="Moneda [0] 6 2" xfId="283" xr:uid="{00000000-0005-0000-0000-000011010000}"/>
    <cellStyle name="Moneda [0] 7" xfId="284" xr:uid="{00000000-0005-0000-0000-000012010000}"/>
    <cellStyle name="Moneda [0] 7 2" xfId="285" xr:uid="{00000000-0005-0000-0000-000013010000}"/>
    <cellStyle name="Moneda [0] 8" xfId="286" xr:uid="{00000000-0005-0000-0000-000014010000}"/>
    <cellStyle name="Moneda [0] 8 2" xfId="287" xr:uid="{00000000-0005-0000-0000-000015010000}"/>
    <cellStyle name="Moneda [0] 9" xfId="288" xr:uid="{00000000-0005-0000-0000-000016010000}"/>
    <cellStyle name="Moneda [0] 9 2" xfId="289" xr:uid="{00000000-0005-0000-0000-000017010000}"/>
    <cellStyle name="Moneda 10" xfId="290" xr:uid="{00000000-0005-0000-0000-000018010000}"/>
    <cellStyle name="Moneda 10 10" xfId="291" xr:uid="{00000000-0005-0000-0000-000019010000}"/>
    <cellStyle name="Moneda 10 11" xfId="292" xr:uid="{00000000-0005-0000-0000-00001A010000}"/>
    <cellStyle name="Moneda 10 2" xfId="293" xr:uid="{00000000-0005-0000-0000-00001B010000}"/>
    <cellStyle name="Moneda 10 2 2" xfId="294" xr:uid="{00000000-0005-0000-0000-00001C010000}"/>
    <cellStyle name="Moneda 10 2 2 2" xfId="295" xr:uid="{00000000-0005-0000-0000-00001D010000}"/>
    <cellStyle name="Moneda 10 2 2 2 2" xfId="296" xr:uid="{00000000-0005-0000-0000-00001E010000}"/>
    <cellStyle name="Moneda 10 2 2 2 2 2" xfId="297" xr:uid="{00000000-0005-0000-0000-00001F010000}"/>
    <cellStyle name="Moneda 10 2 2 2 3" xfId="298" xr:uid="{00000000-0005-0000-0000-000020010000}"/>
    <cellStyle name="Moneda 10 2 2 2 3 2" xfId="299" xr:uid="{00000000-0005-0000-0000-000021010000}"/>
    <cellStyle name="Moneda 10 2 2 2 4" xfId="300" xr:uid="{00000000-0005-0000-0000-000022010000}"/>
    <cellStyle name="Moneda 10 2 2 2 4 2" xfId="301" xr:uid="{00000000-0005-0000-0000-000023010000}"/>
    <cellStyle name="Moneda 10 2 2 2 5" xfId="302" xr:uid="{00000000-0005-0000-0000-000024010000}"/>
    <cellStyle name="Moneda 10 2 2 3" xfId="303" xr:uid="{00000000-0005-0000-0000-000025010000}"/>
    <cellStyle name="Moneda 10 2 2 3 2" xfId="304" xr:uid="{00000000-0005-0000-0000-000026010000}"/>
    <cellStyle name="Moneda 10 2 2 4" xfId="305" xr:uid="{00000000-0005-0000-0000-000027010000}"/>
    <cellStyle name="Moneda 10 2 2 4 2" xfId="306" xr:uid="{00000000-0005-0000-0000-000028010000}"/>
    <cellStyle name="Moneda 10 2 2 5" xfId="307" xr:uid="{00000000-0005-0000-0000-000029010000}"/>
    <cellStyle name="Moneda 10 2 2 5 2" xfId="308" xr:uid="{00000000-0005-0000-0000-00002A010000}"/>
    <cellStyle name="Moneda 10 2 2 6" xfId="309" xr:uid="{00000000-0005-0000-0000-00002B010000}"/>
    <cellStyle name="Moneda 10 2 3" xfId="310" xr:uid="{00000000-0005-0000-0000-00002C010000}"/>
    <cellStyle name="Moneda 10 2 3 2" xfId="311" xr:uid="{00000000-0005-0000-0000-00002D010000}"/>
    <cellStyle name="Moneda 10 2 3 2 2" xfId="312" xr:uid="{00000000-0005-0000-0000-00002E010000}"/>
    <cellStyle name="Moneda 10 2 3 3" xfId="313" xr:uid="{00000000-0005-0000-0000-00002F010000}"/>
    <cellStyle name="Moneda 10 2 3 3 2" xfId="314" xr:uid="{00000000-0005-0000-0000-000030010000}"/>
    <cellStyle name="Moneda 10 2 3 4" xfId="315" xr:uid="{00000000-0005-0000-0000-000031010000}"/>
    <cellStyle name="Moneda 10 2 3 4 2" xfId="316" xr:uid="{00000000-0005-0000-0000-000032010000}"/>
    <cellStyle name="Moneda 10 2 3 5" xfId="317" xr:uid="{00000000-0005-0000-0000-000033010000}"/>
    <cellStyle name="Moneda 10 2 4" xfId="318" xr:uid="{00000000-0005-0000-0000-000034010000}"/>
    <cellStyle name="Moneda 10 2 4 2" xfId="319" xr:uid="{00000000-0005-0000-0000-000035010000}"/>
    <cellStyle name="Moneda 10 2 5" xfId="320" xr:uid="{00000000-0005-0000-0000-000036010000}"/>
    <cellStyle name="Moneda 10 2 5 2" xfId="321" xr:uid="{00000000-0005-0000-0000-000037010000}"/>
    <cellStyle name="Moneda 10 2 6" xfId="322" xr:uid="{00000000-0005-0000-0000-000038010000}"/>
    <cellStyle name="Moneda 10 2 6 2" xfId="323" xr:uid="{00000000-0005-0000-0000-000039010000}"/>
    <cellStyle name="Moneda 10 2 7" xfId="324" xr:uid="{00000000-0005-0000-0000-00003A010000}"/>
    <cellStyle name="Moneda 10 2 8" xfId="325" xr:uid="{00000000-0005-0000-0000-00003B010000}"/>
    <cellStyle name="Moneda 10 3" xfId="326" xr:uid="{00000000-0005-0000-0000-00003C010000}"/>
    <cellStyle name="Moneda 10 3 2" xfId="327" xr:uid="{00000000-0005-0000-0000-00003D010000}"/>
    <cellStyle name="Moneda 10 3 2 2" xfId="328" xr:uid="{00000000-0005-0000-0000-00003E010000}"/>
    <cellStyle name="Moneda 10 3 2 2 2" xfId="329" xr:uid="{00000000-0005-0000-0000-00003F010000}"/>
    <cellStyle name="Moneda 10 3 2 2 2 2" xfId="330" xr:uid="{00000000-0005-0000-0000-000040010000}"/>
    <cellStyle name="Moneda 10 3 2 2 3" xfId="331" xr:uid="{00000000-0005-0000-0000-000041010000}"/>
    <cellStyle name="Moneda 10 3 2 2 3 2" xfId="332" xr:uid="{00000000-0005-0000-0000-000042010000}"/>
    <cellStyle name="Moneda 10 3 2 2 4" xfId="333" xr:uid="{00000000-0005-0000-0000-000043010000}"/>
    <cellStyle name="Moneda 10 3 2 2 4 2" xfId="334" xr:uid="{00000000-0005-0000-0000-000044010000}"/>
    <cellStyle name="Moneda 10 3 2 2 5" xfId="335" xr:uid="{00000000-0005-0000-0000-000045010000}"/>
    <cellStyle name="Moneda 10 3 2 3" xfId="336" xr:uid="{00000000-0005-0000-0000-000046010000}"/>
    <cellStyle name="Moneda 10 3 2 3 2" xfId="337" xr:uid="{00000000-0005-0000-0000-000047010000}"/>
    <cellStyle name="Moneda 10 3 2 4" xfId="338" xr:uid="{00000000-0005-0000-0000-000048010000}"/>
    <cellStyle name="Moneda 10 3 2 4 2" xfId="339" xr:uid="{00000000-0005-0000-0000-000049010000}"/>
    <cellStyle name="Moneda 10 3 2 5" xfId="340" xr:uid="{00000000-0005-0000-0000-00004A010000}"/>
    <cellStyle name="Moneda 10 3 2 5 2" xfId="341" xr:uid="{00000000-0005-0000-0000-00004B010000}"/>
    <cellStyle name="Moneda 10 3 2 6" xfId="342" xr:uid="{00000000-0005-0000-0000-00004C010000}"/>
    <cellStyle name="Moneda 10 3 3" xfId="343" xr:uid="{00000000-0005-0000-0000-00004D010000}"/>
    <cellStyle name="Moneda 10 3 3 2" xfId="344" xr:uid="{00000000-0005-0000-0000-00004E010000}"/>
    <cellStyle name="Moneda 10 3 3 2 2" xfId="345" xr:uid="{00000000-0005-0000-0000-00004F010000}"/>
    <cellStyle name="Moneda 10 3 3 3" xfId="346" xr:uid="{00000000-0005-0000-0000-000050010000}"/>
    <cellStyle name="Moneda 10 3 3 3 2" xfId="347" xr:uid="{00000000-0005-0000-0000-000051010000}"/>
    <cellStyle name="Moneda 10 3 3 4" xfId="348" xr:uid="{00000000-0005-0000-0000-000052010000}"/>
    <cellStyle name="Moneda 10 3 3 4 2" xfId="349" xr:uid="{00000000-0005-0000-0000-000053010000}"/>
    <cellStyle name="Moneda 10 3 3 5" xfId="350" xr:uid="{00000000-0005-0000-0000-000054010000}"/>
    <cellStyle name="Moneda 10 3 4" xfId="351" xr:uid="{00000000-0005-0000-0000-000055010000}"/>
    <cellStyle name="Moneda 10 3 4 2" xfId="352" xr:uid="{00000000-0005-0000-0000-000056010000}"/>
    <cellStyle name="Moneda 10 3 5" xfId="353" xr:uid="{00000000-0005-0000-0000-000057010000}"/>
    <cellStyle name="Moneda 10 3 5 2" xfId="354" xr:uid="{00000000-0005-0000-0000-000058010000}"/>
    <cellStyle name="Moneda 10 3 6" xfId="355" xr:uid="{00000000-0005-0000-0000-000059010000}"/>
    <cellStyle name="Moneda 10 3 6 2" xfId="356" xr:uid="{00000000-0005-0000-0000-00005A010000}"/>
    <cellStyle name="Moneda 10 3 7" xfId="357" xr:uid="{00000000-0005-0000-0000-00005B010000}"/>
    <cellStyle name="Moneda 10 4" xfId="358" xr:uid="{00000000-0005-0000-0000-00005C010000}"/>
    <cellStyle name="Moneda 10 4 2" xfId="359" xr:uid="{00000000-0005-0000-0000-00005D010000}"/>
    <cellStyle name="Moneda 10 4 2 2" xfId="360" xr:uid="{00000000-0005-0000-0000-00005E010000}"/>
    <cellStyle name="Moneda 10 4 2 2 2" xfId="361" xr:uid="{00000000-0005-0000-0000-00005F010000}"/>
    <cellStyle name="Moneda 10 4 2 2 2 2" xfId="362" xr:uid="{00000000-0005-0000-0000-000060010000}"/>
    <cellStyle name="Moneda 10 4 2 2 3" xfId="363" xr:uid="{00000000-0005-0000-0000-000061010000}"/>
    <cellStyle name="Moneda 10 4 2 2 3 2" xfId="364" xr:uid="{00000000-0005-0000-0000-000062010000}"/>
    <cellStyle name="Moneda 10 4 2 2 4" xfId="365" xr:uid="{00000000-0005-0000-0000-000063010000}"/>
    <cellStyle name="Moneda 10 4 2 2 4 2" xfId="366" xr:uid="{00000000-0005-0000-0000-000064010000}"/>
    <cellStyle name="Moneda 10 4 2 2 5" xfId="367" xr:uid="{00000000-0005-0000-0000-000065010000}"/>
    <cellStyle name="Moneda 10 4 2 3" xfId="368" xr:uid="{00000000-0005-0000-0000-000066010000}"/>
    <cellStyle name="Moneda 10 4 2 3 2" xfId="369" xr:uid="{00000000-0005-0000-0000-000067010000}"/>
    <cellStyle name="Moneda 10 4 2 4" xfId="370" xr:uid="{00000000-0005-0000-0000-000068010000}"/>
    <cellStyle name="Moneda 10 4 2 4 2" xfId="371" xr:uid="{00000000-0005-0000-0000-000069010000}"/>
    <cellStyle name="Moneda 10 4 2 5" xfId="372" xr:uid="{00000000-0005-0000-0000-00006A010000}"/>
    <cellStyle name="Moneda 10 4 2 5 2" xfId="373" xr:uid="{00000000-0005-0000-0000-00006B010000}"/>
    <cellStyle name="Moneda 10 4 2 6" xfId="374" xr:uid="{00000000-0005-0000-0000-00006C010000}"/>
    <cellStyle name="Moneda 10 4 3" xfId="375" xr:uid="{00000000-0005-0000-0000-00006D010000}"/>
    <cellStyle name="Moneda 10 4 3 2" xfId="376" xr:uid="{00000000-0005-0000-0000-00006E010000}"/>
    <cellStyle name="Moneda 10 4 3 2 2" xfId="377" xr:uid="{00000000-0005-0000-0000-00006F010000}"/>
    <cellStyle name="Moneda 10 4 3 3" xfId="378" xr:uid="{00000000-0005-0000-0000-000070010000}"/>
    <cellStyle name="Moneda 10 4 3 3 2" xfId="379" xr:uid="{00000000-0005-0000-0000-000071010000}"/>
    <cellStyle name="Moneda 10 4 3 4" xfId="380" xr:uid="{00000000-0005-0000-0000-000072010000}"/>
    <cellStyle name="Moneda 10 4 3 4 2" xfId="381" xr:uid="{00000000-0005-0000-0000-000073010000}"/>
    <cellStyle name="Moneda 10 4 3 5" xfId="382" xr:uid="{00000000-0005-0000-0000-000074010000}"/>
    <cellStyle name="Moneda 10 4 4" xfId="383" xr:uid="{00000000-0005-0000-0000-000075010000}"/>
    <cellStyle name="Moneda 10 4 4 2" xfId="384" xr:uid="{00000000-0005-0000-0000-000076010000}"/>
    <cellStyle name="Moneda 10 4 5" xfId="385" xr:uid="{00000000-0005-0000-0000-000077010000}"/>
    <cellStyle name="Moneda 10 4 5 2" xfId="386" xr:uid="{00000000-0005-0000-0000-000078010000}"/>
    <cellStyle name="Moneda 10 4 6" xfId="387" xr:uid="{00000000-0005-0000-0000-000079010000}"/>
    <cellStyle name="Moneda 10 4 6 2" xfId="388" xr:uid="{00000000-0005-0000-0000-00007A010000}"/>
    <cellStyle name="Moneda 10 4 7" xfId="389" xr:uid="{00000000-0005-0000-0000-00007B010000}"/>
    <cellStyle name="Moneda 10 5" xfId="390" xr:uid="{00000000-0005-0000-0000-00007C010000}"/>
    <cellStyle name="Moneda 10 5 2" xfId="391" xr:uid="{00000000-0005-0000-0000-00007D010000}"/>
    <cellStyle name="Moneda 10 5 2 2" xfId="392" xr:uid="{00000000-0005-0000-0000-00007E010000}"/>
    <cellStyle name="Moneda 10 5 2 2 2" xfId="393" xr:uid="{00000000-0005-0000-0000-00007F010000}"/>
    <cellStyle name="Moneda 10 5 2 3" xfId="394" xr:uid="{00000000-0005-0000-0000-000080010000}"/>
    <cellStyle name="Moneda 10 5 2 3 2" xfId="395" xr:uid="{00000000-0005-0000-0000-000081010000}"/>
    <cellStyle name="Moneda 10 5 2 4" xfId="396" xr:uid="{00000000-0005-0000-0000-000082010000}"/>
    <cellStyle name="Moneda 10 5 2 4 2" xfId="397" xr:uid="{00000000-0005-0000-0000-000083010000}"/>
    <cellStyle name="Moneda 10 5 2 5" xfId="398" xr:uid="{00000000-0005-0000-0000-000084010000}"/>
    <cellStyle name="Moneda 10 5 3" xfId="399" xr:uid="{00000000-0005-0000-0000-000085010000}"/>
    <cellStyle name="Moneda 10 5 3 2" xfId="400" xr:uid="{00000000-0005-0000-0000-000086010000}"/>
    <cellStyle name="Moneda 10 5 4" xfId="401" xr:uid="{00000000-0005-0000-0000-000087010000}"/>
    <cellStyle name="Moneda 10 5 4 2" xfId="402" xr:uid="{00000000-0005-0000-0000-000088010000}"/>
    <cellStyle name="Moneda 10 5 5" xfId="403" xr:uid="{00000000-0005-0000-0000-000089010000}"/>
    <cellStyle name="Moneda 10 5 5 2" xfId="404" xr:uid="{00000000-0005-0000-0000-00008A010000}"/>
    <cellStyle name="Moneda 10 5 6" xfId="405" xr:uid="{00000000-0005-0000-0000-00008B010000}"/>
    <cellStyle name="Moneda 10 6" xfId="406" xr:uid="{00000000-0005-0000-0000-00008C010000}"/>
    <cellStyle name="Moneda 10 6 2" xfId="407" xr:uid="{00000000-0005-0000-0000-00008D010000}"/>
    <cellStyle name="Moneda 10 6 2 2" xfId="408" xr:uid="{00000000-0005-0000-0000-00008E010000}"/>
    <cellStyle name="Moneda 10 6 3" xfId="409" xr:uid="{00000000-0005-0000-0000-00008F010000}"/>
    <cellStyle name="Moneda 10 6 3 2" xfId="410" xr:uid="{00000000-0005-0000-0000-000090010000}"/>
    <cellStyle name="Moneda 10 6 4" xfId="411" xr:uid="{00000000-0005-0000-0000-000091010000}"/>
    <cellStyle name="Moneda 10 6 4 2" xfId="412" xr:uid="{00000000-0005-0000-0000-000092010000}"/>
    <cellStyle name="Moneda 10 6 5" xfId="413" xr:uid="{00000000-0005-0000-0000-000093010000}"/>
    <cellStyle name="Moneda 10 7" xfId="414" xr:uid="{00000000-0005-0000-0000-000094010000}"/>
    <cellStyle name="Moneda 10 7 2" xfId="415" xr:uid="{00000000-0005-0000-0000-000095010000}"/>
    <cellStyle name="Moneda 10 8" xfId="416" xr:uid="{00000000-0005-0000-0000-000096010000}"/>
    <cellStyle name="Moneda 10 8 2" xfId="417" xr:uid="{00000000-0005-0000-0000-000097010000}"/>
    <cellStyle name="Moneda 10 9" xfId="418" xr:uid="{00000000-0005-0000-0000-000098010000}"/>
    <cellStyle name="Moneda 10 9 2" xfId="419" xr:uid="{00000000-0005-0000-0000-000099010000}"/>
    <cellStyle name="Moneda 11" xfId="420" xr:uid="{00000000-0005-0000-0000-00009A010000}"/>
    <cellStyle name="Moneda 11 10" xfId="421" xr:uid="{00000000-0005-0000-0000-00009B010000}"/>
    <cellStyle name="Moneda 11 11" xfId="422" xr:uid="{00000000-0005-0000-0000-00009C010000}"/>
    <cellStyle name="Moneda 11 2" xfId="423" xr:uid="{00000000-0005-0000-0000-00009D010000}"/>
    <cellStyle name="Moneda 11 2 2" xfId="424" xr:uid="{00000000-0005-0000-0000-00009E010000}"/>
    <cellStyle name="Moneda 11 2 2 2" xfId="425" xr:uid="{00000000-0005-0000-0000-00009F010000}"/>
    <cellStyle name="Moneda 11 2 2 2 2" xfId="426" xr:uid="{00000000-0005-0000-0000-0000A0010000}"/>
    <cellStyle name="Moneda 11 2 2 2 2 2" xfId="427" xr:uid="{00000000-0005-0000-0000-0000A1010000}"/>
    <cellStyle name="Moneda 11 2 2 2 3" xfId="428" xr:uid="{00000000-0005-0000-0000-0000A2010000}"/>
    <cellStyle name="Moneda 11 2 2 2 3 2" xfId="429" xr:uid="{00000000-0005-0000-0000-0000A3010000}"/>
    <cellStyle name="Moneda 11 2 2 2 4" xfId="430" xr:uid="{00000000-0005-0000-0000-0000A4010000}"/>
    <cellStyle name="Moneda 11 2 2 2 4 2" xfId="431" xr:uid="{00000000-0005-0000-0000-0000A5010000}"/>
    <cellStyle name="Moneda 11 2 2 2 5" xfId="432" xr:uid="{00000000-0005-0000-0000-0000A6010000}"/>
    <cellStyle name="Moneda 11 2 2 3" xfId="433" xr:uid="{00000000-0005-0000-0000-0000A7010000}"/>
    <cellStyle name="Moneda 11 2 2 3 2" xfId="434" xr:uid="{00000000-0005-0000-0000-0000A8010000}"/>
    <cellStyle name="Moneda 11 2 2 4" xfId="435" xr:uid="{00000000-0005-0000-0000-0000A9010000}"/>
    <cellStyle name="Moneda 11 2 2 4 2" xfId="436" xr:uid="{00000000-0005-0000-0000-0000AA010000}"/>
    <cellStyle name="Moneda 11 2 2 5" xfId="437" xr:uid="{00000000-0005-0000-0000-0000AB010000}"/>
    <cellStyle name="Moneda 11 2 2 5 2" xfId="438" xr:uid="{00000000-0005-0000-0000-0000AC010000}"/>
    <cellStyle name="Moneda 11 2 2 6" xfId="439" xr:uid="{00000000-0005-0000-0000-0000AD010000}"/>
    <cellStyle name="Moneda 11 2 3" xfId="440" xr:uid="{00000000-0005-0000-0000-0000AE010000}"/>
    <cellStyle name="Moneda 11 2 3 2" xfId="441" xr:uid="{00000000-0005-0000-0000-0000AF010000}"/>
    <cellStyle name="Moneda 11 2 3 2 2" xfId="442" xr:uid="{00000000-0005-0000-0000-0000B0010000}"/>
    <cellStyle name="Moneda 11 2 3 3" xfId="443" xr:uid="{00000000-0005-0000-0000-0000B1010000}"/>
    <cellStyle name="Moneda 11 2 3 3 2" xfId="444" xr:uid="{00000000-0005-0000-0000-0000B2010000}"/>
    <cellStyle name="Moneda 11 2 3 4" xfId="445" xr:uid="{00000000-0005-0000-0000-0000B3010000}"/>
    <cellStyle name="Moneda 11 2 3 4 2" xfId="446" xr:uid="{00000000-0005-0000-0000-0000B4010000}"/>
    <cellStyle name="Moneda 11 2 3 5" xfId="447" xr:uid="{00000000-0005-0000-0000-0000B5010000}"/>
    <cellStyle name="Moneda 11 2 4" xfId="448" xr:uid="{00000000-0005-0000-0000-0000B6010000}"/>
    <cellStyle name="Moneda 11 2 4 2" xfId="449" xr:uid="{00000000-0005-0000-0000-0000B7010000}"/>
    <cellStyle name="Moneda 11 2 5" xfId="450" xr:uid="{00000000-0005-0000-0000-0000B8010000}"/>
    <cellStyle name="Moneda 11 2 5 2" xfId="451" xr:uid="{00000000-0005-0000-0000-0000B9010000}"/>
    <cellStyle name="Moneda 11 2 6" xfId="452" xr:uid="{00000000-0005-0000-0000-0000BA010000}"/>
    <cellStyle name="Moneda 11 2 6 2" xfId="453" xr:uid="{00000000-0005-0000-0000-0000BB010000}"/>
    <cellStyle name="Moneda 11 2 7" xfId="454" xr:uid="{00000000-0005-0000-0000-0000BC010000}"/>
    <cellStyle name="Moneda 11 2 8" xfId="455" xr:uid="{00000000-0005-0000-0000-0000BD010000}"/>
    <cellStyle name="Moneda 11 3" xfId="456" xr:uid="{00000000-0005-0000-0000-0000BE010000}"/>
    <cellStyle name="Moneda 11 3 2" xfId="457" xr:uid="{00000000-0005-0000-0000-0000BF010000}"/>
    <cellStyle name="Moneda 11 3 2 2" xfId="458" xr:uid="{00000000-0005-0000-0000-0000C0010000}"/>
    <cellStyle name="Moneda 11 3 2 2 2" xfId="459" xr:uid="{00000000-0005-0000-0000-0000C1010000}"/>
    <cellStyle name="Moneda 11 3 2 2 2 2" xfId="460" xr:uid="{00000000-0005-0000-0000-0000C2010000}"/>
    <cellStyle name="Moneda 11 3 2 2 3" xfId="461" xr:uid="{00000000-0005-0000-0000-0000C3010000}"/>
    <cellStyle name="Moneda 11 3 2 2 3 2" xfId="462" xr:uid="{00000000-0005-0000-0000-0000C4010000}"/>
    <cellStyle name="Moneda 11 3 2 2 4" xfId="463" xr:uid="{00000000-0005-0000-0000-0000C5010000}"/>
    <cellStyle name="Moneda 11 3 2 2 4 2" xfId="464" xr:uid="{00000000-0005-0000-0000-0000C6010000}"/>
    <cellStyle name="Moneda 11 3 2 2 5" xfId="465" xr:uid="{00000000-0005-0000-0000-0000C7010000}"/>
    <cellStyle name="Moneda 11 3 2 3" xfId="466" xr:uid="{00000000-0005-0000-0000-0000C8010000}"/>
    <cellStyle name="Moneda 11 3 2 3 2" xfId="467" xr:uid="{00000000-0005-0000-0000-0000C9010000}"/>
    <cellStyle name="Moneda 11 3 2 4" xfId="468" xr:uid="{00000000-0005-0000-0000-0000CA010000}"/>
    <cellStyle name="Moneda 11 3 2 4 2" xfId="469" xr:uid="{00000000-0005-0000-0000-0000CB010000}"/>
    <cellStyle name="Moneda 11 3 2 5" xfId="470" xr:uid="{00000000-0005-0000-0000-0000CC010000}"/>
    <cellStyle name="Moneda 11 3 2 5 2" xfId="471" xr:uid="{00000000-0005-0000-0000-0000CD010000}"/>
    <cellStyle name="Moneda 11 3 2 6" xfId="472" xr:uid="{00000000-0005-0000-0000-0000CE010000}"/>
    <cellStyle name="Moneda 11 3 3" xfId="473" xr:uid="{00000000-0005-0000-0000-0000CF010000}"/>
    <cellStyle name="Moneda 11 3 3 2" xfId="474" xr:uid="{00000000-0005-0000-0000-0000D0010000}"/>
    <cellStyle name="Moneda 11 3 3 2 2" xfId="475" xr:uid="{00000000-0005-0000-0000-0000D1010000}"/>
    <cellStyle name="Moneda 11 3 3 3" xfId="476" xr:uid="{00000000-0005-0000-0000-0000D2010000}"/>
    <cellStyle name="Moneda 11 3 3 3 2" xfId="477" xr:uid="{00000000-0005-0000-0000-0000D3010000}"/>
    <cellStyle name="Moneda 11 3 3 4" xfId="478" xr:uid="{00000000-0005-0000-0000-0000D4010000}"/>
    <cellStyle name="Moneda 11 3 3 4 2" xfId="479" xr:uid="{00000000-0005-0000-0000-0000D5010000}"/>
    <cellStyle name="Moneda 11 3 3 5" xfId="480" xr:uid="{00000000-0005-0000-0000-0000D6010000}"/>
    <cellStyle name="Moneda 11 3 4" xfId="481" xr:uid="{00000000-0005-0000-0000-0000D7010000}"/>
    <cellStyle name="Moneda 11 3 4 2" xfId="482" xr:uid="{00000000-0005-0000-0000-0000D8010000}"/>
    <cellStyle name="Moneda 11 3 5" xfId="483" xr:uid="{00000000-0005-0000-0000-0000D9010000}"/>
    <cellStyle name="Moneda 11 3 5 2" xfId="484" xr:uid="{00000000-0005-0000-0000-0000DA010000}"/>
    <cellStyle name="Moneda 11 3 6" xfId="485" xr:uid="{00000000-0005-0000-0000-0000DB010000}"/>
    <cellStyle name="Moneda 11 3 6 2" xfId="486" xr:uid="{00000000-0005-0000-0000-0000DC010000}"/>
    <cellStyle name="Moneda 11 3 7" xfId="487" xr:uid="{00000000-0005-0000-0000-0000DD010000}"/>
    <cellStyle name="Moneda 11 4" xfId="488" xr:uid="{00000000-0005-0000-0000-0000DE010000}"/>
    <cellStyle name="Moneda 11 4 2" xfId="489" xr:uid="{00000000-0005-0000-0000-0000DF010000}"/>
    <cellStyle name="Moneda 11 4 2 2" xfId="490" xr:uid="{00000000-0005-0000-0000-0000E0010000}"/>
    <cellStyle name="Moneda 11 4 2 2 2" xfId="491" xr:uid="{00000000-0005-0000-0000-0000E1010000}"/>
    <cellStyle name="Moneda 11 4 2 2 2 2" xfId="492" xr:uid="{00000000-0005-0000-0000-0000E2010000}"/>
    <cellStyle name="Moneda 11 4 2 2 3" xfId="493" xr:uid="{00000000-0005-0000-0000-0000E3010000}"/>
    <cellStyle name="Moneda 11 4 2 2 3 2" xfId="494" xr:uid="{00000000-0005-0000-0000-0000E4010000}"/>
    <cellStyle name="Moneda 11 4 2 2 4" xfId="495" xr:uid="{00000000-0005-0000-0000-0000E5010000}"/>
    <cellStyle name="Moneda 11 4 2 2 4 2" xfId="496" xr:uid="{00000000-0005-0000-0000-0000E6010000}"/>
    <cellStyle name="Moneda 11 4 2 2 5" xfId="497" xr:uid="{00000000-0005-0000-0000-0000E7010000}"/>
    <cellStyle name="Moneda 11 4 2 3" xfId="498" xr:uid="{00000000-0005-0000-0000-0000E8010000}"/>
    <cellStyle name="Moneda 11 4 2 3 2" xfId="499" xr:uid="{00000000-0005-0000-0000-0000E9010000}"/>
    <cellStyle name="Moneda 11 4 2 4" xfId="500" xr:uid="{00000000-0005-0000-0000-0000EA010000}"/>
    <cellStyle name="Moneda 11 4 2 4 2" xfId="501" xr:uid="{00000000-0005-0000-0000-0000EB010000}"/>
    <cellStyle name="Moneda 11 4 2 5" xfId="502" xr:uid="{00000000-0005-0000-0000-0000EC010000}"/>
    <cellStyle name="Moneda 11 4 2 5 2" xfId="503" xr:uid="{00000000-0005-0000-0000-0000ED010000}"/>
    <cellStyle name="Moneda 11 4 2 6" xfId="504" xr:uid="{00000000-0005-0000-0000-0000EE010000}"/>
    <cellStyle name="Moneda 11 4 3" xfId="505" xr:uid="{00000000-0005-0000-0000-0000EF010000}"/>
    <cellStyle name="Moneda 11 4 3 2" xfId="506" xr:uid="{00000000-0005-0000-0000-0000F0010000}"/>
    <cellStyle name="Moneda 11 4 3 2 2" xfId="507" xr:uid="{00000000-0005-0000-0000-0000F1010000}"/>
    <cellStyle name="Moneda 11 4 3 3" xfId="508" xr:uid="{00000000-0005-0000-0000-0000F2010000}"/>
    <cellStyle name="Moneda 11 4 3 3 2" xfId="509" xr:uid="{00000000-0005-0000-0000-0000F3010000}"/>
    <cellStyle name="Moneda 11 4 3 4" xfId="510" xr:uid="{00000000-0005-0000-0000-0000F4010000}"/>
    <cellStyle name="Moneda 11 4 3 4 2" xfId="511" xr:uid="{00000000-0005-0000-0000-0000F5010000}"/>
    <cellStyle name="Moneda 11 4 3 5" xfId="512" xr:uid="{00000000-0005-0000-0000-0000F6010000}"/>
    <cellStyle name="Moneda 11 4 4" xfId="513" xr:uid="{00000000-0005-0000-0000-0000F7010000}"/>
    <cellStyle name="Moneda 11 4 4 2" xfId="514" xr:uid="{00000000-0005-0000-0000-0000F8010000}"/>
    <cellStyle name="Moneda 11 4 5" xfId="515" xr:uid="{00000000-0005-0000-0000-0000F9010000}"/>
    <cellStyle name="Moneda 11 4 5 2" xfId="516" xr:uid="{00000000-0005-0000-0000-0000FA010000}"/>
    <cellStyle name="Moneda 11 4 6" xfId="517" xr:uid="{00000000-0005-0000-0000-0000FB010000}"/>
    <cellStyle name="Moneda 11 4 6 2" xfId="518" xr:uid="{00000000-0005-0000-0000-0000FC010000}"/>
    <cellStyle name="Moneda 11 4 7" xfId="519" xr:uid="{00000000-0005-0000-0000-0000FD010000}"/>
    <cellStyle name="Moneda 11 5" xfId="520" xr:uid="{00000000-0005-0000-0000-0000FE010000}"/>
    <cellStyle name="Moneda 11 5 2" xfId="521" xr:uid="{00000000-0005-0000-0000-0000FF010000}"/>
    <cellStyle name="Moneda 11 5 2 2" xfId="522" xr:uid="{00000000-0005-0000-0000-000000020000}"/>
    <cellStyle name="Moneda 11 5 2 2 2" xfId="523" xr:uid="{00000000-0005-0000-0000-000001020000}"/>
    <cellStyle name="Moneda 11 5 2 3" xfId="524" xr:uid="{00000000-0005-0000-0000-000002020000}"/>
    <cellStyle name="Moneda 11 5 2 3 2" xfId="525" xr:uid="{00000000-0005-0000-0000-000003020000}"/>
    <cellStyle name="Moneda 11 5 2 4" xfId="526" xr:uid="{00000000-0005-0000-0000-000004020000}"/>
    <cellStyle name="Moneda 11 5 2 4 2" xfId="527" xr:uid="{00000000-0005-0000-0000-000005020000}"/>
    <cellStyle name="Moneda 11 5 2 5" xfId="528" xr:uid="{00000000-0005-0000-0000-000006020000}"/>
    <cellStyle name="Moneda 11 5 3" xfId="529" xr:uid="{00000000-0005-0000-0000-000007020000}"/>
    <cellStyle name="Moneda 11 5 3 2" xfId="530" xr:uid="{00000000-0005-0000-0000-000008020000}"/>
    <cellStyle name="Moneda 11 5 4" xfId="531" xr:uid="{00000000-0005-0000-0000-000009020000}"/>
    <cellStyle name="Moneda 11 5 4 2" xfId="532" xr:uid="{00000000-0005-0000-0000-00000A020000}"/>
    <cellStyle name="Moneda 11 5 5" xfId="533" xr:uid="{00000000-0005-0000-0000-00000B020000}"/>
    <cellStyle name="Moneda 11 5 5 2" xfId="534" xr:uid="{00000000-0005-0000-0000-00000C020000}"/>
    <cellStyle name="Moneda 11 5 6" xfId="535" xr:uid="{00000000-0005-0000-0000-00000D020000}"/>
    <cellStyle name="Moneda 11 6" xfId="536" xr:uid="{00000000-0005-0000-0000-00000E020000}"/>
    <cellStyle name="Moneda 11 6 2" xfId="537" xr:uid="{00000000-0005-0000-0000-00000F020000}"/>
    <cellStyle name="Moneda 11 6 2 2" xfId="538" xr:uid="{00000000-0005-0000-0000-000010020000}"/>
    <cellStyle name="Moneda 11 6 3" xfId="539" xr:uid="{00000000-0005-0000-0000-000011020000}"/>
    <cellStyle name="Moneda 11 6 3 2" xfId="540" xr:uid="{00000000-0005-0000-0000-000012020000}"/>
    <cellStyle name="Moneda 11 6 4" xfId="541" xr:uid="{00000000-0005-0000-0000-000013020000}"/>
    <cellStyle name="Moneda 11 6 4 2" xfId="542" xr:uid="{00000000-0005-0000-0000-000014020000}"/>
    <cellStyle name="Moneda 11 6 5" xfId="543" xr:uid="{00000000-0005-0000-0000-000015020000}"/>
    <cellStyle name="Moneda 11 7" xfId="544" xr:uid="{00000000-0005-0000-0000-000016020000}"/>
    <cellStyle name="Moneda 11 7 2" xfId="545" xr:uid="{00000000-0005-0000-0000-000017020000}"/>
    <cellStyle name="Moneda 11 8" xfId="546" xr:uid="{00000000-0005-0000-0000-000018020000}"/>
    <cellStyle name="Moneda 11 8 2" xfId="547" xr:uid="{00000000-0005-0000-0000-000019020000}"/>
    <cellStyle name="Moneda 11 9" xfId="548" xr:uid="{00000000-0005-0000-0000-00001A020000}"/>
    <cellStyle name="Moneda 11 9 2" xfId="549" xr:uid="{00000000-0005-0000-0000-00001B020000}"/>
    <cellStyle name="Moneda 12" xfId="550" xr:uid="{00000000-0005-0000-0000-00001C020000}"/>
    <cellStyle name="Moneda 12 2" xfId="551" xr:uid="{00000000-0005-0000-0000-00001D020000}"/>
    <cellStyle name="Moneda 12 2 2" xfId="552" xr:uid="{00000000-0005-0000-0000-00001E020000}"/>
    <cellStyle name="Moneda 12 2 2 2" xfId="553" xr:uid="{00000000-0005-0000-0000-00001F020000}"/>
    <cellStyle name="Moneda 12 2 2 2 2" xfId="554" xr:uid="{00000000-0005-0000-0000-000020020000}"/>
    <cellStyle name="Moneda 12 2 2 2 2 2" xfId="555" xr:uid="{00000000-0005-0000-0000-000021020000}"/>
    <cellStyle name="Moneda 12 2 2 2 3" xfId="556" xr:uid="{00000000-0005-0000-0000-000022020000}"/>
    <cellStyle name="Moneda 12 2 2 2 3 2" xfId="557" xr:uid="{00000000-0005-0000-0000-000023020000}"/>
    <cellStyle name="Moneda 12 2 2 2 4" xfId="558" xr:uid="{00000000-0005-0000-0000-000024020000}"/>
    <cellStyle name="Moneda 12 2 2 2 4 2" xfId="559" xr:uid="{00000000-0005-0000-0000-000025020000}"/>
    <cellStyle name="Moneda 12 2 2 2 5" xfId="560" xr:uid="{00000000-0005-0000-0000-000026020000}"/>
    <cellStyle name="Moneda 12 2 2 3" xfId="561" xr:uid="{00000000-0005-0000-0000-000027020000}"/>
    <cellStyle name="Moneda 12 2 2 3 2" xfId="562" xr:uid="{00000000-0005-0000-0000-000028020000}"/>
    <cellStyle name="Moneda 12 2 2 4" xfId="563" xr:uid="{00000000-0005-0000-0000-000029020000}"/>
    <cellStyle name="Moneda 12 2 2 4 2" xfId="564" xr:uid="{00000000-0005-0000-0000-00002A020000}"/>
    <cellStyle name="Moneda 12 2 2 5" xfId="565" xr:uid="{00000000-0005-0000-0000-00002B020000}"/>
    <cellStyle name="Moneda 12 2 2 5 2" xfId="566" xr:uid="{00000000-0005-0000-0000-00002C020000}"/>
    <cellStyle name="Moneda 12 2 2 6" xfId="567" xr:uid="{00000000-0005-0000-0000-00002D020000}"/>
    <cellStyle name="Moneda 12 2 3" xfId="568" xr:uid="{00000000-0005-0000-0000-00002E020000}"/>
    <cellStyle name="Moneda 12 2 3 2" xfId="569" xr:uid="{00000000-0005-0000-0000-00002F020000}"/>
    <cellStyle name="Moneda 12 2 3 2 2" xfId="570" xr:uid="{00000000-0005-0000-0000-000030020000}"/>
    <cellStyle name="Moneda 12 2 3 3" xfId="571" xr:uid="{00000000-0005-0000-0000-000031020000}"/>
    <cellStyle name="Moneda 12 2 3 3 2" xfId="572" xr:uid="{00000000-0005-0000-0000-000032020000}"/>
    <cellStyle name="Moneda 12 2 3 4" xfId="573" xr:uid="{00000000-0005-0000-0000-000033020000}"/>
    <cellStyle name="Moneda 12 2 3 4 2" xfId="574" xr:uid="{00000000-0005-0000-0000-000034020000}"/>
    <cellStyle name="Moneda 12 2 3 5" xfId="575" xr:uid="{00000000-0005-0000-0000-000035020000}"/>
    <cellStyle name="Moneda 12 2 4" xfId="576" xr:uid="{00000000-0005-0000-0000-000036020000}"/>
    <cellStyle name="Moneda 12 2 4 2" xfId="577" xr:uid="{00000000-0005-0000-0000-000037020000}"/>
    <cellStyle name="Moneda 12 2 5" xfId="578" xr:uid="{00000000-0005-0000-0000-000038020000}"/>
    <cellStyle name="Moneda 12 2 5 2" xfId="579" xr:uid="{00000000-0005-0000-0000-000039020000}"/>
    <cellStyle name="Moneda 12 2 6" xfId="580" xr:uid="{00000000-0005-0000-0000-00003A020000}"/>
    <cellStyle name="Moneda 12 2 6 2" xfId="581" xr:uid="{00000000-0005-0000-0000-00003B020000}"/>
    <cellStyle name="Moneda 12 2 7" xfId="582" xr:uid="{00000000-0005-0000-0000-00003C020000}"/>
    <cellStyle name="Moneda 12 2 8" xfId="583" xr:uid="{00000000-0005-0000-0000-00003D020000}"/>
    <cellStyle name="Moneda 12 3" xfId="584" xr:uid="{00000000-0005-0000-0000-00003E020000}"/>
    <cellStyle name="Moneda 12 3 2" xfId="585" xr:uid="{00000000-0005-0000-0000-00003F020000}"/>
    <cellStyle name="Moneda 12 3 2 2" xfId="586" xr:uid="{00000000-0005-0000-0000-000040020000}"/>
    <cellStyle name="Moneda 12 3 2 2 2" xfId="587" xr:uid="{00000000-0005-0000-0000-000041020000}"/>
    <cellStyle name="Moneda 12 3 2 3" xfId="588" xr:uid="{00000000-0005-0000-0000-000042020000}"/>
    <cellStyle name="Moneda 12 3 2 3 2" xfId="589" xr:uid="{00000000-0005-0000-0000-000043020000}"/>
    <cellStyle name="Moneda 12 3 2 4" xfId="590" xr:uid="{00000000-0005-0000-0000-000044020000}"/>
    <cellStyle name="Moneda 12 3 2 4 2" xfId="591" xr:uid="{00000000-0005-0000-0000-000045020000}"/>
    <cellStyle name="Moneda 12 3 2 5" xfId="592" xr:uid="{00000000-0005-0000-0000-000046020000}"/>
    <cellStyle name="Moneda 12 3 3" xfId="593" xr:uid="{00000000-0005-0000-0000-000047020000}"/>
    <cellStyle name="Moneda 12 3 3 2" xfId="594" xr:uid="{00000000-0005-0000-0000-000048020000}"/>
    <cellStyle name="Moneda 12 3 4" xfId="595" xr:uid="{00000000-0005-0000-0000-000049020000}"/>
    <cellStyle name="Moneda 12 3 4 2" xfId="596" xr:uid="{00000000-0005-0000-0000-00004A020000}"/>
    <cellStyle name="Moneda 12 3 5" xfId="597" xr:uid="{00000000-0005-0000-0000-00004B020000}"/>
    <cellStyle name="Moneda 12 3 5 2" xfId="598" xr:uid="{00000000-0005-0000-0000-00004C020000}"/>
    <cellStyle name="Moneda 12 3 6" xfId="599" xr:uid="{00000000-0005-0000-0000-00004D020000}"/>
    <cellStyle name="Moneda 12 4" xfId="600" xr:uid="{00000000-0005-0000-0000-00004E020000}"/>
    <cellStyle name="Moneda 12 4 2" xfId="601" xr:uid="{00000000-0005-0000-0000-00004F020000}"/>
    <cellStyle name="Moneda 12 4 2 2" xfId="602" xr:uid="{00000000-0005-0000-0000-000050020000}"/>
    <cellStyle name="Moneda 12 4 3" xfId="603" xr:uid="{00000000-0005-0000-0000-000051020000}"/>
    <cellStyle name="Moneda 12 4 3 2" xfId="604" xr:uid="{00000000-0005-0000-0000-000052020000}"/>
    <cellStyle name="Moneda 12 4 4" xfId="605" xr:uid="{00000000-0005-0000-0000-000053020000}"/>
    <cellStyle name="Moneda 12 4 4 2" xfId="606" xr:uid="{00000000-0005-0000-0000-000054020000}"/>
    <cellStyle name="Moneda 12 4 5" xfId="607" xr:uid="{00000000-0005-0000-0000-000055020000}"/>
    <cellStyle name="Moneda 12 5" xfId="608" xr:uid="{00000000-0005-0000-0000-000056020000}"/>
    <cellStyle name="Moneda 12 5 2" xfId="609" xr:uid="{00000000-0005-0000-0000-000057020000}"/>
    <cellStyle name="Moneda 12 6" xfId="610" xr:uid="{00000000-0005-0000-0000-000058020000}"/>
    <cellStyle name="Moneda 12 6 2" xfId="611" xr:uid="{00000000-0005-0000-0000-000059020000}"/>
    <cellStyle name="Moneda 12 7" xfId="612" xr:uid="{00000000-0005-0000-0000-00005A020000}"/>
    <cellStyle name="Moneda 12 7 2" xfId="613" xr:uid="{00000000-0005-0000-0000-00005B020000}"/>
    <cellStyle name="Moneda 12 8" xfId="614" xr:uid="{00000000-0005-0000-0000-00005C020000}"/>
    <cellStyle name="Moneda 12 9" xfId="615" xr:uid="{00000000-0005-0000-0000-00005D020000}"/>
    <cellStyle name="Moneda 13" xfId="616" xr:uid="{00000000-0005-0000-0000-00005E020000}"/>
    <cellStyle name="Moneda 13 10" xfId="617" xr:uid="{00000000-0005-0000-0000-00005F020000}"/>
    <cellStyle name="Moneda 13 2" xfId="618" xr:uid="{00000000-0005-0000-0000-000060020000}"/>
    <cellStyle name="Moneda 13 2 2" xfId="619" xr:uid="{00000000-0005-0000-0000-000061020000}"/>
    <cellStyle name="Moneda 13 2 2 2" xfId="620" xr:uid="{00000000-0005-0000-0000-000062020000}"/>
    <cellStyle name="Moneda 13 2 2 2 2" xfId="621" xr:uid="{00000000-0005-0000-0000-000063020000}"/>
    <cellStyle name="Moneda 13 2 2 2 2 2" xfId="622" xr:uid="{00000000-0005-0000-0000-000064020000}"/>
    <cellStyle name="Moneda 13 2 2 2 3" xfId="623" xr:uid="{00000000-0005-0000-0000-000065020000}"/>
    <cellStyle name="Moneda 13 2 2 2 3 2" xfId="624" xr:uid="{00000000-0005-0000-0000-000066020000}"/>
    <cellStyle name="Moneda 13 2 2 2 4" xfId="625" xr:uid="{00000000-0005-0000-0000-000067020000}"/>
    <cellStyle name="Moneda 13 2 2 2 4 2" xfId="626" xr:uid="{00000000-0005-0000-0000-000068020000}"/>
    <cellStyle name="Moneda 13 2 2 2 5" xfId="627" xr:uid="{00000000-0005-0000-0000-000069020000}"/>
    <cellStyle name="Moneda 13 2 2 3" xfId="628" xr:uid="{00000000-0005-0000-0000-00006A020000}"/>
    <cellStyle name="Moneda 13 2 2 3 2" xfId="629" xr:uid="{00000000-0005-0000-0000-00006B020000}"/>
    <cellStyle name="Moneda 13 2 2 4" xfId="630" xr:uid="{00000000-0005-0000-0000-00006C020000}"/>
    <cellStyle name="Moneda 13 2 2 4 2" xfId="631" xr:uid="{00000000-0005-0000-0000-00006D020000}"/>
    <cellStyle name="Moneda 13 2 2 5" xfId="632" xr:uid="{00000000-0005-0000-0000-00006E020000}"/>
    <cellStyle name="Moneda 13 2 2 5 2" xfId="633" xr:uid="{00000000-0005-0000-0000-00006F020000}"/>
    <cellStyle name="Moneda 13 2 2 6" xfId="634" xr:uid="{00000000-0005-0000-0000-000070020000}"/>
    <cellStyle name="Moneda 13 2 3" xfId="635" xr:uid="{00000000-0005-0000-0000-000071020000}"/>
    <cellStyle name="Moneda 13 2 3 2" xfId="636" xr:uid="{00000000-0005-0000-0000-000072020000}"/>
    <cellStyle name="Moneda 13 2 3 2 2" xfId="637" xr:uid="{00000000-0005-0000-0000-000073020000}"/>
    <cellStyle name="Moneda 13 2 3 3" xfId="638" xr:uid="{00000000-0005-0000-0000-000074020000}"/>
    <cellStyle name="Moneda 13 2 3 3 2" xfId="639" xr:uid="{00000000-0005-0000-0000-000075020000}"/>
    <cellStyle name="Moneda 13 2 3 4" xfId="640" xr:uid="{00000000-0005-0000-0000-000076020000}"/>
    <cellStyle name="Moneda 13 2 3 4 2" xfId="641" xr:uid="{00000000-0005-0000-0000-000077020000}"/>
    <cellStyle name="Moneda 13 2 3 5" xfId="642" xr:uid="{00000000-0005-0000-0000-000078020000}"/>
    <cellStyle name="Moneda 13 2 4" xfId="643" xr:uid="{00000000-0005-0000-0000-000079020000}"/>
    <cellStyle name="Moneda 13 2 4 2" xfId="644" xr:uid="{00000000-0005-0000-0000-00007A020000}"/>
    <cellStyle name="Moneda 13 2 5" xfId="645" xr:uid="{00000000-0005-0000-0000-00007B020000}"/>
    <cellStyle name="Moneda 13 2 5 2" xfId="646" xr:uid="{00000000-0005-0000-0000-00007C020000}"/>
    <cellStyle name="Moneda 13 2 6" xfId="647" xr:uid="{00000000-0005-0000-0000-00007D020000}"/>
    <cellStyle name="Moneda 13 2 6 2" xfId="648" xr:uid="{00000000-0005-0000-0000-00007E020000}"/>
    <cellStyle name="Moneda 13 2 7" xfId="649" xr:uid="{00000000-0005-0000-0000-00007F020000}"/>
    <cellStyle name="Moneda 13 2 8" xfId="650" xr:uid="{00000000-0005-0000-0000-000080020000}"/>
    <cellStyle name="Moneda 13 3" xfId="651" xr:uid="{00000000-0005-0000-0000-000081020000}"/>
    <cellStyle name="Moneda 13 3 2" xfId="652" xr:uid="{00000000-0005-0000-0000-000082020000}"/>
    <cellStyle name="Moneda 13 3 2 2" xfId="653" xr:uid="{00000000-0005-0000-0000-000083020000}"/>
    <cellStyle name="Moneda 13 3 2 2 2" xfId="654" xr:uid="{00000000-0005-0000-0000-000084020000}"/>
    <cellStyle name="Moneda 13 3 2 3" xfId="655" xr:uid="{00000000-0005-0000-0000-000085020000}"/>
    <cellStyle name="Moneda 13 3 2 3 2" xfId="656" xr:uid="{00000000-0005-0000-0000-000086020000}"/>
    <cellStyle name="Moneda 13 3 2 4" xfId="657" xr:uid="{00000000-0005-0000-0000-000087020000}"/>
    <cellStyle name="Moneda 13 3 2 4 2" xfId="658" xr:uid="{00000000-0005-0000-0000-000088020000}"/>
    <cellStyle name="Moneda 13 3 2 5" xfId="659" xr:uid="{00000000-0005-0000-0000-000089020000}"/>
    <cellStyle name="Moneda 13 3 3" xfId="660" xr:uid="{00000000-0005-0000-0000-00008A020000}"/>
    <cellStyle name="Moneda 13 3 3 2" xfId="661" xr:uid="{00000000-0005-0000-0000-00008B020000}"/>
    <cellStyle name="Moneda 13 3 4" xfId="662" xr:uid="{00000000-0005-0000-0000-00008C020000}"/>
    <cellStyle name="Moneda 13 3 4 2" xfId="663" xr:uid="{00000000-0005-0000-0000-00008D020000}"/>
    <cellStyle name="Moneda 13 3 5" xfId="664" xr:uid="{00000000-0005-0000-0000-00008E020000}"/>
    <cellStyle name="Moneda 13 3 5 2" xfId="665" xr:uid="{00000000-0005-0000-0000-00008F020000}"/>
    <cellStyle name="Moneda 13 3 6" xfId="666" xr:uid="{00000000-0005-0000-0000-000090020000}"/>
    <cellStyle name="Moneda 13 4" xfId="667" xr:uid="{00000000-0005-0000-0000-000091020000}"/>
    <cellStyle name="Moneda 13 4 2" xfId="668" xr:uid="{00000000-0005-0000-0000-000092020000}"/>
    <cellStyle name="Moneda 13 4 2 2" xfId="669" xr:uid="{00000000-0005-0000-0000-000093020000}"/>
    <cellStyle name="Moneda 13 4 3" xfId="670" xr:uid="{00000000-0005-0000-0000-000094020000}"/>
    <cellStyle name="Moneda 13 4 3 2" xfId="671" xr:uid="{00000000-0005-0000-0000-000095020000}"/>
    <cellStyle name="Moneda 13 4 4" xfId="672" xr:uid="{00000000-0005-0000-0000-000096020000}"/>
    <cellStyle name="Moneda 13 4 4 2" xfId="673" xr:uid="{00000000-0005-0000-0000-000097020000}"/>
    <cellStyle name="Moneda 13 4 5" xfId="674" xr:uid="{00000000-0005-0000-0000-000098020000}"/>
    <cellStyle name="Moneda 13 5" xfId="675" xr:uid="{00000000-0005-0000-0000-000099020000}"/>
    <cellStyle name="Moneda 13 5 2" xfId="676" xr:uid="{00000000-0005-0000-0000-00009A020000}"/>
    <cellStyle name="Moneda 13 5 2 2" xfId="677" xr:uid="{00000000-0005-0000-0000-00009B020000}"/>
    <cellStyle name="Moneda 13 5 3" xfId="678" xr:uid="{00000000-0005-0000-0000-00009C020000}"/>
    <cellStyle name="Moneda 13 5 3 2" xfId="679" xr:uid="{00000000-0005-0000-0000-00009D020000}"/>
    <cellStyle name="Moneda 13 5 4" xfId="680" xr:uid="{00000000-0005-0000-0000-00009E020000}"/>
    <cellStyle name="Moneda 13 5 4 2" xfId="681" xr:uid="{00000000-0005-0000-0000-00009F020000}"/>
    <cellStyle name="Moneda 13 5 5" xfId="682" xr:uid="{00000000-0005-0000-0000-0000A0020000}"/>
    <cellStyle name="Moneda 13 6" xfId="683" xr:uid="{00000000-0005-0000-0000-0000A1020000}"/>
    <cellStyle name="Moneda 13 6 2" xfId="684" xr:uid="{00000000-0005-0000-0000-0000A2020000}"/>
    <cellStyle name="Moneda 13 7" xfId="685" xr:uid="{00000000-0005-0000-0000-0000A3020000}"/>
    <cellStyle name="Moneda 13 7 2" xfId="686" xr:uid="{00000000-0005-0000-0000-0000A4020000}"/>
    <cellStyle name="Moneda 13 8" xfId="687" xr:uid="{00000000-0005-0000-0000-0000A5020000}"/>
    <cellStyle name="Moneda 13 8 2" xfId="688" xr:uid="{00000000-0005-0000-0000-0000A6020000}"/>
    <cellStyle name="Moneda 13 9" xfId="689" xr:uid="{00000000-0005-0000-0000-0000A7020000}"/>
    <cellStyle name="Moneda 14" xfId="690" xr:uid="{00000000-0005-0000-0000-0000A8020000}"/>
    <cellStyle name="Moneda 14 2" xfId="691" xr:uid="{00000000-0005-0000-0000-0000A9020000}"/>
    <cellStyle name="Moneda 14 2 2" xfId="692" xr:uid="{00000000-0005-0000-0000-0000AA020000}"/>
    <cellStyle name="Moneda 14 2 2 2" xfId="693" xr:uid="{00000000-0005-0000-0000-0000AB020000}"/>
    <cellStyle name="Moneda 14 2 2 2 2" xfId="694" xr:uid="{00000000-0005-0000-0000-0000AC020000}"/>
    <cellStyle name="Moneda 14 2 2 2 2 2" xfId="695" xr:uid="{00000000-0005-0000-0000-0000AD020000}"/>
    <cellStyle name="Moneda 14 2 2 2 3" xfId="696" xr:uid="{00000000-0005-0000-0000-0000AE020000}"/>
    <cellStyle name="Moneda 14 2 2 2 3 2" xfId="697" xr:uid="{00000000-0005-0000-0000-0000AF020000}"/>
    <cellStyle name="Moneda 14 2 2 2 4" xfId="698" xr:uid="{00000000-0005-0000-0000-0000B0020000}"/>
    <cellStyle name="Moneda 14 2 2 2 4 2" xfId="699" xr:uid="{00000000-0005-0000-0000-0000B1020000}"/>
    <cellStyle name="Moneda 14 2 2 2 5" xfId="700" xr:uid="{00000000-0005-0000-0000-0000B2020000}"/>
    <cellStyle name="Moneda 14 2 2 3" xfId="701" xr:uid="{00000000-0005-0000-0000-0000B3020000}"/>
    <cellStyle name="Moneda 14 2 2 3 2" xfId="702" xr:uid="{00000000-0005-0000-0000-0000B4020000}"/>
    <cellStyle name="Moneda 14 2 2 4" xfId="703" xr:uid="{00000000-0005-0000-0000-0000B5020000}"/>
    <cellStyle name="Moneda 14 2 2 4 2" xfId="704" xr:uid="{00000000-0005-0000-0000-0000B6020000}"/>
    <cellStyle name="Moneda 14 2 2 5" xfId="705" xr:uid="{00000000-0005-0000-0000-0000B7020000}"/>
    <cellStyle name="Moneda 14 2 2 5 2" xfId="706" xr:uid="{00000000-0005-0000-0000-0000B8020000}"/>
    <cellStyle name="Moneda 14 2 2 6" xfId="707" xr:uid="{00000000-0005-0000-0000-0000B9020000}"/>
    <cellStyle name="Moneda 14 2 3" xfId="708" xr:uid="{00000000-0005-0000-0000-0000BA020000}"/>
    <cellStyle name="Moneda 14 2 3 2" xfId="709" xr:uid="{00000000-0005-0000-0000-0000BB020000}"/>
    <cellStyle name="Moneda 14 2 3 2 2" xfId="710" xr:uid="{00000000-0005-0000-0000-0000BC020000}"/>
    <cellStyle name="Moneda 14 2 3 3" xfId="711" xr:uid="{00000000-0005-0000-0000-0000BD020000}"/>
    <cellStyle name="Moneda 14 2 3 3 2" xfId="712" xr:uid="{00000000-0005-0000-0000-0000BE020000}"/>
    <cellStyle name="Moneda 14 2 3 4" xfId="713" xr:uid="{00000000-0005-0000-0000-0000BF020000}"/>
    <cellStyle name="Moneda 14 2 3 4 2" xfId="714" xr:uid="{00000000-0005-0000-0000-0000C0020000}"/>
    <cellStyle name="Moneda 14 2 3 5" xfId="715" xr:uid="{00000000-0005-0000-0000-0000C1020000}"/>
    <cellStyle name="Moneda 14 2 4" xfId="716" xr:uid="{00000000-0005-0000-0000-0000C2020000}"/>
    <cellStyle name="Moneda 14 2 4 2" xfId="717" xr:uid="{00000000-0005-0000-0000-0000C3020000}"/>
    <cellStyle name="Moneda 14 2 5" xfId="718" xr:uid="{00000000-0005-0000-0000-0000C4020000}"/>
    <cellStyle name="Moneda 14 2 5 2" xfId="719" xr:uid="{00000000-0005-0000-0000-0000C5020000}"/>
    <cellStyle name="Moneda 14 2 6" xfId="720" xr:uid="{00000000-0005-0000-0000-0000C6020000}"/>
    <cellStyle name="Moneda 14 2 6 2" xfId="721" xr:uid="{00000000-0005-0000-0000-0000C7020000}"/>
    <cellStyle name="Moneda 14 2 7" xfId="722" xr:uid="{00000000-0005-0000-0000-0000C8020000}"/>
    <cellStyle name="Moneda 14 2 8" xfId="723" xr:uid="{00000000-0005-0000-0000-0000C9020000}"/>
    <cellStyle name="Moneda 14 3" xfId="724" xr:uid="{00000000-0005-0000-0000-0000CA020000}"/>
    <cellStyle name="Moneda 14 3 2" xfId="725" xr:uid="{00000000-0005-0000-0000-0000CB020000}"/>
    <cellStyle name="Moneda 14 3 2 2" xfId="726" xr:uid="{00000000-0005-0000-0000-0000CC020000}"/>
    <cellStyle name="Moneda 14 3 2 2 2" xfId="727" xr:uid="{00000000-0005-0000-0000-0000CD020000}"/>
    <cellStyle name="Moneda 14 3 2 3" xfId="728" xr:uid="{00000000-0005-0000-0000-0000CE020000}"/>
    <cellStyle name="Moneda 14 3 2 3 2" xfId="729" xr:uid="{00000000-0005-0000-0000-0000CF020000}"/>
    <cellStyle name="Moneda 14 3 2 4" xfId="730" xr:uid="{00000000-0005-0000-0000-0000D0020000}"/>
    <cellStyle name="Moneda 14 3 2 4 2" xfId="731" xr:uid="{00000000-0005-0000-0000-0000D1020000}"/>
    <cellStyle name="Moneda 14 3 2 5" xfId="732" xr:uid="{00000000-0005-0000-0000-0000D2020000}"/>
    <cellStyle name="Moneda 14 3 3" xfId="733" xr:uid="{00000000-0005-0000-0000-0000D3020000}"/>
    <cellStyle name="Moneda 14 3 3 2" xfId="734" xr:uid="{00000000-0005-0000-0000-0000D4020000}"/>
    <cellStyle name="Moneda 14 3 4" xfId="735" xr:uid="{00000000-0005-0000-0000-0000D5020000}"/>
    <cellStyle name="Moneda 14 3 4 2" xfId="736" xr:uid="{00000000-0005-0000-0000-0000D6020000}"/>
    <cellStyle name="Moneda 14 3 5" xfId="737" xr:uid="{00000000-0005-0000-0000-0000D7020000}"/>
    <cellStyle name="Moneda 14 3 5 2" xfId="738" xr:uid="{00000000-0005-0000-0000-0000D8020000}"/>
    <cellStyle name="Moneda 14 3 6" xfId="739" xr:uid="{00000000-0005-0000-0000-0000D9020000}"/>
    <cellStyle name="Moneda 14 4" xfId="740" xr:uid="{00000000-0005-0000-0000-0000DA020000}"/>
    <cellStyle name="Moneda 14 4 2" xfId="741" xr:uid="{00000000-0005-0000-0000-0000DB020000}"/>
    <cellStyle name="Moneda 14 4 2 2" xfId="742" xr:uid="{00000000-0005-0000-0000-0000DC020000}"/>
    <cellStyle name="Moneda 14 4 3" xfId="743" xr:uid="{00000000-0005-0000-0000-0000DD020000}"/>
    <cellStyle name="Moneda 14 4 3 2" xfId="744" xr:uid="{00000000-0005-0000-0000-0000DE020000}"/>
    <cellStyle name="Moneda 14 4 4" xfId="745" xr:uid="{00000000-0005-0000-0000-0000DF020000}"/>
    <cellStyle name="Moneda 14 4 4 2" xfId="746" xr:uid="{00000000-0005-0000-0000-0000E0020000}"/>
    <cellStyle name="Moneda 14 4 5" xfId="747" xr:uid="{00000000-0005-0000-0000-0000E1020000}"/>
    <cellStyle name="Moneda 14 5" xfId="748" xr:uid="{00000000-0005-0000-0000-0000E2020000}"/>
    <cellStyle name="Moneda 14 5 2" xfId="749" xr:uid="{00000000-0005-0000-0000-0000E3020000}"/>
    <cellStyle name="Moneda 14 6" xfId="750" xr:uid="{00000000-0005-0000-0000-0000E4020000}"/>
    <cellStyle name="Moneda 14 6 2" xfId="751" xr:uid="{00000000-0005-0000-0000-0000E5020000}"/>
    <cellStyle name="Moneda 14 7" xfId="752" xr:uid="{00000000-0005-0000-0000-0000E6020000}"/>
    <cellStyle name="Moneda 14 7 2" xfId="753" xr:uid="{00000000-0005-0000-0000-0000E7020000}"/>
    <cellStyle name="Moneda 14 8" xfId="754" xr:uid="{00000000-0005-0000-0000-0000E8020000}"/>
    <cellStyle name="Moneda 14 9" xfId="755" xr:uid="{00000000-0005-0000-0000-0000E9020000}"/>
    <cellStyle name="Moneda 15" xfId="756" xr:uid="{00000000-0005-0000-0000-0000EA020000}"/>
    <cellStyle name="Moneda 15 2" xfId="757" xr:uid="{00000000-0005-0000-0000-0000EB020000}"/>
    <cellStyle name="Moneda 15 2 2" xfId="758" xr:uid="{00000000-0005-0000-0000-0000EC020000}"/>
    <cellStyle name="Moneda 15 2 2 2" xfId="759" xr:uid="{00000000-0005-0000-0000-0000ED020000}"/>
    <cellStyle name="Moneda 15 2 2 2 2" xfId="760" xr:uid="{00000000-0005-0000-0000-0000EE020000}"/>
    <cellStyle name="Moneda 15 2 2 2 2 2" xfId="761" xr:uid="{00000000-0005-0000-0000-0000EF020000}"/>
    <cellStyle name="Moneda 15 2 2 2 3" xfId="762" xr:uid="{00000000-0005-0000-0000-0000F0020000}"/>
    <cellStyle name="Moneda 15 2 2 2 3 2" xfId="763" xr:uid="{00000000-0005-0000-0000-0000F1020000}"/>
    <cellStyle name="Moneda 15 2 2 2 4" xfId="764" xr:uid="{00000000-0005-0000-0000-0000F2020000}"/>
    <cellStyle name="Moneda 15 2 2 2 4 2" xfId="765" xr:uid="{00000000-0005-0000-0000-0000F3020000}"/>
    <cellStyle name="Moneda 15 2 2 2 5" xfId="766" xr:uid="{00000000-0005-0000-0000-0000F4020000}"/>
    <cellStyle name="Moneda 15 2 2 3" xfId="767" xr:uid="{00000000-0005-0000-0000-0000F5020000}"/>
    <cellStyle name="Moneda 15 2 2 3 2" xfId="768" xr:uid="{00000000-0005-0000-0000-0000F6020000}"/>
    <cellStyle name="Moneda 15 2 2 4" xfId="769" xr:uid="{00000000-0005-0000-0000-0000F7020000}"/>
    <cellStyle name="Moneda 15 2 2 4 2" xfId="770" xr:uid="{00000000-0005-0000-0000-0000F8020000}"/>
    <cellStyle name="Moneda 15 2 2 5" xfId="771" xr:uid="{00000000-0005-0000-0000-0000F9020000}"/>
    <cellStyle name="Moneda 15 2 2 5 2" xfId="772" xr:uid="{00000000-0005-0000-0000-0000FA020000}"/>
    <cellStyle name="Moneda 15 2 2 6" xfId="773" xr:uid="{00000000-0005-0000-0000-0000FB020000}"/>
    <cellStyle name="Moneda 15 2 3" xfId="774" xr:uid="{00000000-0005-0000-0000-0000FC020000}"/>
    <cellStyle name="Moneda 15 2 3 2" xfId="775" xr:uid="{00000000-0005-0000-0000-0000FD020000}"/>
    <cellStyle name="Moneda 15 2 3 2 2" xfId="776" xr:uid="{00000000-0005-0000-0000-0000FE020000}"/>
    <cellStyle name="Moneda 15 2 3 3" xfId="777" xr:uid="{00000000-0005-0000-0000-0000FF020000}"/>
    <cellStyle name="Moneda 15 2 3 3 2" xfId="778" xr:uid="{00000000-0005-0000-0000-000000030000}"/>
    <cellStyle name="Moneda 15 2 3 4" xfId="779" xr:uid="{00000000-0005-0000-0000-000001030000}"/>
    <cellStyle name="Moneda 15 2 3 4 2" xfId="780" xr:uid="{00000000-0005-0000-0000-000002030000}"/>
    <cellStyle name="Moneda 15 2 3 5" xfId="781" xr:uid="{00000000-0005-0000-0000-000003030000}"/>
    <cellStyle name="Moneda 15 2 4" xfId="782" xr:uid="{00000000-0005-0000-0000-000004030000}"/>
    <cellStyle name="Moneda 15 2 4 2" xfId="783" xr:uid="{00000000-0005-0000-0000-000005030000}"/>
    <cellStyle name="Moneda 15 2 5" xfId="784" xr:uid="{00000000-0005-0000-0000-000006030000}"/>
    <cellStyle name="Moneda 15 2 5 2" xfId="785" xr:uid="{00000000-0005-0000-0000-000007030000}"/>
    <cellStyle name="Moneda 15 2 6" xfId="786" xr:uid="{00000000-0005-0000-0000-000008030000}"/>
    <cellStyle name="Moneda 15 2 6 2" xfId="787" xr:uid="{00000000-0005-0000-0000-000009030000}"/>
    <cellStyle name="Moneda 15 2 7" xfId="788" xr:uid="{00000000-0005-0000-0000-00000A030000}"/>
    <cellStyle name="Moneda 15 2 8" xfId="789" xr:uid="{00000000-0005-0000-0000-00000B030000}"/>
    <cellStyle name="Moneda 15 3" xfId="790" xr:uid="{00000000-0005-0000-0000-00000C030000}"/>
    <cellStyle name="Moneda 15 3 2" xfId="791" xr:uid="{00000000-0005-0000-0000-00000D030000}"/>
    <cellStyle name="Moneda 15 3 2 2" xfId="792" xr:uid="{00000000-0005-0000-0000-00000E030000}"/>
    <cellStyle name="Moneda 15 3 2 2 2" xfId="793" xr:uid="{00000000-0005-0000-0000-00000F030000}"/>
    <cellStyle name="Moneda 15 3 2 3" xfId="794" xr:uid="{00000000-0005-0000-0000-000010030000}"/>
    <cellStyle name="Moneda 15 3 2 3 2" xfId="795" xr:uid="{00000000-0005-0000-0000-000011030000}"/>
    <cellStyle name="Moneda 15 3 2 4" xfId="796" xr:uid="{00000000-0005-0000-0000-000012030000}"/>
    <cellStyle name="Moneda 15 3 2 4 2" xfId="797" xr:uid="{00000000-0005-0000-0000-000013030000}"/>
    <cellStyle name="Moneda 15 3 2 5" xfId="798" xr:uid="{00000000-0005-0000-0000-000014030000}"/>
    <cellStyle name="Moneda 15 3 3" xfId="799" xr:uid="{00000000-0005-0000-0000-000015030000}"/>
    <cellStyle name="Moneda 15 3 3 2" xfId="800" xr:uid="{00000000-0005-0000-0000-000016030000}"/>
    <cellStyle name="Moneda 15 3 4" xfId="801" xr:uid="{00000000-0005-0000-0000-000017030000}"/>
    <cellStyle name="Moneda 15 3 4 2" xfId="802" xr:uid="{00000000-0005-0000-0000-000018030000}"/>
    <cellStyle name="Moneda 15 3 5" xfId="803" xr:uid="{00000000-0005-0000-0000-000019030000}"/>
    <cellStyle name="Moneda 15 3 5 2" xfId="804" xr:uid="{00000000-0005-0000-0000-00001A030000}"/>
    <cellStyle name="Moneda 15 3 6" xfId="805" xr:uid="{00000000-0005-0000-0000-00001B030000}"/>
    <cellStyle name="Moneda 15 4" xfId="806" xr:uid="{00000000-0005-0000-0000-00001C030000}"/>
    <cellStyle name="Moneda 15 4 2" xfId="807" xr:uid="{00000000-0005-0000-0000-00001D030000}"/>
    <cellStyle name="Moneda 15 4 2 2" xfId="808" xr:uid="{00000000-0005-0000-0000-00001E030000}"/>
    <cellStyle name="Moneda 15 4 3" xfId="809" xr:uid="{00000000-0005-0000-0000-00001F030000}"/>
    <cellStyle name="Moneda 15 4 3 2" xfId="810" xr:uid="{00000000-0005-0000-0000-000020030000}"/>
    <cellStyle name="Moneda 15 4 4" xfId="811" xr:uid="{00000000-0005-0000-0000-000021030000}"/>
    <cellStyle name="Moneda 15 4 4 2" xfId="812" xr:uid="{00000000-0005-0000-0000-000022030000}"/>
    <cellStyle name="Moneda 15 4 5" xfId="813" xr:uid="{00000000-0005-0000-0000-000023030000}"/>
    <cellStyle name="Moneda 15 5" xfId="814" xr:uid="{00000000-0005-0000-0000-000024030000}"/>
    <cellStyle name="Moneda 15 5 2" xfId="815" xr:uid="{00000000-0005-0000-0000-000025030000}"/>
    <cellStyle name="Moneda 15 6" xfId="816" xr:uid="{00000000-0005-0000-0000-000026030000}"/>
    <cellStyle name="Moneda 15 6 2" xfId="817" xr:uid="{00000000-0005-0000-0000-000027030000}"/>
    <cellStyle name="Moneda 15 7" xfId="818" xr:uid="{00000000-0005-0000-0000-000028030000}"/>
    <cellStyle name="Moneda 15 7 2" xfId="819" xr:uid="{00000000-0005-0000-0000-000029030000}"/>
    <cellStyle name="Moneda 15 8" xfId="820" xr:uid="{00000000-0005-0000-0000-00002A030000}"/>
    <cellStyle name="Moneda 15 9" xfId="821" xr:uid="{00000000-0005-0000-0000-00002B030000}"/>
    <cellStyle name="Moneda 16" xfId="822" xr:uid="{00000000-0005-0000-0000-00002C030000}"/>
    <cellStyle name="Moneda 16 2" xfId="823" xr:uid="{00000000-0005-0000-0000-00002D030000}"/>
    <cellStyle name="Moneda 16 2 2" xfId="824" xr:uid="{00000000-0005-0000-0000-00002E030000}"/>
    <cellStyle name="Moneda 16 2 2 2" xfId="825" xr:uid="{00000000-0005-0000-0000-00002F030000}"/>
    <cellStyle name="Moneda 16 2 2 2 2" xfId="826" xr:uid="{00000000-0005-0000-0000-000030030000}"/>
    <cellStyle name="Moneda 16 2 2 3" xfId="827" xr:uid="{00000000-0005-0000-0000-000031030000}"/>
    <cellStyle name="Moneda 16 2 2 3 2" xfId="828" xr:uid="{00000000-0005-0000-0000-000032030000}"/>
    <cellStyle name="Moneda 16 2 2 4" xfId="829" xr:uid="{00000000-0005-0000-0000-000033030000}"/>
    <cellStyle name="Moneda 16 2 2 4 2" xfId="830" xr:uid="{00000000-0005-0000-0000-000034030000}"/>
    <cellStyle name="Moneda 16 2 2 5" xfId="831" xr:uid="{00000000-0005-0000-0000-000035030000}"/>
    <cellStyle name="Moneda 16 2 3" xfId="832" xr:uid="{00000000-0005-0000-0000-000036030000}"/>
    <cellStyle name="Moneda 16 2 3 2" xfId="833" xr:uid="{00000000-0005-0000-0000-000037030000}"/>
    <cellStyle name="Moneda 16 2 4" xfId="834" xr:uid="{00000000-0005-0000-0000-000038030000}"/>
    <cellStyle name="Moneda 16 2 4 2" xfId="835" xr:uid="{00000000-0005-0000-0000-000039030000}"/>
    <cellStyle name="Moneda 16 2 5" xfId="836" xr:uid="{00000000-0005-0000-0000-00003A030000}"/>
    <cellStyle name="Moneda 16 2 5 2" xfId="837" xr:uid="{00000000-0005-0000-0000-00003B030000}"/>
    <cellStyle name="Moneda 16 2 6" xfId="838" xr:uid="{00000000-0005-0000-0000-00003C030000}"/>
    <cellStyle name="Moneda 16 2 7" xfId="839" xr:uid="{00000000-0005-0000-0000-00003D030000}"/>
    <cellStyle name="Moneda 16 3" xfId="840" xr:uid="{00000000-0005-0000-0000-00003E030000}"/>
    <cellStyle name="Moneda 16 3 2" xfId="841" xr:uid="{00000000-0005-0000-0000-00003F030000}"/>
    <cellStyle name="Moneda 16 3 2 2" xfId="842" xr:uid="{00000000-0005-0000-0000-000040030000}"/>
    <cellStyle name="Moneda 16 3 3" xfId="843" xr:uid="{00000000-0005-0000-0000-000041030000}"/>
    <cellStyle name="Moneda 16 3 3 2" xfId="844" xr:uid="{00000000-0005-0000-0000-000042030000}"/>
    <cellStyle name="Moneda 16 3 4" xfId="845" xr:uid="{00000000-0005-0000-0000-000043030000}"/>
    <cellStyle name="Moneda 16 3 4 2" xfId="846" xr:uid="{00000000-0005-0000-0000-000044030000}"/>
    <cellStyle name="Moneda 16 3 5" xfId="847" xr:uid="{00000000-0005-0000-0000-000045030000}"/>
    <cellStyle name="Moneda 16 4" xfId="848" xr:uid="{00000000-0005-0000-0000-000046030000}"/>
    <cellStyle name="Moneda 16 4 2" xfId="849" xr:uid="{00000000-0005-0000-0000-000047030000}"/>
    <cellStyle name="Moneda 16 5" xfId="850" xr:uid="{00000000-0005-0000-0000-000048030000}"/>
    <cellStyle name="Moneda 16 5 2" xfId="851" xr:uid="{00000000-0005-0000-0000-000049030000}"/>
    <cellStyle name="Moneda 16 6" xfId="852" xr:uid="{00000000-0005-0000-0000-00004A030000}"/>
    <cellStyle name="Moneda 16 6 2" xfId="853" xr:uid="{00000000-0005-0000-0000-00004B030000}"/>
    <cellStyle name="Moneda 16 7" xfId="854" xr:uid="{00000000-0005-0000-0000-00004C030000}"/>
    <cellStyle name="Moneda 16 8" xfId="855" xr:uid="{00000000-0005-0000-0000-00004D030000}"/>
    <cellStyle name="Moneda 17" xfId="856" xr:uid="{00000000-0005-0000-0000-00004E030000}"/>
    <cellStyle name="Moneda 17 2" xfId="857" xr:uid="{00000000-0005-0000-0000-00004F030000}"/>
    <cellStyle name="Moneda 17 2 2" xfId="858" xr:uid="{00000000-0005-0000-0000-000050030000}"/>
    <cellStyle name="Moneda 17 2 2 2" xfId="859" xr:uid="{00000000-0005-0000-0000-000051030000}"/>
    <cellStyle name="Moneda 17 2 2 2 2" xfId="860" xr:uid="{00000000-0005-0000-0000-000052030000}"/>
    <cellStyle name="Moneda 17 2 2 3" xfId="861" xr:uid="{00000000-0005-0000-0000-000053030000}"/>
    <cellStyle name="Moneda 17 2 2 3 2" xfId="862" xr:uid="{00000000-0005-0000-0000-000054030000}"/>
    <cellStyle name="Moneda 17 2 2 4" xfId="863" xr:uid="{00000000-0005-0000-0000-000055030000}"/>
    <cellStyle name="Moneda 17 2 2 4 2" xfId="864" xr:uid="{00000000-0005-0000-0000-000056030000}"/>
    <cellStyle name="Moneda 17 2 2 5" xfId="865" xr:uid="{00000000-0005-0000-0000-000057030000}"/>
    <cellStyle name="Moneda 17 2 3" xfId="866" xr:uid="{00000000-0005-0000-0000-000058030000}"/>
    <cellStyle name="Moneda 17 2 3 2" xfId="867" xr:uid="{00000000-0005-0000-0000-000059030000}"/>
    <cellStyle name="Moneda 17 2 4" xfId="868" xr:uid="{00000000-0005-0000-0000-00005A030000}"/>
    <cellStyle name="Moneda 17 2 4 2" xfId="869" xr:uid="{00000000-0005-0000-0000-00005B030000}"/>
    <cellStyle name="Moneda 17 2 5" xfId="870" xr:uid="{00000000-0005-0000-0000-00005C030000}"/>
    <cellStyle name="Moneda 17 2 5 2" xfId="871" xr:uid="{00000000-0005-0000-0000-00005D030000}"/>
    <cellStyle name="Moneda 17 2 6" xfId="872" xr:uid="{00000000-0005-0000-0000-00005E030000}"/>
    <cellStyle name="Moneda 17 2 7" xfId="873" xr:uid="{00000000-0005-0000-0000-00005F030000}"/>
    <cellStyle name="Moneda 17 3" xfId="874" xr:uid="{00000000-0005-0000-0000-000060030000}"/>
    <cellStyle name="Moneda 17 3 2" xfId="875" xr:uid="{00000000-0005-0000-0000-000061030000}"/>
    <cellStyle name="Moneda 17 3 2 2" xfId="876" xr:uid="{00000000-0005-0000-0000-000062030000}"/>
    <cellStyle name="Moneda 17 3 3" xfId="877" xr:uid="{00000000-0005-0000-0000-000063030000}"/>
    <cellStyle name="Moneda 17 3 3 2" xfId="878" xr:uid="{00000000-0005-0000-0000-000064030000}"/>
    <cellStyle name="Moneda 17 3 4" xfId="879" xr:uid="{00000000-0005-0000-0000-000065030000}"/>
    <cellStyle name="Moneda 17 3 4 2" xfId="880" xr:uid="{00000000-0005-0000-0000-000066030000}"/>
    <cellStyle name="Moneda 17 3 5" xfId="881" xr:uid="{00000000-0005-0000-0000-000067030000}"/>
    <cellStyle name="Moneda 17 4" xfId="882" xr:uid="{00000000-0005-0000-0000-000068030000}"/>
    <cellStyle name="Moneda 17 4 2" xfId="883" xr:uid="{00000000-0005-0000-0000-000069030000}"/>
    <cellStyle name="Moneda 17 5" xfId="884" xr:uid="{00000000-0005-0000-0000-00006A030000}"/>
    <cellStyle name="Moneda 17 5 2" xfId="885" xr:uid="{00000000-0005-0000-0000-00006B030000}"/>
    <cellStyle name="Moneda 17 6" xfId="886" xr:uid="{00000000-0005-0000-0000-00006C030000}"/>
    <cellStyle name="Moneda 17 6 2" xfId="887" xr:uid="{00000000-0005-0000-0000-00006D030000}"/>
    <cellStyle name="Moneda 17 7" xfId="888" xr:uid="{00000000-0005-0000-0000-00006E030000}"/>
    <cellStyle name="Moneda 17 8" xfId="889" xr:uid="{00000000-0005-0000-0000-00006F030000}"/>
    <cellStyle name="Moneda 18" xfId="890" xr:uid="{00000000-0005-0000-0000-000070030000}"/>
    <cellStyle name="Moneda 18 2" xfId="891" xr:uid="{00000000-0005-0000-0000-000071030000}"/>
    <cellStyle name="Moneda 18 2 2" xfId="892" xr:uid="{00000000-0005-0000-0000-000072030000}"/>
    <cellStyle name="Moneda 18 2 2 2" xfId="893" xr:uid="{00000000-0005-0000-0000-000073030000}"/>
    <cellStyle name="Moneda 18 2 2 2 2" xfId="894" xr:uid="{00000000-0005-0000-0000-000074030000}"/>
    <cellStyle name="Moneda 18 2 2 3" xfId="895" xr:uid="{00000000-0005-0000-0000-000075030000}"/>
    <cellStyle name="Moneda 18 2 2 3 2" xfId="896" xr:uid="{00000000-0005-0000-0000-000076030000}"/>
    <cellStyle name="Moneda 18 2 2 4" xfId="897" xr:uid="{00000000-0005-0000-0000-000077030000}"/>
    <cellStyle name="Moneda 18 2 2 4 2" xfId="898" xr:uid="{00000000-0005-0000-0000-000078030000}"/>
    <cellStyle name="Moneda 18 2 2 5" xfId="899" xr:uid="{00000000-0005-0000-0000-000079030000}"/>
    <cellStyle name="Moneda 18 2 3" xfId="900" xr:uid="{00000000-0005-0000-0000-00007A030000}"/>
    <cellStyle name="Moneda 18 2 3 2" xfId="901" xr:uid="{00000000-0005-0000-0000-00007B030000}"/>
    <cellStyle name="Moneda 18 2 4" xfId="902" xr:uid="{00000000-0005-0000-0000-00007C030000}"/>
    <cellStyle name="Moneda 18 2 4 2" xfId="903" xr:uid="{00000000-0005-0000-0000-00007D030000}"/>
    <cellStyle name="Moneda 18 2 5" xfId="904" xr:uid="{00000000-0005-0000-0000-00007E030000}"/>
    <cellStyle name="Moneda 18 2 5 2" xfId="905" xr:uid="{00000000-0005-0000-0000-00007F030000}"/>
    <cellStyle name="Moneda 18 2 6" xfId="906" xr:uid="{00000000-0005-0000-0000-000080030000}"/>
    <cellStyle name="Moneda 18 2 7" xfId="907" xr:uid="{00000000-0005-0000-0000-000081030000}"/>
    <cellStyle name="Moneda 18 3" xfId="908" xr:uid="{00000000-0005-0000-0000-000082030000}"/>
    <cellStyle name="Moneda 18 3 2" xfId="909" xr:uid="{00000000-0005-0000-0000-000083030000}"/>
    <cellStyle name="Moneda 18 3 2 2" xfId="910" xr:uid="{00000000-0005-0000-0000-000084030000}"/>
    <cellStyle name="Moneda 18 3 3" xfId="911" xr:uid="{00000000-0005-0000-0000-000085030000}"/>
    <cellStyle name="Moneda 18 3 3 2" xfId="912" xr:uid="{00000000-0005-0000-0000-000086030000}"/>
    <cellStyle name="Moneda 18 3 4" xfId="913" xr:uid="{00000000-0005-0000-0000-000087030000}"/>
    <cellStyle name="Moneda 18 3 4 2" xfId="914" xr:uid="{00000000-0005-0000-0000-000088030000}"/>
    <cellStyle name="Moneda 18 3 5" xfId="915" xr:uid="{00000000-0005-0000-0000-000089030000}"/>
    <cellStyle name="Moneda 18 4" xfId="916" xr:uid="{00000000-0005-0000-0000-00008A030000}"/>
    <cellStyle name="Moneda 18 4 2" xfId="917" xr:uid="{00000000-0005-0000-0000-00008B030000}"/>
    <cellStyle name="Moneda 18 5" xfId="918" xr:uid="{00000000-0005-0000-0000-00008C030000}"/>
    <cellStyle name="Moneda 18 5 2" xfId="919" xr:uid="{00000000-0005-0000-0000-00008D030000}"/>
    <cellStyle name="Moneda 18 6" xfId="920" xr:uid="{00000000-0005-0000-0000-00008E030000}"/>
    <cellStyle name="Moneda 18 6 2" xfId="921" xr:uid="{00000000-0005-0000-0000-00008F030000}"/>
    <cellStyle name="Moneda 18 7" xfId="922" xr:uid="{00000000-0005-0000-0000-000090030000}"/>
    <cellStyle name="Moneda 18 8" xfId="923" xr:uid="{00000000-0005-0000-0000-000091030000}"/>
    <cellStyle name="Moneda 19" xfId="924" xr:uid="{00000000-0005-0000-0000-000092030000}"/>
    <cellStyle name="Moneda 19 2" xfId="925" xr:uid="{00000000-0005-0000-0000-000093030000}"/>
    <cellStyle name="Moneda 19 2 2" xfId="926" xr:uid="{00000000-0005-0000-0000-000094030000}"/>
    <cellStyle name="Moneda 19 2 2 2" xfId="927" xr:uid="{00000000-0005-0000-0000-000095030000}"/>
    <cellStyle name="Moneda 19 2 2 2 2" xfId="928" xr:uid="{00000000-0005-0000-0000-000096030000}"/>
    <cellStyle name="Moneda 19 2 2 3" xfId="929" xr:uid="{00000000-0005-0000-0000-000097030000}"/>
    <cellStyle name="Moneda 19 2 2 3 2" xfId="930" xr:uid="{00000000-0005-0000-0000-000098030000}"/>
    <cellStyle name="Moneda 19 2 2 4" xfId="931" xr:uid="{00000000-0005-0000-0000-000099030000}"/>
    <cellStyle name="Moneda 19 2 2 4 2" xfId="932" xr:uid="{00000000-0005-0000-0000-00009A030000}"/>
    <cellStyle name="Moneda 19 2 2 5" xfId="933" xr:uid="{00000000-0005-0000-0000-00009B030000}"/>
    <cellStyle name="Moneda 19 2 3" xfId="934" xr:uid="{00000000-0005-0000-0000-00009C030000}"/>
    <cellStyle name="Moneda 19 2 3 2" xfId="935" xr:uid="{00000000-0005-0000-0000-00009D030000}"/>
    <cellStyle name="Moneda 19 2 4" xfId="936" xr:uid="{00000000-0005-0000-0000-00009E030000}"/>
    <cellStyle name="Moneda 19 2 4 2" xfId="937" xr:uid="{00000000-0005-0000-0000-00009F030000}"/>
    <cellStyle name="Moneda 19 2 5" xfId="938" xr:uid="{00000000-0005-0000-0000-0000A0030000}"/>
    <cellStyle name="Moneda 19 2 5 2" xfId="939" xr:uid="{00000000-0005-0000-0000-0000A1030000}"/>
    <cellStyle name="Moneda 19 2 6" xfId="940" xr:uid="{00000000-0005-0000-0000-0000A2030000}"/>
    <cellStyle name="Moneda 19 2 7" xfId="941" xr:uid="{00000000-0005-0000-0000-0000A3030000}"/>
    <cellStyle name="Moneda 19 3" xfId="942" xr:uid="{00000000-0005-0000-0000-0000A4030000}"/>
    <cellStyle name="Moneda 19 3 2" xfId="943" xr:uid="{00000000-0005-0000-0000-0000A5030000}"/>
    <cellStyle name="Moneda 19 3 2 2" xfId="944" xr:uid="{00000000-0005-0000-0000-0000A6030000}"/>
    <cellStyle name="Moneda 19 3 3" xfId="945" xr:uid="{00000000-0005-0000-0000-0000A7030000}"/>
    <cellStyle name="Moneda 19 3 3 2" xfId="946" xr:uid="{00000000-0005-0000-0000-0000A8030000}"/>
    <cellStyle name="Moneda 19 3 4" xfId="947" xr:uid="{00000000-0005-0000-0000-0000A9030000}"/>
    <cellStyle name="Moneda 19 3 4 2" xfId="948" xr:uid="{00000000-0005-0000-0000-0000AA030000}"/>
    <cellStyle name="Moneda 19 3 5" xfId="949" xr:uid="{00000000-0005-0000-0000-0000AB030000}"/>
    <cellStyle name="Moneda 19 4" xfId="950" xr:uid="{00000000-0005-0000-0000-0000AC030000}"/>
    <cellStyle name="Moneda 19 4 2" xfId="951" xr:uid="{00000000-0005-0000-0000-0000AD030000}"/>
    <cellStyle name="Moneda 19 5" xfId="952" xr:uid="{00000000-0005-0000-0000-0000AE030000}"/>
    <cellStyle name="Moneda 19 5 2" xfId="953" xr:uid="{00000000-0005-0000-0000-0000AF030000}"/>
    <cellStyle name="Moneda 19 6" xfId="954" xr:uid="{00000000-0005-0000-0000-0000B0030000}"/>
    <cellStyle name="Moneda 19 6 2" xfId="955" xr:uid="{00000000-0005-0000-0000-0000B1030000}"/>
    <cellStyle name="Moneda 19 7" xfId="956" xr:uid="{00000000-0005-0000-0000-0000B2030000}"/>
    <cellStyle name="Moneda 19 8" xfId="957" xr:uid="{00000000-0005-0000-0000-0000B3030000}"/>
    <cellStyle name="Moneda 2" xfId="8" xr:uid="{00000000-0005-0000-0000-0000B4030000}"/>
    <cellStyle name="Moneda 2 2" xfId="9" xr:uid="{00000000-0005-0000-0000-0000B5030000}"/>
    <cellStyle name="Moneda 2 2 2" xfId="10" xr:uid="{00000000-0005-0000-0000-0000B6030000}"/>
    <cellStyle name="Moneda 2 2 3" xfId="958" xr:uid="{00000000-0005-0000-0000-0000B7030000}"/>
    <cellStyle name="Moneda 2 2 3 2" xfId="959" xr:uid="{00000000-0005-0000-0000-0000B8030000}"/>
    <cellStyle name="Moneda 2 3" xfId="11" xr:uid="{00000000-0005-0000-0000-0000B9030000}"/>
    <cellStyle name="Moneda 2 3 10" xfId="960" xr:uid="{00000000-0005-0000-0000-0000BA030000}"/>
    <cellStyle name="Moneda 2 3 10 2" xfId="961" xr:uid="{00000000-0005-0000-0000-0000BB030000}"/>
    <cellStyle name="Moneda 2 3 10 2 2" xfId="962" xr:uid="{00000000-0005-0000-0000-0000BC030000}"/>
    <cellStyle name="Moneda 2 3 10 3" xfId="963" xr:uid="{00000000-0005-0000-0000-0000BD030000}"/>
    <cellStyle name="Moneda 2 3 11" xfId="964" xr:uid="{00000000-0005-0000-0000-0000BE030000}"/>
    <cellStyle name="Moneda 2 3 11 2" xfId="965" xr:uid="{00000000-0005-0000-0000-0000BF030000}"/>
    <cellStyle name="Moneda 2 3 11 3" xfId="966" xr:uid="{00000000-0005-0000-0000-0000C0030000}"/>
    <cellStyle name="Moneda 2 3 12" xfId="967" xr:uid="{00000000-0005-0000-0000-0000C1030000}"/>
    <cellStyle name="Moneda 2 3 2" xfId="968" xr:uid="{00000000-0005-0000-0000-0000C2030000}"/>
    <cellStyle name="Moneda 2 3 2 10" xfId="969" xr:uid="{00000000-0005-0000-0000-0000C3030000}"/>
    <cellStyle name="Moneda 2 3 2 11" xfId="970" xr:uid="{00000000-0005-0000-0000-0000C4030000}"/>
    <cellStyle name="Moneda 2 3 2 2" xfId="971" xr:uid="{00000000-0005-0000-0000-0000C5030000}"/>
    <cellStyle name="Moneda 2 3 2 2 2" xfId="972" xr:uid="{00000000-0005-0000-0000-0000C6030000}"/>
    <cellStyle name="Moneda 2 3 2 2 2 2" xfId="973" xr:uid="{00000000-0005-0000-0000-0000C7030000}"/>
    <cellStyle name="Moneda 2 3 2 2 2 2 2" xfId="974" xr:uid="{00000000-0005-0000-0000-0000C8030000}"/>
    <cellStyle name="Moneda 2 3 2 2 2 2 2 2" xfId="975" xr:uid="{00000000-0005-0000-0000-0000C9030000}"/>
    <cellStyle name="Moneda 2 3 2 2 2 2 2 2 2" xfId="976" xr:uid="{00000000-0005-0000-0000-0000CA030000}"/>
    <cellStyle name="Moneda 2 3 2 2 2 2 2 3" xfId="977" xr:uid="{00000000-0005-0000-0000-0000CB030000}"/>
    <cellStyle name="Moneda 2 3 2 2 2 2 3" xfId="978" xr:uid="{00000000-0005-0000-0000-0000CC030000}"/>
    <cellStyle name="Moneda 2 3 2 2 2 2 3 2" xfId="979" xr:uid="{00000000-0005-0000-0000-0000CD030000}"/>
    <cellStyle name="Moneda 2 3 2 2 2 2 3 3" xfId="980" xr:uid="{00000000-0005-0000-0000-0000CE030000}"/>
    <cellStyle name="Moneda 2 3 2 2 2 2 4" xfId="981" xr:uid="{00000000-0005-0000-0000-0000CF030000}"/>
    <cellStyle name="Moneda 2 3 2 2 2 2 4 2" xfId="982" xr:uid="{00000000-0005-0000-0000-0000D0030000}"/>
    <cellStyle name="Moneda 2 3 2 2 2 2 5" xfId="983" xr:uid="{00000000-0005-0000-0000-0000D1030000}"/>
    <cellStyle name="Moneda 2 3 2 2 2 2 6" xfId="984" xr:uid="{00000000-0005-0000-0000-0000D2030000}"/>
    <cellStyle name="Moneda 2 3 2 2 2 3" xfId="985" xr:uid="{00000000-0005-0000-0000-0000D3030000}"/>
    <cellStyle name="Moneda 2 3 2 2 2 3 2" xfId="986" xr:uid="{00000000-0005-0000-0000-0000D4030000}"/>
    <cellStyle name="Moneda 2 3 2 2 2 3 2 2" xfId="987" xr:uid="{00000000-0005-0000-0000-0000D5030000}"/>
    <cellStyle name="Moneda 2 3 2 2 2 3 3" xfId="988" xr:uid="{00000000-0005-0000-0000-0000D6030000}"/>
    <cellStyle name="Moneda 2 3 2 2 2 4" xfId="989" xr:uid="{00000000-0005-0000-0000-0000D7030000}"/>
    <cellStyle name="Moneda 2 3 2 2 2 4 2" xfId="990" xr:uid="{00000000-0005-0000-0000-0000D8030000}"/>
    <cellStyle name="Moneda 2 3 2 2 2 4 3" xfId="991" xr:uid="{00000000-0005-0000-0000-0000D9030000}"/>
    <cellStyle name="Moneda 2 3 2 2 2 5" xfId="992" xr:uid="{00000000-0005-0000-0000-0000DA030000}"/>
    <cellStyle name="Moneda 2 3 2 2 2 5 2" xfId="993" xr:uid="{00000000-0005-0000-0000-0000DB030000}"/>
    <cellStyle name="Moneda 2 3 2 2 2 6" xfId="994" xr:uid="{00000000-0005-0000-0000-0000DC030000}"/>
    <cellStyle name="Moneda 2 3 2 2 2 7" xfId="995" xr:uid="{00000000-0005-0000-0000-0000DD030000}"/>
    <cellStyle name="Moneda 2 3 2 2 3" xfId="996" xr:uid="{00000000-0005-0000-0000-0000DE030000}"/>
    <cellStyle name="Moneda 2 3 2 2 3 2" xfId="997" xr:uid="{00000000-0005-0000-0000-0000DF030000}"/>
    <cellStyle name="Moneda 2 3 2 2 3 2 2" xfId="998" xr:uid="{00000000-0005-0000-0000-0000E0030000}"/>
    <cellStyle name="Moneda 2 3 2 2 3 2 2 2" xfId="999" xr:uid="{00000000-0005-0000-0000-0000E1030000}"/>
    <cellStyle name="Moneda 2 3 2 2 3 2 2 3" xfId="1000" xr:uid="{00000000-0005-0000-0000-0000E2030000}"/>
    <cellStyle name="Moneda 2 3 2 2 3 2 3" xfId="1001" xr:uid="{00000000-0005-0000-0000-0000E3030000}"/>
    <cellStyle name="Moneda 2 3 2 2 3 2 4" xfId="1002" xr:uid="{00000000-0005-0000-0000-0000E4030000}"/>
    <cellStyle name="Moneda 2 3 2 2 3 3" xfId="1003" xr:uid="{00000000-0005-0000-0000-0000E5030000}"/>
    <cellStyle name="Moneda 2 3 2 2 3 3 2" xfId="1004" xr:uid="{00000000-0005-0000-0000-0000E6030000}"/>
    <cellStyle name="Moneda 2 3 2 2 3 3 2 2" xfId="1005" xr:uid="{00000000-0005-0000-0000-0000E7030000}"/>
    <cellStyle name="Moneda 2 3 2 2 3 3 3" xfId="1006" xr:uid="{00000000-0005-0000-0000-0000E8030000}"/>
    <cellStyle name="Moneda 2 3 2 2 3 4" xfId="1007" xr:uid="{00000000-0005-0000-0000-0000E9030000}"/>
    <cellStyle name="Moneda 2 3 2 2 3 4 2" xfId="1008" xr:uid="{00000000-0005-0000-0000-0000EA030000}"/>
    <cellStyle name="Moneda 2 3 2 2 3 4 3" xfId="1009" xr:uid="{00000000-0005-0000-0000-0000EB030000}"/>
    <cellStyle name="Moneda 2 3 2 2 3 5" xfId="1010" xr:uid="{00000000-0005-0000-0000-0000EC030000}"/>
    <cellStyle name="Moneda 2 3 2 2 3 6" xfId="1011" xr:uid="{00000000-0005-0000-0000-0000ED030000}"/>
    <cellStyle name="Moneda 2 3 2 2 4" xfId="1012" xr:uid="{00000000-0005-0000-0000-0000EE030000}"/>
    <cellStyle name="Moneda 2 3 2 2 4 2" xfId="1013" xr:uid="{00000000-0005-0000-0000-0000EF030000}"/>
    <cellStyle name="Moneda 2 3 2 2 4 2 2" xfId="1014" xr:uid="{00000000-0005-0000-0000-0000F0030000}"/>
    <cellStyle name="Moneda 2 3 2 2 4 2 2 2" xfId="1015" xr:uid="{00000000-0005-0000-0000-0000F1030000}"/>
    <cellStyle name="Moneda 2 3 2 2 4 2 3" xfId="1016" xr:uid="{00000000-0005-0000-0000-0000F2030000}"/>
    <cellStyle name="Moneda 2 3 2 2 4 2 4" xfId="1017" xr:uid="{00000000-0005-0000-0000-0000F3030000}"/>
    <cellStyle name="Moneda 2 3 2 2 4 3" xfId="1018" xr:uid="{00000000-0005-0000-0000-0000F4030000}"/>
    <cellStyle name="Moneda 2 3 2 2 4 3 2" xfId="1019" xr:uid="{00000000-0005-0000-0000-0000F5030000}"/>
    <cellStyle name="Moneda 2 3 2 2 4 4" xfId="1020" xr:uid="{00000000-0005-0000-0000-0000F6030000}"/>
    <cellStyle name="Moneda 2 3 2 2 4 5" xfId="1021" xr:uid="{00000000-0005-0000-0000-0000F7030000}"/>
    <cellStyle name="Moneda 2 3 2 2 5" xfId="1022" xr:uid="{00000000-0005-0000-0000-0000F8030000}"/>
    <cellStyle name="Moneda 2 3 2 2 5 2" xfId="1023" xr:uid="{00000000-0005-0000-0000-0000F9030000}"/>
    <cellStyle name="Moneda 2 3 2 2 5 2 2" xfId="1024" xr:uid="{00000000-0005-0000-0000-0000FA030000}"/>
    <cellStyle name="Moneda 2 3 2 2 5 2 3" xfId="1025" xr:uid="{00000000-0005-0000-0000-0000FB030000}"/>
    <cellStyle name="Moneda 2 3 2 2 5 3" xfId="1026" xr:uid="{00000000-0005-0000-0000-0000FC030000}"/>
    <cellStyle name="Moneda 2 3 2 2 5 4" xfId="1027" xr:uid="{00000000-0005-0000-0000-0000FD030000}"/>
    <cellStyle name="Moneda 2 3 2 2 6" xfId="1028" xr:uid="{00000000-0005-0000-0000-0000FE030000}"/>
    <cellStyle name="Moneda 2 3 2 2 6 2" xfId="1029" xr:uid="{00000000-0005-0000-0000-0000FF030000}"/>
    <cellStyle name="Moneda 2 3 2 2 6 2 2" xfId="1030" xr:uid="{00000000-0005-0000-0000-000000040000}"/>
    <cellStyle name="Moneda 2 3 2 2 6 3" xfId="1031" xr:uid="{00000000-0005-0000-0000-000001040000}"/>
    <cellStyle name="Moneda 2 3 2 2 7" xfId="1032" xr:uid="{00000000-0005-0000-0000-000002040000}"/>
    <cellStyle name="Moneda 2 3 2 2 7 2" xfId="1033" xr:uid="{00000000-0005-0000-0000-000003040000}"/>
    <cellStyle name="Moneda 2 3 2 2 8" xfId="1034" xr:uid="{00000000-0005-0000-0000-000004040000}"/>
    <cellStyle name="Moneda 2 3 2 3" xfId="1035" xr:uid="{00000000-0005-0000-0000-000005040000}"/>
    <cellStyle name="Moneda 2 3 2 3 2" xfId="1036" xr:uid="{00000000-0005-0000-0000-000006040000}"/>
    <cellStyle name="Moneda 2 3 2 3 2 2" xfId="1037" xr:uid="{00000000-0005-0000-0000-000007040000}"/>
    <cellStyle name="Moneda 2 3 2 3 2 2 2" xfId="1038" xr:uid="{00000000-0005-0000-0000-000008040000}"/>
    <cellStyle name="Moneda 2 3 2 3 2 2 2 2" xfId="1039" xr:uid="{00000000-0005-0000-0000-000009040000}"/>
    <cellStyle name="Moneda 2 3 2 3 2 2 2 3" xfId="1040" xr:uid="{00000000-0005-0000-0000-00000A040000}"/>
    <cellStyle name="Moneda 2 3 2 3 2 2 3" xfId="1041" xr:uid="{00000000-0005-0000-0000-00000B040000}"/>
    <cellStyle name="Moneda 2 3 2 3 2 2 3 2" xfId="1042" xr:uid="{00000000-0005-0000-0000-00000C040000}"/>
    <cellStyle name="Moneda 2 3 2 3 2 2 4" xfId="1043" xr:uid="{00000000-0005-0000-0000-00000D040000}"/>
    <cellStyle name="Moneda 2 3 2 3 2 2 4 2" xfId="1044" xr:uid="{00000000-0005-0000-0000-00000E040000}"/>
    <cellStyle name="Moneda 2 3 2 3 2 2 5" xfId="1045" xr:uid="{00000000-0005-0000-0000-00000F040000}"/>
    <cellStyle name="Moneda 2 3 2 3 2 2 6" xfId="1046" xr:uid="{00000000-0005-0000-0000-000010040000}"/>
    <cellStyle name="Moneda 2 3 2 3 2 3" xfId="1047" xr:uid="{00000000-0005-0000-0000-000011040000}"/>
    <cellStyle name="Moneda 2 3 2 3 2 3 2" xfId="1048" xr:uid="{00000000-0005-0000-0000-000012040000}"/>
    <cellStyle name="Moneda 2 3 2 3 2 3 3" xfId="1049" xr:uid="{00000000-0005-0000-0000-000013040000}"/>
    <cellStyle name="Moneda 2 3 2 3 2 4" xfId="1050" xr:uid="{00000000-0005-0000-0000-000014040000}"/>
    <cellStyle name="Moneda 2 3 2 3 2 4 2" xfId="1051" xr:uid="{00000000-0005-0000-0000-000015040000}"/>
    <cellStyle name="Moneda 2 3 2 3 2 5" xfId="1052" xr:uid="{00000000-0005-0000-0000-000016040000}"/>
    <cellStyle name="Moneda 2 3 2 3 2 5 2" xfId="1053" xr:uid="{00000000-0005-0000-0000-000017040000}"/>
    <cellStyle name="Moneda 2 3 2 3 2 6" xfId="1054" xr:uid="{00000000-0005-0000-0000-000018040000}"/>
    <cellStyle name="Moneda 2 3 2 3 2 7" xfId="1055" xr:uid="{00000000-0005-0000-0000-000019040000}"/>
    <cellStyle name="Moneda 2 3 2 3 3" xfId="1056" xr:uid="{00000000-0005-0000-0000-00001A040000}"/>
    <cellStyle name="Moneda 2 3 2 3 3 2" xfId="1057" xr:uid="{00000000-0005-0000-0000-00001B040000}"/>
    <cellStyle name="Moneda 2 3 2 3 3 2 2" xfId="1058" xr:uid="{00000000-0005-0000-0000-00001C040000}"/>
    <cellStyle name="Moneda 2 3 2 3 3 2 3" xfId="1059" xr:uid="{00000000-0005-0000-0000-00001D040000}"/>
    <cellStyle name="Moneda 2 3 2 3 3 3" xfId="1060" xr:uid="{00000000-0005-0000-0000-00001E040000}"/>
    <cellStyle name="Moneda 2 3 2 3 3 3 2" xfId="1061" xr:uid="{00000000-0005-0000-0000-00001F040000}"/>
    <cellStyle name="Moneda 2 3 2 3 3 4" xfId="1062" xr:uid="{00000000-0005-0000-0000-000020040000}"/>
    <cellStyle name="Moneda 2 3 2 3 3 4 2" xfId="1063" xr:uid="{00000000-0005-0000-0000-000021040000}"/>
    <cellStyle name="Moneda 2 3 2 3 3 5" xfId="1064" xr:uid="{00000000-0005-0000-0000-000022040000}"/>
    <cellStyle name="Moneda 2 3 2 3 3 6" xfId="1065" xr:uid="{00000000-0005-0000-0000-000023040000}"/>
    <cellStyle name="Moneda 2 3 2 3 4" xfId="1066" xr:uid="{00000000-0005-0000-0000-000024040000}"/>
    <cellStyle name="Moneda 2 3 2 3 4 2" xfId="1067" xr:uid="{00000000-0005-0000-0000-000025040000}"/>
    <cellStyle name="Moneda 2 3 2 3 4 3" xfId="1068" xr:uid="{00000000-0005-0000-0000-000026040000}"/>
    <cellStyle name="Moneda 2 3 2 3 5" xfId="1069" xr:uid="{00000000-0005-0000-0000-000027040000}"/>
    <cellStyle name="Moneda 2 3 2 3 5 2" xfId="1070" xr:uid="{00000000-0005-0000-0000-000028040000}"/>
    <cellStyle name="Moneda 2 3 2 3 6" xfId="1071" xr:uid="{00000000-0005-0000-0000-000029040000}"/>
    <cellStyle name="Moneda 2 3 2 3 6 2" xfId="1072" xr:uid="{00000000-0005-0000-0000-00002A040000}"/>
    <cellStyle name="Moneda 2 3 2 3 7" xfId="1073" xr:uid="{00000000-0005-0000-0000-00002B040000}"/>
    <cellStyle name="Moneda 2 3 2 3 8" xfId="1074" xr:uid="{00000000-0005-0000-0000-00002C040000}"/>
    <cellStyle name="Moneda 2 3 2 4" xfId="1075" xr:uid="{00000000-0005-0000-0000-00002D040000}"/>
    <cellStyle name="Moneda 2 3 2 4 2" xfId="1076" xr:uid="{00000000-0005-0000-0000-00002E040000}"/>
    <cellStyle name="Moneda 2 3 2 4 2 2" xfId="1077" xr:uid="{00000000-0005-0000-0000-00002F040000}"/>
    <cellStyle name="Moneda 2 3 2 4 2 2 2" xfId="1078" xr:uid="{00000000-0005-0000-0000-000030040000}"/>
    <cellStyle name="Moneda 2 3 2 4 2 2 2 2" xfId="1079" xr:uid="{00000000-0005-0000-0000-000031040000}"/>
    <cellStyle name="Moneda 2 3 2 4 2 2 2 3" xfId="1080" xr:uid="{00000000-0005-0000-0000-000032040000}"/>
    <cellStyle name="Moneda 2 3 2 4 2 2 3" xfId="1081" xr:uid="{00000000-0005-0000-0000-000033040000}"/>
    <cellStyle name="Moneda 2 3 2 4 2 2 3 2" xfId="1082" xr:uid="{00000000-0005-0000-0000-000034040000}"/>
    <cellStyle name="Moneda 2 3 2 4 2 2 4" xfId="1083" xr:uid="{00000000-0005-0000-0000-000035040000}"/>
    <cellStyle name="Moneda 2 3 2 4 2 2 4 2" xfId="1084" xr:uid="{00000000-0005-0000-0000-000036040000}"/>
    <cellStyle name="Moneda 2 3 2 4 2 2 5" xfId="1085" xr:uid="{00000000-0005-0000-0000-000037040000}"/>
    <cellStyle name="Moneda 2 3 2 4 2 2 6" xfId="1086" xr:uid="{00000000-0005-0000-0000-000038040000}"/>
    <cellStyle name="Moneda 2 3 2 4 2 3" xfId="1087" xr:uid="{00000000-0005-0000-0000-000039040000}"/>
    <cellStyle name="Moneda 2 3 2 4 2 3 2" xfId="1088" xr:uid="{00000000-0005-0000-0000-00003A040000}"/>
    <cellStyle name="Moneda 2 3 2 4 2 3 3" xfId="1089" xr:uid="{00000000-0005-0000-0000-00003B040000}"/>
    <cellStyle name="Moneda 2 3 2 4 2 4" xfId="1090" xr:uid="{00000000-0005-0000-0000-00003C040000}"/>
    <cellStyle name="Moneda 2 3 2 4 2 4 2" xfId="1091" xr:uid="{00000000-0005-0000-0000-00003D040000}"/>
    <cellStyle name="Moneda 2 3 2 4 2 5" xfId="1092" xr:uid="{00000000-0005-0000-0000-00003E040000}"/>
    <cellStyle name="Moneda 2 3 2 4 2 5 2" xfId="1093" xr:uid="{00000000-0005-0000-0000-00003F040000}"/>
    <cellStyle name="Moneda 2 3 2 4 2 6" xfId="1094" xr:uid="{00000000-0005-0000-0000-000040040000}"/>
    <cellStyle name="Moneda 2 3 2 4 2 7" xfId="1095" xr:uid="{00000000-0005-0000-0000-000041040000}"/>
    <cellStyle name="Moneda 2 3 2 4 3" xfId="1096" xr:uid="{00000000-0005-0000-0000-000042040000}"/>
    <cellStyle name="Moneda 2 3 2 4 3 2" xfId="1097" xr:uid="{00000000-0005-0000-0000-000043040000}"/>
    <cellStyle name="Moneda 2 3 2 4 3 2 2" xfId="1098" xr:uid="{00000000-0005-0000-0000-000044040000}"/>
    <cellStyle name="Moneda 2 3 2 4 3 2 3" xfId="1099" xr:uid="{00000000-0005-0000-0000-000045040000}"/>
    <cellStyle name="Moneda 2 3 2 4 3 3" xfId="1100" xr:uid="{00000000-0005-0000-0000-000046040000}"/>
    <cellStyle name="Moneda 2 3 2 4 3 3 2" xfId="1101" xr:uid="{00000000-0005-0000-0000-000047040000}"/>
    <cellStyle name="Moneda 2 3 2 4 3 4" xfId="1102" xr:uid="{00000000-0005-0000-0000-000048040000}"/>
    <cellStyle name="Moneda 2 3 2 4 3 4 2" xfId="1103" xr:uid="{00000000-0005-0000-0000-000049040000}"/>
    <cellStyle name="Moneda 2 3 2 4 3 5" xfId="1104" xr:uid="{00000000-0005-0000-0000-00004A040000}"/>
    <cellStyle name="Moneda 2 3 2 4 3 6" xfId="1105" xr:uid="{00000000-0005-0000-0000-00004B040000}"/>
    <cellStyle name="Moneda 2 3 2 4 4" xfId="1106" xr:uid="{00000000-0005-0000-0000-00004C040000}"/>
    <cellStyle name="Moneda 2 3 2 4 4 2" xfId="1107" xr:uid="{00000000-0005-0000-0000-00004D040000}"/>
    <cellStyle name="Moneda 2 3 2 4 4 3" xfId="1108" xr:uid="{00000000-0005-0000-0000-00004E040000}"/>
    <cellStyle name="Moneda 2 3 2 4 5" xfId="1109" xr:uid="{00000000-0005-0000-0000-00004F040000}"/>
    <cellStyle name="Moneda 2 3 2 4 5 2" xfId="1110" xr:uid="{00000000-0005-0000-0000-000050040000}"/>
    <cellStyle name="Moneda 2 3 2 4 6" xfId="1111" xr:uid="{00000000-0005-0000-0000-000051040000}"/>
    <cellStyle name="Moneda 2 3 2 4 6 2" xfId="1112" xr:uid="{00000000-0005-0000-0000-000052040000}"/>
    <cellStyle name="Moneda 2 3 2 4 7" xfId="1113" xr:uid="{00000000-0005-0000-0000-000053040000}"/>
    <cellStyle name="Moneda 2 3 2 4 8" xfId="1114" xr:uid="{00000000-0005-0000-0000-000054040000}"/>
    <cellStyle name="Moneda 2 3 2 5" xfId="1115" xr:uid="{00000000-0005-0000-0000-000055040000}"/>
    <cellStyle name="Moneda 2 3 2 5 2" xfId="1116" xr:uid="{00000000-0005-0000-0000-000056040000}"/>
    <cellStyle name="Moneda 2 3 2 5 2 2" xfId="1117" xr:uid="{00000000-0005-0000-0000-000057040000}"/>
    <cellStyle name="Moneda 2 3 2 5 2 2 2" xfId="1118" xr:uid="{00000000-0005-0000-0000-000058040000}"/>
    <cellStyle name="Moneda 2 3 2 5 2 2 2 2" xfId="1119" xr:uid="{00000000-0005-0000-0000-000059040000}"/>
    <cellStyle name="Moneda 2 3 2 5 2 2 3" xfId="1120" xr:uid="{00000000-0005-0000-0000-00005A040000}"/>
    <cellStyle name="Moneda 2 3 2 5 2 3" xfId="1121" xr:uid="{00000000-0005-0000-0000-00005B040000}"/>
    <cellStyle name="Moneda 2 3 2 5 2 3 2" xfId="1122" xr:uid="{00000000-0005-0000-0000-00005C040000}"/>
    <cellStyle name="Moneda 2 3 2 5 2 3 3" xfId="1123" xr:uid="{00000000-0005-0000-0000-00005D040000}"/>
    <cellStyle name="Moneda 2 3 2 5 2 4" xfId="1124" xr:uid="{00000000-0005-0000-0000-00005E040000}"/>
    <cellStyle name="Moneda 2 3 2 5 2 4 2" xfId="1125" xr:uid="{00000000-0005-0000-0000-00005F040000}"/>
    <cellStyle name="Moneda 2 3 2 5 2 5" xfId="1126" xr:uid="{00000000-0005-0000-0000-000060040000}"/>
    <cellStyle name="Moneda 2 3 2 5 2 6" xfId="1127" xr:uid="{00000000-0005-0000-0000-000061040000}"/>
    <cellStyle name="Moneda 2 3 2 5 3" xfId="1128" xr:uid="{00000000-0005-0000-0000-000062040000}"/>
    <cellStyle name="Moneda 2 3 2 5 3 2" xfId="1129" xr:uid="{00000000-0005-0000-0000-000063040000}"/>
    <cellStyle name="Moneda 2 3 2 5 3 2 2" xfId="1130" xr:uid="{00000000-0005-0000-0000-000064040000}"/>
    <cellStyle name="Moneda 2 3 2 5 3 3" xfId="1131" xr:uid="{00000000-0005-0000-0000-000065040000}"/>
    <cellStyle name="Moneda 2 3 2 5 4" xfId="1132" xr:uid="{00000000-0005-0000-0000-000066040000}"/>
    <cellStyle name="Moneda 2 3 2 5 4 2" xfId="1133" xr:uid="{00000000-0005-0000-0000-000067040000}"/>
    <cellStyle name="Moneda 2 3 2 5 4 3" xfId="1134" xr:uid="{00000000-0005-0000-0000-000068040000}"/>
    <cellStyle name="Moneda 2 3 2 5 5" xfId="1135" xr:uid="{00000000-0005-0000-0000-000069040000}"/>
    <cellStyle name="Moneda 2 3 2 5 5 2" xfId="1136" xr:uid="{00000000-0005-0000-0000-00006A040000}"/>
    <cellStyle name="Moneda 2 3 2 5 6" xfId="1137" xr:uid="{00000000-0005-0000-0000-00006B040000}"/>
    <cellStyle name="Moneda 2 3 2 5 7" xfId="1138" xr:uid="{00000000-0005-0000-0000-00006C040000}"/>
    <cellStyle name="Moneda 2 3 2 6" xfId="1139" xr:uid="{00000000-0005-0000-0000-00006D040000}"/>
    <cellStyle name="Moneda 2 3 2 6 2" xfId="1140" xr:uid="{00000000-0005-0000-0000-00006E040000}"/>
    <cellStyle name="Moneda 2 3 2 6 2 2" xfId="1141" xr:uid="{00000000-0005-0000-0000-00006F040000}"/>
    <cellStyle name="Moneda 2 3 2 6 2 2 2" xfId="1142" xr:uid="{00000000-0005-0000-0000-000070040000}"/>
    <cellStyle name="Moneda 2 3 2 6 2 3" xfId="1143" xr:uid="{00000000-0005-0000-0000-000071040000}"/>
    <cellStyle name="Moneda 2 3 2 6 3" xfId="1144" xr:uid="{00000000-0005-0000-0000-000072040000}"/>
    <cellStyle name="Moneda 2 3 2 6 3 2" xfId="1145" xr:uid="{00000000-0005-0000-0000-000073040000}"/>
    <cellStyle name="Moneda 2 3 2 6 3 3" xfId="1146" xr:uid="{00000000-0005-0000-0000-000074040000}"/>
    <cellStyle name="Moneda 2 3 2 6 4" xfId="1147" xr:uid="{00000000-0005-0000-0000-000075040000}"/>
    <cellStyle name="Moneda 2 3 2 6 4 2" xfId="1148" xr:uid="{00000000-0005-0000-0000-000076040000}"/>
    <cellStyle name="Moneda 2 3 2 6 5" xfId="1149" xr:uid="{00000000-0005-0000-0000-000077040000}"/>
    <cellStyle name="Moneda 2 3 2 6 6" xfId="1150" xr:uid="{00000000-0005-0000-0000-000078040000}"/>
    <cellStyle name="Moneda 2 3 2 7" xfId="1151" xr:uid="{00000000-0005-0000-0000-000079040000}"/>
    <cellStyle name="Moneda 2 3 2 7 2" xfId="1152" xr:uid="{00000000-0005-0000-0000-00007A040000}"/>
    <cellStyle name="Moneda 2 3 2 7 2 2" xfId="1153" xr:uid="{00000000-0005-0000-0000-00007B040000}"/>
    <cellStyle name="Moneda 2 3 2 7 3" xfId="1154" xr:uid="{00000000-0005-0000-0000-00007C040000}"/>
    <cellStyle name="Moneda 2 3 2 8" xfId="1155" xr:uid="{00000000-0005-0000-0000-00007D040000}"/>
    <cellStyle name="Moneda 2 3 2 8 2" xfId="1156" xr:uid="{00000000-0005-0000-0000-00007E040000}"/>
    <cellStyle name="Moneda 2 3 2 8 3" xfId="1157" xr:uid="{00000000-0005-0000-0000-00007F040000}"/>
    <cellStyle name="Moneda 2 3 2 9" xfId="1158" xr:uid="{00000000-0005-0000-0000-000080040000}"/>
    <cellStyle name="Moneda 2 3 2 9 2" xfId="1159" xr:uid="{00000000-0005-0000-0000-000081040000}"/>
    <cellStyle name="Moneda 2 3 3" xfId="1160" xr:uid="{00000000-0005-0000-0000-000082040000}"/>
    <cellStyle name="Moneda 2 3 3 2" xfId="1161" xr:uid="{00000000-0005-0000-0000-000083040000}"/>
    <cellStyle name="Moneda 2 3 3 2 2" xfId="1162" xr:uid="{00000000-0005-0000-0000-000084040000}"/>
    <cellStyle name="Moneda 2 3 3 2 2 2" xfId="1163" xr:uid="{00000000-0005-0000-0000-000085040000}"/>
    <cellStyle name="Moneda 2 3 3 2 2 2 2" xfId="1164" xr:uid="{00000000-0005-0000-0000-000086040000}"/>
    <cellStyle name="Moneda 2 3 3 2 2 2 2 2" xfId="1165" xr:uid="{00000000-0005-0000-0000-000087040000}"/>
    <cellStyle name="Moneda 2 3 3 2 2 2 3" xfId="1166" xr:uid="{00000000-0005-0000-0000-000088040000}"/>
    <cellStyle name="Moneda 2 3 3 2 2 3" xfId="1167" xr:uid="{00000000-0005-0000-0000-000089040000}"/>
    <cellStyle name="Moneda 2 3 3 2 2 3 2" xfId="1168" xr:uid="{00000000-0005-0000-0000-00008A040000}"/>
    <cellStyle name="Moneda 2 3 3 2 2 3 3" xfId="1169" xr:uid="{00000000-0005-0000-0000-00008B040000}"/>
    <cellStyle name="Moneda 2 3 3 2 2 4" xfId="1170" xr:uid="{00000000-0005-0000-0000-00008C040000}"/>
    <cellStyle name="Moneda 2 3 3 2 2 4 2" xfId="1171" xr:uid="{00000000-0005-0000-0000-00008D040000}"/>
    <cellStyle name="Moneda 2 3 3 2 2 5" xfId="1172" xr:uid="{00000000-0005-0000-0000-00008E040000}"/>
    <cellStyle name="Moneda 2 3 3 2 2 6" xfId="1173" xr:uid="{00000000-0005-0000-0000-00008F040000}"/>
    <cellStyle name="Moneda 2 3 3 2 3" xfId="1174" xr:uid="{00000000-0005-0000-0000-000090040000}"/>
    <cellStyle name="Moneda 2 3 3 2 3 2" xfId="1175" xr:uid="{00000000-0005-0000-0000-000091040000}"/>
    <cellStyle name="Moneda 2 3 3 2 3 2 2" xfId="1176" xr:uid="{00000000-0005-0000-0000-000092040000}"/>
    <cellStyle name="Moneda 2 3 3 2 3 3" xfId="1177" xr:uid="{00000000-0005-0000-0000-000093040000}"/>
    <cellStyle name="Moneda 2 3 3 2 4" xfId="1178" xr:uid="{00000000-0005-0000-0000-000094040000}"/>
    <cellStyle name="Moneda 2 3 3 2 4 2" xfId="1179" xr:uid="{00000000-0005-0000-0000-000095040000}"/>
    <cellStyle name="Moneda 2 3 3 2 4 3" xfId="1180" xr:uid="{00000000-0005-0000-0000-000096040000}"/>
    <cellStyle name="Moneda 2 3 3 2 5" xfId="1181" xr:uid="{00000000-0005-0000-0000-000097040000}"/>
    <cellStyle name="Moneda 2 3 3 2 5 2" xfId="1182" xr:uid="{00000000-0005-0000-0000-000098040000}"/>
    <cellStyle name="Moneda 2 3 3 2 6" xfId="1183" xr:uid="{00000000-0005-0000-0000-000099040000}"/>
    <cellStyle name="Moneda 2 3 3 2 7" xfId="1184" xr:uid="{00000000-0005-0000-0000-00009A040000}"/>
    <cellStyle name="Moneda 2 3 3 3" xfId="1185" xr:uid="{00000000-0005-0000-0000-00009B040000}"/>
    <cellStyle name="Moneda 2 3 3 3 2" xfId="1186" xr:uid="{00000000-0005-0000-0000-00009C040000}"/>
    <cellStyle name="Moneda 2 3 3 3 2 2" xfId="1187" xr:uid="{00000000-0005-0000-0000-00009D040000}"/>
    <cellStyle name="Moneda 2 3 3 3 2 2 2" xfId="1188" xr:uid="{00000000-0005-0000-0000-00009E040000}"/>
    <cellStyle name="Moneda 2 3 3 3 2 2 3" xfId="1189" xr:uid="{00000000-0005-0000-0000-00009F040000}"/>
    <cellStyle name="Moneda 2 3 3 3 2 3" xfId="1190" xr:uid="{00000000-0005-0000-0000-0000A0040000}"/>
    <cellStyle name="Moneda 2 3 3 3 2 4" xfId="1191" xr:uid="{00000000-0005-0000-0000-0000A1040000}"/>
    <cellStyle name="Moneda 2 3 3 3 3" xfId="1192" xr:uid="{00000000-0005-0000-0000-0000A2040000}"/>
    <cellStyle name="Moneda 2 3 3 3 3 2" xfId="1193" xr:uid="{00000000-0005-0000-0000-0000A3040000}"/>
    <cellStyle name="Moneda 2 3 3 3 3 2 2" xfId="1194" xr:uid="{00000000-0005-0000-0000-0000A4040000}"/>
    <cellStyle name="Moneda 2 3 3 3 3 3" xfId="1195" xr:uid="{00000000-0005-0000-0000-0000A5040000}"/>
    <cellStyle name="Moneda 2 3 3 3 4" xfId="1196" xr:uid="{00000000-0005-0000-0000-0000A6040000}"/>
    <cellStyle name="Moneda 2 3 3 3 4 2" xfId="1197" xr:uid="{00000000-0005-0000-0000-0000A7040000}"/>
    <cellStyle name="Moneda 2 3 3 3 4 3" xfId="1198" xr:uid="{00000000-0005-0000-0000-0000A8040000}"/>
    <cellStyle name="Moneda 2 3 3 3 5" xfId="1199" xr:uid="{00000000-0005-0000-0000-0000A9040000}"/>
    <cellStyle name="Moneda 2 3 3 3 6" xfId="1200" xr:uid="{00000000-0005-0000-0000-0000AA040000}"/>
    <cellStyle name="Moneda 2 3 3 4" xfId="1201" xr:uid="{00000000-0005-0000-0000-0000AB040000}"/>
    <cellStyle name="Moneda 2 3 3 4 2" xfId="1202" xr:uid="{00000000-0005-0000-0000-0000AC040000}"/>
    <cellStyle name="Moneda 2 3 3 4 2 2" xfId="1203" xr:uid="{00000000-0005-0000-0000-0000AD040000}"/>
    <cellStyle name="Moneda 2 3 3 4 2 2 2" xfId="1204" xr:uid="{00000000-0005-0000-0000-0000AE040000}"/>
    <cellStyle name="Moneda 2 3 3 4 2 3" xfId="1205" xr:uid="{00000000-0005-0000-0000-0000AF040000}"/>
    <cellStyle name="Moneda 2 3 3 4 2 4" xfId="1206" xr:uid="{00000000-0005-0000-0000-0000B0040000}"/>
    <cellStyle name="Moneda 2 3 3 4 3" xfId="1207" xr:uid="{00000000-0005-0000-0000-0000B1040000}"/>
    <cellStyle name="Moneda 2 3 3 4 3 2" xfId="1208" xr:uid="{00000000-0005-0000-0000-0000B2040000}"/>
    <cellStyle name="Moneda 2 3 3 4 4" xfId="1209" xr:uid="{00000000-0005-0000-0000-0000B3040000}"/>
    <cellStyle name="Moneda 2 3 3 4 5" xfId="1210" xr:uid="{00000000-0005-0000-0000-0000B4040000}"/>
    <cellStyle name="Moneda 2 3 3 5" xfId="1211" xr:uid="{00000000-0005-0000-0000-0000B5040000}"/>
    <cellStyle name="Moneda 2 3 3 5 2" xfId="1212" xr:uid="{00000000-0005-0000-0000-0000B6040000}"/>
    <cellStyle name="Moneda 2 3 3 5 2 2" xfId="1213" xr:uid="{00000000-0005-0000-0000-0000B7040000}"/>
    <cellStyle name="Moneda 2 3 3 5 2 3" xfId="1214" xr:uid="{00000000-0005-0000-0000-0000B8040000}"/>
    <cellStyle name="Moneda 2 3 3 5 3" xfId="1215" xr:uid="{00000000-0005-0000-0000-0000B9040000}"/>
    <cellStyle name="Moneda 2 3 3 5 4" xfId="1216" xr:uid="{00000000-0005-0000-0000-0000BA040000}"/>
    <cellStyle name="Moneda 2 3 3 6" xfId="1217" xr:uid="{00000000-0005-0000-0000-0000BB040000}"/>
    <cellStyle name="Moneda 2 3 3 6 2" xfId="1218" xr:uid="{00000000-0005-0000-0000-0000BC040000}"/>
    <cellStyle name="Moneda 2 3 3 6 2 2" xfId="1219" xr:uid="{00000000-0005-0000-0000-0000BD040000}"/>
    <cellStyle name="Moneda 2 3 3 6 3" xfId="1220" xr:uid="{00000000-0005-0000-0000-0000BE040000}"/>
    <cellStyle name="Moneda 2 3 3 7" xfId="1221" xr:uid="{00000000-0005-0000-0000-0000BF040000}"/>
    <cellStyle name="Moneda 2 3 3 7 2" xfId="1222" xr:uid="{00000000-0005-0000-0000-0000C0040000}"/>
    <cellStyle name="Moneda 2 3 3 8" xfId="1223" xr:uid="{00000000-0005-0000-0000-0000C1040000}"/>
    <cellStyle name="Moneda 2 3 4" xfId="1224" xr:uid="{00000000-0005-0000-0000-0000C2040000}"/>
    <cellStyle name="Moneda 2 3 4 2" xfId="1225" xr:uid="{00000000-0005-0000-0000-0000C3040000}"/>
    <cellStyle name="Moneda 2 3 4 2 2" xfId="1226" xr:uid="{00000000-0005-0000-0000-0000C4040000}"/>
    <cellStyle name="Moneda 2 3 4 2 2 2" xfId="1227" xr:uid="{00000000-0005-0000-0000-0000C5040000}"/>
    <cellStyle name="Moneda 2 3 4 2 2 2 2" xfId="1228" xr:uid="{00000000-0005-0000-0000-0000C6040000}"/>
    <cellStyle name="Moneda 2 3 4 2 2 2 2 2" xfId="1229" xr:uid="{00000000-0005-0000-0000-0000C7040000}"/>
    <cellStyle name="Moneda 2 3 4 2 2 2 3" xfId="1230" xr:uid="{00000000-0005-0000-0000-0000C8040000}"/>
    <cellStyle name="Moneda 2 3 4 2 2 3" xfId="1231" xr:uid="{00000000-0005-0000-0000-0000C9040000}"/>
    <cellStyle name="Moneda 2 3 4 2 2 3 2" xfId="1232" xr:uid="{00000000-0005-0000-0000-0000CA040000}"/>
    <cellStyle name="Moneda 2 3 4 2 2 3 3" xfId="1233" xr:uid="{00000000-0005-0000-0000-0000CB040000}"/>
    <cellStyle name="Moneda 2 3 4 2 2 4" xfId="1234" xr:uid="{00000000-0005-0000-0000-0000CC040000}"/>
    <cellStyle name="Moneda 2 3 4 2 2 4 2" xfId="1235" xr:uid="{00000000-0005-0000-0000-0000CD040000}"/>
    <cellStyle name="Moneda 2 3 4 2 2 5" xfId="1236" xr:uid="{00000000-0005-0000-0000-0000CE040000}"/>
    <cellStyle name="Moneda 2 3 4 2 2 6" xfId="1237" xr:uid="{00000000-0005-0000-0000-0000CF040000}"/>
    <cellStyle name="Moneda 2 3 4 2 3" xfId="1238" xr:uid="{00000000-0005-0000-0000-0000D0040000}"/>
    <cellStyle name="Moneda 2 3 4 2 3 2" xfId="1239" xr:uid="{00000000-0005-0000-0000-0000D1040000}"/>
    <cellStyle name="Moneda 2 3 4 2 3 2 2" xfId="1240" xr:uid="{00000000-0005-0000-0000-0000D2040000}"/>
    <cellStyle name="Moneda 2 3 4 2 3 3" xfId="1241" xr:uid="{00000000-0005-0000-0000-0000D3040000}"/>
    <cellStyle name="Moneda 2 3 4 2 4" xfId="1242" xr:uid="{00000000-0005-0000-0000-0000D4040000}"/>
    <cellStyle name="Moneda 2 3 4 2 4 2" xfId="1243" xr:uid="{00000000-0005-0000-0000-0000D5040000}"/>
    <cellStyle name="Moneda 2 3 4 2 4 3" xfId="1244" xr:uid="{00000000-0005-0000-0000-0000D6040000}"/>
    <cellStyle name="Moneda 2 3 4 2 5" xfId="1245" xr:uid="{00000000-0005-0000-0000-0000D7040000}"/>
    <cellStyle name="Moneda 2 3 4 2 5 2" xfId="1246" xr:uid="{00000000-0005-0000-0000-0000D8040000}"/>
    <cellStyle name="Moneda 2 3 4 2 6" xfId="1247" xr:uid="{00000000-0005-0000-0000-0000D9040000}"/>
    <cellStyle name="Moneda 2 3 4 2 7" xfId="1248" xr:uid="{00000000-0005-0000-0000-0000DA040000}"/>
    <cellStyle name="Moneda 2 3 4 3" xfId="1249" xr:uid="{00000000-0005-0000-0000-0000DB040000}"/>
    <cellStyle name="Moneda 2 3 4 3 2" xfId="1250" xr:uid="{00000000-0005-0000-0000-0000DC040000}"/>
    <cellStyle name="Moneda 2 3 4 3 2 2" xfId="1251" xr:uid="{00000000-0005-0000-0000-0000DD040000}"/>
    <cellStyle name="Moneda 2 3 4 3 2 2 2" xfId="1252" xr:uid="{00000000-0005-0000-0000-0000DE040000}"/>
    <cellStyle name="Moneda 2 3 4 3 2 2 3" xfId="1253" xr:uid="{00000000-0005-0000-0000-0000DF040000}"/>
    <cellStyle name="Moneda 2 3 4 3 2 3" xfId="1254" xr:uid="{00000000-0005-0000-0000-0000E0040000}"/>
    <cellStyle name="Moneda 2 3 4 3 2 4" xfId="1255" xr:uid="{00000000-0005-0000-0000-0000E1040000}"/>
    <cellStyle name="Moneda 2 3 4 3 3" xfId="1256" xr:uid="{00000000-0005-0000-0000-0000E2040000}"/>
    <cellStyle name="Moneda 2 3 4 3 3 2" xfId="1257" xr:uid="{00000000-0005-0000-0000-0000E3040000}"/>
    <cellStyle name="Moneda 2 3 4 3 3 2 2" xfId="1258" xr:uid="{00000000-0005-0000-0000-0000E4040000}"/>
    <cellStyle name="Moneda 2 3 4 3 3 3" xfId="1259" xr:uid="{00000000-0005-0000-0000-0000E5040000}"/>
    <cellStyle name="Moneda 2 3 4 3 4" xfId="1260" xr:uid="{00000000-0005-0000-0000-0000E6040000}"/>
    <cellStyle name="Moneda 2 3 4 3 4 2" xfId="1261" xr:uid="{00000000-0005-0000-0000-0000E7040000}"/>
    <cellStyle name="Moneda 2 3 4 3 4 3" xfId="1262" xr:uid="{00000000-0005-0000-0000-0000E8040000}"/>
    <cellStyle name="Moneda 2 3 4 3 5" xfId="1263" xr:uid="{00000000-0005-0000-0000-0000E9040000}"/>
    <cellStyle name="Moneda 2 3 4 3 6" xfId="1264" xr:uid="{00000000-0005-0000-0000-0000EA040000}"/>
    <cellStyle name="Moneda 2 3 4 4" xfId="1265" xr:uid="{00000000-0005-0000-0000-0000EB040000}"/>
    <cellStyle name="Moneda 2 3 4 4 2" xfId="1266" xr:uid="{00000000-0005-0000-0000-0000EC040000}"/>
    <cellStyle name="Moneda 2 3 4 4 2 2" xfId="1267" xr:uid="{00000000-0005-0000-0000-0000ED040000}"/>
    <cellStyle name="Moneda 2 3 4 4 2 2 2" xfId="1268" xr:uid="{00000000-0005-0000-0000-0000EE040000}"/>
    <cellStyle name="Moneda 2 3 4 4 2 3" xfId="1269" xr:uid="{00000000-0005-0000-0000-0000EF040000}"/>
    <cellStyle name="Moneda 2 3 4 4 2 4" xfId="1270" xr:uid="{00000000-0005-0000-0000-0000F0040000}"/>
    <cellStyle name="Moneda 2 3 4 4 3" xfId="1271" xr:uid="{00000000-0005-0000-0000-0000F1040000}"/>
    <cellStyle name="Moneda 2 3 4 4 3 2" xfId="1272" xr:uid="{00000000-0005-0000-0000-0000F2040000}"/>
    <cellStyle name="Moneda 2 3 4 4 4" xfId="1273" xr:uid="{00000000-0005-0000-0000-0000F3040000}"/>
    <cellStyle name="Moneda 2 3 4 4 5" xfId="1274" xr:uid="{00000000-0005-0000-0000-0000F4040000}"/>
    <cellStyle name="Moneda 2 3 4 5" xfId="1275" xr:uid="{00000000-0005-0000-0000-0000F5040000}"/>
    <cellStyle name="Moneda 2 3 4 5 2" xfId="1276" xr:uid="{00000000-0005-0000-0000-0000F6040000}"/>
    <cellStyle name="Moneda 2 3 4 5 2 2" xfId="1277" xr:uid="{00000000-0005-0000-0000-0000F7040000}"/>
    <cellStyle name="Moneda 2 3 4 5 2 3" xfId="1278" xr:uid="{00000000-0005-0000-0000-0000F8040000}"/>
    <cellStyle name="Moneda 2 3 4 5 3" xfId="1279" xr:uid="{00000000-0005-0000-0000-0000F9040000}"/>
    <cellStyle name="Moneda 2 3 4 5 4" xfId="1280" xr:uid="{00000000-0005-0000-0000-0000FA040000}"/>
    <cellStyle name="Moneda 2 3 4 6" xfId="1281" xr:uid="{00000000-0005-0000-0000-0000FB040000}"/>
    <cellStyle name="Moneda 2 3 4 6 2" xfId="1282" xr:uid="{00000000-0005-0000-0000-0000FC040000}"/>
    <cellStyle name="Moneda 2 3 4 6 2 2" xfId="1283" xr:uid="{00000000-0005-0000-0000-0000FD040000}"/>
    <cellStyle name="Moneda 2 3 4 6 3" xfId="1284" xr:uid="{00000000-0005-0000-0000-0000FE040000}"/>
    <cellStyle name="Moneda 2 3 4 7" xfId="1285" xr:uid="{00000000-0005-0000-0000-0000FF040000}"/>
    <cellStyle name="Moneda 2 3 4 7 2" xfId="1286" xr:uid="{00000000-0005-0000-0000-000000050000}"/>
    <cellStyle name="Moneda 2 3 4 8" xfId="1287" xr:uid="{00000000-0005-0000-0000-000001050000}"/>
    <cellStyle name="Moneda 2 3 5" xfId="1288" xr:uid="{00000000-0005-0000-0000-000002050000}"/>
    <cellStyle name="Moneda 2 3 5 2" xfId="1289" xr:uid="{00000000-0005-0000-0000-000003050000}"/>
    <cellStyle name="Moneda 2 3 5 2 2" xfId="1290" xr:uid="{00000000-0005-0000-0000-000004050000}"/>
    <cellStyle name="Moneda 2 3 5 2 2 2" xfId="1291" xr:uid="{00000000-0005-0000-0000-000005050000}"/>
    <cellStyle name="Moneda 2 3 5 2 2 2 2" xfId="1292" xr:uid="{00000000-0005-0000-0000-000006050000}"/>
    <cellStyle name="Moneda 2 3 5 2 2 2 3" xfId="1293" xr:uid="{00000000-0005-0000-0000-000007050000}"/>
    <cellStyle name="Moneda 2 3 5 2 2 3" xfId="1294" xr:uid="{00000000-0005-0000-0000-000008050000}"/>
    <cellStyle name="Moneda 2 3 5 2 2 3 2" xfId="1295" xr:uid="{00000000-0005-0000-0000-000009050000}"/>
    <cellStyle name="Moneda 2 3 5 2 2 4" xfId="1296" xr:uid="{00000000-0005-0000-0000-00000A050000}"/>
    <cellStyle name="Moneda 2 3 5 2 2 4 2" xfId="1297" xr:uid="{00000000-0005-0000-0000-00000B050000}"/>
    <cellStyle name="Moneda 2 3 5 2 2 5" xfId="1298" xr:uid="{00000000-0005-0000-0000-00000C050000}"/>
    <cellStyle name="Moneda 2 3 5 2 2 6" xfId="1299" xr:uid="{00000000-0005-0000-0000-00000D050000}"/>
    <cellStyle name="Moneda 2 3 5 2 3" xfId="1300" xr:uid="{00000000-0005-0000-0000-00000E050000}"/>
    <cellStyle name="Moneda 2 3 5 2 3 2" xfId="1301" xr:uid="{00000000-0005-0000-0000-00000F050000}"/>
    <cellStyle name="Moneda 2 3 5 2 3 3" xfId="1302" xr:uid="{00000000-0005-0000-0000-000010050000}"/>
    <cellStyle name="Moneda 2 3 5 2 4" xfId="1303" xr:uid="{00000000-0005-0000-0000-000011050000}"/>
    <cellStyle name="Moneda 2 3 5 2 4 2" xfId="1304" xr:uid="{00000000-0005-0000-0000-000012050000}"/>
    <cellStyle name="Moneda 2 3 5 2 5" xfId="1305" xr:uid="{00000000-0005-0000-0000-000013050000}"/>
    <cellStyle name="Moneda 2 3 5 2 5 2" xfId="1306" xr:uid="{00000000-0005-0000-0000-000014050000}"/>
    <cellStyle name="Moneda 2 3 5 2 6" xfId="1307" xr:uid="{00000000-0005-0000-0000-000015050000}"/>
    <cellStyle name="Moneda 2 3 5 2 7" xfId="1308" xr:uid="{00000000-0005-0000-0000-000016050000}"/>
    <cellStyle name="Moneda 2 3 5 3" xfId="1309" xr:uid="{00000000-0005-0000-0000-000017050000}"/>
    <cellStyle name="Moneda 2 3 5 3 2" xfId="1310" xr:uid="{00000000-0005-0000-0000-000018050000}"/>
    <cellStyle name="Moneda 2 3 5 3 2 2" xfId="1311" xr:uid="{00000000-0005-0000-0000-000019050000}"/>
    <cellStyle name="Moneda 2 3 5 3 2 3" xfId="1312" xr:uid="{00000000-0005-0000-0000-00001A050000}"/>
    <cellStyle name="Moneda 2 3 5 3 3" xfId="1313" xr:uid="{00000000-0005-0000-0000-00001B050000}"/>
    <cellStyle name="Moneda 2 3 5 3 3 2" xfId="1314" xr:uid="{00000000-0005-0000-0000-00001C050000}"/>
    <cellStyle name="Moneda 2 3 5 3 4" xfId="1315" xr:uid="{00000000-0005-0000-0000-00001D050000}"/>
    <cellStyle name="Moneda 2 3 5 3 4 2" xfId="1316" xr:uid="{00000000-0005-0000-0000-00001E050000}"/>
    <cellStyle name="Moneda 2 3 5 3 5" xfId="1317" xr:uid="{00000000-0005-0000-0000-00001F050000}"/>
    <cellStyle name="Moneda 2 3 5 3 6" xfId="1318" xr:uid="{00000000-0005-0000-0000-000020050000}"/>
    <cellStyle name="Moneda 2 3 5 4" xfId="1319" xr:uid="{00000000-0005-0000-0000-000021050000}"/>
    <cellStyle name="Moneda 2 3 5 4 2" xfId="1320" xr:uid="{00000000-0005-0000-0000-000022050000}"/>
    <cellStyle name="Moneda 2 3 5 4 3" xfId="1321" xr:uid="{00000000-0005-0000-0000-000023050000}"/>
    <cellStyle name="Moneda 2 3 5 5" xfId="1322" xr:uid="{00000000-0005-0000-0000-000024050000}"/>
    <cellStyle name="Moneda 2 3 5 5 2" xfId="1323" xr:uid="{00000000-0005-0000-0000-000025050000}"/>
    <cellStyle name="Moneda 2 3 5 6" xfId="1324" xr:uid="{00000000-0005-0000-0000-000026050000}"/>
    <cellStyle name="Moneda 2 3 5 6 2" xfId="1325" xr:uid="{00000000-0005-0000-0000-000027050000}"/>
    <cellStyle name="Moneda 2 3 5 7" xfId="1326" xr:uid="{00000000-0005-0000-0000-000028050000}"/>
    <cellStyle name="Moneda 2 3 5 8" xfId="1327" xr:uid="{00000000-0005-0000-0000-000029050000}"/>
    <cellStyle name="Moneda 2 3 6" xfId="1328" xr:uid="{00000000-0005-0000-0000-00002A050000}"/>
    <cellStyle name="Moneda 2 3 6 2" xfId="1329" xr:uid="{00000000-0005-0000-0000-00002B050000}"/>
    <cellStyle name="Moneda 2 3 6 2 2" xfId="1330" xr:uid="{00000000-0005-0000-0000-00002C050000}"/>
    <cellStyle name="Moneda 2 3 6 2 2 2" xfId="1331" xr:uid="{00000000-0005-0000-0000-00002D050000}"/>
    <cellStyle name="Moneda 2 3 6 2 2 2 2" xfId="1332" xr:uid="{00000000-0005-0000-0000-00002E050000}"/>
    <cellStyle name="Moneda 2 3 6 2 2 3" xfId="1333" xr:uid="{00000000-0005-0000-0000-00002F050000}"/>
    <cellStyle name="Moneda 2 3 6 2 3" xfId="1334" xr:uid="{00000000-0005-0000-0000-000030050000}"/>
    <cellStyle name="Moneda 2 3 6 2 3 2" xfId="1335" xr:uid="{00000000-0005-0000-0000-000031050000}"/>
    <cellStyle name="Moneda 2 3 6 2 3 3" xfId="1336" xr:uid="{00000000-0005-0000-0000-000032050000}"/>
    <cellStyle name="Moneda 2 3 6 2 4" xfId="1337" xr:uid="{00000000-0005-0000-0000-000033050000}"/>
    <cellStyle name="Moneda 2 3 6 2 4 2" xfId="1338" xr:uid="{00000000-0005-0000-0000-000034050000}"/>
    <cellStyle name="Moneda 2 3 6 2 5" xfId="1339" xr:uid="{00000000-0005-0000-0000-000035050000}"/>
    <cellStyle name="Moneda 2 3 6 2 6" xfId="1340" xr:uid="{00000000-0005-0000-0000-000036050000}"/>
    <cellStyle name="Moneda 2 3 6 3" xfId="1341" xr:uid="{00000000-0005-0000-0000-000037050000}"/>
    <cellStyle name="Moneda 2 3 6 3 2" xfId="1342" xr:uid="{00000000-0005-0000-0000-000038050000}"/>
    <cellStyle name="Moneda 2 3 6 3 2 2" xfId="1343" xr:uid="{00000000-0005-0000-0000-000039050000}"/>
    <cellStyle name="Moneda 2 3 6 3 3" xfId="1344" xr:uid="{00000000-0005-0000-0000-00003A050000}"/>
    <cellStyle name="Moneda 2 3 6 4" xfId="1345" xr:uid="{00000000-0005-0000-0000-00003B050000}"/>
    <cellStyle name="Moneda 2 3 6 4 2" xfId="1346" xr:uid="{00000000-0005-0000-0000-00003C050000}"/>
    <cellStyle name="Moneda 2 3 6 4 3" xfId="1347" xr:uid="{00000000-0005-0000-0000-00003D050000}"/>
    <cellStyle name="Moneda 2 3 6 5" xfId="1348" xr:uid="{00000000-0005-0000-0000-00003E050000}"/>
    <cellStyle name="Moneda 2 3 6 5 2" xfId="1349" xr:uid="{00000000-0005-0000-0000-00003F050000}"/>
    <cellStyle name="Moneda 2 3 6 6" xfId="1350" xr:uid="{00000000-0005-0000-0000-000040050000}"/>
    <cellStyle name="Moneda 2 3 6 7" xfId="1351" xr:uid="{00000000-0005-0000-0000-000041050000}"/>
    <cellStyle name="Moneda 2 3 7" xfId="1352" xr:uid="{00000000-0005-0000-0000-000042050000}"/>
    <cellStyle name="Moneda 2 3 7 2" xfId="1353" xr:uid="{00000000-0005-0000-0000-000043050000}"/>
    <cellStyle name="Moneda 2 3 7 2 2" xfId="1354" xr:uid="{00000000-0005-0000-0000-000044050000}"/>
    <cellStyle name="Moneda 2 3 7 2 2 2" xfId="1355" xr:uid="{00000000-0005-0000-0000-000045050000}"/>
    <cellStyle name="Moneda 2 3 7 2 2 3" xfId="1356" xr:uid="{00000000-0005-0000-0000-000046050000}"/>
    <cellStyle name="Moneda 2 3 7 2 3" xfId="1357" xr:uid="{00000000-0005-0000-0000-000047050000}"/>
    <cellStyle name="Moneda 2 3 7 2 4" xfId="1358" xr:uid="{00000000-0005-0000-0000-000048050000}"/>
    <cellStyle name="Moneda 2 3 7 3" xfId="1359" xr:uid="{00000000-0005-0000-0000-000049050000}"/>
    <cellStyle name="Moneda 2 3 7 3 2" xfId="1360" xr:uid="{00000000-0005-0000-0000-00004A050000}"/>
    <cellStyle name="Moneda 2 3 7 3 2 2" xfId="1361" xr:uid="{00000000-0005-0000-0000-00004B050000}"/>
    <cellStyle name="Moneda 2 3 7 3 3" xfId="1362" xr:uid="{00000000-0005-0000-0000-00004C050000}"/>
    <cellStyle name="Moneda 2 3 7 4" xfId="1363" xr:uid="{00000000-0005-0000-0000-00004D050000}"/>
    <cellStyle name="Moneda 2 3 7 4 2" xfId="1364" xr:uid="{00000000-0005-0000-0000-00004E050000}"/>
    <cellStyle name="Moneda 2 3 7 4 3" xfId="1365" xr:uid="{00000000-0005-0000-0000-00004F050000}"/>
    <cellStyle name="Moneda 2 3 7 5" xfId="1366" xr:uid="{00000000-0005-0000-0000-000050050000}"/>
    <cellStyle name="Moneda 2 3 7 6" xfId="1367" xr:uid="{00000000-0005-0000-0000-000051050000}"/>
    <cellStyle name="Moneda 2 3 8" xfId="1368" xr:uid="{00000000-0005-0000-0000-000052050000}"/>
    <cellStyle name="Moneda 2 3 8 2" xfId="1369" xr:uid="{00000000-0005-0000-0000-000053050000}"/>
    <cellStyle name="Moneda 2 3 8 2 2" xfId="1370" xr:uid="{00000000-0005-0000-0000-000054050000}"/>
    <cellStyle name="Moneda 2 3 8 2 3" xfId="1371" xr:uid="{00000000-0005-0000-0000-000055050000}"/>
    <cellStyle name="Moneda 2 3 8 3" xfId="1372" xr:uid="{00000000-0005-0000-0000-000056050000}"/>
    <cellStyle name="Moneda 2 3 8 4" xfId="1373" xr:uid="{00000000-0005-0000-0000-000057050000}"/>
    <cellStyle name="Moneda 2 3 9" xfId="1374" xr:uid="{00000000-0005-0000-0000-000058050000}"/>
    <cellStyle name="Moneda 2 3 9 2" xfId="1375" xr:uid="{00000000-0005-0000-0000-000059050000}"/>
    <cellStyle name="Moneda 2 3 9 2 2" xfId="1376" xr:uid="{00000000-0005-0000-0000-00005A050000}"/>
    <cellStyle name="Moneda 2 3 9 3" xfId="1377" xr:uid="{00000000-0005-0000-0000-00005B050000}"/>
    <cellStyle name="Moneda 2 4" xfId="1378" xr:uid="{00000000-0005-0000-0000-00005C050000}"/>
    <cellStyle name="Moneda 2 4 2" xfId="1379" xr:uid="{00000000-0005-0000-0000-00005D050000}"/>
    <cellStyle name="Moneda 2 5" xfId="1380" xr:uid="{00000000-0005-0000-0000-00005E050000}"/>
    <cellStyle name="Moneda 2 5 2" xfId="1381" xr:uid="{00000000-0005-0000-0000-00005F050000}"/>
    <cellStyle name="Moneda 2 5 2 2" xfId="1382" xr:uid="{00000000-0005-0000-0000-000060050000}"/>
    <cellStyle name="Moneda 2 5 3" xfId="1383" xr:uid="{00000000-0005-0000-0000-000061050000}"/>
    <cellStyle name="Moneda 2 5 3 2" xfId="1384" xr:uid="{00000000-0005-0000-0000-000062050000}"/>
    <cellStyle name="Moneda 2 5 4" xfId="1385" xr:uid="{00000000-0005-0000-0000-000063050000}"/>
    <cellStyle name="Moneda 2 5 4 2" xfId="1386" xr:uid="{00000000-0005-0000-0000-000064050000}"/>
    <cellStyle name="Moneda 2 5 5" xfId="1387" xr:uid="{00000000-0005-0000-0000-000065050000}"/>
    <cellStyle name="Moneda 2 6" xfId="1388" xr:uid="{00000000-0005-0000-0000-000066050000}"/>
    <cellStyle name="Moneda 20" xfId="1389" xr:uid="{00000000-0005-0000-0000-000067050000}"/>
    <cellStyle name="Moneda 20 2" xfId="1390" xr:uid="{00000000-0005-0000-0000-000068050000}"/>
    <cellStyle name="Moneda 20 2 2" xfId="1391" xr:uid="{00000000-0005-0000-0000-000069050000}"/>
    <cellStyle name="Moneda 20 2 2 2" xfId="1392" xr:uid="{00000000-0005-0000-0000-00006A050000}"/>
    <cellStyle name="Moneda 20 2 2 2 2" xfId="1393" xr:uid="{00000000-0005-0000-0000-00006B050000}"/>
    <cellStyle name="Moneda 20 2 2 3" xfId="1394" xr:uid="{00000000-0005-0000-0000-00006C050000}"/>
    <cellStyle name="Moneda 20 2 2 3 2" xfId="1395" xr:uid="{00000000-0005-0000-0000-00006D050000}"/>
    <cellStyle name="Moneda 20 2 2 4" xfId="1396" xr:uid="{00000000-0005-0000-0000-00006E050000}"/>
    <cellStyle name="Moneda 20 2 2 4 2" xfId="1397" xr:uid="{00000000-0005-0000-0000-00006F050000}"/>
    <cellStyle name="Moneda 20 2 2 5" xfId="1398" xr:uid="{00000000-0005-0000-0000-000070050000}"/>
    <cellStyle name="Moneda 20 2 3" xfId="1399" xr:uid="{00000000-0005-0000-0000-000071050000}"/>
    <cellStyle name="Moneda 20 2 3 2" xfId="1400" xr:uid="{00000000-0005-0000-0000-000072050000}"/>
    <cellStyle name="Moneda 20 2 4" xfId="1401" xr:uid="{00000000-0005-0000-0000-000073050000}"/>
    <cellStyle name="Moneda 20 2 4 2" xfId="1402" xr:uid="{00000000-0005-0000-0000-000074050000}"/>
    <cellStyle name="Moneda 20 2 5" xfId="1403" xr:uid="{00000000-0005-0000-0000-000075050000}"/>
    <cellStyle name="Moneda 20 2 5 2" xfId="1404" xr:uid="{00000000-0005-0000-0000-000076050000}"/>
    <cellStyle name="Moneda 20 2 6" xfId="1405" xr:uid="{00000000-0005-0000-0000-000077050000}"/>
    <cellStyle name="Moneda 20 2 7" xfId="1406" xr:uid="{00000000-0005-0000-0000-000078050000}"/>
    <cellStyle name="Moneda 20 3" xfId="1407" xr:uid="{00000000-0005-0000-0000-000079050000}"/>
    <cellStyle name="Moneda 20 3 2" xfId="1408" xr:uid="{00000000-0005-0000-0000-00007A050000}"/>
    <cellStyle name="Moneda 20 3 2 2" xfId="1409" xr:uid="{00000000-0005-0000-0000-00007B050000}"/>
    <cellStyle name="Moneda 20 3 3" xfId="1410" xr:uid="{00000000-0005-0000-0000-00007C050000}"/>
    <cellStyle name="Moneda 20 3 3 2" xfId="1411" xr:uid="{00000000-0005-0000-0000-00007D050000}"/>
    <cellStyle name="Moneda 20 3 4" xfId="1412" xr:uid="{00000000-0005-0000-0000-00007E050000}"/>
    <cellStyle name="Moneda 20 3 4 2" xfId="1413" xr:uid="{00000000-0005-0000-0000-00007F050000}"/>
    <cellStyle name="Moneda 20 3 5" xfId="1414" xr:uid="{00000000-0005-0000-0000-000080050000}"/>
    <cellStyle name="Moneda 20 4" xfId="1415" xr:uid="{00000000-0005-0000-0000-000081050000}"/>
    <cellStyle name="Moneda 20 4 2" xfId="1416" xr:uid="{00000000-0005-0000-0000-000082050000}"/>
    <cellStyle name="Moneda 20 5" xfId="1417" xr:uid="{00000000-0005-0000-0000-000083050000}"/>
    <cellStyle name="Moneda 20 5 2" xfId="1418" xr:uid="{00000000-0005-0000-0000-000084050000}"/>
    <cellStyle name="Moneda 20 6" xfId="1419" xr:uid="{00000000-0005-0000-0000-000085050000}"/>
    <cellStyle name="Moneda 20 6 2" xfId="1420" xr:uid="{00000000-0005-0000-0000-000086050000}"/>
    <cellStyle name="Moneda 20 7" xfId="1421" xr:uid="{00000000-0005-0000-0000-000087050000}"/>
    <cellStyle name="Moneda 20 8" xfId="1422" xr:uid="{00000000-0005-0000-0000-000088050000}"/>
    <cellStyle name="Moneda 21" xfId="1423" xr:uid="{00000000-0005-0000-0000-000089050000}"/>
    <cellStyle name="Moneda 21 2" xfId="1424" xr:uid="{00000000-0005-0000-0000-00008A050000}"/>
    <cellStyle name="Moneda 21 2 2" xfId="1425" xr:uid="{00000000-0005-0000-0000-00008B050000}"/>
    <cellStyle name="Moneda 21 2 2 2" xfId="1426" xr:uid="{00000000-0005-0000-0000-00008C050000}"/>
    <cellStyle name="Moneda 21 2 2 2 2" xfId="1427" xr:uid="{00000000-0005-0000-0000-00008D050000}"/>
    <cellStyle name="Moneda 21 2 2 3" xfId="1428" xr:uid="{00000000-0005-0000-0000-00008E050000}"/>
    <cellStyle name="Moneda 21 2 2 3 2" xfId="1429" xr:uid="{00000000-0005-0000-0000-00008F050000}"/>
    <cellStyle name="Moneda 21 2 2 4" xfId="1430" xr:uid="{00000000-0005-0000-0000-000090050000}"/>
    <cellStyle name="Moneda 21 2 2 4 2" xfId="1431" xr:uid="{00000000-0005-0000-0000-000091050000}"/>
    <cellStyle name="Moneda 21 2 2 5" xfId="1432" xr:uid="{00000000-0005-0000-0000-000092050000}"/>
    <cellStyle name="Moneda 21 2 3" xfId="1433" xr:uid="{00000000-0005-0000-0000-000093050000}"/>
    <cellStyle name="Moneda 21 2 3 2" xfId="1434" xr:uid="{00000000-0005-0000-0000-000094050000}"/>
    <cellStyle name="Moneda 21 2 4" xfId="1435" xr:uid="{00000000-0005-0000-0000-000095050000}"/>
    <cellStyle name="Moneda 21 2 4 2" xfId="1436" xr:uid="{00000000-0005-0000-0000-000096050000}"/>
    <cellStyle name="Moneda 21 2 5" xfId="1437" xr:uid="{00000000-0005-0000-0000-000097050000}"/>
    <cellStyle name="Moneda 21 2 5 2" xfId="1438" xr:uid="{00000000-0005-0000-0000-000098050000}"/>
    <cellStyle name="Moneda 21 2 6" xfId="1439" xr:uid="{00000000-0005-0000-0000-000099050000}"/>
    <cellStyle name="Moneda 21 2 7" xfId="1440" xr:uid="{00000000-0005-0000-0000-00009A050000}"/>
    <cellStyle name="Moneda 21 3" xfId="1441" xr:uid="{00000000-0005-0000-0000-00009B050000}"/>
    <cellStyle name="Moneda 21 3 2" xfId="1442" xr:uid="{00000000-0005-0000-0000-00009C050000}"/>
    <cellStyle name="Moneda 21 3 2 2" xfId="1443" xr:uid="{00000000-0005-0000-0000-00009D050000}"/>
    <cellStyle name="Moneda 21 3 3" xfId="1444" xr:uid="{00000000-0005-0000-0000-00009E050000}"/>
    <cellStyle name="Moneda 21 3 3 2" xfId="1445" xr:uid="{00000000-0005-0000-0000-00009F050000}"/>
    <cellStyle name="Moneda 21 3 4" xfId="1446" xr:uid="{00000000-0005-0000-0000-0000A0050000}"/>
    <cellStyle name="Moneda 21 3 4 2" xfId="1447" xr:uid="{00000000-0005-0000-0000-0000A1050000}"/>
    <cellStyle name="Moneda 21 3 5" xfId="1448" xr:uid="{00000000-0005-0000-0000-0000A2050000}"/>
    <cellStyle name="Moneda 21 4" xfId="1449" xr:uid="{00000000-0005-0000-0000-0000A3050000}"/>
    <cellStyle name="Moneda 21 4 2" xfId="1450" xr:uid="{00000000-0005-0000-0000-0000A4050000}"/>
    <cellStyle name="Moneda 21 5" xfId="1451" xr:uid="{00000000-0005-0000-0000-0000A5050000}"/>
    <cellStyle name="Moneda 21 5 2" xfId="1452" xr:uid="{00000000-0005-0000-0000-0000A6050000}"/>
    <cellStyle name="Moneda 21 6" xfId="1453" xr:uid="{00000000-0005-0000-0000-0000A7050000}"/>
    <cellStyle name="Moneda 21 6 2" xfId="1454" xr:uid="{00000000-0005-0000-0000-0000A8050000}"/>
    <cellStyle name="Moneda 21 7" xfId="1455" xr:uid="{00000000-0005-0000-0000-0000A9050000}"/>
    <cellStyle name="Moneda 21 8" xfId="1456" xr:uid="{00000000-0005-0000-0000-0000AA050000}"/>
    <cellStyle name="Moneda 22" xfId="1457" xr:uid="{00000000-0005-0000-0000-0000AB050000}"/>
    <cellStyle name="Moneda 22 2" xfId="1458" xr:uid="{00000000-0005-0000-0000-0000AC050000}"/>
    <cellStyle name="Moneda 22 2 2" xfId="1459" xr:uid="{00000000-0005-0000-0000-0000AD050000}"/>
    <cellStyle name="Moneda 22 2 2 2" xfId="1460" xr:uid="{00000000-0005-0000-0000-0000AE050000}"/>
    <cellStyle name="Moneda 22 2 2 2 2" xfId="1461" xr:uid="{00000000-0005-0000-0000-0000AF050000}"/>
    <cellStyle name="Moneda 22 2 2 3" xfId="1462" xr:uid="{00000000-0005-0000-0000-0000B0050000}"/>
    <cellStyle name="Moneda 22 2 2 3 2" xfId="1463" xr:uid="{00000000-0005-0000-0000-0000B1050000}"/>
    <cellStyle name="Moneda 22 2 2 4" xfId="1464" xr:uid="{00000000-0005-0000-0000-0000B2050000}"/>
    <cellStyle name="Moneda 22 2 2 4 2" xfId="1465" xr:uid="{00000000-0005-0000-0000-0000B3050000}"/>
    <cellStyle name="Moneda 22 2 2 5" xfId="1466" xr:uid="{00000000-0005-0000-0000-0000B4050000}"/>
    <cellStyle name="Moneda 22 2 3" xfId="1467" xr:uid="{00000000-0005-0000-0000-0000B5050000}"/>
    <cellStyle name="Moneda 22 2 3 2" xfId="1468" xr:uid="{00000000-0005-0000-0000-0000B6050000}"/>
    <cellStyle name="Moneda 22 2 4" xfId="1469" xr:uid="{00000000-0005-0000-0000-0000B7050000}"/>
    <cellStyle name="Moneda 22 2 4 2" xfId="1470" xr:uid="{00000000-0005-0000-0000-0000B8050000}"/>
    <cellStyle name="Moneda 22 2 5" xfId="1471" xr:uid="{00000000-0005-0000-0000-0000B9050000}"/>
    <cellStyle name="Moneda 22 2 5 2" xfId="1472" xr:uid="{00000000-0005-0000-0000-0000BA050000}"/>
    <cellStyle name="Moneda 22 2 6" xfId="1473" xr:uid="{00000000-0005-0000-0000-0000BB050000}"/>
    <cellStyle name="Moneda 22 3" xfId="1474" xr:uid="{00000000-0005-0000-0000-0000BC050000}"/>
    <cellStyle name="Moneda 22 3 2" xfId="1475" xr:uid="{00000000-0005-0000-0000-0000BD050000}"/>
    <cellStyle name="Moneda 22 3 2 2" xfId="1476" xr:uid="{00000000-0005-0000-0000-0000BE050000}"/>
    <cellStyle name="Moneda 22 3 3" xfId="1477" xr:uid="{00000000-0005-0000-0000-0000BF050000}"/>
    <cellStyle name="Moneda 22 3 3 2" xfId="1478" xr:uid="{00000000-0005-0000-0000-0000C0050000}"/>
    <cellStyle name="Moneda 22 3 4" xfId="1479" xr:uid="{00000000-0005-0000-0000-0000C1050000}"/>
    <cellStyle name="Moneda 22 3 4 2" xfId="1480" xr:uid="{00000000-0005-0000-0000-0000C2050000}"/>
    <cellStyle name="Moneda 22 3 5" xfId="1481" xr:uid="{00000000-0005-0000-0000-0000C3050000}"/>
    <cellStyle name="Moneda 22 4" xfId="1482" xr:uid="{00000000-0005-0000-0000-0000C4050000}"/>
    <cellStyle name="Moneda 22 4 2" xfId="1483" xr:uid="{00000000-0005-0000-0000-0000C5050000}"/>
    <cellStyle name="Moneda 22 5" xfId="1484" xr:uid="{00000000-0005-0000-0000-0000C6050000}"/>
    <cellStyle name="Moneda 22 5 2" xfId="1485" xr:uid="{00000000-0005-0000-0000-0000C7050000}"/>
    <cellStyle name="Moneda 22 6" xfId="1486" xr:uid="{00000000-0005-0000-0000-0000C8050000}"/>
    <cellStyle name="Moneda 22 6 2" xfId="1487" xr:uid="{00000000-0005-0000-0000-0000C9050000}"/>
    <cellStyle name="Moneda 22 7" xfId="1488" xr:uid="{00000000-0005-0000-0000-0000CA050000}"/>
    <cellStyle name="Moneda 22 8" xfId="1489" xr:uid="{00000000-0005-0000-0000-0000CB050000}"/>
    <cellStyle name="Moneda 23" xfId="1490" xr:uid="{00000000-0005-0000-0000-0000CC050000}"/>
    <cellStyle name="Moneda 23 2" xfId="1491" xr:uid="{00000000-0005-0000-0000-0000CD050000}"/>
    <cellStyle name="Moneda 23 2 2" xfId="1492" xr:uid="{00000000-0005-0000-0000-0000CE050000}"/>
    <cellStyle name="Moneda 23 2 2 2" xfId="1493" xr:uid="{00000000-0005-0000-0000-0000CF050000}"/>
    <cellStyle name="Moneda 23 2 3" xfId="1494" xr:uid="{00000000-0005-0000-0000-0000D0050000}"/>
    <cellStyle name="Moneda 23 2 3 2" xfId="1495" xr:uid="{00000000-0005-0000-0000-0000D1050000}"/>
    <cellStyle name="Moneda 23 2 4" xfId="1496" xr:uid="{00000000-0005-0000-0000-0000D2050000}"/>
    <cellStyle name="Moneda 23 2 4 2" xfId="1497" xr:uid="{00000000-0005-0000-0000-0000D3050000}"/>
    <cellStyle name="Moneda 23 2 5" xfId="1498" xr:uid="{00000000-0005-0000-0000-0000D4050000}"/>
    <cellStyle name="Moneda 23 3" xfId="1499" xr:uid="{00000000-0005-0000-0000-0000D5050000}"/>
    <cellStyle name="Moneda 23 3 2" xfId="1500" xr:uid="{00000000-0005-0000-0000-0000D6050000}"/>
    <cellStyle name="Moneda 23 4" xfId="1501" xr:uid="{00000000-0005-0000-0000-0000D7050000}"/>
    <cellStyle name="Moneda 23 4 2" xfId="1502" xr:uid="{00000000-0005-0000-0000-0000D8050000}"/>
    <cellStyle name="Moneda 23 5" xfId="1503" xr:uid="{00000000-0005-0000-0000-0000D9050000}"/>
    <cellStyle name="Moneda 23 5 2" xfId="1504" xr:uid="{00000000-0005-0000-0000-0000DA050000}"/>
    <cellStyle name="Moneda 23 6" xfId="1505" xr:uid="{00000000-0005-0000-0000-0000DB050000}"/>
    <cellStyle name="Moneda 23 7" xfId="1506" xr:uid="{00000000-0005-0000-0000-0000DC050000}"/>
    <cellStyle name="Moneda 24" xfId="1507" xr:uid="{00000000-0005-0000-0000-0000DD050000}"/>
    <cellStyle name="Moneda 24 2" xfId="1508" xr:uid="{00000000-0005-0000-0000-0000DE050000}"/>
    <cellStyle name="Moneda 24 2 2" xfId="1509" xr:uid="{00000000-0005-0000-0000-0000DF050000}"/>
    <cellStyle name="Moneda 24 2 2 2" xfId="1510" xr:uid="{00000000-0005-0000-0000-0000E0050000}"/>
    <cellStyle name="Moneda 24 2 3" xfId="1511" xr:uid="{00000000-0005-0000-0000-0000E1050000}"/>
    <cellStyle name="Moneda 24 2 3 2" xfId="1512" xr:uid="{00000000-0005-0000-0000-0000E2050000}"/>
    <cellStyle name="Moneda 24 2 4" xfId="1513" xr:uid="{00000000-0005-0000-0000-0000E3050000}"/>
    <cellStyle name="Moneda 24 2 4 2" xfId="1514" xr:uid="{00000000-0005-0000-0000-0000E4050000}"/>
    <cellStyle name="Moneda 24 2 5" xfId="1515" xr:uid="{00000000-0005-0000-0000-0000E5050000}"/>
    <cellStyle name="Moneda 24 3" xfId="1516" xr:uid="{00000000-0005-0000-0000-0000E6050000}"/>
    <cellStyle name="Moneda 24 3 2" xfId="1517" xr:uid="{00000000-0005-0000-0000-0000E7050000}"/>
    <cellStyle name="Moneda 24 4" xfId="1518" xr:uid="{00000000-0005-0000-0000-0000E8050000}"/>
    <cellStyle name="Moneda 24 4 2" xfId="1519" xr:uid="{00000000-0005-0000-0000-0000E9050000}"/>
    <cellStyle name="Moneda 24 5" xfId="1520" xr:uid="{00000000-0005-0000-0000-0000EA050000}"/>
    <cellStyle name="Moneda 24 5 2" xfId="1521" xr:uid="{00000000-0005-0000-0000-0000EB050000}"/>
    <cellStyle name="Moneda 24 6" xfId="1522" xr:uid="{00000000-0005-0000-0000-0000EC050000}"/>
    <cellStyle name="Moneda 24 7" xfId="1523" xr:uid="{00000000-0005-0000-0000-0000ED050000}"/>
    <cellStyle name="Moneda 25" xfId="1524" xr:uid="{00000000-0005-0000-0000-0000EE050000}"/>
    <cellStyle name="Moneda 25 2" xfId="1525" xr:uid="{00000000-0005-0000-0000-0000EF050000}"/>
    <cellStyle name="Moneda 25 2 2" xfId="1526" xr:uid="{00000000-0005-0000-0000-0000F0050000}"/>
    <cellStyle name="Moneda 25 3" xfId="1527" xr:uid="{00000000-0005-0000-0000-0000F1050000}"/>
    <cellStyle name="Moneda 25 3 2" xfId="1528" xr:uid="{00000000-0005-0000-0000-0000F2050000}"/>
    <cellStyle name="Moneda 25 4" xfId="1529" xr:uid="{00000000-0005-0000-0000-0000F3050000}"/>
    <cellStyle name="Moneda 25 4 2" xfId="1530" xr:uid="{00000000-0005-0000-0000-0000F4050000}"/>
    <cellStyle name="Moneda 25 5" xfId="1531" xr:uid="{00000000-0005-0000-0000-0000F5050000}"/>
    <cellStyle name="Moneda 26" xfId="1532" xr:uid="{00000000-0005-0000-0000-0000F6050000}"/>
    <cellStyle name="Moneda 26 2" xfId="1533" xr:uid="{00000000-0005-0000-0000-0000F7050000}"/>
    <cellStyle name="Moneda 26 2 2" xfId="1534" xr:uid="{00000000-0005-0000-0000-0000F8050000}"/>
    <cellStyle name="Moneda 26 3" xfId="1535" xr:uid="{00000000-0005-0000-0000-0000F9050000}"/>
    <cellStyle name="Moneda 26 3 2" xfId="1536" xr:uid="{00000000-0005-0000-0000-0000FA050000}"/>
    <cellStyle name="Moneda 26 4" xfId="1537" xr:uid="{00000000-0005-0000-0000-0000FB050000}"/>
    <cellStyle name="Moneda 26 4 2" xfId="1538" xr:uid="{00000000-0005-0000-0000-0000FC050000}"/>
    <cellStyle name="Moneda 26 5" xfId="1539" xr:uid="{00000000-0005-0000-0000-0000FD050000}"/>
    <cellStyle name="Moneda 27" xfId="1540" xr:uid="{00000000-0005-0000-0000-0000FE050000}"/>
    <cellStyle name="Moneda 27 2" xfId="1541" xr:uid="{00000000-0005-0000-0000-0000FF050000}"/>
    <cellStyle name="Moneda 27 2 2" xfId="1542" xr:uid="{00000000-0005-0000-0000-000000060000}"/>
    <cellStyle name="Moneda 27 3" xfId="1543" xr:uid="{00000000-0005-0000-0000-000001060000}"/>
    <cellStyle name="Moneda 27 3 2" xfId="1544" xr:uid="{00000000-0005-0000-0000-000002060000}"/>
    <cellStyle name="Moneda 27 4" xfId="1545" xr:uid="{00000000-0005-0000-0000-000003060000}"/>
    <cellStyle name="Moneda 27 4 2" xfId="1546" xr:uid="{00000000-0005-0000-0000-000004060000}"/>
    <cellStyle name="Moneda 27 5" xfId="1547" xr:uid="{00000000-0005-0000-0000-000005060000}"/>
    <cellStyle name="Moneda 28" xfId="1548" xr:uid="{00000000-0005-0000-0000-000006060000}"/>
    <cellStyle name="Moneda 28 2" xfId="1549" xr:uid="{00000000-0005-0000-0000-000007060000}"/>
    <cellStyle name="Moneda 28 2 2" xfId="1550" xr:uid="{00000000-0005-0000-0000-000008060000}"/>
    <cellStyle name="Moneda 28 3" xfId="1551" xr:uid="{00000000-0005-0000-0000-000009060000}"/>
    <cellStyle name="Moneda 28 3 2" xfId="1552" xr:uid="{00000000-0005-0000-0000-00000A060000}"/>
    <cellStyle name="Moneda 28 4" xfId="1553" xr:uid="{00000000-0005-0000-0000-00000B060000}"/>
    <cellStyle name="Moneda 28 4 2" xfId="1554" xr:uid="{00000000-0005-0000-0000-00000C060000}"/>
    <cellStyle name="Moneda 28 5" xfId="1555" xr:uid="{00000000-0005-0000-0000-00000D060000}"/>
    <cellStyle name="Moneda 29" xfId="1556" xr:uid="{00000000-0005-0000-0000-00000E060000}"/>
    <cellStyle name="Moneda 29 2" xfId="1557" xr:uid="{00000000-0005-0000-0000-00000F060000}"/>
    <cellStyle name="Moneda 29 2 2" xfId="1558" xr:uid="{00000000-0005-0000-0000-000010060000}"/>
    <cellStyle name="Moneda 29 3" xfId="1559" xr:uid="{00000000-0005-0000-0000-000011060000}"/>
    <cellStyle name="Moneda 29 3 2" xfId="1560" xr:uid="{00000000-0005-0000-0000-000012060000}"/>
    <cellStyle name="Moneda 29 4" xfId="1561" xr:uid="{00000000-0005-0000-0000-000013060000}"/>
    <cellStyle name="Moneda 29 4 2" xfId="1562" xr:uid="{00000000-0005-0000-0000-000014060000}"/>
    <cellStyle name="Moneda 29 5" xfId="1563" xr:uid="{00000000-0005-0000-0000-000015060000}"/>
    <cellStyle name="Moneda 3" xfId="12" xr:uid="{00000000-0005-0000-0000-000016060000}"/>
    <cellStyle name="Moneda 3 10" xfId="1564" xr:uid="{00000000-0005-0000-0000-000017060000}"/>
    <cellStyle name="Moneda 3 10 2" xfId="1565" xr:uid="{00000000-0005-0000-0000-000018060000}"/>
    <cellStyle name="Moneda 3 10 2 2" xfId="1566" xr:uid="{00000000-0005-0000-0000-000019060000}"/>
    <cellStyle name="Moneda 3 10 3" xfId="1567" xr:uid="{00000000-0005-0000-0000-00001A060000}"/>
    <cellStyle name="Moneda 3 10 3 2" xfId="1568" xr:uid="{00000000-0005-0000-0000-00001B060000}"/>
    <cellStyle name="Moneda 3 10 4" xfId="1569" xr:uid="{00000000-0005-0000-0000-00001C060000}"/>
    <cellStyle name="Moneda 3 10 4 2" xfId="1570" xr:uid="{00000000-0005-0000-0000-00001D060000}"/>
    <cellStyle name="Moneda 3 10 5" xfId="1571" xr:uid="{00000000-0005-0000-0000-00001E060000}"/>
    <cellStyle name="Moneda 3 11" xfId="1572" xr:uid="{00000000-0005-0000-0000-00001F060000}"/>
    <cellStyle name="Moneda 3 11 2" xfId="1573" xr:uid="{00000000-0005-0000-0000-000020060000}"/>
    <cellStyle name="Moneda 3 12" xfId="1574" xr:uid="{00000000-0005-0000-0000-000021060000}"/>
    <cellStyle name="Moneda 3 12 2" xfId="1575" xr:uid="{00000000-0005-0000-0000-000022060000}"/>
    <cellStyle name="Moneda 3 13" xfId="1576" xr:uid="{00000000-0005-0000-0000-000023060000}"/>
    <cellStyle name="Moneda 3 13 2" xfId="1577" xr:uid="{00000000-0005-0000-0000-000024060000}"/>
    <cellStyle name="Moneda 3 14" xfId="1578" xr:uid="{00000000-0005-0000-0000-000025060000}"/>
    <cellStyle name="Moneda 3 14 2" xfId="1579" xr:uid="{00000000-0005-0000-0000-000026060000}"/>
    <cellStyle name="Moneda 3 15" xfId="1580" xr:uid="{00000000-0005-0000-0000-000027060000}"/>
    <cellStyle name="Moneda 3 15 2" xfId="1581" xr:uid="{00000000-0005-0000-0000-000028060000}"/>
    <cellStyle name="Moneda 3 15 3" xfId="1582" xr:uid="{00000000-0005-0000-0000-000029060000}"/>
    <cellStyle name="Moneda 3 15 4" xfId="2907" xr:uid="{9F69C1F0-695A-4BD7-9193-63C11B08E8C5}"/>
    <cellStyle name="Moneda 3 16" xfId="1583" xr:uid="{00000000-0005-0000-0000-00002A060000}"/>
    <cellStyle name="Moneda 3 2" xfId="1584" xr:uid="{00000000-0005-0000-0000-00002B060000}"/>
    <cellStyle name="Moneda 3 2 10" xfId="1585" xr:uid="{00000000-0005-0000-0000-00002C060000}"/>
    <cellStyle name="Moneda 3 2 10 2" xfId="1586" xr:uid="{00000000-0005-0000-0000-00002D060000}"/>
    <cellStyle name="Moneda 3 2 11" xfId="1587" xr:uid="{00000000-0005-0000-0000-00002E060000}"/>
    <cellStyle name="Moneda 3 2 2" xfId="1588" xr:uid="{00000000-0005-0000-0000-00002F060000}"/>
    <cellStyle name="Moneda 3 2 2 2" xfId="1589" xr:uid="{00000000-0005-0000-0000-000030060000}"/>
    <cellStyle name="Moneda 3 2 2 2 2" xfId="1590" xr:uid="{00000000-0005-0000-0000-000031060000}"/>
    <cellStyle name="Moneda 3 2 2 2 2 2" xfId="1591" xr:uid="{00000000-0005-0000-0000-000032060000}"/>
    <cellStyle name="Moneda 3 2 2 2 2 2 2" xfId="1592" xr:uid="{00000000-0005-0000-0000-000033060000}"/>
    <cellStyle name="Moneda 3 2 2 2 2 3" xfId="1593" xr:uid="{00000000-0005-0000-0000-000034060000}"/>
    <cellStyle name="Moneda 3 2 2 2 2 3 2" xfId="1594" xr:uid="{00000000-0005-0000-0000-000035060000}"/>
    <cellStyle name="Moneda 3 2 2 2 2 4" xfId="1595" xr:uid="{00000000-0005-0000-0000-000036060000}"/>
    <cellStyle name="Moneda 3 2 2 2 2 4 2" xfId="1596" xr:uid="{00000000-0005-0000-0000-000037060000}"/>
    <cellStyle name="Moneda 3 2 2 2 2 5" xfId="1597" xr:uid="{00000000-0005-0000-0000-000038060000}"/>
    <cellStyle name="Moneda 3 2 2 2 3" xfId="1598" xr:uid="{00000000-0005-0000-0000-000039060000}"/>
    <cellStyle name="Moneda 3 2 2 2 3 2" xfId="1599" xr:uid="{00000000-0005-0000-0000-00003A060000}"/>
    <cellStyle name="Moneda 3 2 2 2 4" xfId="1600" xr:uid="{00000000-0005-0000-0000-00003B060000}"/>
    <cellStyle name="Moneda 3 2 2 2 4 2" xfId="1601" xr:uid="{00000000-0005-0000-0000-00003C060000}"/>
    <cellStyle name="Moneda 3 2 2 2 5" xfId="1602" xr:uid="{00000000-0005-0000-0000-00003D060000}"/>
    <cellStyle name="Moneda 3 2 2 2 5 2" xfId="1603" xr:uid="{00000000-0005-0000-0000-00003E060000}"/>
    <cellStyle name="Moneda 3 2 2 2 6" xfId="1604" xr:uid="{00000000-0005-0000-0000-00003F060000}"/>
    <cellStyle name="Moneda 3 2 2 3" xfId="1605" xr:uid="{00000000-0005-0000-0000-000040060000}"/>
    <cellStyle name="Moneda 3 2 2 3 2" xfId="1606" xr:uid="{00000000-0005-0000-0000-000041060000}"/>
    <cellStyle name="Moneda 3 2 2 3 2 2" xfId="1607" xr:uid="{00000000-0005-0000-0000-000042060000}"/>
    <cellStyle name="Moneda 3 2 2 3 2 2 2" xfId="1608" xr:uid="{00000000-0005-0000-0000-000043060000}"/>
    <cellStyle name="Moneda 3 2 2 3 2 3" xfId="1609" xr:uid="{00000000-0005-0000-0000-000044060000}"/>
    <cellStyle name="Moneda 3 2 2 3 3" xfId="1610" xr:uid="{00000000-0005-0000-0000-000045060000}"/>
    <cellStyle name="Moneda 3 2 2 3 3 2" xfId="1611" xr:uid="{00000000-0005-0000-0000-000046060000}"/>
    <cellStyle name="Moneda 3 2 2 3 4" xfId="1612" xr:uid="{00000000-0005-0000-0000-000047060000}"/>
    <cellStyle name="Moneda 3 2 2 3 4 2" xfId="1613" xr:uid="{00000000-0005-0000-0000-000048060000}"/>
    <cellStyle name="Moneda 3 2 2 3 5" xfId="1614" xr:uid="{00000000-0005-0000-0000-000049060000}"/>
    <cellStyle name="Moneda 3 2 2 4" xfId="1615" xr:uid="{00000000-0005-0000-0000-00004A060000}"/>
    <cellStyle name="Moneda 3 2 2 4 2" xfId="1616" xr:uid="{00000000-0005-0000-0000-00004B060000}"/>
    <cellStyle name="Moneda 3 2 2 4 2 2" xfId="1617" xr:uid="{00000000-0005-0000-0000-00004C060000}"/>
    <cellStyle name="Moneda 3 2 2 4 2 2 2" xfId="1618" xr:uid="{00000000-0005-0000-0000-00004D060000}"/>
    <cellStyle name="Moneda 3 2 2 4 2 3" xfId="1619" xr:uid="{00000000-0005-0000-0000-00004E060000}"/>
    <cellStyle name="Moneda 3 2 2 4 3" xfId="1620" xr:uid="{00000000-0005-0000-0000-00004F060000}"/>
    <cellStyle name="Moneda 3 2 2 4 3 2" xfId="1621" xr:uid="{00000000-0005-0000-0000-000050060000}"/>
    <cellStyle name="Moneda 3 2 2 4 4" xfId="1622" xr:uid="{00000000-0005-0000-0000-000051060000}"/>
    <cellStyle name="Moneda 3 2 2 5" xfId="1623" xr:uid="{00000000-0005-0000-0000-000052060000}"/>
    <cellStyle name="Moneda 3 2 2 5 2" xfId="1624" xr:uid="{00000000-0005-0000-0000-000053060000}"/>
    <cellStyle name="Moneda 3 2 2 5 2 2" xfId="1625" xr:uid="{00000000-0005-0000-0000-000054060000}"/>
    <cellStyle name="Moneda 3 2 2 5 3" xfId="1626" xr:uid="{00000000-0005-0000-0000-000055060000}"/>
    <cellStyle name="Moneda 3 2 2 6" xfId="1627" xr:uid="{00000000-0005-0000-0000-000056060000}"/>
    <cellStyle name="Moneda 3 2 2 6 2" xfId="1628" xr:uid="{00000000-0005-0000-0000-000057060000}"/>
    <cellStyle name="Moneda 3 2 2 7" xfId="1629" xr:uid="{00000000-0005-0000-0000-000058060000}"/>
    <cellStyle name="Moneda 3 2 3" xfId="1630" xr:uid="{00000000-0005-0000-0000-000059060000}"/>
    <cellStyle name="Moneda 3 2 3 2" xfId="1631" xr:uid="{00000000-0005-0000-0000-00005A060000}"/>
    <cellStyle name="Moneda 3 2 3 2 2" xfId="1632" xr:uid="{00000000-0005-0000-0000-00005B060000}"/>
    <cellStyle name="Moneda 3 2 3 2 2 2" xfId="1633" xr:uid="{00000000-0005-0000-0000-00005C060000}"/>
    <cellStyle name="Moneda 3 2 3 2 2 2 2" xfId="1634" xr:uid="{00000000-0005-0000-0000-00005D060000}"/>
    <cellStyle name="Moneda 3 2 3 2 2 3" xfId="1635" xr:uid="{00000000-0005-0000-0000-00005E060000}"/>
    <cellStyle name="Moneda 3 2 3 2 2 3 2" xfId="1636" xr:uid="{00000000-0005-0000-0000-00005F060000}"/>
    <cellStyle name="Moneda 3 2 3 2 2 4" xfId="1637" xr:uid="{00000000-0005-0000-0000-000060060000}"/>
    <cellStyle name="Moneda 3 2 3 2 2 4 2" xfId="1638" xr:uid="{00000000-0005-0000-0000-000061060000}"/>
    <cellStyle name="Moneda 3 2 3 2 2 5" xfId="1639" xr:uid="{00000000-0005-0000-0000-000062060000}"/>
    <cellStyle name="Moneda 3 2 3 2 3" xfId="1640" xr:uid="{00000000-0005-0000-0000-000063060000}"/>
    <cellStyle name="Moneda 3 2 3 2 3 2" xfId="1641" xr:uid="{00000000-0005-0000-0000-000064060000}"/>
    <cellStyle name="Moneda 3 2 3 2 4" xfId="1642" xr:uid="{00000000-0005-0000-0000-000065060000}"/>
    <cellStyle name="Moneda 3 2 3 2 4 2" xfId="1643" xr:uid="{00000000-0005-0000-0000-000066060000}"/>
    <cellStyle name="Moneda 3 2 3 2 5" xfId="1644" xr:uid="{00000000-0005-0000-0000-000067060000}"/>
    <cellStyle name="Moneda 3 2 3 2 5 2" xfId="1645" xr:uid="{00000000-0005-0000-0000-000068060000}"/>
    <cellStyle name="Moneda 3 2 3 2 6" xfId="1646" xr:uid="{00000000-0005-0000-0000-000069060000}"/>
    <cellStyle name="Moneda 3 2 3 3" xfId="1647" xr:uid="{00000000-0005-0000-0000-00006A060000}"/>
    <cellStyle name="Moneda 3 2 3 3 2" xfId="1648" xr:uid="{00000000-0005-0000-0000-00006B060000}"/>
    <cellStyle name="Moneda 3 2 3 3 2 2" xfId="1649" xr:uid="{00000000-0005-0000-0000-00006C060000}"/>
    <cellStyle name="Moneda 3 2 3 3 3" xfId="1650" xr:uid="{00000000-0005-0000-0000-00006D060000}"/>
    <cellStyle name="Moneda 3 2 3 3 3 2" xfId="1651" xr:uid="{00000000-0005-0000-0000-00006E060000}"/>
    <cellStyle name="Moneda 3 2 3 3 4" xfId="1652" xr:uid="{00000000-0005-0000-0000-00006F060000}"/>
    <cellStyle name="Moneda 3 2 3 3 4 2" xfId="1653" xr:uid="{00000000-0005-0000-0000-000070060000}"/>
    <cellStyle name="Moneda 3 2 3 3 5" xfId="1654" xr:uid="{00000000-0005-0000-0000-000071060000}"/>
    <cellStyle name="Moneda 3 2 3 4" xfId="1655" xr:uid="{00000000-0005-0000-0000-000072060000}"/>
    <cellStyle name="Moneda 3 2 3 4 2" xfId="1656" xr:uid="{00000000-0005-0000-0000-000073060000}"/>
    <cellStyle name="Moneda 3 2 3 5" xfId="1657" xr:uid="{00000000-0005-0000-0000-000074060000}"/>
    <cellStyle name="Moneda 3 2 3 5 2" xfId="1658" xr:uid="{00000000-0005-0000-0000-000075060000}"/>
    <cellStyle name="Moneda 3 2 3 6" xfId="1659" xr:uid="{00000000-0005-0000-0000-000076060000}"/>
    <cellStyle name="Moneda 3 2 3 6 2" xfId="1660" xr:uid="{00000000-0005-0000-0000-000077060000}"/>
    <cellStyle name="Moneda 3 2 3 7" xfId="1661" xr:uid="{00000000-0005-0000-0000-000078060000}"/>
    <cellStyle name="Moneda 3 2 4" xfId="1662" xr:uid="{00000000-0005-0000-0000-000079060000}"/>
    <cellStyle name="Moneda 3 2 4 2" xfId="1663" xr:uid="{00000000-0005-0000-0000-00007A060000}"/>
    <cellStyle name="Moneda 3 2 4 2 2" xfId="1664" xr:uid="{00000000-0005-0000-0000-00007B060000}"/>
    <cellStyle name="Moneda 3 2 4 2 2 2" xfId="1665" xr:uid="{00000000-0005-0000-0000-00007C060000}"/>
    <cellStyle name="Moneda 3 2 4 2 2 2 2" xfId="1666" xr:uid="{00000000-0005-0000-0000-00007D060000}"/>
    <cellStyle name="Moneda 3 2 4 2 2 3" xfId="1667" xr:uid="{00000000-0005-0000-0000-00007E060000}"/>
    <cellStyle name="Moneda 3 2 4 2 2 3 2" xfId="1668" xr:uid="{00000000-0005-0000-0000-00007F060000}"/>
    <cellStyle name="Moneda 3 2 4 2 2 4" xfId="1669" xr:uid="{00000000-0005-0000-0000-000080060000}"/>
    <cellStyle name="Moneda 3 2 4 2 2 4 2" xfId="1670" xr:uid="{00000000-0005-0000-0000-000081060000}"/>
    <cellStyle name="Moneda 3 2 4 2 2 5" xfId="1671" xr:uid="{00000000-0005-0000-0000-000082060000}"/>
    <cellStyle name="Moneda 3 2 4 2 3" xfId="1672" xr:uid="{00000000-0005-0000-0000-000083060000}"/>
    <cellStyle name="Moneda 3 2 4 2 3 2" xfId="1673" xr:uid="{00000000-0005-0000-0000-000084060000}"/>
    <cellStyle name="Moneda 3 2 4 2 4" xfId="1674" xr:uid="{00000000-0005-0000-0000-000085060000}"/>
    <cellStyle name="Moneda 3 2 4 2 4 2" xfId="1675" xr:uid="{00000000-0005-0000-0000-000086060000}"/>
    <cellStyle name="Moneda 3 2 4 2 5" xfId="1676" xr:uid="{00000000-0005-0000-0000-000087060000}"/>
    <cellStyle name="Moneda 3 2 4 2 5 2" xfId="1677" xr:uid="{00000000-0005-0000-0000-000088060000}"/>
    <cellStyle name="Moneda 3 2 4 2 6" xfId="1678" xr:uid="{00000000-0005-0000-0000-000089060000}"/>
    <cellStyle name="Moneda 3 2 4 3" xfId="1679" xr:uid="{00000000-0005-0000-0000-00008A060000}"/>
    <cellStyle name="Moneda 3 2 4 3 2" xfId="1680" xr:uid="{00000000-0005-0000-0000-00008B060000}"/>
    <cellStyle name="Moneda 3 2 4 3 2 2" xfId="1681" xr:uid="{00000000-0005-0000-0000-00008C060000}"/>
    <cellStyle name="Moneda 3 2 4 3 3" xfId="1682" xr:uid="{00000000-0005-0000-0000-00008D060000}"/>
    <cellStyle name="Moneda 3 2 4 3 3 2" xfId="1683" xr:uid="{00000000-0005-0000-0000-00008E060000}"/>
    <cellStyle name="Moneda 3 2 4 3 4" xfId="1684" xr:uid="{00000000-0005-0000-0000-00008F060000}"/>
    <cellStyle name="Moneda 3 2 4 3 4 2" xfId="1685" xr:uid="{00000000-0005-0000-0000-000090060000}"/>
    <cellStyle name="Moneda 3 2 4 3 5" xfId="1686" xr:uid="{00000000-0005-0000-0000-000091060000}"/>
    <cellStyle name="Moneda 3 2 4 4" xfId="1687" xr:uid="{00000000-0005-0000-0000-000092060000}"/>
    <cellStyle name="Moneda 3 2 4 4 2" xfId="1688" xr:uid="{00000000-0005-0000-0000-000093060000}"/>
    <cellStyle name="Moneda 3 2 4 5" xfId="1689" xr:uid="{00000000-0005-0000-0000-000094060000}"/>
    <cellStyle name="Moneda 3 2 4 5 2" xfId="1690" xr:uid="{00000000-0005-0000-0000-000095060000}"/>
    <cellStyle name="Moneda 3 2 4 6" xfId="1691" xr:uid="{00000000-0005-0000-0000-000096060000}"/>
    <cellStyle name="Moneda 3 2 4 6 2" xfId="1692" xr:uid="{00000000-0005-0000-0000-000097060000}"/>
    <cellStyle name="Moneda 3 2 4 7" xfId="1693" xr:uid="{00000000-0005-0000-0000-000098060000}"/>
    <cellStyle name="Moneda 3 2 5" xfId="1694" xr:uid="{00000000-0005-0000-0000-000099060000}"/>
    <cellStyle name="Moneda 3 2 5 2" xfId="1695" xr:uid="{00000000-0005-0000-0000-00009A060000}"/>
    <cellStyle name="Moneda 3 2 5 2 2" xfId="1696" xr:uid="{00000000-0005-0000-0000-00009B060000}"/>
    <cellStyle name="Moneda 3 2 5 2 2 2" xfId="1697" xr:uid="{00000000-0005-0000-0000-00009C060000}"/>
    <cellStyle name="Moneda 3 2 5 2 3" xfId="1698" xr:uid="{00000000-0005-0000-0000-00009D060000}"/>
    <cellStyle name="Moneda 3 2 5 2 3 2" xfId="1699" xr:uid="{00000000-0005-0000-0000-00009E060000}"/>
    <cellStyle name="Moneda 3 2 5 2 4" xfId="1700" xr:uid="{00000000-0005-0000-0000-00009F060000}"/>
    <cellStyle name="Moneda 3 2 5 2 4 2" xfId="1701" xr:uid="{00000000-0005-0000-0000-0000A0060000}"/>
    <cellStyle name="Moneda 3 2 5 2 5" xfId="1702" xr:uid="{00000000-0005-0000-0000-0000A1060000}"/>
    <cellStyle name="Moneda 3 2 5 3" xfId="1703" xr:uid="{00000000-0005-0000-0000-0000A2060000}"/>
    <cellStyle name="Moneda 3 2 5 3 2" xfId="1704" xr:uid="{00000000-0005-0000-0000-0000A3060000}"/>
    <cellStyle name="Moneda 3 2 5 4" xfId="1705" xr:uid="{00000000-0005-0000-0000-0000A4060000}"/>
    <cellStyle name="Moneda 3 2 5 4 2" xfId="1706" xr:uid="{00000000-0005-0000-0000-0000A5060000}"/>
    <cellStyle name="Moneda 3 2 5 5" xfId="1707" xr:uid="{00000000-0005-0000-0000-0000A6060000}"/>
    <cellStyle name="Moneda 3 2 5 5 2" xfId="1708" xr:uid="{00000000-0005-0000-0000-0000A7060000}"/>
    <cellStyle name="Moneda 3 2 5 6" xfId="1709" xr:uid="{00000000-0005-0000-0000-0000A8060000}"/>
    <cellStyle name="Moneda 3 2 6" xfId="1710" xr:uid="{00000000-0005-0000-0000-0000A9060000}"/>
    <cellStyle name="Moneda 3 2 6 2" xfId="1711" xr:uid="{00000000-0005-0000-0000-0000AA060000}"/>
    <cellStyle name="Moneda 3 2 6 2 2" xfId="1712" xr:uid="{00000000-0005-0000-0000-0000AB060000}"/>
    <cellStyle name="Moneda 3 2 6 2 3" xfId="1713" xr:uid="{00000000-0005-0000-0000-0000AC060000}"/>
    <cellStyle name="Moneda 3 2 6 3" xfId="1714" xr:uid="{00000000-0005-0000-0000-0000AD060000}"/>
    <cellStyle name="Moneda 3 2 6 4" xfId="1715" xr:uid="{00000000-0005-0000-0000-0000AE060000}"/>
    <cellStyle name="Moneda 3 2 7" xfId="1716" xr:uid="{00000000-0005-0000-0000-0000AF060000}"/>
    <cellStyle name="Moneda 3 2 7 2" xfId="1717" xr:uid="{00000000-0005-0000-0000-0000B0060000}"/>
    <cellStyle name="Moneda 3 2 7 2 2" xfId="1718" xr:uid="{00000000-0005-0000-0000-0000B1060000}"/>
    <cellStyle name="Moneda 3 2 7 3" xfId="1719" xr:uid="{00000000-0005-0000-0000-0000B2060000}"/>
    <cellStyle name="Moneda 3 2 7 3 2" xfId="1720" xr:uid="{00000000-0005-0000-0000-0000B3060000}"/>
    <cellStyle name="Moneda 3 2 7 4" xfId="1721" xr:uid="{00000000-0005-0000-0000-0000B4060000}"/>
    <cellStyle name="Moneda 3 2 7 4 2" xfId="1722" xr:uid="{00000000-0005-0000-0000-0000B5060000}"/>
    <cellStyle name="Moneda 3 2 7 5" xfId="1723" xr:uid="{00000000-0005-0000-0000-0000B6060000}"/>
    <cellStyle name="Moneda 3 2 8" xfId="1724" xr:uid="{00000000-0005-0000-0000-0000B7060000}"/>
    <cellStyle name="Moneda 3 2 8 2" xfId="1725" xr:uid="{00000000-0005-0000-0000-0000B8060000}"/>
    <cellStyle name="Moneda 3 2 8 3" xfId="1726" xr:uid="{00000000-0005-0000-0000-0000B9060000}"/>
    <cellStyle name="Moneda 3 2 9" xfId="1727" xr:uid="{00000000-0005-0000-0000-0000BA060000}"/>
    <cellStyle name="Moneda 3 2 9 2" xfId="1728" xr:uid="{00000000-0005-0000-0000-0000BB060000}"/>
    <cellStyle name="Moneda 3 3" xfId="1729" xr:uid="{00000000-0005-0000-0000-0000BC060000}"/>
    <cellStyle name="Moneda 3 3 2" xfId="1730" xr:uid="{00000000-0005-0000-0000-0000BD060000}"/>
    <cellStyle name="Moneda 3 3 2 2" xfId="1731" xr:uid="{00000000-0005-0000-0000-0000BE060000}"/>
    <cellStyle name="Moneda 3 3 2 2 2" xfId="1732" xr:uid="{00000000-0005-0000-0000-0000BF060000}"/>
    <cellStyle name="Moneda 3 3 2 2 2 2" xfId="1733" xr:uid="{00000000-0005-0000-0000-0000C0060000}"/>
    <cellStyle name="Moneda 3 3 2 2 3" xfId="1734" xr:uid="{00000000-0005-0000-0000-0000C1060000}"/>
    <cellStyle name="Moneda 3 3 2 2 3 2" xfId="1735" xr:uid="{00000000-0005-0000-0000-0000C2060000}"/>
    <cellStyle name="Moneda 3 3 2 2 4" xfId="1736" xr:uid="{00000000-0005-0000-0000-0000C3060000}"/>
    <cellStyle name="Moneda 3 3 2 2 4 2" xfId="1737" xr:uid="{00000000-0005-0000-0000-0000C4060000}"/>
    <cellStyle name="Moneda 3 3 2 2 5" xfId="1738" xr:uid="{00000000-0005-0000-0000-0000C5060000}"/>
    <cellStyle name="Moneda 3 3 2 3" xfId="1739" xr:uid="{00000000-0005-0000-0000-0000C6060000}"/>
    <cellStyle name="Moneda 3 3 2 3 2" xfId="1740" xr:uid="{00000000-0005-0000-0000-0000C7060000}"/>
    <cellStyle name="Moneda 3 3 2 4" xfId="1741" xr:uid="{00000000-0005-0000-0000-0000C8060000}"/>
    <cellStyle name="Moneda 3 3 2 4 2" xfId="1742" xr:uid="{00000000-0005-0000-0000-0000C9060000}"/>
    <cellStyle name="Moneda 3 3 2 5" xfId="1743" xr:uid="{00000000-0005-0000-0000-0000CA060000}"/>
    <cellStyle name="Moneda 3 3 2 5 2" xfId="1744" xr:uid="{00000000-0005-0000-0000-0000CB060000}"/>
    <cellStyle name="Moneda 3 3 2 6" xfId="1745" xr:uid="{00000000-0005-0000-0000-0000CC060000}"/>
    <cellStyle name="Moneda 3 3 2 7" xfId="1746" xr:uid="{00000000-0005-0000-0000-0000CD060000}"/>
    <cellStyle name="Moneda 3 3 3" xfId="1747" xr:uid="{00000000-0005-0000-0000-0000CE060000}"/>
    <cellStyle name="Moneda 3 3 3 2" xfId="1748" xr:uid="{00000000-0005-0000-0000-0000CF060000}"/>
    <cellStyle name="Moneda 3 3 3 2 2" xfId="1749" xr:uid="{00000000-0005-0000-0000-0000D0060000}"/>
    <cellStyle name="Moneda 3 3 3 3" xfId="1750" xr:uid="{00000000-0005-0000-0000-0000D1060000}"/>
    <cellStyle name="Moneda 3 3 3 3 2" xfId="1751" xr:uid="{00000000-0005-0000-0000-0000D2060000}"/>
    <cellStyle name="Moneda 3 3 3 4" xfId="1752" xr:uid="{00000000-0005-0000-0000-0000D3060000}"/>
    <cellStyle name="Moneda 3 3 3 4 2" xfId="1753" xr:uid="{00000000-0005-0000-0000-0000D4060000}"/>
    <cellStyle name="Moneda 3 3 3 5" xfId="1754" xr:uid="{00000000-0005-0000-0000-0000D5060000}"/>
    <cellStyle name="Moneda 3 3 4" xfId="1755" xr:uid="{00000000-0005-0000-0000-0000D6060000}"/>
    <cellStyle name="Moneda 3 3 4 2" xfId="1756" xr:uid="{00000000-0005-0000-0000-0000D7060000}"/>
    <cellStyle name="Moneda 3 3 5" xfId="1757" xr:uid="{00000000-0005-0000-0000-0000D8060000}"/>
    <cellStyle name="Moneda 3 3 5 2" xfId="1758" xr:uid="{00000000-0005-0000-0000-0000D9060000}"/>
    <cellStyle name="Moneda 3 3 6" xfId="1759" xr:uid="{00000000-0005-0000-0000-0000DA060000}"/>
    <cellStyle name="Moneda 3 3 6 2" xfId="1760" xr:uid="{00000000-0005-0000-0000-0000DB060000}"/>
    <cellStyle name="Moneda 3 3 7" xfId="1761" xr:uid="{00000000-0005-0000-0000-0000DC060000}"/>
    <cellStyle name="Moneda 3 3 8" xfId="1762" xr:uid="{00000000-0005-0000-0000-0000DD060000}"/>
    <cellStyle name="Moneda 3 4" xfId="1763" xr:uid="{00000000-0005-0000-0000-0000DE060000}"/>
    <cellStyle name="Moneda 3 4 2" xfId="1764" xr:uid="{00000000-0005-0000-0000-0000DF060000}"/>
    <cellStyle name="Moneda 3 4 2 2" xfId="1765" xr:uid="{00000000-0005-0000-0000-0000E0060000}"/>
    <cellStyle name="Moneda 3 4 2 2 2" xfId="1766" xr:uid="{00000000-0005-0000-0000-0000E1060000}"/>
    <cellStyle name="Moneda 3 4 2 2 2 2" xfId="1767" xr:uid="{00000000-0005-0000-0000-0000E2060000}"/>
    <cellStyle name="Moneda 3 4 2 2 3" xfId="1768" xr:uid="{00000000-0005-0000-0000-0000E3060000}"/>
    <cellStyle name="Moneda 3 4 2 2 3 2" xfId="1769" xr:uid="{00000000-0005-0000-0000-0000E4060000}"/>
    <cellStyle name="Moneda 3 4 2 2 4" xfId="1770" xr:uid="{00000000-0005-0000-0000-0000E5060000}"/>
    <cellStyle name="Moneda 3 4 2 2 4 2" xfId="1771" xr:uid="{00000000-0005-0000-0000-0000E6060000}"/>
    <cellStyle name="Moneda 3 4 2 2 5" xfId="1772" xr:uid="{00000000-0005-0000-0000-0000E7060000}"/>
    <cellStyle name="Moneda 3 4 2 3" xfId="1773" xr:uid="{00000000-0005-0000-0000-0000E8060000}"/>
    <cellStyle name="Moneda 3 4 2 3 2" xfId="1774" xr:uid="{00000000-0005-0000-0000-0000E9060000}"/>
    <cellStyle name="Moneda 3 4 2 4" xfId="1775" xr:uid="{00000000-0005-0000-0000-0000EA060000}"/>
    <cellStyle name="Moneda 3 4 2 4 2" xfId="1776" xr:uid="{00000000-0005-0000-0000-0000EB060000}"/>
    <cellStyle name="Moneda 3 4 2 5" xfId="1777" xr:uid="{00000000-0005-0000-0000-0000EC060000}"/>
    <cellStyle name="Moneda 3 4 2 5 2" xfId="1778" xr:uid="{00000000-0005-0000-0000-0000ED060000}"/>
    <cellStyle name="Moneda 3 4 2 6" xfId="1779" xr:uid="{00000000-0005-0000-0000-0000EE060000}"/>
    <cellStyle name="Moneda 3 4 3" xfId="1780" xr:uid="{00000000-0005-0000-0000-0000EF060000}"/>
    <cellStyle name="Moneda 3 4 3 2" xfId="1781" xr:uid="{00000000-0005-0000-0000-0000F0060000}"/>
    <cellStyle name="Moneda 3 4 3 2 2" xfId="1782" xr:uid="{00000000-0005-0000-0000-0000F1060000}"/>
    <cellStyle name="Moneda 3 4 3 3" xfId="1783" xr:uid="{00000000-0005-0000-0000-0000F2060000}"/>
    <cellStyle name="Moneda 3 4 3 3 2" xfId="1784" xr:uid="{00000000-0005-0000-0000-0000F3060000}"/>
    <cellStyle name="Moneda 3 4 3 4" xfId="1785" xr:uid="{00000000-0005-0000-0000-0000F4060000}"/>
    <cellStyle name="Moneda 3 4 3 4 2" xfId="1786" xr:uid="{00000000-0005-0000-0000-0000F5060000}"/>
    <cellStyle name="Moneda 3 4 3 5" xfId="1787" xr:uid="{00000000-0005-0000-0000-0000F6060000}"/>
    <cellStyle name="Moneda 3 4 4" xfId="1788" xr:uid="{00000000-0005-0000-0000-0000F7060000}"/>
    <cellStyle name="Moneda 3 4 4 2" xfId="1789" xr:uid="{00000000-0005-0000-0000-0000F8060000}"/>
    <cellStyle name="Moneda 3 4 5" xfId="1790" xr:uid="{00000000-0005-0000-0000-0000F9060000}"/>
    <cellStyle name="Moneda 3 4 5 2" xfId="1791" xr:uid="{00000000-0005-0000-0000-0000FA060000}"/>
    <cellStyle name="Moneda 3 4 6" xfId="1792" xr:uid="{00000000-0005-0000-0000-0000FB060000}"/>
    <cellStyle name="Moneda 3 4 6 2" xfId="1793" xr:uid="{00000000-0005-0000-0000-0000FC060000}"/>
    <cellStyle name="Moneda 3 4 7" xfId="1794" xr:uid="{00000000-0005-0000-0000-0000FD060000}"/>
    <cellStyle name="Moneda 3 5" xfId="1795" xr:uid="{00000000-0005-0000-0000-0000FE060000}"/>
    <cellStyle name="Moneda 3 5 2" xfId="1796" xr:uid="{00000000-0005-0000-0000-0000FF060000}"/>
    <cellStyle name="Moneda 3 5 2 2" xfId="1797" xr:uid="{00000000-0005-0000-0000-000000070000}"/>
    <cellStyle name="Moneda 3 5 2 2 2" xfId="1798" xr:uid="{00000000-0005-0000-0000-000001070000}"/>
    <cellStyle name="Moneda 3 5 2 2 2 2" xfId="1799" xr:uid="{00000000-0005-0000-0000-000002070000}"/>
    <cellStyle name="Moneda 3 5 2 2 3" xfId="1800" xr:uid="{00000000-0005-0000-0000-000003070000}"/>
    <cellStyle name="Moneda 3 5 2 2 3 2" xfId="1801" xr:uid="{00000000-0005-0000-0000-000004070000}"/>
    <cellStyle name="Moneda 3 5 2 2 4" xfId="1802" xr:uid="{00000000-0005-0000-0000-000005070000}"/>
    <cellStyle name="Moneda 3 5 2 2 4 2" xfId="1803" xr:uid="{00000000-0005-0000-0000-000006070000}"/>
    <cellStyle name="Moneda 3 5 2 2 5" xfId="1804" xr:uid="{00000000-0005-0000-0000-000007070000}"/>
    <cellStyle name="Moneda 3 5 2 3" xfId="1805" xr:uid="{00000000-0005-0000-0000-000008070000}"/>
    <cellStyle name="Moneda 3 5 2 3 2" xfId="1806" xr:uid="{00000000-0005-0000-0000-000009070000}"/>
    <cellStyle name="Moneda 3 5 2 4" xfId="1807" xr:uid="{00000000-0005-0000-0000-00000A070000}"/>
    <cellStyle name="Moneda 3 5 2 4 2" xfId="1808" xr:uid="{00000000-0005-0000-0000-00000B070000}"/>
    <cellStyle name="Moneda 3 5 2 5" xfId="1809" xr:uid="{00000000-0005-0000-0000-00000C070000}"/>
    <cellStyle name="Moneda 3 5 2 5 2" xfId="1810" xr:uid="{00000000-0005-0000-0000-00000D070000}"/>
    <cellStyle name="Moneda 3 5 2 6" xfId="1811" xr:uid="{00000000-0005-0000-0000-00000E070000}"/>
    <cellStyle name="Moneda 3 5 3" xfId="1812" xr:uid="{00000000-0005-0000-0000-00000F070000}"/>
    <cellStyle name="Moneda 3 5 3 2" xfId="1813" xr:uid="{00000000-0005-0000-0000-000010070000}"/>
    <cellStyle name="Moneda 3 5 3 2 2" xfId="1814" xr:uid="{00000000-0005-0000-0000-000011070000}"/>
    <cellStyle name="Moneda 3 5 3 3" xfId="1815" xr:uid="{00000000-0005-0000-0000-000012070000}"/>
    <cellStyle name="Moneda 3 5 3 3 2" xfId="1816" xr:uid="{00000000-0005-0000-0000-000013070000}"/>
    <cellStyle name="Moneda 3 5 3 4" xfId="1817" xr:uid="{00000000-0005-0000-0000-000014070000}"/>
    <cellStyle name="Moneda 3 5 3 4 2" xfId="1818" xr:uid="{00000000-0005-0000-0000-000015070000}"/>
    <cellStyle name="Moneda 3 5 3 5" xfId="1819" xr:uid="{00000000-0005-0000-0000-000016070000}"/>
    <cellStyle name="Moneda 3 5 4" xfId="1820" xr:uid="{00000000-0005-0000-0000-000017070000}"/>
    <cellStyle name="Moneda 3 5 4 2" xfId="1821" xr:uid="{00000000-0005-0000-0000-000018070000}"/>
    <cellStyle name="Moneda 3 5 5" xfId="1822" xr:uid="{00000000-0005-0000-0000-000019070000}"/>
    <cellStyle name="Moneda 3 5 5 2" xfId="1823" xr:uid="{00000000-0005-0000-0000-00001A070000}"/>
    <cellStyle name="Moneda 3 5 6" xfId="1824" xr:uid="{00000000-0005-0000-0000-00001B070000}"/>
    <cellStyle name="Moneda 3 5 6 2" xfId="1825" xr:uid="{00000000-0005-0000-0000-00001C070000}"/>
    <cellStyle name="Moneda 3 5 7" xfId="1826" xr:uid="{00000000-0005-0000-0000-00001D070000}"/>
    <cellStyle name="Moneda 3 5 8" xfId="1827" xr:uid="{00000000-0005-0000-0000-00001E070000}"/>
    <cellStyle name="Moneda 3 5 9" xfId="2908" xr:uid="{DFA2BE46-61B7-4530-8253-5C372835E187}"/>
    <cellStyle name="Moneda 3 6" xfId="1828" xr:uid="{00000000-0005-0000-0000-00001F070000}"/>
    <cellStyle name="Moneda 3 6 2" xfId="1829" xr:uid="{00000000-0005-0000-0000-000020070000}"/>
    <cellStyle name="Moneda 3 6 2 2" xfId="1830" xr:uid="{00000000-0005-0000-0000-000021070000}"/>
    <cellStyle name="Moneda 3 6 2 2 2" xfId="1831" xr:uid="{00000000-0005-0000-0000-000022070000}"/>
    <cellStyle name="Moneda 3 6 2 3" xfId="1832" xr:uid="{00000000-0005-0000-0000-000023070000}"/>
    <cellStyle name="Moneda 3 6 3" xfId="1833" xr:uid="{00000000-0005-0000-0000-000024070000}"/>
    <cellStyle name="Moneda 3 7" xfId="1834" xr:uid="{00000000-0005-0000-0000-000025070000}"/>
    <cellStyle name="Moneda 3 7 2" xfId="1835" xr:uid="{00000000-0005-0000-0000-000026070000}"/>
    <cellStyle name="Moneda 3 7 2 2" xfId="1836" xr:uid="{00000000-0005-0000-0000-000027070000}"/>
    <cellStyle name="Moneda 3 7 3" xfId="1837" xr:uid="{00000000-0005-0000-0000-000028070000}"/>
    <cellStyle name="Moneda 3 8" xfId="1838" xr:uid="{00000000-0005-0000-0000-000029070000}"/>
    <cellStyle name="Moneda 3 8 2" xfId="1839" xr:uid="{00000000-0005-0000-0000-00002A070000}"/>
    <cellStyle name="Moneda 3 8 2 2" xfId="1840" xr:uid="{00000000-0005-0000-0000-00002B070000}"/>
    <cellStyle name="Moneda 3 8 2 2 2" xfId="1841" xr:uid="{00000000-0005-0000-0000-00002C070000}"/>
    <cellStyle name="Moneda 3 8 2 3" xfId="1842" xr:uid="{00000000-0005-0000-0000-00002D070000}"/>
    <cellStyle name="Moneda 3 8 2 3 2" xfId="1843" xr:uid="{00000000-0005-0000-0000-00002E070000}"/>
    <cellStyle name="Moneda 3 8 2 4" xfId="1844" xr:uid="{00000000-0005-0000-0000-00002F070000}"/>
    <cellStyle name="Moneda 3 8 2 4 2" xfId="1845" xr:uid="{00000000-0005-0000-0000-000030070000}"/>
    <cellStyle name="Moneda 3 8 2 5" xfId="1846" xr:uid="{00000000-0005-0000-0000-000031070000}"/>
    <cellStyle name="Moneda 3 8 3" xfId="1847" xr:uid="{00000000-0005-0000-0000-000032070000}"/>
    <cellStyle name="Moneda 3 8 3 2" xfId="1848" xr:uid="{00000000-0005-0000-0000-000033070000}"/>
    <cellStyle name="Moneda 3 8 4" xfId="1849" xr:uid="{00000000-0005-0000-0000-000034070000}"/>
    <cellStyle name="Moneda 3 8 4 2" xfId="1850" xr:uid="{00000000-0005-0000-0000-000035070000}"/>
    <cellStyle name="Moneda 3 8 5" xfId="1851" xr:uid="{00000000-0005-0000-0000-000036070000}"/>
    <cellStyle name="Moneda 3 8 5 2" xfId="1852" xr:uid="{00000000-0005-0000-0000-000037070000}"/>
    <cellStyle name="Moneda 3 8 6" xfId="1853" xr:uid="{00000000-0005-0000-0000-000038070000}"/>
    <cellStyle name="Moneda 3 9" xfId="1854" xr:uid="{00000000-0005-0000-0000-000039070000}"/>
    <cellStyle name="Moneda 3 9 2" xfId="1855" xr:uid="{00000000-0005-0000-0000-00003A070000}"/>
    <cellStyle name="Moneda 30" xfId="1856" xr:uid="{00000000-0005-0000-0000-00003B070000}"/>
    <cellStyle name="Moneda 30 2" xfId="1857" xr:uid="{00000000-0005-0000-0000-00003C070000}"/>
    <cellStyle name="Moneda 30 2 2" xfId="1858" xr:uid="{00000000-0005-0000-0000-00003D070000}"/>
    <cellStyle name="Moneda 30 3" xfId="1859" xr:uid="{00000000-0005-0000-0000-00003E070000}"/>
    <cellStyle name="Moneda 30 3 2" xfId="1860" xr:uid="{00000000-0005-0000-0000-00003F070000}"/>
    <cellStyle name="Moneda 30 4" xfId="1861" xr:uid="{00000000-0005-0000-0000-000040070000}"/>
    <cellStyle name="Moneda 30 4 2" xfId="1862" xr:uid="{00000000-0005-0000-0000-000041070000}"/>
    <cellStyle name="Moneda 30 5" xfId="1863" xr:uid="{00000000-0005-0000-0000-000042070000}"/>
    <cellStyle name="Moneda 31" xfId="1864" xr:uid="{00000000-0005-0000-0000-000043070000}"/>
    <cellStyle name="Moneda 31 2" xfId="1865" xr:uid="{00000000-0005-0000-0000-000044070000}"/>
    <cellStyle name="Moneda 32" xfId="1866" xr:uid="{00000000-0005-0000-0000-000045070000}"/>
    <cellStyle name="Moneda 32 2" xfId="1867" xr:uid="{00000000-0005-0000-0000-000046070000}"/>
    <cellStyle name="Moneda 33" xfId="1868" xr:uid="{00000000-0005-0000-0000-000047070000}"/>
    <cellStyle name="Moneda 33 2" xfId="1869" xr:uid="{00000000-0005-0000-0000-000048070000}"/>
    <cellStyle name="Moneda 34" xfId="1870" xr:uid="{00000000-0005-0000-0000-000049070000}"/>
    <cellStyle name="Moneda 34 2" xfId="1871" xr:uid="{00000000-0005-0000-0000-00004A070000}"/>
    <cellStyle name="Moneda 35" xfId="1872" xr:uid="{00000000-0005-0000-0000-00004B070000}"/>
    <cellStyle name="Moneda 35 2" xfId="1873" xr:uid="{00000000-0005-0000-0000-00004C070000}"/>
    <cellStyle name="Moneda 36" xfId="1874" xr:uid="{00000000-0005-0000-0000-00004D070000}"/>
    <cellStyle name="Moneda 36 2" xfId="1875" xr:uid="{00000000-0005-0000-0000-00004E070000}"/>
    <cellStyle name="Moneda 37" xfId="1876" xr:uid="{00000000-0005-0000-0000-00004F070000}"/>
    <cellStyle name="Moneda 37 2" xfId="1877" xr:uid="{00000000-0005-0000-0000-000050070000}"/>
    <cellStyle name="Moneda 38" xfId="1878" xr:uid="{00000000-0005-0000-0000-000051070000}"/>
    <cellStyle name="Moneda 38 2" xfId="1879" xr:uid="{00000000-0005-0000-0000-000052070000}"/>
    <cellStyle name="Moneda 39" xfId="1880" xr:uid="{00000000-0005-0000-0000-000053070000}"/>
    <cellStyle name="Moneda 39 2" xfId="1881" xr:uid="{00000000-0005-0000-0000-000054070000}"/>
    <cellStyle name="Moneda 4" xfId="13" xr:uid="{00000000-0005-0000-0000-000055070000}"/>
    <cellStyle name="Moneda 4 2" xfId="1882" xr:uid="{00000000-0005-0000-0000-000056070000}"/>
    <cellStyle name="Moneda 4 3" xfId="1883" xr:uid="{00000000-0005-0000-0000-000057070000}"/>
    <cellStyle name="Moneda 4 4" xfId="1884" xr:uid="{00000000-0005-0000-0000-000058070000}"/>
    <cellStyle name="Moneda 40" xfId="1885" xr:uid="{00000000-0005-0000-0000-000059070000}"/>
    <cellStyle name="Moneda 40 2" xfId="1886" xr:uid="{00000000-0005-0000-0000-00005A070000}"/>
    <cellStyle name="Moneda 41" xfId="1887" xr:uid="{00000000-0005-0000-0000-00005B070000}"/>
    <cellStyle name="Moneda 41 2" xfId="1888" xr:uid="{00000000-0005-0000-0000-00005C070000}"/>
    <cellStyle name="Moneda 42" xfId="1889" xr:uid="{00000000-0005-0000-0000-00005D070000}"/>
    <cellStyle name="Moneda 42 2" xfId="1890" xr:uid="{00000000-0005-0000-0000-00005E070000}"/>
    <cellStyle name="Moneda 43" xfId="1891" xr:uid="{00000000-0005-0000-0000-00005F070000}"/>
    <cellStyle name="Moneda 43 2" xfId="1892" xr:uid="{00000000-0005-0000-0000-000060070000}"/>
    <cellStyle name="Moneda 44" xfId="1893" xr:uid="{00000000-0005-0000-0000-000061070000}"/>
    <cellStyle name="Moneda 44 2" xfId="1894" xr:uid="{00000000-0005-0000-0000-000062070000}"/>
    <cellStyle name="Moneda 45" xfId="1895" xr:uid="{00000000-0005-0000-0000-000063070000}"/>
    <cellStyle name="Moneda 45 2" xfId="1896" xr:uid="{00000000-0005-0000-0000-000064070000}"/>
    <cellStyle name="Moneda 46" xfId="1897" xr:uid="{00000000-0005-0000-0000-000065070000}"/>
    <cellStyle name="Moneda 46 2" xfId="1898" xr:uid="{00000000-0005-0000-0000-000066070000}"/>
    <cellStyle name="Moneda 47" xfId="1899" xr:uid="{00000000-0005-0000-0000-000067070000}"/>
    <cellStyle name="Moneda 47 2" xfId="1900" xr:uid="{00000000-0005-0000-0000-000068070000}"/>
    <cellStyle name="Moneda 48" xfId="1901" xr:uid="{00000000-0005-0000-0000-000069070000}"/>
    <cellStyle name="Moneda 48 2" xfId="1902" xr:uid="{00000000-0005-0000-0000-00006A070000}"/>
    <cellStyle name="Moneda 49" xfId="1903" xr:uid="{00000000-0005-0000-0000-00006B070000}"/>
    <cellStyle name="Moneda 5" xfId="1904" xr:uid="{00000000-0005-0000-0000-00006C070000}"/>
    <cellStyle name="Moneda 5 2" xfId="1905" xr:uid="{00000000-0005-0000-0000-00006D070000}"/>
    <cellStyle name="Moneda 5 3" xfId="1906" xr:uid="{00000000-0005-0000-0000-00006E070000}"/>
    <cellStyle name="Moneda 5 4" xfId="1907" xr:uid="{00000000-0005-0000-0000-00006F070000}"/>
    <cellStyle name="Moneda 5 5" xfId="1908" xr:uid="{00000000-0005-0000-0000-000070070000}"/>
    <cellStyle name="Moneda 50" xfId="1909" xr:uid="{00000000-0005-0000-0000-000071070000}"/>
    <cellStyle name="Moneda 51" xfId="1910" xr:uid="{00000000-0005-0000-0000-000072070000}"/>
    <cellStyle name="Moneda 52" xfId="1911" xr:uid="{00000000-0005-0000-0000-000073070000}"/>
    <cellStyle name="Moneda 6" xfId="1912" xr:uid="{00000000-0005-0000-0000-000074070000}"/>
    <cellStyle name="Moneda 6 10" xfId="1913" xr:uid="{00000000-0005-0000-0000-000075070000}"/>
    <cellStyle name="Moneda 6 10 2" xfId="1914" xr:uid="{00000000-0005-0000-0000-000076070000}"/>
    <cellStyle name="Moneda 6 11" xfId="1915" xr:uid="{00000000-0005-0000-0000-000077070000}"/>
    <cellStyle name="Moneda 6 11 2" xfId="1916" xr:uid="{00000000-0005-0000-0000-000078070000}"/>
    <cellStyle name="Moneda 6 12" xfId="1917" xr:uid="{00000000-0005-0000-0000-000079070000}"/>
    <cellStyle name="Moneda 6 2" xfId="1918" xr:uid="{00000000-0005-0000-0000-00007A070000}"/>
    <cellStyle name="Moneda 6 2 10" xfId="1919" xr:uid="{00000000-0005-0000-0000-00007B070000}"/>
    <cellStyle name="Moneda 6 2 11" xfId="1920" xr:uid="{00000000-0005-0000-0000-00007C070000}"/>
    <cellStyle name="Moneda 6 2 2" xfId="1921" xr:uid="{00000000-0005-0000-0000-00007D070000}"/>
    <cellStyle name="Moneda 6 2 2 2" xfId="1922" xr:uid="{00000000-0005-0000-0000-00007E070000}"/>
    <cellStyle name="Moneda 6 2 2 2 2" xfId="1923" xr:uid="{00000000-0005-0000-0000-00007F070000}"/>
    <cellStyle name="Moneda 6 2 2 2 2 2" xfId="1924" xr:uid="{00000000-0005-0000-0000-000080070000}"/>
    <cellStyle name="Moneda 6 2 2 2 2 2 2" xfId="1925" xr:uid="{00000000-0005-0000-0000-000081070000}"/>
    <cellStyle name="Moneda 6 2 2 2 2 3" xfId="1926" xr:uid="{00000000-0005-0000-0000-000082070000}"/>
    <cellStyle name="Moneda 6 2 2 2 2 3 2" xfId="1927" xr:uid="{00000000-0005-0000-0000-000083070000}"/>
    <cellStyle name="Moneda 6 2 2 2 2 4" xfId="1928" xr:uid="{00000000-0005-0000-0000-000084070000}"/>
    <cellStyle name="Moneda 6 2 2 2 2 4 2" xfId="1929" xr:uid="{00000000-0005-0000-0000-000085070000}"/>
    <cellStyle name="Moneda 6 2 2 2 2 5" xfId="1930" xr:uid="{00000000-0005-0000-0000-000086070000}"/>
    <cellStyle name="Moneda 6 2 2 2 3" xfId="1931" xr:uid="{00000000-0005-0000-0000-000087070000}"/>
    <cellStyle name="Moneda 6 2 2 2 3 2" xfId="1932" xr:uid="{00000000-0005-0000-0000-000088070000}"/>
    <cellStyle name="Moneda 6 2 2 2 4" xfId="1933" xr:uid="{00000000-0005-0000-0000-000089070000}"/>
    <cellStyle name="Moneda 6 2 2 2 4 2" xfId="1934" xr:uid="{00000000-0005-0000-0000-00008A070000}"/>
    <cellStyle name="Moneda 6 2 2 2 5" xfId="1935" xr:uid="{00000000-0005-0000-0000-00008B070000}"/>
    <cellStyle name="Moneda 6 2 2 2 5 2" xfId="1936" xr:uid="{00000000-0005-0000-0000-00008C070000}"/>
    <cellStyle name="Moneda 6 2 2 2 6" xfId="1937" xr:uid="{00000000-0005-0000-0000-00008D070000}"/>
    <cellStyle name="Moneda 6 2 2 3" xfId="1938" xr:uid="{00000000-0005-0000-0000-00008E070000}"/>
    <cellStyle name="Moneda 6 2 2 3 2" xfId="1939" xr:uid="{00000000-0005-0000-0000-00008F070000}"/>
    <cellStyle name="Moneda 6 2 2 3 2 2" xfId="1940" xr:uid="{00000000-0005-0000-0000-000090070000}"/>
    <cellStyle name="Moneda 6 2 2 3 3" xfId="1941" xr:uid="{00000000-0005-0000-0000-000091070000}"/>
    <cellStyle name="Moneda 6 2 2 3 3 2" xfId="1942" xr:uid="{00000000-0005-0000-0000-000092070000}"/>
    <cellStyle name="Moneda 6 2 2 3 4" xfId="1943" xr:uid="{00000000-0005-0000-0000-000093070000}"/>
    <cellStyle name="Moneda 6 2 2 3 4 2" xfId="1944" xr:uid="{00000000-0005-0000-0000-000094070000}"/>
    <cellStyle name="Moneda 6 2 2 3 5" xfId="1945" xr:uid="{00000000-0005-0000-0000-000095070000}"/>
    <cellStyle name="Moneda 6 2 2 4" xfId="1946" xr:uid="{00000000-0005-0000-0000-000096070000}"/>
    <cellStyle name="Moneda 6 2 2 4 2" xfId="1947" xr:uid="{00000000-0005-0000-0000-000097070000}"/>
    <cellStyle name="Moneda 6 2 2 5" xfId="1948" xr:uid="{00000000-0005-0000-0000-000098070000}"/>
    <cellStyle name="Moneda 6 2 2 5 2" xfId="1949" xr:uid="{00000000-0005-0000-0000-000099070000}"/>
    <cellStyle name="Moneda 6 2 2 6" xfId="1950" xr:uid="{00000000-0005-0000-0000-00009A070000}"/>
    <cellStyle name="Moneda 6 2 2 6 2" xfId="1951" xr:uid="{00000000-0005-0000-0000-00009B070000}"/>
    <cellStyle name="Moneda 6 2 2 7" xfId="1952" xr:uid="{00000000-0005-0000-0000-00009C070000}"/>
    <cellStyle name="Moneda 6 2 3" xfId="1953" xr:uid="{00000000-0005-0000-0000-00009D070000}"/>
    <cellStyle name="Moneda 6 2 3 2" xfId="1954" xr:uid="{00000000-0005-0000-0000-00009E070000}"/>
    <cellStyle name="Moneda 6 2 3 2 2" xfId="1955" xr:uid="{00000000-0005-0000-0000-00009F070000}"/>
    <cellStyle name="Moneda 6 2 3 2 2 2" xfId="1956" xr:uid="{00000000-0005-0000-0000-0000A0070000}"/>
    <cellStyle name="Moneda 6 2 3 2 2 2 2" xfId="1957" xr:uid="{00000000-0005-0000-0000-0000A1070000}"/>
    <cellStyle name="Moneda 6 2 3 2 2 3" xfId="1958" xr:uid="{00000000-0005-0000-0000-0000A2070000}"/>
    <cellStyle name="Moneda 6 2 3 2 2 3 2" xfId="1959" xr:uid="{00000000-0005-0000-0000-0000A3070000}"/>
    <cellStyle name="Moneda 6 2 3 2 2 4" xfId="1960" xr:uid="{00000000-0005-0000-0000-0000A4070000}"/>
    <cellStyle name="Moneda 6 2 3 2 2 4 2" xfId="1961" xr:uid="{00000000-0005-0000-0000-0000A5070000}"/>
    <cellStyle name="Moneda 6 2 3 2 2 5" xfId="1962" xr:uid="{00000000-0005-0000-0000-0000A6070000}"/>
    <cellStyle name="Moneda 6 2 3 2 3" xfId="1963" xr:uid="{00000000-0005-0000-0000-0000A7070000}"/>
    <cellStyle name="Moneda 6 2 3 2 3 2" xfId="1964" xr:uid="{00000000-0005-0000-0000-0000A8070000}"/>
    <cellStyle name="Moneda 6 2 3 2 4" xfId="1965" xr:uid="{00000000-0005-0000-0000-0000A9070000}"/>
    <cellStyle name="Moneda 6 2 3 2 4 2" xfId="1966" xr:uid="{00000000-0005-0000-0000-0000AA070000}"/>
    <cellStyle name="Moneda 6 2 3 2 5" xfId="1967" xr:uid="{00000000-0005-0000-0000-0000AB070000}"/>
    <cellStyle name="Moneda 6 2 3 2 5 2" xfId="1968" xr:uid="{00000000-0005-0000-0000-0000AC070000}"/>
    <cellStyle name="Moneda 6 2 3 2 6" xfId="1969" xr:uid="{00000000-0005-0000-0000-0000AD070000}"/>
    <cellStyle name="Moneda 6 2 3 3" xfId="1970" xr:uid="{00000000-0005-0000-0000-0000AE070000}"/>
    <cellStyle name="Moneda 6 2 3 3 2" xfId="1971" xr:uid="{00000000-0005-0000-0000-0000AF070000}"/>
    <cellStyle name="Moneda 6 2 3 3 2 2" xfId="1972" xr:uid="{00000000-0005-0000-0000-0000B0070000}"/>
    <cellStyle name="Moneda 6 2 3 3 3" xfId="1973" xr:uid="{00000000-0005-0000-0000-0000B1070000}"/>
    <cellStyle name="Moneda 6 2 3 3 3 2" xfId="1974" xr:uid="{00000000-0005-0000-0000-0000B2070000}"/>
    <cellStyle name="Moneda 6 2 3 3 4" xfId="1975" xr:uid="{00000000-0005-0000-0000-0000B3070000}"/>
    <cellStyle name="Moneda 6 2 3 3 4 2" xfId="1976" xr:uid="{00000000-0005-0000-0000-0000B4070000}"/>
    <cellStyle name="Moneda 6 2 3 3 5" xfId="1977" xr:uid="{00000000-0005-0000-0000-0000B5070000}"/>
    <cellStyle name="Moneda 6 2 3 4" xfId="1978" xr:uid="{00000000-0005-0000-0000-0000B6070000}"/>
    <cellStyle name="Moneda 6 2 3 4 2" xfId="1979" xr:uid="{00000000-0005-0000-0000-0000B7070000}"/>
    <cellStyle name="Moneda 6 2 3 5" xfId="1980" xr:uid="{00000000-0005-0000-0000-0000B8070000}"/>
    <cellStyle name="Moneda 6 2 3 5 2" xfId="1981" xr:uid="{00000000-0005-0000-0000-0000B9070000}"/>
    <cellStyle name="Moneda 6 2 3 6" xfId="1982" xr:uid="{00000000-0005-0000-0000-0000BA070000}"/>
    <cellStyle name="Moneda 6 2 3 6 2" xfId="1983" xr:uid="{00000000-0005-0000-0000-0000BB070000}"/>
    <cellStyle name="Moneda 6 2 3 7" xfId="1984" xr:uid="{00000000-0005-0000-0000-0000BC070000}"/>
    <cellStyle name="Moneda 6 2 4" xfId="1985" xr:uid="{00000000-0005-0000-0000-0000BD070000}"/>
    <cellStyle name="Moneda 6 2 4 2" xfId="1986" xr:uid="{00000000-0005-0000-0000-0000BE070000}"/>
    <cellStyle name="Moneda 6 2 4 2 2" xfId="1987" xr:uid="{00000000-0005-0000-0000-0000BF070000}"/>
    <cellStyle name="Moneda 6 2 4 2 2 2" xfId="1988" xr:uid="{00000000-0005-0000-0000-0000C0070000}"/>
    <cellStyle name="Moneda 6 2 4 2 2 2 2" xfId="1989" xr:uid="{00000000-0005-0000-0000-0000C1070000}"/>
    <cellStyle name="Moneda 6 2 4 2 2 3" xfId="1990" xr:uid="{00000000-0005-0000-0000-0000C2070000}"/>
    <cellStyle name="Moneda 6 2 4 2 2 3 2" xfId="1991" xr:uid="{00000000-0005-0000-0000-0000C3070000}"/>
    <cellStyle name="Moneda 6 2 4 2 2 4" xfId="1992" xr:uid="{00000000-0005-0000-0000-0000C4070000}"/>
    <cellStyle name="Moneda 6 2 4 2 2 4 2" xfId="1993" xr:uid="{00000000-0005-0000-0000-0000C5070000}"/>
    <cellStyle name="Moneda 6 2 4 2 2 5" xfId="1994" xr:uid="{00000000-0005-0000-0000-0000C6070000}"/>
    <cellStyle name="Moneda 6 2 4 2 3" xfId="1995" xr:uid="{00000000-0005-0000-0000-0000C7070000}"/>
    <cellStyle name="Moneda 6 2 4 2 3 2" xfId="1996" xr:uid="{00000000-0005-0000-0000-0000C8070000}"/>
    <cellStyle name="Moneda 6 2 4 2 4" xfId="1997" xr:uid="{00000000-0005-0000-0000-0000C9070000}"/>
    <cellStyle name="Moneda 6 2 4 2 4 2" xfId="1998" xr:uid="{00000000-0005-0000-0000-0000CA070000}"/>
    <cellStyle name="Moneda 6 2 4 2 5" xfId="1999" xr:uid="{00000000-0005-0000-0000-0000CB070000}"/>
    <cellStyle name="Moneda 6 2 4 2 5 2" xfId="2000" xr:uid="{00000000-0005-0000-0000-0000CC070000}"/>
    <cellStyle name="Moneda 6 2 4 2 6" xfId="2001" xr:uid="{00000000-0005-0000-0000-0000CD070000}"/>
    <cellStyle name="Moneda 6 2 4 3" xfId="2002" xr:uid="{00000000-0005-0000-0000-0000CE070000}"/>
    <cellStyle name="Moneda 6 2 4 3 2" xfId="2003" xr:uid="{00000000-0005-0000-0000-0000CF070000}"/>
    <cellStyle name="Moneda 6 2 4 3 2 2" xfId="2004" xr:uid="{00000000-0005-0000-0000-0000D0070000}"/>
    <cellStyle name="Moneda 6 2 4 3 3" xfId="2005" xr:uid="{00000000-0005-0000-0000-0000D1070000}"/>
    <cellStyle name="Moneda 6 2 4 3 3 2" xfId="2006" xr:uid="{00000000-0005-0000-0000-0000D2070000}"/>
    <cellStyle name="Moneda 6 2 4 3 4" xfId="2007" xr:uid="{00000000-0005-0000-0000-0000D3070000}"/>
    <cellStyle name="Moneda 6 2 4 3 4 2" xfId="2008" xr:uid="{00000000-0005-0000-0000-0000D4070000}"/>
    <cellStyle name="Moneda 6 2 4 3 5" xfId="2009" xr:uid="{00000000-0005-0000-0000-0000D5070000}"/>
    <cellStyle name="Moneda 6 2 4 4" xfId="2010" xr:uid="{00000000-0005-0000-0000-0000D6070000}"/>
    <cellStyle name="Moneda 6 2 4 4 2" xfId="2011" xr:uid="{00000000-0005-0000-0000-0000D7070000}"/>
    <cellStyle name="Moneda 6 2 4 5" xfId="2012" xr:uid="{00000000-0005-0000-0000-0000D8070000}"/>
    <cellStyle name="Moneda 6 2 4 5 2" xfId="2013" xr:uid="{00000000-0005-0000-0000-0000D9070000}"/>
    <cellStyle name="Moneda 6 2 4 6" xfId="2014" xr:uid="{00000000-0005-0000-0000-0000DA070000}"/>
    <cellStyle name="Moneda 6 2 4 6 2" xfId="2015" xr:uid="{00000000-0005-0000-0000-0000DB070000}"/>
    <cellStyle name="Moneda 6 2 4 7" xfId="2016" xr:uid="{00000000-0005-0000-0000-0000DC070000}"/>
    <cellStyle name="Moneda 6 2 5" xfId="2017" xr:uid="{00000000-0005-0000-0000-0000DD070000}"/>
    <cellStyle name="Moneda 6 2 5 2" xfId="2018" xr:uid="{00000000-0005-0000-0000-0000DE070000}"/>
    <cellStyle name="Moneda 6 2 5 2 2" xfId="2019" xr:uid="{00000000-0005-0000-0000-0000DF070000}"/>
    <cellStyle name="Moneda 6 2 5 2 2 2" xfId="2020" xr:uid="{00000000-0005-0000-0000-0000E0070000}"/>
    <cellStyle name="Moneda 6 2 5 2 3" xfId="2021" xr:uid="{00000000-0005-0000-0000-0000E1070000}"/>
    <cellStyle name="Moneda 6 2 5 2 3 2" xfId="2022" xr:uid="{00000000-0005-0000-0000-0000E2070000}"/>
    <cellStyle name="Moneda 6 2 5 2 4" xfId="2023" xr:uid="{00000000-0005-0000-0000-0000E3070000}"/>
    <cellStyle name="Moneda 6 2 5 2 4 2" xfId="2024" xr:uid="{00000000-0005-0000-0000-0000E4070000}"/>
    <cellStyle name="Moneda 6 2 5 2 5" xfId="2025" xr:uid="{00000000-0005-0000-0000-0000E5070000}"/>
    <cellStyle name="Moneda 6 2 5 3" xfId="2026" xr:uid="{00000000-0005-0000-0000-0000E6070000}"/>
    <cellStyle name="Moneda 6 2 5 3 2" xfId="2027" xr:uid="{00000000-0005-0000-0000-0000E7070000}"/>
    <cellStyle name="Moneda 6 2 5 4" xfId="2028" xr:uid="{00000000-0005-0000-0000-0000E8070000}"/>
    <cellStyle name="Moneda 6 2 5 4 2" xfId="2029" xr:uid="{00000000-0005-0000-0000-0000E9070000}"/>
    <cellStyle name="Moneda 6 2 5 5" xfId="2030" xr:uid="{00000000-0005-0000-0000-0000EA070000}"/>
    <cellStyle name="Moneda 6 2 5 5 2" xfId="2031" xr:uid="{00000000-0005-0000-0000-0000EB070000}"/>
    <cellStyle name="Moneda 6 2 5 6" xfId="2032" xr:uid="{00000000-0005-0000-0000-0000EC070000}"/>
    <cellStyle name="Moneda 6 2 6" xfId="2033" xr:uid="{00000000-0005-0000-0000-0000ED070000}"/>
    <cellStyle name="Moneda 6 2 6 2" xfId="2034" xr:uid="{00000000-0005-0000-0000-0000EE070000}"/>
    <cellStyle name="Moneda 6 2 6 2 2" xfId="2035" xr:uid="{00000000-0005-0000-0000-0000EF070000}"/>
    <cellStyle name="Moneda 6 2 6 3" xfId="2036" xr:uid="{00000000-0005-0000-0000-0000F0070000}"/>
    <cellStyle name="Moneda 6 2 6 3 2" xfId="2037" xr:uid="{00000000-0005-0000-0000-0000F1070000}"/>
    <cellStyle name="Moneda 6 2 6 4" xfId="2038" xr:uid="{00000000-0005-0000-0000-0000F2070000}"/>
    <cellStyle name="Moneda 6 2 6 4 2" xfId="2039" xr:uid="{00000000-0005-0000-0000-0000F3070000}"/>
    <cellStyle name="Moneda 6 2 6 5" xfId="2040" xr:uid="{00000000-0005-0000-0000-0000F4070000}"/>
    <cellStyle name="Moneda 6 2 7" xfId="2041" xr:uid="{00000000-0005-0000-0000-0000F5070000}"/>
    <cellStyle name="Moneda 6 2 7 2" xfId="2042" xr:uid="{00000000-0005-0000-0000-0000F6070000}"/>
    <cellStyle name="Moneda 6 2 8" xfId="2043" xr:uid="{00000000-0005-0000-0000-0000F7070000}"/>
    <cellStyle name="Moneda 6 2 8 2" xfId="2044" xr:uid="{00000000-0005-0000-0000-0000F8070000}"/>
    <cellStyle name="Moneda 6 2 9" xfId="2045" xr:uid="{00000000-0005-0000-0000-0000F9070000}"/>
    <cellStyle name="Moneda 6 2 9 2" xfId="2046" xr:uid="{00000000-0005-0000-0000-0000FA070000}"/>
    <cellStyle name="Moneda 6 3" xfId="2047" xr:uid="{00000000-0005-0000-0000-0000FB070000}"/>
    <cellStyle name="Moneda 6 3 2" xfId="2048" xr:uid="{00000000-0005-0000-0000-0000FC070000}"/>
    <cellStyle name="Moneda 6 3 2 2" xfId="2049" xr:uid="{00000000-0005-0000-0000-0000FD070000}"/>
    <cellStyle name="Moneda 6 3 2 2 2" xfId="2050" xr:uid="{00000000-0005-0000-0000-0000FE070000}"/>
    <cellStyle name="Moneda 6 3 2 2 2 2" xfId="2051" xr:uid="{00000000-0005-0000-0000-0000FF070000}"/>
    <cellStyle name="Moneda 6 3 2 2 3" xfId="2052" xr:uid="{00000000-0005-0000-0000-000000080000}"/>
    <cellStyle name="Moneda 6 3 2 2 3 2" xfId="2053" xr:uid="{00000000-0005-0000-0000-000001080000}"/>
    <cellStyle name="Moneda 6 3 2 2 4" xfId="2054" xr:uid="{00000000-0005-0000-0000-000002080000}"/>
    <cellStyle name="Moneda 6 3 2 2 4 2" xfId="2055" xr:uid="{00000000-0005-0000-0000-000003080000}"/>
    <cellStyle name="Moneda 6 3 2 2 5" xfId="2056" xr:uid="{00000000-0005-0000-0000-000004080000}"/>
    <cellStyle name="Moneda 6 3 2 3" xfId="2057" xr:uid="{00000000-0005-0000-0000-000005080000}"/>
    <cellStyle name="Moneda 6 3 2 3 2" xfId="2058" xr:uid="{00000000-0005-0000-0000-000006080000}"/>
    <cellStyle name="Moneda 6 3 2 4" xfId="2059" xr:uid="{00000000-0005-0000-0000-000007080000}"/>
    <cellStyle name="Moneda 6 3 2 4 2" xfId="2060" xr:uid="{00000000-0005-0000-0000-000008080000}"/>
    <cellStyle name="Moneda 6 3 2 5" xfId="2061" xr:uid="{00000000-0005-0000-0000-000009080000}"/>
    <cellStyle name="Moneda 6 3 2 5 2" xfId="2062" xr:uid="{00000000-0005-0000-0000-00000A080000}"/>
    <cellStyle name="Moneda 6 3 2 6" xfId="2063" xr:uid="{00000000-0005-0000-0000-00000B080000}"/>
    <cellStyle name="Moneda 6 3 3" xfId="2064" xr:uid="{00000000-0005-0000-0000-00000C080000}"/>
    <cellStyle name="Moneda 6 3 3 2" xfId="2065" xr:uid="{00000000-0005-0000-0000-00000D080000}"/>
    <cellStyle name="Moneda 6 3 3 2 2" xfId="2066" xr:uid="{00000000-0005-0000-0000-00000E080000}"/>
    <cellStyle name="Moneda 6 3 3 3" xfId="2067" xr:uid="{00000000-0005-0000-0000-00000F080000}"/>
    <cellStyle name="Moneda 6 3 3 3 2" xfId="2068" xr:uid="{00000000-0005-0000-0000-000010080000}"/>
    <cellStyle name="Moneda 6 3 3 4" xfId="2069" xr:uid="{00000000-0005-0000-0000-000011080000}"/>
    <cellStyle name="Moneda 6 3 3 4 2" xfId="2070" xr:uid="{00000000-0005-0000-0000-000012080000}"/>
    <cellStyle name="Moneda 6 3 3 5" xfId="2071" xr:uid="{00000000-0005-0000-0000-000013080000}"/>
    <cellStyle name="Moneda 6 3 4" xfId="2072" xr:uid="{00000000-0005-0000-0000-000014080000}"/>
    <cellStyle name="Moneda 6 3 4 2" xfId="2073" xr:uid="{00000000-0005-0000-0000-000015080000}"/>
    <cellStyle name="Moneda 6 3 5" xfId="2074" xr:uid="{00000000-0005-0000-0000-000016080000}"/>
    <cellStyle name="Moneda 6 3 5 2" xfId="2075" xr:uid="{00000000-0005-0000-0000-000017080000}"/>
    <cellStyle name="Moneda 6 3 6" xfId="2076" xr:uid="{00000000-0005-0000-0000-000018080000}"/>
    <cellStyle name="Moneda 6 3 6 2" xfId="2077" xr:uid="{00000000-0005-0000-0000-000019080000}"/>
    <cellStyle name="Moneda 6 3 7" xfId="2078" xr:uid="{00000000-0005-0000-0000-00001A080000}"/>
    <cellStyle name="Moneda 6 4" xfId="2079" xr:uid="{00000000-0005-0000-0000-00001B080000}"/>
    <cellStyle name="Moneda 6 4 2" xfId="2080" xr:uid="{00000000-0005-0000-0000-00001C080000}"/>
    <cellStyle name="Moneda 6 4 2 2" xfId="2081" xr:uid="{00000000-0005-0000-0000-00001D080000}"/>
    <cellStyle name="Moneda 6 4 2 2 2" xfId="2082" xr:uid="{00000000-0005-0000-0000-00001E080000}"/>
    <cellStyle name="Moneda 6 4 2 2 2 2" xfId="2083" xr:uid="{00000000-0005-0000-0000-00001F080000}"/>
    <cellStyle name="Moneda 6 4 2 2 3" xfId="2084" xr:uid="{00000000-0005-0000-0000-000020080000}"/>
    <cellStyle name="Moneda 6 4 2 2 3 2" xfId="2085" xr:uid="{00000000-0005-0000-0000-000021080000}"/>
    <cellStyle name="Moneda 6 4 2 2 4" xfId="2086" xr:uid="{00000000-0005-0000-0000-000022080000}"/>
    <cellStyle name="Moneda 6 4 2 2 4 2" xfId="2087" xr:uid="{00000000-0005-0000-0000-000023080000}"/>
    <cellStyle name="Moneda 6 4 2 2 5" xfId="2088" xr:uid="{00000000-0005-0000-0000-000024080000}"/>
    <cellStyle name="Moneda 6 4 2 3" xfId="2089" xr:uid="{00000000-0005-0000-0000-000025080000}"/>
    <cellStyle name="Moneda 6 4 2 3 2" xfId="2090" xr:uid="{00000000-0005-0000-0000-000026080000}"/>
    <cellStyle name="Moneda 6 4 2 4" xfId="2091" xr:uid="{00000000-0005-0000-0000-000027080000}"/>
    <cellStyle name="Moneda 6 4 2 4 2" xfId="2092" xr:uid="{00000000-0005-0000-0000-000028080000}"/>
    <cellStyle name="Moneda 6 4 2 5" xfId="2093" xr:uid="{00000000-0005-0000-0000-000029080000}"/>
    <cellStyle name="Moneda 6 4 2 5 2" xfId="2094" xr:uid="{00000000-0005-0000-0000-00002A080000}"/>
    <cellStyle name="Moneda 6 4 2 6" xfId="2095" xr:uid="{00000000-0005-0000-0000-00002B080000}"/>
    <cellStyle name="Moneda 6 4 3" xfId="2096" xr:uid="{00000000-0005-0000-0000-00002C080000}"/>
    <cellStyle name="Moneda 6 4 3 2" xfId="2097" xr:uid="{00000000-0005-0000-0000-00002D080000}"/>
    <cellStyle name="Moneda 6 4 3 2 2" xfId="2098" xr:uid="{00000000-0005-0000-0000-00002E080000}"/>
    <cellStyle name="Moneda 6 4 3 3" xfId="2099" xr:uid="{00000000-0005-0000-0000-00002F080000}"/>
    <cellStyle name="Moneda 6 4 3 3 2" xfId="2100" xr:uid="{00000000-0005-0000-0000-000030080000}"/>
    <cellStyle name="Moneda 6 4 3 4" xfId="2101" xr:uid="{00000000-0005-0000-0000-000031080000}"/>
    <cellStyle name="Moneda 6 4 3 4 2" xfId="2102" xr:uid="{00000000-0005-0000-0000-000032080000}"/>
    <cellStyle name="Moneda 6 4 3 5" xfId="2103" xr:uid="{00000000-0005-0000-0000-000033080000}"/>
    <cellStyle name="Moneda 6 4 4" xfId="2104" xr:uid="{00000000-0005-0000-0000-000034080000}"/>
    <cellStyle name="Moneda 6 4 4 2" xfId="2105" xr:uid="{00000000-0005-0000-0000-000035080000}"/>
    <cellStyle name="Moneda 6 4 5" xfId="2106" xr:uid="{00000000-0005-0000-0000-000036080000}"/>
    <cellStyle name="Moneda 6 4 5 2" xfId="2107" xr:uid="{00000000-0005-0000-0000-000037080000}"/>
    <cellStyle name="Moneda 6 4 6" xfId="2108" xr:uid="{00000000-0005-0000-0000-000038080000}"/>
    <cellStyle name="Moneda 6 4 6 2" xfId="2109" xr:uid="{00000000-0005-0000-0000-000039080000}"/>
    <cellStyle name="Moneda 6 4 7" xfId="2110" xr:uid="{00000000-0005-0000-0000-00003A080000}"/>
    <cellStyle name="Moneda 6 5" xfId="2111" xr:uid="{00000000-0005-0000-0000-00003B080000}"/>
    <cellStyle name="Moneda 6 5 2" xfId="2112" xr:uid="{00000000-0005-0000-0000-00003C080000}"/>
    <cellStyle name="Moneda 6 5 2 2" xfId="2113" xr:uid="{00000000-0005-0000-0000-00003D080000}"/>
    <cellStyle name="Moneda 6 5 2 2 2" xfId="2114" xr:uid="{00000000-0005-0000-0000-00003E080000}"/>
    <cellStyle name="Moneda 6 5 2 2 2 2" xfId="2115" xr:uid="{00000000-0005-0000-0000-00003F080000}"/>
    <cellStyle name="Moneda 6 5 2 2 3" xfId="2116" xr:uid="{00000000-0005-0000-0000-000040080000}"/>
    <cellStyle name="Moneda 6 5 2 2 3 2" xfId="2117" xr:uid="{00000000-0005-0000-0000-000041080000}"/>
    <cellStyle name="Moneda 6 5 2 2 4" xfId="2118" xr:uid="{00000000-0005-0000-0000-000042080000}"/>
    <cellStyle name="Moneda 6 5 2 2 4 2" xfId="2119" xr:uid="{00000000-0005-0000-0000-000043080000}"/>
    <cellStyle name="Moneda 6 5 2 2 5" xfId="2120" xr:uid="{00000000-0005-0000-0000-000044080000}"/>
    <cellStyle name="Moneda 6 5 2 3" xfId="2121" xr:uid="{00000000-0005-0000-0000-000045080000}"/>
    <cellStyle name="Moneda 6 5 2 3 2" xfId="2122" xr:uid="{00000000-0005-0000-0000-000046080000}"/>
    <cellStyle name="Moneda 6 5 2 4" xfId="2123" xr:uid="{00000000-0005-0000-0000-000047080000}"/>
    <cellStyle name="Moneda 6 5 2 4 2" xfId="2124" xr:uid="{00000000-0005-0000-0000-000048080000}"/>
    <cellStyle name="Moneda 6 5 2 5" xfId="2125" xr:uid="{00000000-0005-0000-0000-000049080000}"/>
    <cellStyle name="Moneda 6 5 2 5 2" xfId="2126" xr:uid="{00000000-0005-0000-0000-00004A080000}"/>
    <cellStyle name="Moneda 6 5 2 6" xfId="2127" xr:uid="{00000000-0005-0000-0000-00004B080000}"/>
    <cellStyle name="Moneda 6 5 3" xfId="2128" xr:uid="{00000000-0005-0000-0000-00004C080000}"/>
    <cellStyle name="Moneda 6 5 3 2" xfId="2129" xr:uid="{00000000-0005-0000-0000-00004D080000}"/>
    <cellStyle name="Moneda 6 5 3 2 2" xfId="2130" xr:uid="{00000000-0005-0000-0000-00004E080000}"/>
    <cellStyle name="Moneda 6 5 3 3" xfId="2131" xr:uid="{00000000-0005-0000-0000-00004F080000}"/>
    <cellStyle name="Moneda 6 5 3 3 2" xfId="2132" xr:uid="{00000000-0005-0000-0000-000050080000}"/>
    <cellStyle name="Moneda 6 5 3 4" xfId="2133" xr:uid="{00000000-0005-0000-0000-000051080000}"/>
    <cellStyle name="Moneda 6 5 3 4 2" xfId="2134" xr:uid="{00000000-0005-0000-0000-000052080000}"/>
    <cellStyle name="Moneda 6 5 3 5" xfId="2135" xr:uid="{00000000-0005-0000-0000-000053080000}"/>
    <cellStyle name="Moneda 6 5 4" xfId="2136" xr:uid="{00000000-0005-0000-0000-000054080000}"/>
    <cellStyle name="Moneda 6 5 4 2" xfId="2137" xr:uid="{00000000-0005-0000-0000-000055080000}"/>
    <cellStyle name="Moneda 6 5 5" xfId="2138" xr:uid="{00000000-0005-0000-0000-000056080000}"/>
    <cellStyle name="Moneda 6 5 5 2" xfId="2139" xr:uid="{00000000-0005-0000-0000-000057080000}"/>
    <cellStyle name="Moneda 6 5 6" xfId="2140" xr:uid="{00000000-0005-0000-0000-000058080000}"/>
    <cellStyle name="Moneda 6 5 6 2" xfId="2141" xr:uid="{00000000-0005-0000-0000-000059080000}"/>
    <cellStyle name="Moneda 6 5 7" xfId="2142" xr:uid="{00000000-0005-0000-0000-00005A080000}"/>
    <cellStyle name="Moneda 6 6" xfId="2143" xr:uid="{00000000-0005-0000-0000-00005B080000}"/>
    <cellStyle name="Moneda 6 6 2" xfId="2144" xr:uid="{00000000-0005-0000-0000-00005C080000}"/>
    <cellStyle name="Moneda 6 6 2 2" xfId="2145" xr:uid="{00000000-0005-0000-0000-00005D080000}"/>
    <cellStyle name="Moneda 6 6 2 2 2" xfId="2146" xr:uid="{00000000-0005-0000-0000-00005E080000}"/>
    <cellStyle name="Moneda 6 6 2 3" xfId="2147" xr:uid="{00000000-0005-0000-0000-00005F080000}"/>
    <cellStyle name="Moneda 6 6 2 3 2" xfId="2148" xr:uid="{00000000-0005-0000-0000-000060080000}"/>
    <cellStyle name="Moneda 6 6 2 4" xfId="2149" xr:uid="{00000000-0005-0000-0000-000061080000}"/>
    <cellStyle name="Moneda 6 6 2 4 2" xfId="2150" xr:uid="{00000000-0005-0000-0000-000062080000}"/>
    <cellStyle name="Moneda 6 6 2 5" xfId="2151" xr:uid="{00000000-0005-0000-0000-000063080000}"/>
    <cellStyle name="Moneda 6 6 3" xfId="2152" xr:uid="{00000000-0005-0000-0000-000064080000}"/>
    <cellStyle name="Moneda 6 6 3 2" xfId="2153" xr:uid="{00000000-0005-0000-0000-000065080000}"/>
    <cellStyle name="Moneda 6 6 4" xfId="2154" xr:uid="{00000000-0005-0000-0000-000066080000}"/>
    <cellStyle name="Moneda 6 6 4 2" xfId="2155" xr:uid="{00000000-0005-0000-0000-000067080000}"/>
    <cellStyle name="Moneda 6 6 5" xfId="2156" xr:uid="{00000000-0005-0000-0000-000068080000}"/>
    <cellStyle name="Moneda 6 6 5 2" xfId="2157" xr:uid="{00000000-0005-0000-0000-000069080000}"/>
    <cellStyle name="Moneda 6 6 6" xfId="2158" xr:uid="{00000000-0005-0000-0000-00006A080000}"/>
    <cellStyle name="Moneda 6 7" xfId="2159" xr:uid="{00000000-0005-0000-0000-00006B080000}"/>
    <cellStyle name="Moneda 6 7 2" xfId="2160" xr:uid="{00000000-0005-0000-0000-00006C080000}"/>
    <cellStyle name="Moneda 6 7 2 2" xfId="2161" xr:uid="{00000000-0005-0000-0000-00006D080000}"/>
    <cellStyle name="Moneda 6 7 3" xfId="2162" xr:uid="{00000000-0005-0000-0000-00006E080000}"/>
    <cellStyle name="Moneda 6 7 3 2" xfId="2163" xr:uid="{00000000-0005-0000-0000-00006F080000}"/>
    <cellStyle name="Moneda 6 7 4" xfId="2164" xr:uid="{00000000-0005-0000-0000-000070080000}"/>
    <cellStyle name="Moneda 6 7 4 2" xfId="2165" xr:uid="{00000000-0005-0000-0000-000071080000}"/>
    <cellStyle name="Moneda 6 7 5" xfId="2166" xr:uid="{00000000-0005-0000-0000-000072080000}"/>
    <cellStyle name="Moneda 6 8" xfId="2167" xr:uid="{00000000-0005-0000-0000-000073080000}"/>
    <cellStyle name="Moneda 6 8 2" xfId="2168" xr:uid="{00000000-0005-0000-0000-000074080000}"/>
    <cellStyle name="Moneda 6 9" xfId="2169" xr:uid="{00000000-0005-0000-0000-000075080000}"/>
    <cellStyle name="Moneda 6 9 2" xfId="2170" xr:uid="{00000000-0005-0000-0000-000076080000}"/>
    <cellStyle name="Moneda 7" xfId="2171" xr:uid="{00000000-0005-0000-0000-000077080000}"/>
    <cellStyle name="Moneda 7 10" xfId="2172" xr:uid="{00000000-0005-0000-0000-000078080000}"/>
    <cellStyle name="Moneda 7 10 2" xfId="2173" xr:uid="{00000000-0005-0000-0000-000079080000}"/>
    <cellStyle name="Moneda 7 11" xfId="2174" xr:uid="{00000000-0005-0000-0000-00007A080000}"/>
    <cellStyle name="Moneda 7 12" xfId="2175" xr:uid="{00000000-0005-0000-0000-00007B080000}"/>
    <cellStyle name="Moneda 7 2" xfId="2176" xr:uid="{00000000-0005-0000-0000-00007C080000}"/>
    <cellStyle name="Moneda 7 2 10" xfId="2177" xr:uid="{00000000-0005-0000-0000-00007D080000}"/>
    <cellStyle name="Moneda 7 2 11" xfId="2178" xr:uid="{00000000-0005-0000-0000-00007E080000}"/>
    <cellStyle name="Moneda 7 2 2" xfId="2179" xr:uid="{00000000-0005-0000-0000-00007F080000}"/>
    <cellStyle name="Moneda 7 2 2 2" xfId="2180" xr:uid="{00000000-0005-0000-0000-000080080000}"/>
    <cellStyle name="Moneda 7 2 2 2 2" xfId="2181" xr:uid="{00000000-0005-0000-0000-000081080000}"/>
    <cellStyle name="Moneda 7 2 2 2 2 2" xfId="2182" xr:uid="{00000000-0005-0000-0000-000082080000}"/>
    <cellStyle name="Moneda 7 2 2 2 2 2 2" xfId="2183" xr:uid="{00000000-0005-0000-0000-000083080000}"/>
    <cellStyle name="Moneda 7 2 2 2 2 3" xfId="2184" xr:uid="{00000000-0005-0000-0000-000084080000}"/>
    <cellStyle name="Moneda 7 2 2 2 2 3 2" xfId="2185" xr:uid="{00000000-0005-0000-0000-000085080000}"/>
    <cellStyle name="Moneda 7 2 2 2 2 4" xfId="2186" xr:uid="{00000000-0005-0000-0000-000086080000}"/>
    <cellStyle name="Moneda 7 2 2 2 2 4 2" xfId="2187" xr:uid="{00000000-0005-0000-0000-000087080000}"/>
    <cellStyle name="Moneda 7 2 2 2 2 5" xfId="2188" xr:uid="{00000000-0005-0000-0000-000088080000}"/>
    <cellStyle name="Moneda 7 2 2 2 3" xfId="2189" xr:uid="{00000000-0005-0000-0000-000089080000}"/>
    <cellStyle name="Moneda 7 2 2 2 3 2" xfId="2190" xr:uid="{00000000-0005-0000-0000-00008A080000}"/>
    <cellStyle name="Moneda 7 2 2 2 4" xfId="2191" xr:uid="{00000000-0005-0000-0000-00008B080000}"/>
    <cellStyle name="Moneda 7 2 2 2 4 2" xfId="2192" xr:uid="{00000000-0005-0000-0000-00008C080000}"/>
    <cellStyle name="Moneda 7 2 2 2 5" xfId="2193" xr:uid="{00000000-0005-0000-0000-00008D080000}"/>
    <cellStyle name="Moneda 7 2 2 2 5 2" xfId="2194" xr:uid="{00000000-0005-0000-0000-00008E080000}"/>
    <cellStyle name="Moneda 7 2 2 2 6" xfId="2195" xr:uid="{00000000-0005-0000-0000-00008F080000}"/>
    <cellStyle name="Moneda 7 2 2 3" xfId="2196" xr:uid="{00000000-0005-0000-0000-000090080000}"/>
    <cellStyle name="Moneda 7 2 2 3 2" xfId="2197" xr:uid="{00000000-0005-0000-0000-000091080000}"/>
    <cellStyle name="Moneda 7 2 2 3 2 2" xfId="2198" xr:uid="{00000000-0005-0000-0000-000092080000}"/>
    <cellStyle name="Moneda 7 2 2 3 3" xfId="2199" xr:uid="{00000000-0005-0000-0000-000093080000}"/>
    <cellStyle name="Moneda 7 2 2 3 3 2" xfId="2200" xr:uid="{00000000-0005-0000-0000-000094080000}"/>
    <cellStyle name="Moneda 7 2 2 3 4" xfId="2201" xr:uid="{00000000-0005-0000-0000-000095080000}"/>
    <cellStyle name="Moneda 7 2 2 3 4 2" xfId="2202" xr:uid="{00000000-0005-0000-0000-000096080000}"/>
    <cellStyle name="Moneda 7 2 2 3 5" xfId="2203" xr:uid="{00000000-0005-0000-0000-000097080000}"/>
    <cellStyle name="Moneda 7 2 2 4" xfId="2204" xr:uid="{00000000-0005-0000-0000-000098080000}"/>
    <cellStyle name="Moneda 7 2 2 4 2" xfId="2205" xr:uid="{00000000-0005-0000-0000-000099080000}"/>
    <cellStyle name="Moneda 7 2 2 5" xfId="2206" xr:uid="{00000000-0005-0000-0000-00009A080000}"/>
    <cellStyle name="Moneda 7 2 2 5 2" xfId="2207" xr:uid="{00000000-0005-0000-0000-00009B080000}"/>
    <cellStyle name="Moneda 7 2 2 6" xfId="2208" xr:uid="{00000000-0005-0000-0000-00009C080000}"/>
    <cellStyle name="Moneda 7 2 2 6 2" xfId="2209" xr:uid="{00000000-0005-0000-0000-00009D080000}"/>
    <cellStyle name="Moneda 7 2 2 7" xfId="2210" xr:uid="{00000000-0005-0000-0000-00009E080000}"/>
    <cellStyle name="Moneda 7 2 3" xfId="2211" xr:uid="{00000000-0005-0000-0000-00009F080000}"/>
    <cellStyle name="Moneda 7 2 3 2" xfId="2212" xr:uid="{00000000-0005-0000-0000-0000A0080000}"/>
    <cellStyle name="Moneda 7 2 3 2 2" xfId="2213" xr:uid="{00000000-0005-0000-0000-0000A1080000}"/>
    <cellStyle name="Moneda 7 2 3 2 2 2" xfId="2214" xr:uid="{00000000-0005-0000-0000-0000A2080000}"/>
    <cellStyle name="Moneda 7 2 3 2 2 2 2" xfId="2215" xr:uid="{00000000-0005-0000-0000-0000A3080000}"/>
    <cellStyle name="Moneda 7 2 3 2 2 3" xfId="2216" xr:uid="{00000000-0005-0000-0000-0000A4080000}"/>
    <cellStyle name="Moneda 7 2 3 2 2 3 2" xfId="2217" xr:uid="{00000000-0005-0000-0000-0000A5080000}"/>
    <cellStyle name="Moneda 7 2 3 2 2 4" xfId="2218" xr:uid="{00000000-0005-0000-0000-0000A6080000}"/>
    <cellStyle name="Moneda 7 2 3 2 2 4 2" xfId="2219" xr:uid="{00000000-0005-0000-0000-0000A7080000}"/>
    <cellStyle name="Moneda 7 2 3 2 2 5" xfId="2220" xr:uid="{00000000-0005-0000-0000-0000A8080000}"/>
    <cellStyle name="Moneda 7 2 3 2 3" xfId="2221" xr:uid="{00000000-0005-0000-0000-0000A9080000}"/>
    <cellStyle name="Moneda 7 2 3 2 3 2" xfId="2222" xr:uid="{00000000-0005-0000-0000-0000AA080000}"/>
    <cellStyle name="Moneda 7 2 3 2 4" xfId="2223" xr:uid="{00000000-0005-0000-0000-0000AB080000}"/>
    <cellStyle name="Moneda 7 2 3 2 4 2" xfId="2224" xr:uid="{00000000-0005-0000-0000-0000AC080000}"/>
    <cellStyle name="Moneda 7 2 3 2 5" xfId="2225" xr:uid="{00000000-0005-0000-0000-0000AD080000}"/>
    <cellStyle name="Moneda 7 2 3 2 5 2" xfId="2226" xr:uid="{00000000-0005-0000-0000-0000AE080000}"/>
    <cellStyle name="Moneda 7 2 3 2 6" xfId="2227" xr:uid="{00000000-0005-0000-0000-0000AF080000}"/>
    <cellStyle name="Moneda 7 2 3 3" xfId="2228" xr:uid="{00000000-0005-0000-0000-0000B0080000}"/>
    <cellStyle name="Moneda 7 2 3 3 2" xfId="2229" xr:uid="{00000000-0005-0000-0000-0000B1080000}"/>
    <cellStyle name="Moneda 7 2 3 3 2 2" xfId="2230" xr:uid="{00000000-0005-0000-0000-0000B2080000}"/>
    <cellStyle name="Moneda 7 2 3 3 3" xfId="2231" xr:uid="{00000000-0005-0000-0000-0000B3080000}"/>
    <cellStyle name="Moneda 7 2 3 3 3 2" xfId="2232" xr:uid="{00000000-0005-0000-0000-0000B4080000}"/>
    <cellStyle name="Moneda 7 2 3 3 4" xfId="2233" xr:uid="{00000000-0005-0000-0000-0000B5080000}"/>
    <cellStyle name="Moneda 7 2 3 3 4 2" xfId="2234" xr:uid="{00000000-0005-0000-0000-0000B6080000}"/>
    <cellStyle name="Moneda 7 2 3 3 5" xfId="2235" xr:uid="{00000000-0005-0000-0000-0000B7080000}"/>
    <cellStyle name="Moneda 7 2 3 4" xfId="2236" xr:uid="{00000000-0005-0000-0000-0000B8080000}"/>
    <cellStyle name="Moneda 7 2 3 4 2" xfId="2237" xr:uid="{00000000-0005-0000-0000-0000B9080000}"/>
    <cellStyle name="Moneda 7 2 3 5" xfId="2238" xr:uid="{00000000-0005-0000-0000-0000BA080000}"/>
    <cellStyle name="Moneda 7 2 3 5 2" xfId="2239" xr:uid="{00000000-0005-0000-0000-0000BB080000}"/>
    <cellStyle name="Moneda 7 2 3 6" xfId="2240" xr:uid="{00000000-0005-0000-0000-0000BC080000}"/>
    <cellStyle name="Moneda 7 2 3 6 2" xfId="2241" xr:uid="{00000000-0005-0000-0000-0000BD080000}"/>
    <cellStyle name="Moneda 7 2 3 7" xfId="2242" xr:uid="{00000000-0005-0000-0000-0000BE080000}"/>
    <cellStyle name="Moneda 7 2 4" xfId="2243" xr:uid="{00000000-0005-0000-0000-0000BF080000}"/>
    <cellStyle name="Moneda 7 2 4 2" xfId="2244" xr:uid="{00000000-0005-0000-0000-0000C0080000}"/>
    <cellStyle name="Moneda 7 2 4 2 2" xfId="2245" xr:uid="{00000000-0005-0000-0000-0000C1080000}"/>
    <cellStyle name="Moneda 7 2 4 2 2 2" xfId="2246" xr:uid="{00000000-0005-0000-0000-0000C2080000}"/>
    <cellStyle name="Moneda 7 2 4 2 2 2 2" xfId="2247" xr:uid="{00000000-0005-0000-0000-0000C3080000}"/>
    <cellStyle name="Moneda 7 2 4 2 2 3" xfId="2248" xr:uid="{00000000-0005-0000-0000-0000C4080000}"/>
    <cellStyle name="Moneda 7 2 4 2 2 3 2" xfId="2249" xr:uid="{00000000-0005-0000-0000-0000C5080000}"/>
    <cellStyle name="Moneda 7 2 4 2 2 4" xfId="2250" xr:uid="{00000000-0005-0000-0000-0000C6080000}"/>
    <cellStyle name="Moneda 7 2 4 2 2 4 2" xfId="2251" xr:uid="{00000000-0005-0000-0000-0000C7080000}"/>
    <cellStyle name="Moneda 7 2 4 2 2 5" xfId="2252" xr:uid="{00000000-0005-0000-0000-0000C8080000}"/>
    <cellStyle name="Moneda 7 2 4 2 3" xfId="2253" xr:uid="{00000000-0005-0000-0000-0000C9080000}"/>
    <cellStyle name="Moneda 7 2 4 2 3 2" xfId="2254" xr:uid="{00000000-0005-0000-0000-0000CA080000}"/>
    <cellStyle name="Moneda 7 2 4 2 4" xfId="2255" xr:uid="{00000000-0005-0000-0000-0000CB080000}"/>
    <cellStyle name="Moneda 7 2 4 2 4 2" xfId="2256" xr:uid="{00000000-0005-0000-0000-0000CC080000}"/>
    <cellStyle name="Moneda 7 2 4 2 5" xfId="2257" xr:uid="{00000000-0005-0000-0000-0000CD080000}"/>
    <cellStyle name="Moneda 7 2 4 2 5 2" xfId="2258" xr:uid="{00000000-0005-0000-0000-0000CE080000}"/>
    <cellStyle name="Moneda 7 2 4 2 6" xfId="2259" xr:uid="{00000000-0005-0000-0000-0000CF080000}"/>
    <cellStyle name="Moneda 7 2 4 3" xfId="2260" xr:uid="{00000000-0005-0000-0000-0000D0080000}"/>
    <cellStyle name="Moneda 7 2 4 3 2" xfId="2261" xr:uid="{00000000-0005-0000-0000-0000D1080000}"/>
    <cellStyle name="Moneda 7 2 4 3 2 2" xfId="2262" xr:uid="{00000000-0005-0000-0000-0000D2080000}"/>
    <cellStyle name="Moneda 7 2 4 3 3" xfId="2263" xr:uid="{00000000-0005-0000-0000-0000D3080000}"/>
    <cellStyle name="Moneda 7 2 4 3 3 2" xfId="2264" xr:uid="{00000000-0005-0000-0000-0000D4080000}"/>
    <cellStyle name="Moneda 7 2 4 3 4" xfId="2265" xr:uid="{00000000-0005-0000-0000-0000D5080000}"/>
    <cellStyle name="Moneda 7 2 4 3 4 2" xfId="2266" xr:uid="{00000000-0005-0000-0000-0000D6080000}"/>
    <cellStyle name="Moneda 7 2 4 3 5" xfId="2267" xr:uid="{00000000-0005-0000-0000-0000D7080000}"/>
    <cellStyle name="Moneda 7 2 4 4" xfId="2268" xr:uid="{00000000-0005-0000-0000-0000D8080000}"/>
    <cellStyle name="Moneda 7 2 4 4 2" xfId="2269" xr:uid="{00000000-0005-0000-0000-0000D9080000}"/>
    <cellStyle name="Moneda 7 2 4 5" xfId="2270" xr:uid="{00000000-0005-0000-0000-0000DA080000}"/>
    <cellStyle name="Moneda 7 2 4 5 2" xfId="2271" xr:uid="{00000000-0005-0000-0000-0000DB080000}"/>
    <cellStyle name="Moneda 7 2 4 6" xfId="2272" xr:uid="{00000000-0005-0000-0000-0000DC080000}"/>
    <cellStyle name="Moneda 7 2 4 6 2" xfId="2273" xr:uid="{00000000-0005-0000-0000-0000DD080000}"/>
    <cellStyle name="Moneda 7 2 4 7" xfId="2274" xr:uid="{00000000-0005-0000-0000-0000DE080000}"/>
    <cellStyle name="Moneda 7 2 5" xfId="2275" xr:uid="{00000000-0005-0000-0000-0000DF080000}"/>
    <cellStyle name="Moneda 7 2 5 2" xfId="2276" xr:uid="{00000000-0005-0000-0000-0000E0080000}"/>
    <cellStyle name="Moneda 7 2 5 2 2" xfId="2277" xr:uid="{00000000-0005-0000-0000-0000E1080000}"/>
    <cellStyle name="Moneda 7 2 5 2 2 2" xfId="2278" xr:uid="{00000000-0005-0000-0000-0000E2080000}"/>
    <cellStyle name="Moneda 7 2 5 2 3" xfId="2279" xr:uid="{00000000-0005-0000-0000-0000E3080000}"/>
    <cellStyle name="Moneda 7 2 5 2 3 2" xfId="2280" xr:uid="{00000000-0005-0000-0000-0000E4080000}"/>
    <cellStyle name="Moneda 7 2 5 2 4" xfId="2281" xr:uid="{00000000-0005-0000-0000-0000E5080000}"/>
    <cellStyle name="Moneda 7 2 5 2 4 2" xfId="2282" xr:uid="{00000000-0005-0000-0000-0000E6080000}"/>
    <cellStyle name="Moneda 7 2 5 2 5" xfId="2283" xr:uid="{00000000-0005-0000-0000-0000E7080000}"/>
    <cellStyle name="Moneda 7 2 5 3" xfId="2284" xr:uid="{00000000-0005-0000-0000-0000E8080000}"/>
    <cellStyle name="Moneda 7 2 5 3 2" xfId="2285" xr:uid="{00000000-0005-0000-0000-0000E9080000}"/>
    <cellStyle name="Moneda 7 2 5 4" xfId="2286" xr:uid="{00000000-0005-0000-0000-0000EA080000}"/>
    <cellStyle name="Moneda 7 2 5 4 2" xfId="2287" xr:uid="{00000000-0005-0000-0000-0000EB080000}"/>
    <cellStyle name="Moneda 7 2 5 5" xfId="2288" xr:uid="{00000000-0005-0000-0000-0000EC080000}"/>
    <cellStyle name="Moneda 7 2 5 5 2" xfId="2289" xr:uid="{00000000-0005-0000-0000-0000ED080000}"/>
    <cellStyle name="Moneda 7 2 5 6" xfId="2290" xr:uid="{00000000-0005-0000-0000-0000EE080000}"/>
    <cellStyle name="Moneda 7 2 6" xfId="2291" xr:uid="{00000000-0005-0000-0000-0000EF080000}"/>
    <cellStyle name="Moneda 7 2 6 2" xfId="2292" xr:uid="{00000000-0005-0000-0000-0000F0080000}"/>
    <cellStyle name="Moneda 7 2 6 2 2" xfId="2293" xr:uid="{00000000-0005-0000-0000-0000F1080000}"/>
    <cellStyle name="Moneda 7 2 6 3" xfId="2294" xr:uid="{00000000-0005-0000-0000-0000F2080000}"/>
    <cellStyle name="Moneda 7 2 6 3 2" xfId="2295" xr:uid="{00000000-0005-0000-0000-0000F3080000}"/>
    <cellStyle name="Moneda 7 2 6 4" xfId="2296" xr:uid="{00000000-0005-0000-0000-0000F4080000}"/>
    <cellStyle name="Moneda 7 2 6 4 2" xfId="2297" xr:uid="{00000000-0005-0000-0000-0000F5080000}"/>
    <cellStyle name="Moneda 7 2 6 5" xfId="2298" xr:uid="{00000000-0005-0000-0000-0000F6080000}"/>
    <cellStyle name="Moneda 7 2 7" xfId="2299" xr:uid="{00000000-0005-0000-0000-0000F7080000}"/>
    <cellStyle name="Moneda 7 2 7 2" xfId="2300" xr:uid="{00000000-0005-0000-0000-0000F8080000}"/>
    <cellStyle name="Moneda 7 2 8" xfId="2301" xr:uid="{00000000-0005-0000-0000-0000F9080000}"/>
    <cellStyle name="Moneda 7 2 8 2" xfId="2302" xr:uid="{00000000-0005-0000-0000-0000FA080000}"/>
    <cellStyle name="Moneda 7 2 9" xfId="2303" xr:uid="{00000000-0005-0000-0000-0000FB080000}"/>
    <cellStyle name="Moneda 7 2 9 2" xfId="2304" xr:uid="{00000000-0005-0000-0000-0000FC080000}"/>
    <cellStyle name="Moneda 7 3" xfId="2305" xr:uid="{00000000-0005-0000-0000-0000FD080000}"/>
    <cellStyle name="Moneda 7 3 2" xfId="2306" xr:uid="{00000000-0005-0000-0000-0000FE080000}"/>
    <cellStyle name="Moneda 7 3 2 2" xfId="2307" xr:uid="{00000000-0005-0000-0000-0000FF080000}"/>
    <cellStyle name="Moneda 7 3 2 2 2" xfId="2308" xr:uid="{00000000-0005-0000-0000-000000090000}"/>
    <cellStyle name="Moneda 7 3 2 2 2 2" xfId="2309" xr:uid="{00000000-0005-0000-0000-000001090000}"/>
    <cellStyle name="Moneda 7 3 2 2 3" xfId="2310" xr:uid="{00000000-0005-0000-0000-000002090000}"/>
    <cellStyle name="Moneda 7 3 2 2 3 2" xfId="2311" xr:uid="{00000000-0005-0000-0000-000003090000}"/>
    <cellStyle name="Moneda 7 3 2 2 4" xfId="2312" xr:uid="{00000000-0005-0000-0000-000004090000}"/>
    <cellStyle name="Moneda 7 3 2 2 4 2" xfId="2313" xr:uid="{00000000-0005-0000-0000-000005090000}"/>
    <cellStyle name="Moneda 7 3 2 2 5" xfId="2314" xr:uid="{00000000-0005-0000-0000-000006090000}"/>
    <cellStyle name="Moneda 7 3 2 3" xfId="2315" xr:uid="{00000000-0005-0000-0000-000007090000}"/>
    <cellStyle name="Moneda 7 3 2 3 2" xfId="2316" xr:uid="{00000000-0005-0000-0000-000008090000}"/>
    <cellStyle name="Moneda 7 3 2 4" xfId="2317" xr:uid="{00000000-0005-0000-0000-000009090000}"/>
    <cellStyle name="Moneda 7 3 2 4 2" xfId="2318" xr:uid="{00000000-0005-0000-0000-00000A090000}"/>
    <cellStyle name="Moneda 7 3 2 5" xfId="2319" xr:uid="{00000000-0005-0000-0000-00000B090000}"/>
    <cellStyle name="Moneda 7 3 2 5 2" xfId="2320" xr:uid="{00000000-0005-0000-0000-00000C090000}"/>
    <cellStyle name="Moneda 7 3 2 6" xfId="2321" xr:uid="{00000000-0005-0000-0000-00000D090000}"/>
    <cellStyle name="Moneda 7 3 3" xfId="2322" xr:uid="{00000000-0005-0000-0000-00000E090000}"/>
    <cellStyle name="Moneda 7 3 3 2" xfId="2323" xr:uid="{00000000-0005-0000-0000-00000F090000}"/>
    <cellStyle name="Moneda 7 3 3 2 2" xfId="2324" xr:uid="{00000000-0005-0000-0000-000010090000}"/>
    <cellStyle name="Moneda 7 3 3 3" xfId="2325" xr:uid="{00000000-0005-0000-0000-000011090000}"/>
    <cellStyle name="Moneda 7 3 3 3 2" xfId="2326" xr:uid="{00000000-0005-0000-0000-000012090000}"/>
    <cellStyle name="Moneda 7 3 3 4" xfId="2327" xr:uid="{00000000-0005-0000-0000-000013090000}"/>
    <cellStyle name="Moneda 7 3 3 4 2" xfId="2328" xr:uid="{00000000-0005-0000-0000-000014090000}"/>
    <cellStyle name="Moneda 7 3 3 5" xfId="2329" xr:uid="{00000000-0005-0000-0000-000015090000}"/>
    <cellStyle name="Moneda 7 3 4" xfId="2330" xr:uid="{00000000-0005-0000-0000-000016090000}"/>
    <cellStyle name="Moneda 7 3 4 2" xfId="2331" xr:uid="{00000000-0005-0000-0000-000017090000}"/>
    <cellStyle name="Moneda 7 3 5" xfId="2332" xr:uid="{00000000-0005-0000-0000-000018090000}"/>
    <cellStyle name="Moneda 7 3 5 2" xfId="2333" xr:uid="{00000000-0005-0000-0000-000019090000}"/>
    <cellStyle name="Moneda 7 3 6" xfId="2334" xr:uid="{00000000-0005-0000-0000-00001A090000}"/>
    <cellStyle name="Moneda 7 3 6 2" xfId="2335" xr:uid="{00000000-0005-0000-0000-00001B090000}"/>
    <cellStyle name="Moneda 7 3 7" xfId="2336" xr:uid="{00000000-0005-0000-0000-00001C090000}"/>
    <cellStyle name="Moneda 7 4" xfId="2337" xr:uid="{00000000-0005-0000-0000-00001D090000}"/>
    <cellStyle name="Moneda 7 4 2" xfId="2338" xr:uid="{00000000-0005-0000-0000-00001E090000}"/>
    <cellStyle name="Moneda 7 4 2 2" xfId="2339" xr:uid="{00000000-0005-0000-0000-00001F090000}"/>
    <cellStyle name="Moneda 7 4 2 2 2" xfId="2340" xr:uid="{00000000-0005-0000-0000-000020090000}"/>
    <cellStyle name="Moneda 7 4 2 2 2 2" xfId="2341" xr:uid="{00000000-0005-0000-0000-000021090000}"/>
    <cellStyle name="Moneda 7 4 2 2 3" xfId="2342" xr:uid="{00000000-0005-0000-0000-000022090000}"/>
    <cellStyle name="Moneda 7 4 2 2 3 2" xfId="2343" xr:uid="{00000000-0005-0000-0000-000023090000}"/>
    <cellStyle name="Moneda 7 4 2 2 4" xfId="2344" xr:uid="{00000000-0005-0000-0000-000024090000}"/>
    <cellStyle name="Moneda 7 4 2 2 4 2" xfId="2345" xr:uid="{00000000-0005-0000-0000-000025090000}"/>
    <cellStyle name="Moneda 7 4 2 2 5" xfId="2346" xr:uid="{00000000-0005-0000-0000-000026090000}"/>
    <cellStyle name="Moneda 7 4 2 3" xfId="2347" xr:uid="{00000000-0005-0000-0000-000027090000}"/>
    <cellStyle name="Moneda 7 4 2 3 2" xfId="2348" xr:uid="{00000000-0005-0000-0000-000028090000}"/>
    <cellStyle name="Moneda 7 4 2 4" xfId="2349" xr:uid="{00000000-0005-0000-0000-000029090000}"/>
    <cellStyle name="Moneda 7 4 2 4 2" xfId="2350" xr:uid="{00000000-0005-0000-0000-00002A090000}"/>
    <cellStyle name="Moneda 7 4 2 5" xfId="2351" xr:uid="{00000000-0005-0000-0000-00002B090000}"/>
    <cellStyle name="Moneda 7 4 2 5 2" xfId="2352" xr:uid="{00000000-0005-0000-0000-00002C090000}"/>
    <cellStyle name="Moneda 7 4 2 6" xfId="2353" xr:uid="{00000000-0005-0000-0000-00002D090000}"/>
    <cellStyle name="Moneda 7 4 3" xfId="2354" xr:uid="{00000000-0005-0000-0000-00002E090000}"/>
    <cellStyle name="Moneda 7 4 3 2" xfId="2355" xr:uid="{00000000-0005-0000-0000-00002F090000}"/>
    <cellStyle name="Moneda 7 4 3 2 2" xfId="2356" xr:uid="{00000000-0005-0000-0000-000030090000}"/>
    <cellStyle name="Moneda 7 4 3 3" xfId="2357" xr:uid="{00000000-0005-0000-0000-000031090000}"/>
    <cellStyle name="Moneda 7 4 3 3 2" xfId="2358" xr:uid="{00000000-0005-0000-0000-000032090000}"/>
    <cellStyle name="Moneda 7 4 3 4" xfId="2359" xr:uid="{00000000-0005-0000-0000-000033090000}"/>
    <cellStyle name="Moneda 7 4 3 4 2" xfId="2360" xr:uid="{00000000-0005-0000-0000-000034090000}"/>
    <cellStyle name="Moneda 7 4 3 5" xfId="2361" xr:uid="{00000000-0005-0000-0000-000035090000}"/>
    <cellStyle name="Moneda 7 4 4" xfId="2362" xr:uid="{00000000-0005-0000-0000-000036090000}"/>
    <cellStyle name="Moneda 7 4 4 2" xfId="2363" xr:uid="{00000000-0005-0000-0000-000037090000}"/>
    <cellStyle name="Moneda 7 4 5" xfId="2364" xr:uid="{00000000-0005-0000-0000-000038090000}"/>
    <cellStyle name="Moneda 7 4 5 2" xfId="2365" xr:uid="{00000000-0005-0000-0000-000039090000}"/>
    <cellStyle name="Moneda 7 4 6" xfId="2366" xr:uid="{00000000-0005-0000-0000-00003A090000}"/>
    <cellStyle name="Moneda 7 4 6 2" xfId="2367" xr:uid="{00000000-0005-0000-0000-00003B090000}"/>
    <cellStyle name="Moneda 7 4 7" xfId="2368" xr:uid="{00000000-0005-0000-0000-00003C090000}"/>
    <cellStyle name="Moneda 7 5" xfId="2369" xr:uid="{00000000-0005-0000-0000-00003D090000}"/>
    <cellStyle name="Moneda 7 5 2" xfId="2370" xr:uid="{00000000-0005-0000-0000-00003E090000}"/>
    <cellStyle name="Moneda 7 5 2 2" xfId="2371" xr:uid="{00000000-0005-0000-0000-00003F090000}"/>
    <cellStyle name="Moneda 7 5 2 2 2" xfId="2372" xr:uid="{00000000-0005-0000-0000-000040090000}"/>
    <cellStyle name="Moneda 7 5 2 2 2 2" xfId="2373" xr:uid="{00000000-0005-0000-0000-000041090000}"/>
    <cellStyle name="Moneda 7 5 2 2 3" xfId="2374" xr:uid="{00000000-0005-0000-0000-000042090000}"/>
    <cellStyle name="Moneda 7 5 2 2 3 2" xfId="2375" xr:uid="{00000000-0005-0000-0000-000043090000}"/>
    <cellStyle name="Moneda 7 5 2 2 4" xfId="2376" xr:uid="{00000000-0005-0000-0000-000044090000}"/>
    <cellStyle name="Moneda 7 5 2 2 4 2" xfId="2377" xr:uid="{00000000-0005-0000-0000-000045090000}"/>
    <cellStyle name="Moneda 7 5 2 2 5" xfId="2378" xr:uid="{00000000-0005-0000-0000-000046090000}"/>
    <cellStyle name="Moneda 7 5 2 3" xfId="2379" xr:uid="{00000000-0005-0000-0000-000047090000}"/>
    <cellStyle name="Moneda 7 5 2 3 2" xfId="2380" xr:uid="{00000000-0005-0000-0000-000048090000}"/>
    <cellStyle name="Moneda 7 5 2 4" xfId="2381" xr:uid="{00000000-0005-0000-0000-000049090000}"/>
    <cellStyle name="Moneda 7 5 2 4 2" xfId="2382" xr:uid="{00000000-0005-0000-0000-00004A090000}"/>
    <cellStyle name="Moneda 7 5 2 5" xfId="2383" xr:uid="{00000000-0005-0000-0000-00004B090000}"/>
    <cellStyle name="Moneda 7 5 2 5 2" xfId="2384" xr:uid="{00000000-0005-0000-0000-00004C090000}"/>
    <cellStyle name="Moneda 7 5 2 6" xfId="2385" xr:uid="{00000000-0005-0000-0000-00004D090000}"/>
    <cellStyle name="Moneda 7 5 3" xfId="2386" xr:uid="{00000000-0005-0000-0000-00004E090000}"/>
    <cellStyle name="Moneda 7 5 3 2" xfId="2387" xr:uid="{00000000-0005-0000-0000-00004F090000}"/>
    <cellStyle name="Moneda 7 5 3 2 2" xfId="2388" xr:uid="{00000000-0005-0000-0000-000050090000}"/>
    <cellStyle name="Moneda 7 5 3 3" xfId="2389" xr:uid="{00000000-0005-0000-0000-000051090000}"/>
    <cellStyle name="Moneda 7 5 3 3 2" xfId="2390" xr:uid="{00000000-0005-0000-0000-000052090000}"/>
    <cellStyle name="Moneda 7 5 3 4" xfId="2391" xr:uid="{00000000-0005-0000-0000-000053090000}"/>
    <cellStyle name="Moneda 7 5 3 4 2" xfId="2392" xr:uid="{00000000-0005-0000-0000-000054090000}"/>
    <cellStyle name="Moneda 7 5 3 5" xfId="2393" xr:uid="{00000000-0005-0000-0000-000055090000}"/>
    <cellStyle name="Moneda 7 5 4" xfId="2394" xr:uid="{00000000-0005-0000-0000-000056090000}"/>
    <cellStyle name="Moneda 7 5 4 2" xfId="2395" xr:uid="{00000000-0005-0000-0000-000057090000}"/>
    <cellStyle name="Moneda 7 5 5" xfId="2396" xr:uid="{00000000-0005-0000-0000-000058090000}"/>
    <cellStyle name="Moneda 7 5 5 2" xfId="2397" xr:uid="{00000000-0005-0000-0000-000059090000}"/>
    <cellStyle name="Moneda 7 5 6" xfId="2398" xr:uid="{00000000-0005-0000-0000-00005A090000}"/>
    <cellStyle name="Moneda 7 5 6 2" xfId="2399" xr:uid="{00000000-0005-0000-0000-00005B090000}"/>
    <cellStyle name="Moneda 7 5 7" xfId="2400" xr:uid="{00000000-0005-0000-0000-00005C090000}"/>
    <cellStyle name="Moneda 7 6" xfId="2401" xr:uid="{00000000-0005-0000-0000-00005D090000}"/>
    <cellStyle name="Moneda 7 6 2" xfId="2402" xr:uid="{00000000-0005-0000-0000-00005E090000}"/>
    <cellStyle name="Moneda 7 6 2 2" xfId="2403" xr:uid="{00000000-0005-0000-0000-00005F090000}"/>
    <cellStyle name="Moneda 7 6 2 2 2" xfId="2404" xr:uid="{00000000-0005-0000-0000-000060090000}"/>
    <cellStyle name="Moneda 7 6 2 3" xfId="2405" xr:uid="{00000000-0005-0000-0000-000061090000}"/>
    <cellStyle name="Moneda 7 6 2 3 2" xfId="2406" xr:uid="{00000000-0005-0000-0000-000062090000}"/>
    <cellStyle name="Moneda 7 6 2 4" xfId="2407" xr:uid="{00000000-0005-0000-0000-000063090000}"/>
    <cellStyle name="Moneda 7 6 2 4 2" xfId="2408" xr:uid="{00000000-0005-0000-0000-000064090000}"/>
    <cellStyle name="Moneda 7 6 2 5" xfId="2409" xr:uid="{00000000-0005-0000-0000-000065090000}"/>
    <cellStyle name="Moneda 7 6 3" xfId="2410" xr:uid="{00000000-0005-0000-0000-000066090000}"/>
    <cellStyle name="Moneda 7 6 3 2" xfId="2411" xr:uid="{00000000-0005-0000-0000-000067090000}"/>
    <cellStyle name="Moneda 7 6 4" xfId="2412" xr:uid="{00000000-0005-0000-0000-000068090000}"/>
    <cellStyle name="Moneda 7 6 4 2" xfId="2413" xr:uid="{00000000-0005-0000-0000-000069090000}"/>
    <cellStyle name="Moneda 7 6 5" xfId="2414" xr:uid="{00000000-0005-0000-0000-00006A090000}"/>
    <cellStyle name="Moneda 7 6 5 2" xfId="2415" xr:uid="{00000000-0005-0000-0000-00006B090000}"/>
    <cellStyle name="Moneda 7 6 6" xfId="2416" xr:uid="{00000000-0005-0000-0000-00006C090000}"/>
    <cellStyle name="Moneda 7 7" xfId="2417" xr:uid="{00000000-0005-0000-0000-00006D090000}"/>
    <cellStyle name="Moneda 7 7 2" xfId="2418" xr:uid="{00000000-0005-0000-0000-00006E090000}"/>
    <cellStyle name="Moneda 7 7 2 2" xfId="2419" xr:uid="{00000000-0005-0000-0000-00006F090000}"/>
    <cellStyle name="Moneda 7 7 3" xfId="2420" xr:uid="{00000000-0005-0000-0000-000070090000}"/>
    <cellStyle name="Moneda 7 7 3 2" xfId="2421" xr:uid="{00000000-0005-0000-0000-000071090000}"/>
    <cellStyle name="Moneda 7 7 4" xfId="2422" xr:uid="{00000000-0005-0000-0000-000072090000}"/>
    <cellStyle name="Moneda 7 7 4 2" xfId="2423" xr:uid="{00000000-0005-0000-0000-000073090000}"/>
    <cellStyle name="Moneda 7 7 5" xfId="2424" xr:uid="{00000000-0005-0000-0000-000074090000}"/>
    <cellStyle name="Moneda 7 8" xfId="2425" xr:uid="{00000000-0005-0000-0000-000075090000}"/>
    <cellStyle name="Moneda 7 8 2" xfId="2426" xr:uid="{00000000-0005-0000-0000-000076090000}"/>
    <cellStyle name="Moneda 7 9" xfId="2427" xr:uid="{00000000-0005-0000-0000-000077090000}"/>
    <cellStyle name="Moneda 7 9 2" xfId="2428" xr:uid="{00000000-0005-0000-0000-000078090000}"/>
    <cellStyle name="Moneda 8" xfId="2429" xr:uid="{00000000-0005-0000-0000-000079090000}"/>
    <cellStyle name="Moneda 8 10" xfId="2430" xr:uid="{00000000-0005-0000-0000-00007A090000}"/>
    <cellStyle name="Moneda 8 10 2" xfId="2431" xr:uid="{00000000-0005-0000-0000-00007B090000}"/>
    <cellStyle name="Moneda 8 11" xfId="2432" xr:uid="{00000000-0005-0000-0000-00007C090000}"/>
    <cellStyle name="Moneda 8 11 2" xfId="2433" xr:uid="{00000000-0005-0000-0000-00007D090000}"/>
    <cellStyle name="Moneda 8 12" xfId="2434" xr:uid="{00000000-0005-0000-0000-00007E090000}"/>
    <cellStyle name="Moneda 8 13" xfId="2435" xr:uid="{00000000-0005-0000-0000-00007F090000}"/>
    <cellStyle name="Moneda 8 2" xfId="2436" xr:uid="{00000000-0005-0000-0000-000080090000}"/>
    <cellStyle name="Moneda 8 2 10" xfId="2437" xr:uid="{00000000-0005-0000-0000-000081090000}"/>
    <cellStyle name="Moneda 8 2 11" xfId="2438" xr:uid="{00000000-0005-0000-0000-000082090000}"/>
    <cellStyle name="Moneda 8 2 2" xfId="2439" xr:uid="{00000000-0005-0000-0000-000083090000}"/>
    <cellStyle name="Moneda 8 2 2 2" xfId="2440" xr:uid="{00000000-0005-0000-0000-000084090000}"/>
    <cellStyle name="Moneda 8 2 2 2 2" xfId="2441" xr:uid="{00000000-0005-0000-0000-000085090000}"/>
    <cellStyle name="Moneda 8 2 2 2 2 2" xfId="2442" xr:uid="{00000000-0005-0000-0000-000086090000}"/>
    <cellStyle name="Moneda 8 2 2 2 2 2 2" xfId="2443" xr:uid="{00000000-0005-0000-0000-000087090000}"/>
    <cellStyle name="Moneda 8 2 2 2 2 3" xfId="2444" xr:uid="{00000000-0005-0000-0000-000088090000}"/>
    <cellStyle name="Moneda 8 2 2 2 2 3 2" xfId="2445" xr:uid="{00000000-0005-0000-0000-000089090000}"/>
    <cellStyle name="Moneda 8 2 2 2 2 4" xfId="2446" xr:uid="{00000000-0005-0000-0000-00008A090000}"/>
    <cellStyle name="Moneda 8 2 2 2 2 4 2" xfId="2447" xr:uid="{00000000-0005-0000-0000-00008B090000}"/>
    <cellStyle name="Moneda 8 2 2 2 2 5" xfId="2448" xr:uid="{00000000-0005-0000-0000-00008C090000}"/>
    <cellStyle name="Moneda 8 2 2 2 3" xfId="2449" xr:uid="{00000000-0005-0000-0000-00008D090000}"/>
    <cellStyle name="Moneda 8 2 2 2 3 2" xfId="2450" xr:uid="{00000000-0005-0000-0000-00008E090000}"/>
    <cellStyle name="Moneda 8 2 2 2 4" xfId="2451" xr:uid="{00000000-0005-0000-0000-00008F090000}"/>
    <cellStyle name="Moneda 8 2 2 2 4 2" xfId="2452" xr:uid="{00000000-0005-0000-0000-000090090000}"/>
    <cellStyle name="Moneda 8 2 2 2 5" xfId="2453" xr:uid="{00000000-0005-0000-0000-000091090000}"/>
    <cellStyle name="Moneda 8 2 2 2 5 2" xfId="2454" xr:uid="{00000000-0005-0000-0000-000092090000}"/>
    <cellStyle name="Moneda 8 2 2 2 6" xfId="2455" xr:uid="{00000000-0005-0000-0000-000093090000}"/>
    <cellStyle name="Moneda 8 2 2 3" xfId="2456" xr:uid="{00000000-0005-0000-0000-000094090000}"/>
    <cellStyle name="Moneda 8 2 2 3 2" xfId="2457" xr:uid="{00000000-0005-0000-0000-000095090000}"/>
    <cellStyle name="Moneda 8 2 2 3 2 2" xfId="2458" xr:uid="{00000000-0005-0000-0000-000096090000}"/>
    <cellStyle name="Moneda 8 2 2 3 3" xfId="2459" xr:uid="{00000000-0005-0000-0000-000097090000}"/>
    <cellStyle name="Moneda 8 2 2 3 3 2" xfId="2460" xr:uid="{00000000-0005-0000-0000-000098090000}"/>
    <cellStyle name="Moneda 8 2 2 3 4" xfId="2461" xr:uid="{00000000-0005-0000-0000-000099090000}"/>
    <cellStyle name="Moneda 8 2 2 3 4 2" xfId="2462" xr:uid="{00000000-0005-0000-0000-00009A090000}"/>
    <cellStyle name="Moneda 8 2 2 3 5" xfId="2463" xr:uid="{00000000-0005-0000-0000-00009B090000}"/>
    <cellStyle name="Moneda 8 2 2 4" xfId="2464" xr:uid="{00000000-0005-0000-0000-00009C090000}"/>
    <cellStyle name="Moneda 8 2 2 4 2" xfId="2465" xr:uid="{00000000-0005-0000-0000-00009D090000}"/>
    <cellStyle name="Moneda 8 2 2 5" xfId="2466" xr:uid="{00000000-0005-0000-0000-00009E090000}"/>
    <cellStyle name="Moneda 8 2 2 5 2" xfId="2467" xr:uid="{00000000-0005-0000-0000-00009F090000}"/>
    <cellStyle name="Moneda 8 2 2 6" xfId="2468" xr:uid="{00000000-0005-0000-0000-0000A0090000}"/>
    <cellStyle name="Moneda 8 2 2 6 2" xfId="2469" xr:uid="{00000000-0005-0000-0000-0000A1090000}"/>
    <cellStyle name="Moneda 8 2 2 7" xfId="2470" xr:uid="{00000000-0005-0000-0000-0000A2090000}"/>
    <cellStyle name="Moneda 8 2 3" xfId="2471" xr:uid="{00000000-0005-0000-0000-0000A3090000}"/>
    <cellStyle name="Moneda 8 2 3 2" xfId="2472" xr:uid="{00000000-0005-0000-0000-0000A4090000}"/>
    <cellStyle name="Moneda 8 2 3 2 2" xfId="2473" xr:uid="{00000000-0005-0000-0000-0000A5090000}"/>
    <cellStyle name="Moneda 8 2 3 2 2 2" xfId="2474" xr:uid="{00000000-0005-0000-0000-0000A6090000}"/>
    <cellStyle name="Moneda 8 2 3 2 2 2 2" xfId="2475" xr:uid="{00000000-0005-0000-0000-0000A7090000}"/>
    <cellStyle name="Moneda 8 2 3 2 2 3" xfId="2476" xr:uid="{00000000-0005-0000-0000-0000A8090000}"/>
    <cellStyle name="Moneda 8 2 3 2 2 3 2" xfId="2477" xr:uid="{00000000-0005-0000-0000-0000A9090000}"/>
    <cellStyle name="Moneda 8 2 3 2 2 4" xfId="2478" xr:uid="{00000000-0005-0000-0000-0000AA090000}"/>
    <cellStyle name="Moneda 8 2 3 2 2 4 2" xfId="2479" xr:uid="{00000000-0005-0000-0000-0000AB090000}"/>
    <cellStyle name="Moneda 8 2 3 2 2 5" xfId="2480" xr:uid="{00000000-0005-0000-0000-0000AC090000}"/>
    <cellStyle name="Moneda 8 2 3 2 3" xfId="2481" xr:uid="{00000000-0005-0000-0000-0000AD090000}"/>
    <cellStyle name="Moneda 8 2 3 2 3 2" xfId="2482" xr:uid="{00000000-0005-0000-0000-0000AE090000}"/>
    <cellStyle name="Moneda 8 2 3 2 4" xfId="2483" xr:uid="{00000000-0005-0000-0000-0000AF090000}"/>
    <cellStyle name="Moneda 8 2 3 2 4 2" xfId="2484" xr:uid="{00000000-0005-0000-0000-0000B0090000}"/>
    <cellStyle name="Moneda 8 2 3 2 5" xfId="2485" xr:uid="{00000000-0005-0000-0000-0000B1090000}"/>
    <cellStyle name="Moneda 8 2 3 2 5 2" xfId="2486" xr:uid="{00000000-0005-0000-0000-0000B2090000}"/>
    <cellStyle name="Moneda 8 2 3 2 6" xfId="2487" xr:uid="{00000000-0005-0000-0000-0000B3090000}"/>
    <cellStyle name="Moneda 8 2 3 3" xfId="2488" xr:uid="{00000000-0005-0000-0000-0000B4090000}"/>
    <cellStyle name="Moneda 8 2 3 3 2" xfId="2489" xr:uid="{00000000-0005-0000-0000-0000B5090000}"/>
    <cellStyle name="Moneda 8 2 3 3 2 2" xfId="2490" xr:uid="{00000000-0005-0000-0000-0000B6090000}"/>
    <cellStyle name="Moneda 8 2 3 3 3" xfId="2491" xr:uid="{00000000-0005-0000-0000-0000B7090000}"/>
    <cellStyle name="Moneda 8 2 3 3 3 2" xfId="2492" xr:uid="{00000000-0005-0000-0000-0000B8090000}"/>
    <cellStyle name="Moneda 8 2 3 3 4" xfId="2493" xr:uid="{00000000-0005-0000-0000-0000B9090000}"/>
    <cellStyle name="Moneda 8 2 3 3 4 2" xfId="2494" xr:uid="{00000000-0005-0000-0000-0000BA090000}"/>
    <cellStyle name="Moneda 8 2 3 3 5" xfId="2495" xr:uid="{00000000-0005-0000-0000-0000BB090000}"/>
    <cellStyle name="Moneda 8 2 3 4" xfId="2496" xr:uid="{00000000-0005-0000-0000-0000BC090000}"/>
    <cellStyle name="Moneda 8 2 3 4 2" xfId="2497" xr:uid="{00000000-0005-0000-0000-0000BD090000}"/>
    <cellStyle name="Moneda 8 2 3 5" xfId="2498" xr:uid="{00000000-0005-0000-0000-0000BE090000}"/>
    <cellStyle name="Moneda 8 2 3 5 2" xfId="2499" xr:uid="{00000000-0005-0000-0000-0000BF090000}"/>
    <cellStyle name="Moneda 8 2 3 6" xfId="2500" xr:uid="{00000000-0005-0000-0000-0000C0090000}"/>
    <cellStyle name="Moneda 8 2 3 6 2" xfId="2501" xr:uid="{00000000-0005-0000-0000-0000C1090000}"/>
    <cellStyle name="Moneda 8 2 3 7" xfId="2502" xr:uid="{00000000-0005-0000-0000-0000C2090000}"/>
    <cellStyle name="Moneda 8 2 4" xfId="2503" xr:uid="{00000000-0005-0000-0000-0000C3090000}"/>
    <cellStyle name="Moneda 8 2 4 2" xfId="2504" xr:uid="{00000000-0005-0000-0000-0000C4090000}"/>
    <cellStyle name="Moneda 8 2 4 2 2" xfId="2505" xr:uid="{00000000-0005-0000-0000-0000C5090000}"/>
    <cellStyle name="Moneda 8 2 4 2 2 2" xfId="2506" xr:uid="{00000000-0005-0000-0000-0000C6090000}"/>
    <cellStyle name="Moneda 8 2 4 2 2 2 2" xfId="2507" xr:uid="{00000000-0005-0000-0000-0000C7090000}"/>
    <cellStyle name="Moneda 8 2 4 2 2 3" xfId="2508" xr:uid="{00000000-0005-0000-0000-0000C8090000}"/>
    <cellStyle name="Moneda 8 2 4 2 2 3 2" xfId="2509" xr:uid="{00000000-0005-0000-0000-0000C9090000}"/>
    <cellStyle name="Moneda 8 2 4 2 2 4" xfId="2510" xr:uid="{00000000-0005-0000-0000-0000CA090000}"/>
    <cellStyle name="Moneda 8 2 4 2 2 4 2" xfId="2511" xr:uid="{00000000-0005-0000-0000-0000CB090000}"/>
    <cellStyle name="Moneda 8 2 4 2 2 5" xfId="2512" xr:uid="{00000000-0005-0000-0000-0000CC090000}"/>
    <cellStyle name="Moneda 8 2 4 2 3" xfId="2513" xr:uid="{00000000-0005-0000-0000-0000CD090000}"/>
    <cellStyle name="Moneda 8 2 4 2 3 2" xfId="2514" xr:uid="{00000000-0005-0000-0000-0000CE090000}"/>
    <cellStyle name="Moneda 8 2 4 2 4" xfId="2515" xr:uid="{00000000-0005-0000-0000-0000CF090000}"/>
    <cellStyle name="Moneda 8 2 4 2 4 2" xfId="2516" xr:uid="{00000000-0005-0000-0000-0000D0090000}"/>
    <cellStyle name="Moneda 8 2 4 2 5" xfId="2517" xr:uid="{00000000-0005-0000-0000-0000D1090000}"/>
    <cellStyle name="Moneda 8 2 4 2 5 2" xfId="2518" xr:uid="{00000000-0005-0000-0000-0000D2090000}"/>
    <cellStyle name="Moneda 8 2 4 2 6" xfId="2519" xr:uid="{00000000-0005-0000-0000-0000D3090000}"/>
    <cellStyle name="Moneda 8 2 4 3" xfId="2520" xr:uid="{00000000-0005-0000-0000-0000D4090000}"/>
    <cellStyle name="Moneda 8 2 4 3 2" xfId="2521" xr:uid="{00000000-0005-0000-0000-0000D5090000}"/>
    <cellStyle name="Moneda 8 2 4 3 2 2" xfId="2522" xr:uid="{00000000-0005-0000-0000-0000D6090000}"/>
    <cellStyle name="Moneda 8 2 4 3 3" xfId="2523" xr:uid="{00000000-0005-0000-0000-0000D7090000}"/>
    <cellStyle name="Moneda 8 2 4 3 3 2" xfId="2524" xr:uid="{00000000-0005-0000-0000-0000D8090000}"/>
    <cellStyle name="Moneda 8 2 4 3 4" xfId="2525" xr:uid="{00000000-0005-0000-0000-0000D9090000}"/>
    <cellStyle name="Moneda 8 2 4 3 4 2" xfId="2526" xr:uid="{00000000-0005-0000-0000-0000DA090000}"/>
    <cellStyle name="Moneda 8 2 4 3 5" xfId="2527" xr:uid="{00000000-0005-0000-0000-0000DB090000}"/>
    <cellStyle name="Moneda 8 2 4 4" xfId="2528" xr:uid="{00000000-0005-0000-0000-0000DC090000}"/>
    <cellStyle name="Moneda 8 2 4 4 2" xfId="2529" xr:uid="{00000000-0005-0000-0000-0000DD090000}"/>
    <cellStyle name="Moneda 8 2 4 5" xfId="2530" xr:uid="{00000000-0005-0000-0000-0000DE090000}"/>
    <cellStyle name="Moneda 8 2 4 5 2" xfId="2531" xr:uid="{00000000-0005-0000-0000-0000DF090000}"/>
    <cellStyle name="Moneda 8 2 4 6" xfId="2532" xr:uid="{00000000-0005-0000-0000-0000E0090000}"/>
    <cellStyle name="Moneda 8 2 4 6 2" xfId="2533" xr:uid="{00000000-0005-0000-0000-0000E1090000}"/>
    <cellStyle name="Moneda 8 2 4 7" xfId="2534" xr:uid="{00000000-0005-0000-0000-0000E2090000}"/>
    <cellStyle name="Moneda 8 2 5" xfId="2535" xr:uid="{00000000-0005-0000-0000-0000E3090000}"/>
    <cellStyle name="Moneda 8 2 5 2" xfId="2536" xr:uid="{00000000-0005-0000-0000-0000E4090000}"/>
    <cellStyle name="Moneda 8 2 5 2 2" xfId="2537" xr:uid="{00000000-0005-0000-0000-0000E5090000}"/>
    <cellStyle name="Moneda 8 2 5 2 2 2" xfId="2538" xr:uid="{00000000-0005-0000-0000-0000E6090000}"/>
    <cellStyle name="Moneda 8 2 5 2 3" xfId="2539" xr:uid="{00000000-0005-0000-0000-0000E7090000}"/>
    <cellStyle name="Moneda 8 2 5 2 3 2" xfId="2540" xr:uid="{00000000-0005-0000-0000-0000E8090000}"/>
    <cellStyle name="Moneda 8 2 5 2 4" xfId="2541" xr:uid="{00000000-0005-0000-0000-0000E9090000}"/>
    <cellStyle name="Moneda 8 2 5 2 4 2" xfId="2542" xr:uid="{00000000-0005-0000-0000-0000EA090000}"/>
    <cellStyle name="Moneda 8 2 5 2 5" xfId="2543" xr:uid="{00000000-0005-0000-0000-0000EB090000}"/>
    <cellStyle name="Moneda 8 2 5 3" xfId="2544" xr:uid="{00000000-0005-0000-0000-0000EC090000}"/>
    <cellStyle name="Moneda 8 2 5 3 2" xfId="2545" xr:uid="{00000000-0005-0000-0000-0000ED090000}"/>
    <cellStyle name="Moneda 8 2 5 4" xfId="2546" xr:uid="{00000000-0005-0000-0000-0000EE090000}"/>
    <cellStyle name="Moneda 8 2 5 4 2" xfId="2547" xr:uid="{00000000-0005-0000-0000-0000EF090000}"/>
    <cellStyle name="Moneda 8 2 5 5" xfId="2548" xr:uid="{00000000-0005-0000-0000-0000F0090000}"/>
    <cellStyle name="Moneda 8 2 5 5 2" xfId="2549" xr:uid="{00000000-0005-0000-0000-0000F1090000}"/>
    <cellStyle name="Moneda 8 2 5 6" xfId="2550" xr:uid="{00000000-0005-0000-0000-0000F2090000}"/>
    <cellStyle name="Moneda 8 2 6" xfId="2551" xr:uid="{00000000-0005-0000-0000-0000F3090000}"/>
    <cellStyle name="Moneda 8 2 6 2" xfId="2552" xr:uid="{00000000-0005-0000-0000-0000F4090000}"/>
    <cellStyle name="Moneda 8 2 6 2 2" xfId="2553" xr:uid="{00000000-0005-0000-0000-0000F5090000}"/>
    <cellStyle name="Moneda 8 2 6 3" xfId="2554" xr:uid="{00000000-0005-0000-0000-0000F6090000}"/>
    <cellStyle name="Moneda 8 2 6 3 2" xfId="2555" xr:uid="{00000000-0005-0000-0000-0000F7090000}"/>
    <cellStyle name="Moneda 8 2 6 4" xfId="2556" xr:uid="{00000000-0005-0000-0000-0000F8090000}"/>
    <cellStyle name="Moneda 8 2 6 4 2" xfId="2557" xr:uid="{00000000-0005-0000-0000-0000F9090000}"/>
    <cellStyle name="Moneda 8 2 6 5" xfId="2558" xr:uid="{00000000-0005-0000-0000-0000FA090000}"/>
    <cellStyle name="Moneda 8 2 7" xfId="2559" xr:uid="{00000000-0005-0000-0000-0000FB090000}"/>
    <cellStyle name="Moneda 8 2 7 2" xfId="2560" xr:uid="{00000000-0005-0000-0000-0000FC090000}"/>
    <cellStyle name="Moneda 8 2 8" xfId="2561" xr:uid="{00000000-0005-0000-0000-0000FD090000}"/>
    <cellStyle name="Moneda 8 2 8 2" xfId="2562" xr:uid="{00000000-0005-0000-0000-0000FE090000}"/>
    <cellStyle name="Moneda 8 2 9" xfId="2563" xr:uid="{00000000-0005-0000-0000-0000FF090000}"/>
    <cellStyle name="Moneda 8 2 9 2" xfId="2564" xr:uid="{00000000-0005-0000-0000-0000000A0000}"/>
    <cellStyle name="Moneda 8 3" xfId="2565" xr:uid="{00000000-0005-0000-0000-0000010A0000}"/>
    <cellStyle name="Moneda 8 3 2" xfId="2566" xr:uid="{00000000-0005-0000-0000-0000020A0000}"/>
    <cellStyle name="Moneda 8 3 2 2" xfId="2567" xr:uid="{00000000-0005-0000-0000-0000030A0000}"/>
    <cellStyle name="Moneda 8 3 2 2 2" xfId="2568" xr:uid="{00000000-0005-0000-0000-0000040A0000}"/>
    <cellStyle name="Moneda 8 3 2 2 2 2" xfId="2569" xr:uid="{00000000-0005-0000-0000-0000050A0000}"/>
    <cellStyle name="Moneda 8 3 2 2 3" xfId="2570" xr:uid="{00000000-0005-0000-0000-0000060A0000}"/>
    <cellStyle name="Moneda 8 3 2 2 3 2" xfId="2571" xr:uid="{00000000-0005-0000-0000-0000070A0000}"/>
    <cellStyle name="Moneda 8 3 2 2 4" xfId="2572" xr:uid="{00000000-0005-0000-0000-0000080A0000}"/>
    <cellStyle name="Moneda 8 3 2 2 4 2" xfId="2573" xr:uid="{00000000-0005-0000-0000-0000090A0000}"/>
    <cellStyle name="Moneda 8 3 2 2 5" xfId="2574" xr:uid="{00000000-0005-0000-0000-00000A0A0000}"/>
    <cellStyle name="Moneda 8 3 2 3" xfId="2575" xr:uid="{00000000-0005-0000-0000-00000B0A0000}"/>
    <cellStyle name="Moneda 8 3 2 3 2" xfId="2576" xr:uid="{00000000-0005-0000-0000-00000C0A0000}"/>
    <cellStyle name="Moneda 8 3 2 4" xfId="2577" xr:uid="{00000000-0005-0000-0000-00000D0A0000}"/>
    <cellStyle name="Moneda 8 3 2 4 2" xfId="2578" xr:uid="{00000000-0005-0000-0000-00000E0A0000}"/>
    <cellStyle name="Moneda 8 3 2 5" xfId="2579" xr:uid="{00000000-0005-0000-0000-00000F0A0000}"/>
    <cellStyle name="Moneda 8 3 2 5 2" xfId="2580" xr:uid="{00000000-0005-0000-0000-0000100A0000}"/>
    <cellStyle name="Moneda 8 3 2 6" xfId="2581" xr:uid="{00000000-0005-0000-0000-0000110A0000}"/>
    <cellStyle name="Moneda 8 3 3" xfId="2582" xr:uid="{00000000-0005-0000-0000-0000120A0000}"/>
    <cellStyle name="Moneda 8 3 3 2" xfId="2583" xr:uid="{00000000-0005-0000-0000-0000130A0000}"/>
    <cellStyle name="Moneda 8 3 3 2 2" xfId="2584" xr:uid="{00000000-0005-0000-0000-0000140A0000}"/>
    <cellStyle name="Moneda 8 3 3 3" xfId="2585" xr:uid="{00000000-0005-0000-0000-0000150A0000}"/>
    <cellStyle name="Moneda 8 3 3 3 2" xfId="2586" xr:uid="{00000000-0005-0000-0000-0000160A0000}"/>
    <cellStyle name="Moneda 8 3 3 4" xfId="2587" xr:uid="{00000000-0005-0000-0000-0000170A0000}"/>
    <cellStyle name="Moneda 8 3 3 4 2" xfId="2588" xr:uid="{00000000-0005-0000-0000-0000180A0000}"/>
    <cellStyle name="Moneda 8 3 3 5" xfId="2589" xr:uid="{00000000-0005-0000-0000-0000190A0000}"/>
    <cellStyle name="Moneda 8 3 4" xfId="2590" xr:uid="{00000000-0005-0000-0000-00001A0A0000}"/>
    <cellStyle name="Moneda 8 3 4 2" xfId="2591" xr:uid="{00000000-0005-0000-0000-00001B0A0000}"/>
    <cellStyle name="Moneda 8 3 5" xfId="2592" xr:uid="{00000000-0005-0000-0000-00001C0A0000}"/>
    <cellStyle name="Moneda 8 3 5 2" xfId="2593" xr:uid="{00000000-0005-0000-0000-00001D0A0000}"/>
    <cellStyle name="Moneda 8 3 6" xfId="2594" xr:uid="{00000000-0005-0000-0000-00001E0A0000}"/>
    <cellStyle name="Moneda 8 3 6 2" xfId="2595" xr:uid="{00000000-0005-0000-0000-00001F0A0000}"/>
    <cellStyle name="Moneda 8 3 7" xfId="2596" xr:uid="{00000000-0005-0000-0000-0000200A0000}"/>
    <cellStyle name="Moneda 8 4" xfId="2597" xr:uid="{00000000-0005-0000-0000-0000210A0000}"/>
    <cellStyle name="Moneda 8 4 2" xfId="2598" xr:uid="{00000000-0005-0000-0000-0000220A0000}"/>
    <cellStyle name="Moneda 8 4 2 2" xfId="2599" xr:uid="{00000000-0005-0000-0000-0000230A0000}"/>
    <cellStyle name="Moneda 8 4 2 2 2" xfId="2600" xr:uid="{00000000-0005-0000-0000-0000240A0000}"/>
    <cellStyle name="Moneda 8 4 2 2 2 2" xfId="2601" xr:uid="{00000000-0005-0000-0000-0000250A0000}"/>
    <cellStyle name="Moneda 8 4 2 2 3" xfId="2602" xr:uid="{00000000-0005-0000-0000-0000260A0000}"/>
    <cellStyle name="Moneda 8 4 2 2 3 2" xfId="2603" xr:uid="{00000000-0005-0000-0000-0000270A0000}"/>
    <cellStyle name="Moneda 8 4 2 2 4" xfId="2604" xr:uid="{00000000-0005-0000-0000-0000280A0000}"/>
    <cellStyle name="Moneda 8 4 2 2 4 2" xfId="2605" xr:uid="{00000000-0005-0000-0000-0000290A0000}"/>
    <cellStyle name="Moneda 8 4 2 2 5" xfId="2606" xr:uid="{00000000-0005-0000-0000-00002A0A0000}"/>
    <cellStyle name="Moneda 8 4 2 3" xfId="2607" xr:uid="{00000000-0005-0000-0000-00002B0A0000}"/>
    <cellStyle name="Moneda 8 4 2 3 2" xfId="2608" xr:uid="{00000000-0005-0000-0000-00002C0A0000}"/>
    <cellStyle name="Moneda 8 4 2 4" xfId="2609" xr:uid="{00000000-0005-0000-0000-00002D0A0000}"/>
    <cellStyle name="Moneda 8 4 2 4 2" xfId="2610" xr:uid="{00000000-0005-0000-0000-00002E0A0000}"/>
    <cellStyle name="Moneda 8 4 2 5" xfId="2611" xr:uid="{00000000-0005-0000-0000-00002F0A0000}"/>
    <cellStyle name="Moneda 8 4 2 5 2" xfId="2612" xr:uid="{00000000-0005-0000-0000-0000300A0000}"/>
    <cellStyle name="Moneda 8 4 2 6" xfId="2613" xr:uid="{00000000-0005-0000-0000-0000310A0000}"/>
    <cellStyle name="Moneda 8 4 3" xfId="2614" xr:uid="{00000000-0005-0000-0000-0000320A0000}"/>
    <cellStyle name="Moneda 8 4 3 2" xfId="2615" xr:uid="{00000000-0005-0000-0000-0000330A0000}"/>
    <cellStyle name="Moneda 8 4 3 2 2" xfId="2616" xr:uid="{00000000-0005-0000-0000-0000340A0000}"/>
    <cellStyle name="Moneda 8 4 3 3" xfId="2617" xr:uid="{00000000-0005-0000-0000-0000350A0000}"/>
    <cellStyle name="Moneda 8 4 3 3 2" xfId="2618" xr:uid="{00000000-0005-0000-0000-0000360A0000}"/>
    <cellStyle name="Moneda 8 4 3 4" xfId="2619" xr:uid="{00000000-0005-0000-0000-0000370A0000}"/>
    <cellStyle name="Moneda 8 4 3 4 2" xfId="2620" xr:uid="{00000000-0005-0000-0000-0000380A0000}"/>
    <cellStyle name="Moneda 8 4 3 5" xfId="2621" xr:uid="{00000000-0005-0000-0000-0000390A0000}"/>
    <cellStyle name="Moneda 8 4 4" xfId="2622" xr:uid="{00000000-0005-0000-0000-00003A0A0000}"/>
    <cellStyle name="Moneda 8 4 4 2" xfId="2623" xr:uid="{00000000-0005-0000-0000-00003B0A0000}"/>
    <cellStyle name="Moneda 8 4 5" xfId="2624" xr:uid="{00000000-0005-0000-0000-00003C0A0000}"/>
    <cellStyle name="Moneda 8 4 5 2" xfId="2625" xr:uid="{00000000-0005-0000-0000-00003D0A0000}"/>
    <cellStyle name="Moneda 8 4 6" xfId="2626" xr:uid="{00000000-0005-0000-0000-00003E0A0000}"/>
    <cellStyle name="Moneda 8 4 6 2" xfId="2627" xr:uid="{00000000-0005-0000-0000-00003F0A0000}"/>
    <cellStyle name="Moneda 8 4 7" xfId="2628" xr:uid="{00000000-0005-0000-0000-0000400A0000}"/>
    <cellStyle name="Moneda 8 5" xfId="2629" xr:uid="{00000000-0005-0000-0000-0000410A0000}"/>
    <cellStyle name="Moneda 8 5 2" xfId="2630" xr:uid="{00000000-0005-0000-0000-0000420A0000}"/>
    <cellStyle name="Moneda 8 5 2 2" xfId="2631" xr:uid="{00000000-0005-0000-0000-0000430A0000}"/>
    <cellStyle name="Moneda 8 5 2 2 2" xfId="2632" xr:uid="{00000000-0005-0000-0000-0000440A0000}"/>
    <cellStyle name="Moneda 8 5 2 2 2 2" xfId="2633" xr:uid="{00000000-0005-0000-0000-0000450A0000}"/>
    <cellStyle name="Moneda 8 5 2 2 3" xfId="2634" xr:uid="{00000000-0005-0000-0000-0000460A0000}"/>
    <cellStyle name="Moneda 8 5 2 2 3 2" xfId="2635" xr:uid="{00000000-0005-0000-0000-0000470A0000}"/>
    <cellStyle name="Moneda 8 5 2 2 4" xfId="2636" xr:uid="{00000000-0005-0000-0000-0000480A0000}"/>
    <cellStyle name="Moneda 8 5 2 2 4 2" xfId="2637" xr:uid="{00000000-0005-0000-0000-0000490A0000}"/>
    <cellStyle name="Moneda 8 5 2 2 5" xfId="2638" xr:uid="{00000000-0005-0000-0000-00004A0A0000}"/>
    <cellStyle name="Moneda 8 5 2 3" xfId="2639" xr:uid="{00000000-0005-0000-0000-00004B0A0000}"/>
    <cellStyle name="Moneda 8 5 2 3 2" xfId="2640" xr:uid="{00000000-0005-0000-0000-00004C0A0000}"/>
    <cellStyle name="Moneda 8 5 2 4" xfId="2641" xr:uid="{00000000-0005-0000-0000-00004D0A0000}"/>
    <cellStyle name="Moneda 8 5 2 4 2" xfId="2642" xr:uid="{00000000-0005-0000-0000-00004E0A0000}"/>
    <cellStyle name="Moneda 8 5 2 5" xfId="2643" xr:uid="{00000000-0005-0000-0000-00004F0A0000}"/>
    <cellStyle name="Moneda 8 5 2 5 2" xfId="2644" xr:uid="{00000000-0005-0000-0000-0000500A0000}"/>
    <cellStyle name="Moneda 8 5 2 6" xfId="2645" xr:uid="{00000000-0005-0000-0000-0000510A0000}"/>
    <cellStyle name="Moneda 8 5 3" xfId="2646" xr:uid="{00000000-0005-0000-0000-0000520A0000}"/>
    <cellStyle name="Moneda 8 5 3 2" xfId="2647" xr:uid="{00000000-0005-0000-0000-0000530A0000}"/>
    <cellStyle name="Moneda 8 5 3 2 2" xfId="2648" xr:uid="{00000000-0005-0000-0000-0000540A0000}"/>
    <cellStyle name="Moneda 8 5 3 3" xfId="2649" xr:uid="{00000000-0005-0000-0000-0000550A0000}"/>
    <cellStyle name="Moneda 8 5 3 3 2" xfId="2650" xr:uid="{00000000-0005-0000-0000-0000560A0000}"/>
    <cellStyle name="Moneda 8 5 3 4" xfId="2651" xr:uid="{00000000-0005-0000-0000-0000570A0000}"/>
    <cellStyle name="Moneda 8 5 3 4 2" xfId="2652" xr:uid="{00000000-0005-0000-0000-0000580A0000}"/>
    <cellStyle name="Moneda 8 5 3 5" xfId="2653" xr:uid="{00000000-0005-0000-0000-0000590A0000}"/>
    <cellStyle name="Moneda 8 5 4" xfId="2654" xr:uid="{00000000-0005-0000-0000-00005A0A0000}"/>
    <cellStyle name="Moneda 8 5 4 2" xfId="2655" xr:uid="{00000000-0005-0000-0000-00005B0A0000}"/>
    <cellStyle name="Moneda 8 5 5" xfId="2656" xr:uid="{00000000-0005-0000-0000-00005C0A0000}"/>
    <cellStyle name="Moneda 8 5 5 2" xfId="2657" xr:uid="{00000000-0005-0000-0000-00005D0A0000}"/>
    <cellStyle name="Moneda 8 5 6" xfId="2658" xr:uid="{00000000-0005-0000-0000-00005E0A0000}"/>
    <cellStyle name="Moneda 8 5 6 2" xfId="2659" xr:uid="{00000000-0005-0000-0000-00005F0A0000}"/>
    <cellStyle name="Moneda 8 5 7" xfId="2660" xr:uid="{00000000-0005-0000-0000-0000600A0000}"/>
    <cellStyle name="Moneda 8 6" xfId="2661" xr:uid="{00000000-0005-0000-0000-0000610A0000}"/>
    <cellStyle name="Moneda 8 6 2" xfId="2662" xr:uid="{00000000-0005-0000-0000-0000620A0000}"/>
    <cellStyle name="Moneda 8 6 2 2" xfId="2663" xr:uid="{00000000-0005-0000-0000-0000630A0000}"/>
    <cellStyle name="Moneda 8 6 2 2 2" xfId="2664" xr:uid="{00000000-0005-0000-0000-0000640A0000}"/>
    <cellStyle name="Moneda 8 6 2 3" xfId="2665" xr:uid="{00000000-0005-0000-0000-0000650A0000}"/>
    <cellStyle name="Moneda 8 6 2 3 2" xfId="2666" xr:uid="{00000000-0005-0000-0000-0000660A0000}"/>
    <cellStyle name="Moneda 8 6 2 4" xfId="2667" xr:uid="{00000000-0005-0000-0000-0000670A0000}"/>
    <cellStyle name="Moneda 8 6 2 4 2" xfId="2668" xr:uid="{00000000-0005-0000-0000-0000680A0000}"/>
    <cellStyle name="Moneda 8 6 2 5" xfId="2669" xr:uid="{00000000-0005-0000-0000-0000690A0000}"/>
    <cellStyle name="Moneda 8 6 3" xfId="2670" xr:uid="{00000000-0005-0000-0000-00006A0A0000}"/>
    <cellStyle name="Moneda 8 6 3 2" xfId="2671" xr:uid="{00000000-0005-0000-0000-00006B0A0000}"/>
    <cellStyle name="Moneda 8 6 4" xfId="2672" xr:uid="{00000000-0005-0000-0000-00006C0A0000}"/>
    <cellStyle name="Moneda 8 6 4 2" xfId="2673" xr:uid="{00000000-0005-0000-0000-00006D0A0000}"/>
    <cellStyle name="Moneda 8 6 5" xfId="2674" xr:uid="{00000000-0005-0000-0000-00006E0A0000}"/>
    <cellStyle name="Moneda 8 6 5 2" xfId="2675" xr:uid="{00000000-0005-0000-0000-00006F0A0000}"/>
    <cellStyle name="Moneda 8 6 6" xfId="2676" xr:uid="{00000000-0005-0000-0000-0000700A0000}"/>
    <cellStyle name="Moneda 8 7" xfId="2677" xr:uid="{00000000-0005-0000-0000-0000710A0000}"/>
    <cellStyle name="Moneda 8 7 2" xfId="2678" xr:uid="{00000000-0005-0000-0000-0000720A0000}"/>
    <cellStyle name="Moneda 8 7 2 2" xfId="2679" xr:uid="{00000000-0005-0000-0000-0000730A0000}"/>
    <cellStyle name="Moneda 8 7 3" xfId="2680" xr:uid="{00000000-0005-0000-0000-0000740A0000}"/>
    <cellStyle name="Moneda 8 7 3 2" xfId="2681" xr:uid="{00000000-0005-0000-0000-0000750A0000}"/>
    <cellStyle name="Moneda 8 7 4" xfId="2682" xr:uid="{00000000-0005-0000-0000-0000760A0000}"/>
    <cellStyle name="Moneda 8 7 4 2" xfId="2683" xr:uid="{00000000-0005-0000-0000-0000770A0000}"/>
    <cellStyle name="Moneda 8 7 5" xfId="2684" xr:uid="{00000000-0005-0000-0000-0000780A0000}"/>
    <cellStyle name="Moneda 8 8" xfId="2685" xr:uid="{00000000-0005-0000-0000-0000790A0000}"/>
    <cellStyle name="Moneda 8 8 2" xfId="2686" xr:uid="{00000000-0005-0000-0000-00007A0A0000}"/>
    <cellStyle name="Moneda 8 8 2 2" xfId="2687" xr:uid="{00000000-0005-0000-0000-00007B0A0000}"/>
    <cellStyle name="Moneda 8 8 3" xfId="2688" xr:uid="{00000000-0005-0000-0000-00007C0A0000}"/>
    <cellStyle name="Moneda 8 8 3 2" xfId="2689" xr:uid="{00000000-0005-0000-0000-00007D0A0000}"/>
    <cellStyle name="Moneda 8 8 4" xfId="2690" xr:uid="{00000000-0005-0000-0000-00007E0A0000}"/>
    <cellStyle name="Moneda 8 8 4 2" xfId="2691" xr:uid="{00000000-0005-0000-0000-00007F0A0000}"/>
    <cellStyle name="Moneda 8 8 5" xfId="2692" xr:uid="{00000000-0005-0000-0000-0000800A0000}"/>
    <cellStyle name="Moneda 8 9" xfId="2693" xr:uid="{00000000-0005-0000-0000-0000810A0000}"/>
    <cellStyle name="Moneda 8 9 2" xfId="2694" xr:uid="{00000000-0005-0000-0000-0000820A0000}"/>
    <cellStyle name="Moneda 9" xfId="2695" xr:uid="{00000000-0005-0000-0000-0000830A0000}"/>
    <cellStyle name="Moneda 9 10" xfId="2696" xr:uid="{00000000-0005-0000-0000-0000840A0000}"/>
    <cellStyle name="Moneda 9 11" xfId="2697" xr:uid="{00000000-0005-0000-0000-0000850A0000}"/>
    <cellStyle name="Moneda 9 2" xfId="2698" xr:uid="{00000000-0005-0000-0000-0000860A0000}"/>
    <cellStyle name="Moneda 9 2 2" xfId="2699" xr:uid="{00000000-0005-0000-0000-0000870A0000}"/>
    <cellStyle name="Moneda 9 2 2 2" xfId="2700" xr:uid="{00000000-0005-0000-0000-0000880A0000}"/>
    <cellStyle name="Moneda 9 2 2 2 2" xfId="2701" xr:uid="{00000000-0005-0000-0000-0000890A0000}"/>
    <cellStyle name="Moneda 9 2 2 2 2 2" xfId="2702" xr:uid="{00000000-0005-0000-0000-00008A0A0000}"/>
    <cellStyle name="Moneda 9 2 2 2 3" xfId="2703" xr:uid="{00000000-0005-0000-0000-00008B0A0000}"/>
    <cellStyle name="Moneda 9 2 2 2 3 2" xfId="2704" xr:uid="{00000000-0005-0000-0000-00008C0A0000}"/>
    <cellStyle name="Moneda 9 2 2 2 4" xfId="2705" xr:uid="{00000000-0005-0000-0000-00008D0A0000}"/>
    <cellStyle name="Moneda 9 2 2 2 4 2" xfId="2706" xr:uid="{00000000-0005-0000-0000-00008E0A0000}"/>
    <cellStyle name="Moneda 9 2 2 2 5" xfId="2707" xr:uid="{00000000-0005-0000-0000-00008F0A0000}"/>
    <cellStyle name="Moneda 9 2 2 3" xfId="2708" xr:uid="{00000000-0005-0000-0000-0000900A0000}"/>
    <cellStyle name="Moneda 9 2 2 3 2" xfId="2709" xr:uid="{00000000-0005-0000-0000-0000910A0000}"/>
    <cellStyle name="Moneda 9 2 2 4" xfId="2710" xr:uid="{00000000-0005-0000-0000-0000920A0000}"/>
    <cellStyle name="Moneda 9 2 2 4 2" xfId="2711" xr:uid="{00000000-0005-0000-0000-0000930A0000}"/>
    <cellStyle name="Moneda 9 2 2 5" xfId="2712" xr:uid="{00000000-0005-0000-0000-0000940A0000}"/>
    <cellStyle name="Moneda 9 2 2 5 2" xfId="2713" xr:uid="{00000000-0005-0000-0000-0000950A0000}"/>
    <cellStyle name="Moneda 9 2 2 6" xfId="2714" xr:uid="{00000000-0005-0000-0000-0000960A0000}"/>
    <cellStyle name="Moneda 9 2 3" xfId="2715" xr:uid="{00000000-0005-0000-0000-0000970A0000}"/>
    <cellStyle name="Moneda 9 2 3 2" xfId="2716" xr:uid="{00000000-0005-0000-0000-0000980A0000}"/>
    <cellStyle name="Moneda 9 2 3 2 2" xfId="2717" xr:uid="{00000000-0005-0000-0000-0000990A0000}"/>
    <cellStyle name="Moneda 9 2 3 3" xfId="2718" xr:uid="{00000000-0005-0000-0000-00009A0A0000}"/>
    <cellStyle name="Moneda 9 2 3 3 2" xfId="2719" xr:uid="{00000000-0005-0000-0000-00009B0A0000}"/>
    <cellStyle name="Moneda 9 2 3 4" xfId="2720" xr:uid="{00000000-0005-0000-0000-00009C0A0000}"/>
    <cellStyle name="Moneda 9 2 3 4 2" xfId="2721" xr:uid="{00000000-0005-0000-0000-00009D0A0000}"/>
    <cellStyle name="Moneda 9 2 3 5" xfId="2722" xr:uid="{00000000-0005-0000-0000-00009E0A0000}"/>
    <cellStyle name="Moneda 9 2 4" xfId="2723" xr:uid="{00000000-0005-0000-0000-00009F0A0000}"/>
    <cellStyle name="Moneda 9 2 4 2" xfId="2724" xr:uid="{00000000-0005-0000-0000-0000A00A0000}"/>
    <cellStyle name="Moneda 9 2 5" xfId="2725" xr:uid="{00000000-0005-0000-0000-0000A10A0000}"/>
    <cellStyle name="Moneda 9 2 5 2" xfId="2726" xr:uid="{00000000-0005-0000-0000-0000A20A0000}"/>
    <cellStyle name="Moneda 9 2 6" xfId="2727" xr:uid="{00000000-0005-0000-0000-0000A30A0000}"/>
    <cellStyle name="Moneda 9 2 6 2" xfId="2728" xr:uid="{00000000-0005-0000-0000-0000A40A0000}"/>
    <cellStyle name="Moneda 9 2 7" xfId="2729" xr:uid="{00000000-0005-0000-0000-0000A50A0000}"/>
    <cellStyle name="Moneda 9 2 8" xfId="2730" xr:uid="{00000000-0005-0000-0000-0000A60A0000}"/>
    <cellStyle name="Moneda 9 3" xfId="2731" xr:uid="{00000000-0005-0000-0000-0000A70A0000}"/>
    <cellStyle name="Moneda 9 3 2" xfId="2732" xr:uid="{00000000-0005-0000-0000-0000A80A0000}"/>
    <cellStyle name="Moneda 9 3 2 2" xfId="2733" xr:uid="{00000000-0005-0000-0000-0000A90A0000}"/>
    <cellStyle name="Moneda 9 3 2 2 2" xfId="2734" xr:uid="{00000000-0005-0000-0000-0000AA0A0000}"/>
    <cellStyle name="Moneda 9 3 2 2 2 2" xfId="2735" xr:uid="{00000000-0005-0000-0000-0000AB0A0000}"/>
    <cellStyle name="Moneda 9 3 2 2 3" xfId="2736" xr:uid="{00000000-0005-0000-0000-0000AC0A0000}"/>
    <cellStyle name="Moneda 9 3 2 2 3 2" xfId="2737" xr:uid="{00000000-0005-0000-0000-0000AD0A0000}"/>
    <cellStyle name="Moneda 9 3 2 2 4" xfId="2738" xr:uid="{00000000-0005-0000-0000-0000AE0A0000}"/>
    <cellStyle name="Moneda 9 3 2 2 4 2" xfId="2739" xr:uid="{00000000-0005-0000-0000-0000AF0A0000}"/>
    <cellStyle name="Moneda 9 3 2 2 5" xfId="2740" xr:uid="{00000000-0005-0000-0000-0000B00A0000}"/>
    <cellStyle name="Moneda 9 3 2 3" xfId="2741" xr:uid="{00000000-0005-0000-0000-0000B10A0000}"/>
    <cellStyle name="Moneda 9 3 2 3 2" xfId="2742" xr:uid="{00000000-0005-0000-0000-0000B20A0000}"/>
    <cellStyle name="Moneda 9 3 2 4" xfId="2743" xr:uid="{00000000-0005-0000-0000-0000B30A0000}"/>
    <cellStyle name="Moneda 9 3 2 4 2" xfId="2744" xr:uid="{00000000-0005-0000-0000-0000B40A0000}"/>
    <cellStyle name="Moneda 9 3 2 5" xfId="2745" xr:uid="{00000000-0005-0000-0000-0000B50A0000}"/>
    <cellStyle name="Moneda 9 3 2 5 2" xfId="2746" xr:uid="{00000000-0005-0000-0000-0000B60A0000}"/>
    <cellStyle name="Moneda 9 3 2 6" xfId="2747" xr:uid="{00000000-0005-0000-0000-0000B70A0000}"/>
    <cellStyle name="Moneda 9 3 3" xfId="2748" xr:uid="{00000000-0005-0000-0000-0000B80A0000}"/>
    <cellStyle name="Moneda 9 3 3 2" xfId="2749" xr:uid="{00000000-0005-0000-0000-0000B90A0000}"/>
    <cellStyle name="Moneda 9 3 3 2 2" xfId="2750" xr:uid="{00000000-0005-0000-0000-0000BA0A0000}"/>
    <cellStyle name="Moneda 9 3 3 3" xfId="2751" xr:uid="{00000000-0005-0000-0000-0000BB0A0000}"/>
    <cellStyle name="Moneda 9 3 3 3 2" xfId="2752" xr:uid="{00000000-0005-0000-0000-0000BC0A0000}"/>
    <cellStyle name="Moneda 9 3 3 4" xfId="2753" xr:uid="{00000000-0005-0000-0000-0000BD0A0000}"/>
    <cellStyle name="Moneda 9 3 3 4 2" xfId="2754" xr:uid="{00000000-0005-0000-0000-0000BE0A0000}"/>
    <cellStyle name="Moneda 9 3 3 5" xfId="2755" xr:uid="{00000000-0005-0000-0000-0000BF0A0000}"/>
    <cellStyle name="Moneda 9 3 4" xfId="2756" xr:uid="{00000000-0005-0000-0000-0000C00A0000}"/>
    <cellStyle name="Moneda 9 3 4 2" xfId="2757" xr:uid="{00000000-0005-0000-0000-0000C10A0000}"/>
    <cellStyle name="Moneda 9 3 5" xfId="2758" xr:uid="{00000000-0005-0000-0000-0000C20A0000}"/>
    <cellStyle name="Moneda 9 3 5 2" xfId="2759" xr:uid="{00000000-0005-0000-0000-0000C30A0000}"/>
    <cellStyle name="Moneda 9 3 6" xfId="2760" xr:uid="{00000000-0005-0000-0000-0000C40A0000}"/>
    <cellStyle name="Moneda 9 3 6 2" xfId="2761" xr:uid="{00000000-0005-0000-0000-0000C50A0000}"/>
    <cellStyle name="Moneda 9 3 7" xfId="2762" xr:uid="{00000000-0005-0000-0000-0000C60A0000}"/>
    <cellStyle name="Moneda 9 4" xfId="2763" xr:uid="{00000000-0005-0000-0000-0000C70A0000}"/>
    <cellStyle name="Moneda 9 4 2" xfId="2764" xr:uid="{00000000-0005-0000-0000-0000C80A0000}"/>
    <cellStyle name="Moneda 9 4 2 2" xfId="2765" xr:uid="{00000000-0005-0000-0000-0000C90A0000}"/>
    <cellStyle name="Moneda 9 4 2 2 2" xfId="2766" xr:uid="{00000000-0005-0000-0000-0000CA0A0000}"/>
    <cellStyle name="Moneda 9 4 2 2 2 2" xfId="2767" xr:uid="{00000000-0005-0000-0000-0000CB0A0000}"/>
    <cellStyle name="Moneda 9 4 2 2 3" xfId="2768" xr:uid="{00000000-0005-0000-0000-0000CC0A0000}"/>
    <cellStyle name="Moneda 9 4 2 2 3 2" xfId="2769" xr:uid="{00000000-0005-0000-0000-0000CD0A0000}"/>
    <cellStyle name="Moneda 9 4 2 2 4" xfId="2770" xr:uid="{00000000-0005-0000-0000-0000CE0A0000}"/>
    <cellStyle name="Moneda 9 4 2 2 4 2" xfId="2771" xr:uid="{00000000-0005-0000-0000-0000CF0A0000}"/>
    <cellStyle name="Moneda 9 4 2 2 5" xfId="2772" xr:uid="{00000000-0005-0000-0000-0000D00A0000}"/>
    <cellStyle name="Moneda 9 4 2 3" xfId="2773" xr:uid="{00000000-0005-0000-0000-0000D10A0000}"/>
    <cellStyle name="Moneda 9 4 2 3 2" xfId="2774" xr:uid="{00000000-0005-0000-0000-0000D20A0000}"/>
    <cellStyle name="Moneda 9 4 2 4" xfId="2775" xr:uid="{00000000-0005-0000-0000-0000D30A0000}"/>
    <cellStyle name="Moneda 9 4 2 4 2" xfId="2776" xr:uid="{00000000-0005-0000-0000-0000D40A0000}"/>
    <cellStyle name="Moneda 9 4 2 5" xfId="2777" xr:uid="{00000000-0005-0000-0000-0000D50A0000}"/>
    <cellStyle name="Moneda 9 4 2 5 2" xfId="2778" xr:uid="{00000000-0005-0000-0000-0000D60A0000}"/>
    <cellStyle name="Moneda 9 4 2 6" xfId="2779" xr:uid="{00000000-0005-0000-0000-0000D70A0000}"/>
    <cellStyle name="Moneda 9 4 3" xfId="2780" xr:uid="{00000000-0005-0000-0000-0000D80A0000}"/>
    <cellStyle name="Moneda 9 4 3 2" xfId="2781" xr:uid="{00000000-0005-0000-0000-0000D90A0000}"/>
    <cellStyle name="Moneda 9 4 3 2 2" xfId="2782" xr:uid="{00000000-0005-0000-0000-0000DA0A0000}"/>
    <cellStyle name="Moneda 9 4 3 3" xfId="2783" xr:uid="{00000000-0005-0000-0000-0000DB0A0000}"/>
    <cellStyle name="Moneda 9 4 3 3 2" xfId="2784" xr:uid="{00000000-0005-0000-0000-0000DC0A0000}"/>
    <cellStyle name="Moneda 9 4 3 4" xfId="2785" xr:uid="{00000000-0005-0000-0000-0000DD0A0000}"/>
    <cellStyle name="Moneda 9 4 3 4 2" xfId="2786" xr:uid="{00000000-0005-0000-0000-0000DE0A0000}"/>
    <cellStyle name="Moneda 9 4 3 5" xfId="2787" xr:uid="{00000000-0005-0000-0000-0000DF0A0000}"/>
    <cellStyle name="Moneda 9 4 4" xfId="2788" xr:uid="{00000000-0005-0000-0000-0000E00A0000}"/>
    <cellStyle name="Moneda 9 4 4 2" xfId="2789" xr:uid="{00000000-0005-0000-0000-0000E10A0000}"/>
    <cellStyle name="Moneda 9 4 5" xfId="2790" xr:uid="{00000000-0005-0000-0000-0000E20A0000}"/>
    <cellStyle name="Moneda 9 4 5 2" xfId="2791" xr:uid="{00000000-0005-0000-0000-0000E30A0000}"/>
    <cellStyle name="Moneda 9 4 6" xfId="2792" xr:uid="{00000000-0005-0000-0000-0000E40A0000}"/>
    <cellStyle name="Moneda 9 4 6 2" xfId="2793" xr:uid="{00000000-0005-0000-0000-0000E50A0000}"/>
    <cellStyle name="Moneda 9 4 7" xfId="2794" xr:uid="{00000000-0005-0000-0000-0000E60A0000}"/>
    <cellStyle name="Moneda 9 5" xfId="2795" xr:uid="{00000000-0005-0000-0000-0000E70A0000}"/>
    <cellStyle name="Moneda 9 5 2" xfId="2796" xr:uid="{00000000-0005-0000-0000-0000E80A0000}"/>
    <cellStyle name="Moneda 9 5 2 2" xfId="2797" xr:uid="{00000000-0005-0000-0000-0000E90A0000}"/>
    <cellStyle name="Moneda 9 5 2 2 2" xfId="2798" xr:uid="{00000000-0005-0000-0000-0000EA0A0000}"/>
    <cellStyle name="Moneda 9 5 2 3" xfId="2799" xr:uid="{00000000-0005-0000-0000-0000EB0A0000}"/>
    <cellStyle name="Moneda 9 5 2 3 2" xfId="2800" xr:uid="{00000000-0005-0000-0000-0000EC0A0000}"/>
    <cellStyle name="Moneda 9 5 2 4" xfId="2801" xr:uid="{00000000-0005-0000-0000-0000ED0A0000}"/>
    <cellStyle name="Moneda 9 5 2 4 2" xfId="2802" xr:uid="{00000000-0005-0000-0000-0000EE0A0000}"/>
    <cellStyle name="Moneda 9 5 2 5" xfId="2803" xr:uid="{00000000-0005-0000-0000-0000EF0A0000}"/>
    <cellStyle name="Moneda 9 5 3" xfId="2804" xr:uid="{00000000-0005-0000-0000-0000F00A0000}"/>
    <cellStyle name="Moneda 9 5 3 2" xfId="2805" xr:uid="{00000000-0005-0000-0000-0000F10A0000}"/>
    <cellStyle name="Moneda 9 5 4" xfId="2806" xr:uid="{00000000-0005-0000-0000-0000F20A0000}"/>
    <cellStyle name="Moneda 9 5 4 2" xfId="2807" xr:uid="{00000000-0005-0000-0000-0000F30A0000}"/>
    <cellStyle name="Moneda 9 5 5" xfId="2808" xr:uid="{00000000-0005-0000-0000-0000F40A0000}"/>
    <cellStyle name="Moneda 9 5 5 2" xfId="2809" xr:uid="{00000000-0005-0000-0000-0000F50A0000}"/>
    <cellStyle name="Moneda 9 5 6" xfId="2810" xr:uid="{00000000-0005-0000-0000-0000F60A0000}"/>
    <cellStyle name="Moneda 9 6" xfId="2811" xr:uid="{00000000-0005-0000-0000-0000F70A0000}"/>
    <cellStyle name="Moneda 9 6 2" xfId="2812" xr:uid="{00000000-0005-0000-0000-0000F80A0000}"/>
    <cellStyle name="Moneda 9 6 2 2" xfId="2813" xr:uid="{00000000-0005-0000-0000-0000F90A0000}"/>
    <cellStyle name="Moneda 9 6 3" xfId="2814" xr:uid="{00000000-0005-0000-0000-0000FA0A0000}"/>
    <cellStyle name="Moneda 9 6 3 2" xfId="2815" xr:uid="{00000000-0005-0000-0000-0000FB0A0000}"/>
    <cellStyle name="Moneda 9 6 4" xfId="2816" xr:uid="{00000000-0005-0000-0000-0000FC0A0000}"/>
    <cellStyle name="Moneda 9 6 4 2" xfId="2817" xr:uid="{00000000-0005-0000-0000-0000FD0A0000}"/>
    <cellStyle name="Moneda 9 6 5" xfId="2818" xr:uid="{00000000-0005-0000-0000-0000FE0A0000}"/>
    <cellStyle name="Moneda 9 7" xfId="2819" xr:uid="{00000000-0005-0000-0000-0000FF0A0000}"/>
    <cellStyle name="Moneda 9 7 2" xfId="2820" xr:uid="{00000000-0005-0000-0000-0000000B0000}"/>
    <cellStyle name="Moneda 9 8" xfId="2821" xr:uid="{00000000-0005-0000-0000-0000010B0000}"/>
    <cellStyle name="Moneda 9 8 2" xfId="2822" xr:uid="{00000000-0005-0000-0000-0000020B0000}"/>
    <cellStyle name="Moneda 9 9" xfId="2823" xr:uid="{00000000-0005-0000-0000-0000030B0000}"/>
    <cellStyle name="Moneda 9 9 2" xfId="2824" xr:uid="{00000000-0005-0000-0000-0000040B0000}"/>
    <cellStyle name="Neutral 2" xfId="2825" xr:uid="{00000000-0005-0000-0000-0000060B0000}"/>
    <cellStyle name="Normal" xfId="0" builtinId="0"/>
    <cellStyle name="Normal 2" xfId="14" xr:uid="{00000000-0005-0000-0000-0000080B0000}"/>
    <cellStyle name="Normal 2 10" xfId="15" xr:uid="{00000000-0005-0000-0000-0000090B0000}"/>
    <cellStyle name="Normal 2 2" xfId="2826" xr:uid="{00000000-0005-0000-0000-00000A0B0000}"/>
    <cellStyle name="Normal 2 2 2" xfId="2827" xr:uid="{00000000-0005-0000-0000-00000B0B0000}"/>
    <cellStyle name="Normal 2 3" xfId="2828" xr:uid="{00000000-0005-0000-0000-00000C0B0000}"/>
    <cellStyle name="Normal 2 3 2" xfId="2829" xr:uid="{00000000-0005-0000-0000-00000D0B0000}"/>
    <cellStyle name="Normal 2 4" xfId="2830" xr:uid="{00000000-0005-0000-0000-00000E0B0000}"/>
    <cellStyle name="Normal 3" xfId="16" xr:uid="{00000000-0005-0000-0000-00000F0B0000}"/>
    <cellStyle name="Normal 3 2" xfId="17" xr:uid="{00000000-0005-0000-0000-0000100B0000}"/>
    <cellStyle name="Normal 3 2 2" xfId="2831" xr:uid="{00000000-0005-0000-0000-0000110B0000}"/>
    <cellStyle name="Normal 3 2 2 2" xfId="2832" xr:uid="{00000000-0005-0000-0000-0000120B0000}"/>
    <cellStyle name="Normal 3 2 3" xfId="2833" xr:uid="{00000000-0005-0000-0000-0000130B0000}"/>
    <cellStyle name="Normal 3 3" xfId="2834" xr:uid="{00000000-0005-0000-0000-0000140B0000}"/>
    <cellStyle name="Normal 3 4" xfId="2835" xr:uid="{00000000-0005-0000-0000-0000150B0000}"/>
    <cellStyle name="Normal 3 5" xfId="2836" xr:uid="{00000000-0005-0000-0000-0000160B0000}"/>
    <cellStyle name="Normal 3_CADENA DE VALOR" xfId="24" xr:uid="{00000000-0005-0000-0000-0000170B0000}"/>
    <cellStyle name="Normal 4" xfId="2837" xr:uid="{00000000-0005-0000-0000-0000180B0000}"/>
    <cellStyle name="Normal 4 2" xfId="18" xr:uid="{00000000-0005-0000-0000-0000190B0000}"/>
    <cellStyle name="Normal 5" xfId="2838" xr:uid="{00000000-0005-0000-0000-00001A0B0000}"/>
    <cellStyle name="Normal 6 2" xfId="2839" xr:uid="{00000000-0005-0000-0000-00001B0B0000}"/>
    <cellStyle name="Normal_CADENA DE VALOR" xfId="2913" xr:uid="{93DC5F1E-5557-4C2B-BD9B-1D4D73BFD25E}"/>
    <cellStyle name="Numeric" xfId="2840" xr:uid="{00000000-0005-0000-0000-00001D0B0000}"/>
    <cellStyle name="NumericWithBorder" xfId="2841" xr:uid="{00000000-0005-0000-0000-00001E0B0000}"/>
    <cellStyle name="NumericWithBorder 2" xfId="2842" xr:uid="{00000000-0005-0000-0000-00001F0B0000}"/>
    <cellStyle name="NumericWithBorder 2 2" xfId="2843" xr:uid="{00000000-0005-0000-0000-0000200B0000}"/>
    <cellStyle name="NumericWithBorder 2 3" xfId="2844" xr:uid="{00000000-0005-0000-0000-0000210B0000}"/>
    <cellStyle name="NumericWithBorder 2 4" xfId="2845" xr:uid="{00000000-0005-0000-0000-0000220B0000}"/>
    <cellStyle name="NumericWithBorder 3" xfId="2846" xr:uid="{00000000-0005-0000-0000-0000230B0000}"/>
    <cellStyle name="NumericWithBorder 4" xfId="2847" xr:uid="{00000000-0005-0000-0000-0000240B0000}"/>
    <cellStyle name="NumericWithBorder 5" xfId="2848" xr:uid="{00000000-0005-0000-0000-0000250B0000}"/>
    <cellStyle name="Percent" xfId="2860" xr:uid="{00000000-0005-0000-0000-0000260B0000}"/>
    <cellStyle name="Percent 2" xfId="2849" xr:uid="{00000000-0005-0000-0000-0000270B0000}"/>
    <cellStyle name="Percent 2 2" xfId="2850" xr:uid="{00000000-0005-0000-0000-0000280B0000}"/>
    <cellStyle name="Percent 3" xfId="2861" xr:uid="{BFD8F5AF-49F3-410D-9AE6-2FFE4265AB8C}"/>
    <cellStyle name="Porcentaje" xfId="2916" builtinId="5"/>
    <cellStyle name="Porcentaje 2" xfId="21" xr:uid="{00000000-0005-0000-0000-00002A0B0000}"/>
    <cellStyle name="Porcentaje 2 2" xfId="2851" xr:uid="{00000000-0005-0000-0000-00002B0B0000}"/>
    <cellStyle name="Porcentaje 3" xfId="22" xr:uid="{00000000-0005-0000-0000-00002C0B0000}"/>
    <cellStyle name="Porcentaje 3 2" xfId="2852" xr:uid="{00000000-0005-0000-0000-00002D0B0000}"/>
    <cellStyle name="Porcentaje 4" xfId="23" xr:uid="{00000000-0005-0000-0000-00002E0B0000}"/>
    <cellStyle name="Porcentual 2" xfId="19" xr:uid="{00000000-0005-0000-0000-00002F0B0000}"/>
    <cellStyle name="Porcentual 2 2" xfId="20" xr:uid="{00000000-0005-0000-0000-0000300B0000}"/>
    <cellStyle name="Porcentual 2 2 2" xfId="2853" xr:uid="{00000000-0005-0000-0000-0000310B0000}"/>
    <cellStyle name="Porcentual 2 3" xfId="2854" xr:uid="{00000000-0005-0000-0000-0000320B0000}"/>
    <cellStyle name="Porcentual 2 3 2" xfId="2855" xr:uid="{00000000-0005-0000-0000-0000330B0000}"/>
    <cellStyle name="Porcentual 3" xfId="2856" xr:uid="{00000000-0005-0000-0000-0000340B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66FFCC"/>
      <color rgb="FF75DBFF"/>
      <color rgb="FFFF0066"/>
      <color rgb="FF00FF00"/>
      <color rgb="FF7BB800"/>
      <color rgb="FF669900"/>
      <color rgb="FF0066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495945</xdr:colOff>
      <xdr:row>1</xdr:row>
      <xdr:rowOff>180204</xdr:rowOff>
    </xdr:from>
    <xdr:to>
      <xdr:col>5</xdr:col>
      <xdr:colOff>540316</xdr:colOff>
      <xdr:row>2</xdr:row>
      <xdr:rowOff>360406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945" y="334663"/>
          <a:ext cx="5476195" cy="9010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583569</xdr:colOff>
      <xdr:row>2</xdr:row>
      <xdr:rowOff>80720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390772" cy="5650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502227</xdr:colOff>
      <xdr:row>0</xdr:row>
      <xdr:rowOff>64744</xdr:rowOff>
    </xdr:from>
    <xdr:to>
      <xdr:col>2</xdr:col>
      <xdr:colOff>1714500</xdr:colOff>
      <xdr:row>2</xdr:row>
      <xdr:rowOff>190499</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502227" y="64744"/>
          <a:ext cx="4329546" cy="6972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380449</xdr:colOff>
      <xdr:row>0</xdr:row>
      <xdr:rowOff>27610</xdr:rowOff>
    </xdr:from>
    <xdr:to>
      <xdr:col>3</xdr:col>
      <xdr:colOff>509833</xdr:colOff>
      <xdr:row>2</xdr:row>
      <xdr:rowOff>78289</xdr:rowOff>
    </xdr:to>
    <xdr:pic>
      <xdr:nvPicPr>
        <xdr:cNvPr id="2" name="Imagen 1">
          <a:extLst>
            <a:ext uri="{FF2B5EF4-FFF2-40B4-BE49-F238E27FC236}">
              <a16:creationId xmlns:a16="http://schemas.microsoft.com/office/drawing/2014/main" id="{517C36A2-B8C1-421D-9AC6-4A08F1F8C097}"/>
            </a:ext>
          </a:extLst>
        </xdr:cNvPr>
        <xdr:cNvPicPr>
          <a:picLocks noChangeAspect="1"/>
        </xdr:cNvPicPr>
      </xdr:nvPicPr>
      <xdr:blipFill>
        <a:blip xmlns:r="http://schemas.openxmlformats.org/officeDocument/2006/relationships" r:embed="rId1"/>
        <a:stretch>
          <a:fillRect/>
        </a:stretch>
      </xdr:blipFill>
      <xdr:spPr>
        <a:xfrm>
          <a:off x="380449" y="27610"/>
          <a:ext cx="2448514" cy="4233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1</xdr:col>
      <xdr:colOff>1010862</xdr:colOff>
      <xdr:row>2</xdr:row>
      <xdr:rowOff>59110</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238125" y="0"/>
          <a:ext cx="1701425" cy="3805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811-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Presentación"/>
      <sheetName val="ejec.pasivos PAA"/>
      <sheetName val="resumen"/>
    </sheetNames>
    <sheetDataSet>
      <sheetData sheetId="0" refreshError="1"/>
      <sheetData sheetId="1">
        <row r="10">
          <cell r="CH10">
            <v>22</v>
          </cell>
          <cell r="CI10">
            <v>0.27</v>
          </cell>
        </row>
        <row r="11">
          <cell r="CH11">
            <v>487297040</v>
          </cell>
          <cell r="CI11">
            <v>457237218</v>
          </cell>
        </row>
        <row r="13">
          <cell r="CH13">
            <v>0</v>
          </cell>
          <cell r="CI13">
            <v>0</v>
          </cell>
        </row>
        <row r="14">
          <cell r="CH14">
            <v>75788218</v>
          </cell>
          <cell r="CI14">
            <v>75788218</v>
          </cell>
        </row>
        <row r="15">
          <cell r="CH15">
            <v>22</v>
          </cell>
          <cell r="CI15">
            <v>0.27</v>
          </cell>
        </row>
        <row r="16">
          <cell r="CH16">
            <v>563085258</v>
          </cell>
          <cell r="CI16">
            <v>533025436</v>
          </cell>
        </row>
        <row r="17">
          <cell r="CH17">
            <v>79.599999999999994</v>
          </cell>
          <cell r="CI17">
            <v>79.600000000000009</v>
          </cell>
        </row>
        <row r="18">
          <cell r="CH18">
            <v>24322665233</v>
          </cell>
          <cell r="CI18">
            <v>1361964511</v>
          </cell>
        </row>
        <row r="20">
          <cell r="CH20">
            <v>0</v>
          </cell>
          <cell r="CI20">
            <v>0</v>
          </cell>
        </row>
        <row r="21">
          <cell r="CH21">
            <v>246022480</v>
          </cell>
          <cell r="CI21">
            <v>156921785</v>
          </cell>
        </row>
        <row r="22">
          <cell r="CH22">
            <v>79.599999999999994</v>
          </cell>
          <cell r="CI22">
            <v>79.600000000000009</v>
          </cell>
        </row>
        <row r="23">
          <cell r="CH23">
            <v>24568687713</v>
          </cell>
          <cell r="CI23">
            <v>1518886296</v>
          </cell>
        </row>
        <row r="24">
          <cell r="CH24">
            <v>21</v>
          </cell>
          <cell r="CI24">
            <v>17.84</v>
          </cell>
        </row>
        <row r="25">
          <cell r="CH25">
            <v>1074129710</v>
          </cell>
          <cell r="CI25">
            <v>706420978</v>
          </cell>
        </row>
        <row r="27">
          <cell r="CH27">
            <v>0</v>
          </cell>
          <cell r="CI27">
            <v>0</v>
          </cell>
        </row>
        <row r="28">
          <cell r="CH28">
            <v>74545176</v>
          </cell>
          <cell r="CI28">
            <v>74545176</v>
          </cell>
        </row>
        <row r="29">
          <cell r="CH29">
            <v>21</v>
          </cell>
          <cell r="CI29">
            <v>17.84</v>
          </cell>
        </row>
        <row r="30">
          <cell r="CH30">
            <v>1148674886</v>
          </cell>
          <cell r="CI30">
            <v>780966154</v>
          </cell>
        </row>
        <row r="31">
          <cell r="CG31">
            <v>2525622707</v>
          </cell>
          <cell r="CH31">
            <v>25884091983</v>
          </cell>
        </row>
        <row r="32">
          <cell r="CG32">
            <v>307255179</v>
          </cell>
          <cell r="CH32">
            <v>396355874</v>
          </cell>
        </row>
        <row r="34">
          <cell r="CG34">
            <v>2832877886</v>
          </cell>
          <cell r="CH34">
            <v>26280447857</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6"/>
  <sheetViews>
    <sheetView showGridLines="0" tabSelected="1" zoomScale="41" zoomScaleNormal="41" zoomScaleSheetLayoutView="70" zoomScalePageLayoutView="60" workbookViewId="0">
      <selection activeCell="BG13" sqref="BG13"/>
    </sheetView>
  </sheetViews>
  <sheetFormatPr baseColWidth="10" defaultColWidth="10.85546875" defaultRowHeight="33.75" customHeight="1" x14ac:dyDescent="0.2"/>
  <cols>
    <col min="1" max="1" width="12.5703125" style="38" customWidth="1"/>
    <col min="2" max="2" width="16.42578125" style="38" customWidth="1"/>
    <col min="3" max="3" width="8.85546875" style="38" customWidth="1"/>
    <col min="4" max="4" width="36" style="38" customWidth="1"/>
    <col min="5" max="5" width="7.42578125" style="38" customWidth="1"/>
    <col min="6" max="6" width="29.42578125" style="38" customWidth="1"/>
    <col min="7" max="7" width="11" style="38" customWidth="1"/>
    <col min="8" max="8" width="9.140625" style="38" customWidth="1"/>
    <col min="9" max="9" width="9.42578125" style="49" customWidth="1"/>
    <col min="10" max="10" width="19.7109375" style="49" hidden="1" customWidth="1"/>
    <col min="11" max="24" width="10.7109375" style="49" hidden="1" customWidth="1"/>
    <col min="25" max="25" width="15" style="49" hidden="1" customWidth="1"/>
    <col min="26" max="26" width="16.42578125" style="49" hidden="1" customWidth="1"/>
    <col min="27" max="27" width="17.28515625" style="49" hidden="1" customWidth="1"/>
    <col min="28" max="28" width="14.42578125" style="49" bestFit="1" customWidth="1"/>
    <col min="29" max="29" width="15.42578125" style="49" customWidth="1"/>
    <col min="30" max="30" width="15.7109375" style="49" hidden="1" customWidth="1"/>
    <col min="31" max="51" width="10.7109375" style="49" hidden="1" customWidth="1"/>
    <col min="52" max="52" width="15.7109375" style="49" hidden="1" customWidth="1"/>
    <col min="53" max="53" width="14.7109375" style="49" hidden="1" customWidth="1"/>
    <col min="54" max="54" width="13.28515625" style="49" hidden="1" customWidth="1"/>
    <col min="55" max="56" width="18" style="49" hidden="1" customWidth="1"/>
    <col min="57" max="57" width="15.28515625" style="49" hidden="1" customWidth="1"/>
    <col min="58" max="59" width="15.28515625" style="49" customWidth="1"/>
    <col min="60" max="60" width="12.7109375" style="49" customWidth="1"/>
    <col min="61" max="71" width="10.7109375" style="49" customWidth="1"/>
    <col min="72" max="74" width="10.42578125" style="49" bestFit="1" customWidth="1"/>
    <col min="75" max="76" width="10.42578125" style="49" customWidth="1"/>
    <col min="77" max="77" width="9.85546875" style="49" bestFit="1" customWidth="1"/>
    <col min="78" max="78" width="10.42578125" style="49" customWidth="1"/>
    <col min="79" max="79" width="9.85546875" style="49" bestFit="1" customWidth="1"/>
    <col min="80" max="80" width="10.42578125" style="49" bestFit="1" customWidth="1"/>
    <col min="81" max="81" width="9.85546875" style="49" bestFit="1" customWidth="1"/>
    <col min="82" max="82" width="10.42578125" style="49" bestFit="1" customWidth="1"/>
    <col min="83" max="83" width="9.85546875" style="49" bestFit="1" customWidth="1"/>
    <col min="84" max="84" width="10.42578125" style="49" bestFit="1" customWidth="1"/>
    <col min="85" max="85" width="14.42578125" style="49" bestFit="1" customWidth="1"/>
    <col min="86" max="86" width="14.7109375" style="49" customWidth="1"/>
    <col min="87" max="87" width="15.42578125" style="49" customWidth="1"/>
    <col min="88" max="88" width="15" style="49" customWidth="1"/>
    <col min="89" max="89" width="15.42578125" style="49" customWidth="1"/>
    <col min="90" max="90" width="12.7109375" style="49" customWidth="1"/>
    <col min="91" max="114" width="10.7109375" style="49" hidden="1" customWidth="1"/>
    <col min="115" max="115" width="15" style="49" hidden="1" customWidth="1"/>
    <col min="116" max="116" width="14.7109375" style="49" hidden="1" customWidth="1"/>
    <col min="117" max="117" width="15.42578125" style="49" hidden="1" customWidth="1"/>
    <col min="118" max="118" width="15" style="49" hidden="1" customWidth="1"/>
    <col min="119" max="119" width="15.42578125" style="49" hidden="1" customWidth="1"/>
    <col min="120" max="120" width="12.7109375" style="49" customWidth="1"/>
    <col min="121" max="129" width="10.7109375" style="49" hidden="1" customWidth="1"/>
    <col min="130" max="149" width="15.42578125" style="49" hidden="1" customWidth="1"/>
    <col min="150" max="151" width="14" style="38" customWidth="1"/>
    <col min="152" max="152" width="14.42578125" style="38" customWidth="1"/>
    <col min="153" max="153" width="12.7109375" style="38" customWidth="1"/>
    <col min="154" max="154" width="18.140625" style="38" customWidth="1"/>
    <col min="155" max="155" width="101.85546875" style="38" customWidth="1"/>
    <col min="156" max="158" width="52.5703125" style="38" customWidth="1"/>
    <col min="159" max="168" width="42.28515625" style="38" customWidth="1"/>
    <col min="169" max="16384" width="10.85546875" style="38"/>
  </cols>
  <sheetData>
    <row r="1" spans="1:159" ht="11.25" customHeight="1" thickBot="1" x14ac:dyDescent="0.25">
      <c r="C1" s="39"/>
      <c r="D1" s="39"/>
      <c r="E1" s="39"/>
      <c r="F1" s="39"/>
      <c r="G1" s="39"/>
      <c r="H1" s="39"/>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39"/>
      <c r="EU1" s="39"/>
      <c r="EV1" s="39"/>
      <c r="EW1" s="39"/>
      <c r="EX1" s="39"/>
      <c r="EY1" s="39"/>
      <c r="EZ1" s="39"/>
      <c r="FA1" s="39"/>
      <c r="FB1" s="39"/>
      <c r="FC1" s="39"/>
    </row>
    <row r="2" spans="1:159" s="41" customFormat="1" ht="57" customHeight="1" x14ac:dyDescent="0.4">
      <c r="A2" s="645"/>
      <c r="B2" s="646"/>
      <c r="C2" s="646"/>
      <c r="D2" s="646"/>
      <c r="E2" s="646"/>
      <c r="F2" s="647"/>
      <c r="G2" s="654" t="s">
        <v>37</v>
      </c>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654"/>
      <c r="AI2" s="654"/>
      <c r="AJ2" s="654"/>
      <c r="AK2" s="654"/>
      <c r="AL2" s="654"/>
      <c r="AM2" s="654"/>
      <c r="AN2" s="654"/>
      <c r="AO2" s="654"/>
      <c r="AP2" s="654"/>
      <c r="AQ2" s="654"/>
      <c r="AR2" s="654"/>
      <c r="AS2" s="654"/>
      <c r="AT2" s="654"/>
      <c r="AU2" s="654"/>
      <c r="AV2" s="654"/>
      <c r="AW2" s="654"/>
      <c r="AX2" s="654"/>
      <c r="AY2" s="654"/>
      <c r="AZ2" s="654"/>
      <c r="BA2" s="654"/>
      <c r="BB2" s="654"/>
      <c r="BC2" s="654"/>
      <c r="BD2" s="654"/>
      <c r="BE2" s="654"/>
      <c r="BF2" s="654"/>
      <c r="BG2" s="654"/>
      <c r="BH2" s="654"/>
      <c r="BI2" s="654"/>
      <c r="BJ2" s="654"/>
      <c r="BK2" s="654"/>
      <c r="BL2" s="654"/>
      <c r="BM2" s="654"/>
      <c r="BN2" s="654"/>
      <c r="BO2" s="654"/>
      <c r="BP2" s="654"/>
      <c r="BQ2" s="654"/>
      <c r="BR2" s="654"/>
      <c r="BS2" s="654"/>
      <c r="BT2" s="654"/>
      <c r="BU2" s="654"/>
      <c r="BV2" s="654"/>
      <c r="BW2" s="654"/>
      <c r="BX2" s="654"/>
      <c r="BY2" s="654"/>
      <c r="BZ2" s="654"/>
      <c r="CA2" s="654"/>
      <c r="CB2" s="654"/>
      <c r="CC2" s="654"/>
      <c r="CD2" s="654"/>
      <c r="CE2" s="654"/>
      <c r="CF2" s="654"/>
      <c r="CG2" s="654"/>
      <c r="CH2" s="654"/>
      <c r="CI2" s="654"/>
      <c r="CJ2" s="654"/>
      <c r="CK2" s="654"/>
      <c r="CL2" s="654"/>
      <c r="CM2" s="654"/>
      <c r="CN2" s="654"/>
      <c r="CO2" s="654"/>
      <c r="CP2" s="654"/>
      <c r="CQ2" s="654"/>
      <c r="CR2" s="654"/>
      <c r="CS2" s="654"/>
      <c r="CT2" s="654"/>
      <c r="CU2" s="654"/>
      <c r="CV2" s="654"/>
      <c r="CW2" s="654"/>
      <c r="CX2" s="654"/>
      <c r="CY2" s="654"/>
      <c r="CZ2" s="654"/>
      <c r="DA2" s="654"/>
      <c r="DB2" s="654"/>
      <c r="DC2" s="654"/>
      <c r="DD2" s="654"/>
      <c r="DE2" s="654"/>
      <c r="DF2" s="654"/>
      <c r="DG2" s="654"/>
      <c r="DH2" s="654"/>
      <c r="DI2" s="654"/>
      <c r="DJ2" s="654"/>
      <c r="DK2" s="654"/>
      <c r="DL2" s="654"/>
      <c r="DM2" s="654"/>
      <c r="DN2" s="654"/>
      <c r="DO2" s="654"/>
      <c r="DP2" s="654"/>
      <c r="DQ2" s="654"/>
      <c r="DR2" s="654"/>
      <c r="DS2" s="654"/>
      <c r="DT2" s="654"/>
      <c r="DU2" s="654"/>
      <c r="DV2" s="654"/>
      <c r="DW2" s="654"/>
      <c r="DX2" s="654"/>
      <c r="DY2" s="654"/>
      <c r="DZ2" s="654"/>
      <c r="EA2" s="654"/>
      <c r="EB2" s="654"/>
      <c r="EC2" s="654"/>
      <c r="ED2" s="654"/>
      <c r="EE2" s="654"/>
      <c r="EF2" s="654"/>
      <c r="EG2" s="654"/>
      <c r="EH2" s="654"/>
      <c r="EI2" s="654"/>
      <c r="EJ2" s="654"/>
      <c r="EK2" s="654"/>
      <c r="EL2" s="654"/>
      <c r="EM2" s="654"/>
      <c r="EN2" s="654"/>
      <c r="EO2" s="654"/>
      <c r="EP2" s="654"/>
      <c r="EQ2" s="654"/>
      <c r="ER2" s="654"/>
      <c r="ES2" s="654"/>
      <c r="ET2" s="654"/>
      <c r="EU2" s="654"/>
      <c r="EV2" s="654"/>
      <c r="EW2" s="654"/>
      <c r="EX2" s="654"/>
      <c r="EY2" s="654"/>
      <c r="EZ2" s="654"/>
      <c r="FA2" s="654"/>
      <c r="FB2" s="654"/>
      <c r="FC2" s="655"/>
    </row>
    <row r="3" spans="1:159" s="41" customFormat="1" ht="33.75" customHeight="1" thickBot="1" x14ac:dyDescent="0.55000000000000004">
      <c r="A3" s="648"/>
      <c r="B3" s="649"/>
      <c r="C3" s="649"/>
      <c r="D3" s="649"/>
      <c r="E3" s="649"/>
      <c r="F3" s="650"/>
      <c r="G3" s="656" t="s">
        <v>143</v>
      </c>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6"/>
      <c r="AN3" s="656"/>
      <c r="AO3" s="656"/>
      <c r="AP3" s="656"/>
      <c r="AQ3" s="656"/>
      <c r="AR3" s="656"/>
      <c r="AS3" s="656"/>
      <c r="AT3" s="656"/>
      <c r="AU3" s="656"/>
      <c r="AV3" s="656"/>
      <c r="AW3" s="656"/>
      <c r="AX3" s="656"/>
      <c r="AY3" s="656"/>
      <c r="AZ3" s="656"/>
      <c r="BA3" s="656"/>
      <c r="BB3" s="656"/>
      <c r="BC3" s="656"/>
      <c r="BD3" s="656"/>
      <c r="BE3" s="656"/>
      <c r="BF3" s="656"/>
      <c r="BG3" s="656"/>
      <c r="BH3" s="656"/>
      <c r="BI3" s="656"/>
      <c r="BJ3" s="656"/>
      <c r="BK3" s="656"/>
      <c r="BL3" s="656"/>
      <c r="BM3" s="656"/>
      <c r="BN3" s="656"/>
      <c r="BO3" s="656"/>
      <c r="BP3" s="656"/>
      <c r="BQ3" s="656"/>
      <c r="BR3" s="656"/>
      <c r="BS3" s="656"/>
      <c r="BT3" s="656"/>
      <c r="BU3" s="656"/>
      <c r="BV3" s="656"/>
      <c r="BW3" s="656"/>
      <c r="BX3" s="656"/>
      <c r="BY3" s="656"/>
      <c r="BZ3" s="656"/>
      <c r="CA3" s="656"/>
      <c r="CB3" s="656"/>
      <c r="CC3" s="656"/>
      <c r="CD3" s="656"/>
      <c r="CE3" s="656"/>
      <c r="CF3" s="656"/>
      <c r="CG3" s="656"/>
      <c r="CH3" s="656"/>
      <c r="CI3" s="656"/>
      <c r="CJ3" s="656"/>
      <c r="CK3" s="656"/>
      <c r="CL3" s="656"/>
      <c r="CM3" s="656"/>
      <c r="CN3" s="656"/>
      <c r="CO3" s="656"/>
      <c r="CP3" s="656"/>
      <c r="CQ3" s="656"/>
      <c r="CR3" s="656"/>
      <c r="CS3" s="656"/>
      <c r="CT3" s="656"/>
      <c r="CU3" s="656"/>
      <c r="CV3" s="656"/>
      <c r="CW3" s="656"/>
      <c r="CX3" s="656"/>
      <c r="CY3" s="656"/>
      <c r="CZ3" s="656"/>
      <c r="DA3" s="656"/>
      <c r="DB3" s="656"/>
      <c r="DC3" s="656"/>
      <c r="DD3" s="656"/>
      <c r="DE3" s="656"/>
      <c r="DF3" s="656"/>
      <c r="DG3" s="656"/>
      <c r="DH3" s="656"/>
      <c r="DI3" s="656"/>
      <c r="DJ3" s="656"/>
      <c r="DK3" s="656"/>
      <c r="DL3" s="656"/>
      <c r="DM3" s="656"/>
      <c r="DN3" s="656"/>
      <c r="DO3" s="656"/>
      <c r="DP3" s="656"/>
      <c r="DQ3" s="656"/>
      <c r="DR3" s="656"/>
      <c r="DS3" s="656"/>
      <c r="DT3" s="656"/>
      <c r="DU3" s="656"/>
      <c r="DV3" s="656"/>
      <c r="DW3" s="656"/>
      <c r="DX3" s="656"/>
      <c r="DY3" s="656"/>
      <c r="DZ3" s="656"/>
      <c r="EA3" s="656"/>
      <c r="EB3" s="656"/>
      <c r="EC3" s="656"/>
      <c r="ED3" s="656"/>
      <c r="EE3" s="656"/>
      <c r="EF3" s="656"/>
      <c r="EG3" s="656"/>
      <c r="EH3" s="656"/>
      <c r="EI3" s="656"/>
      <c r="EJ3" s="656"/>
      <c r="EK3" s="656"/>
      <c r="EL3" s="656"/>
      <c r="EM3" s="656"/>
      <c r="EN3" s="656"/>
      <c r="EO3" s="656"/>
      <c r="EP3" s="656"/>
      <c r="EQ3" s="656"/>
      <c r="ER3" s="656"/>
      <c r="ES3" s="656"/>
      <c r="ET3" s="656"/>
      <c r="EU3" s="656"/>
      <c r="EV3" s="656"/>
      <c r="EW3" s="656"/>
      <c r="EX3" s="656"/>
      <c r="EY3" s="656"/>
      <c r="EZ3" s="656"/>
      <c r="FA3" s="656"/>
      <c r="FB3" s="656"/>
      <c r="FC3" s="656"/>
    </row>
    <row r="4" spans="1:159" s="42" customFormat="1" ht="33.75" customHeight="1" thickBot="1" x14ac:dyDescent="0.4">
      <c r="A4" s="651"/>
      <c r="B4" s="652"/>
      <c r="C4" s="652"/>
      <c r="D4" s="652"/>
      <c r="E4" s="652"/>
      <c r="F4" s="653"/>
      <c r="G4" s="657" t="s">
        <v>46</v>
      </c>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7"/>
      <c r="AT4" s="657"/>
      <c r="AU4" s="657"/>
      <c r="AV4" s="657"/>
      <c r="AW4" s="657"/>
      <c r="AX4" s="657"/>
      <c r="AY4" s="657"/>
      <c r="AZ4" s="657"/>
      <c r="BA4" s="657"/>
      <c r="BB4" s="657"/>
      <c r="BC4" s="657"/>
      <c r="BD4" s="657"/>
      <c r="BE4" s="657"/>
      <c r="BF4" s="657"/>
      <c r="BG4" s="657"/>
      <c r="BH4" s="657"/>
      <c r="BI4" s="657"/>
      <c r="BJ4" s="657"/>
      <c r="BK4" s="657"/>
      <c r="BL4" s="657"/>
      <c r="BM4" s="657"/>
      <c r="BN4" s="657"/>
      <c r="BO4" s="657"/>
      <c r="BP4" s="657"/>
      <c r="BQ4" s="657"/>
      <c r="BR4" s="657"/>
      <c r="BS4" s="657"/>
      <c r="BT4" s="657"/>
      <c r="BU4" s="657"/>
      <c r="BV4" s="657"/>
      <c r="BW4" s="657"/>
      <c r="BX4" s="657"/>
      <c r="BY4" s="657"/>
      <c r="BZ4" s="657"/>
      <c r="CA4" s="657"/>
      <c r="CB4" s="657"/>
      <c r="CC4" s="657"/>
      <c r="CD4" s="657"/>
      <c r="CE4" s="657"/>
      <c r="CF4" s="657"/>
      <c r="CG4" s="657"/>
      <c r="CH4" s="657"/>
      <c r="CI4" s="657"/>
      <c r="CJ4" s="657"/>
      <c r="CK4" s="657"/>
      <c r="CL4" s="657"/>
      <c r="CM4" s="657"/>
      <c r="CN4" s="657"/>
      <c r="CO4" s="657"/>
      <c r="CP4" s="657"/>
      <c r="CQ4" s="657"/>
      <c r="CR4" s="657"/>
      <c r="CS4" s="657"/>
      <c r="CT4" s="657"/>
      <c r="CU4" s="657"/>
      <c r="CV4" s="657"/>
      <c r="CW4" s="657"/>
      <c r="CX4" s="657"/>
      <c r="CY4" s="657"/>
      <c r="CZ4" s="657"/>
      <c r="DA4" s="657"/>
      <c r="DB4" s="657"/>
      <c r="DC4" s="657"/>
      <c r="DD4" s="657"/>
      <c r="DE4" s="657"/>
      <c r="DF4" s="657"/>
      <c r="DG4" s="657"/>
      <c r="DH4" s="657"/>
      <c r="DI4" s="657"/>
      <c r="DJ4" s="657"/>
      <c r="DK4" s="657"/>
      <c r="DL4" s="657"/>
      <c r="DM4" s="657"/>
      <c r="DN4" s="657"/>
      <c r="DO4" s="657"/>
      <c r="DP4" s="657"/>
      <c r="DQ4" s="657"/>
      <c r="DR4" s="657"/>
      <c r="DS4" s="657"/>
      <c r="DT4" s="657"/>
      <c r="DU4" s="657"/>
      <c r="DV4" s="657"/>
      <c r="DW4" s="657"/>
      <c r="DX4" s="657"/>
      <c r="DY4" s="657"/>
      <c r="DZ4" s="657"/>
      <c r="EA4" s="657"/>
      <c r="EB4" s="657"/>
      <c r="EC4" s="657"/>
      <c r="ED4" s="657"/>
      <c r="EE4" s="657"/>
      <c r="EF4" s="657"/>
      <c r="EG4" s="657"/>
      <c r="EH4" s="657"/>
      <c r="EI4" s="657"/>
      <c r="EJ4" s="657"/>
      <c r="EK4" s="657"/>
      <c r="EL4" s="657"/>
      <c r="EM4" s="657"/>
      <c r="EN4" s="657"/>
      <c r="EO4" s="657"/>
      <c r="EP4" s="657"/>
      <c r="EQ4" s="657"/>
      <c r="ER4" s="657"/>
      <c r="ES4" s="657"/>
      <c r="ET4" s="658" t="s">
        <v>127</v>
      </c>
      <c r="EU4" s="659"/>
      <c r="EV4" s="659"/>
      <c r="EW4" s="659"/>
      <c r="EX4" s="659"/>
      <c r="EY4" s="659"/>
      <c r="EZ4" s="659"/>
      <c r="FA4" s="659"/>
      <c r="FB4" s="659"/>
      <c r="FC4" s="660"/>
    </row>
    <row r="5" spans="1:159" ht="33.75" customHeight="1" thickBot="1" x14ac:dyDescent="0.25">
      <c r="A5" s="668" t="s">
        <v>0</v>
      </c>
      <c r="B5" s="669"/>
      <c r="C5" s="669"/>
      <c r="D5" s="669"/>
      <c r="E5" s="669"/>
      <c r="F5" s="669"/>
      <c r="G5" s="670" t="s">
        <v>149</v>
      </c>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1"/>
      <c r="CX5" s="671"/>
      <c r="CY5" s="671"/>
      <c r="CZ5" s="671"/>
      <c r="DA5" s="671"/>
      <c r="DB5" s="671"/>
      <c r="DC5" s="671"/>
      <c r="DD5" s="671"/>
      <c r="DE5" s="671"/>
      <c r="DF5" s="671"/>
      <c r="DG5" s="671"/>
      <c r="DH5" s="671"/>
      <c r="DI5" s="671"/>
      <c r="DJ5" s="671"/>
      <c r="DK5" s="671"/>
      <c r="DL5" s="671"/>
      <c r="DM5" s="671"/>
      <c r="DN5" s="671"/>
      <c r="DO5" s="671"/>
      <c r="DP5" s="671"/>
      <c r="DQ5" s="671"/>
      <c r="DR5" s="671"/>
      <c r="DS5" s="671"/>
      <c r="DT5" s="671"/>
      <c r="DU5" s="671"/>
      <c r="DV5" s="671"/>
      <c r="DW5" s="671"/>
      <c r="DX5" s="671"/>
      <c r="DY5" s="671"/>
      <c r="DZ5" s="671"/>
      <c r="EA5" s="671"/>
      <c r="EB5" s="671"/>
      <c r="EC5" s="671"/>
      <c r="ED5" s="671"/>
      <c r="EE5" s="671"/>
      <c r="EF5" s="671"/>
      <c r="EG5" s="671"/>
      <c r="EH5" s="671"/>
      <c r="EI5" s="671"/>
      <c r="EJ5" s="671"/>
      <c r="EK5" s="671"/>
      <c r="EL5" s="671"/>
      <c r="EM5" s="671"/>
      <c r="EN5" s="671"/>
      <c r="EO5" s="671"/>
      <c r="EP5" s="671"/>
      <c r="EQ5" s="671"/>
      <c r="ER5" s="671"/>
      <c r="ES5" s="671"/>
      <c r="ET5" s="671"/>
      <c r="EU5" s="671"/>
      <c r="EV5" s="671"/>
      <c r="EW5" s="671"/>
      <c r="EX5" s="671"/>
      <c r="EY5" s="671"/>
      <c r="EZ5" s="671"/>
      <c r="FA5" s="671"/>
      <c r="FB5" s="671"/>
      <c r="FC5" s="672"/>
    </row>
    <row r="6" spans="1:159" ht="33.75" customHeight="1" thickBot="1" x14ac:dyDescent="0.25">
      <c r="A6" s="668" t="s">
        <v>2</v>
      </c>
      <c r="B6" s="669"/>
      <c r="C6" s="669"/>
      <c r="D6" s="669"/>
      <c r="E6" s="669"/>
      <c r="F6" s="669"/>
      <c r="G6" s="670" t="s">
        <v>150</v>
      </c>
      <c r="H6" s="671"/>
      <c r="I6" s="671"/>
      <c r="J6" s="671"/>
      <c r="K6" s="671"/>
      <c r="L6" s="671"/>
      <c r="M6" s="671"/>
      <c r="N6" s="671"/>
      <c r="O6" s="671"/>
      <c r="P6" s="671"/>
      <c r="Q6" s="671"/>
      <c r="R6" s="671"/>
      <c r="S6" s="671"/>
      <c r="T6" s="671"/>
      <c r="U6" s="671"/>
      <c r="V6" s="671"/>
      <c r="W6" s="671"/>
      <c r="X6" s="671"/>
      <c r="Y6" s="671"/>
      <c r="Z6" s="671"/>
      <c r="AA6" s="671"/>
      <c r="AB6" s="671"/>
      <c r="AC6" s="671"/>
      <c r="AD6" s="671"/>
      <c r="AE6" s="671"/>
      <c r="AF6" s="671"/>
      <c r="AG6" s="671"/>
      <c r="AH6" s="671"/>
      <c r="AI6" s="671"/>
      <c r="AJ6" s="671"/>
      <c r="AK6" s="671"/>
      <c r="AL6" s="671"/>
      <c r="AM6" s="671"/>
      <c r="AN6" s="671"/>
      <c r="AO6" s="671"/>
      <c r="AP6" s="671"/>
      <c r="AQ6" s="671"/>
      <c r="AR6" s="671"/>
      <c r="AS6" s="671"/>
      <c r="AT6" s="671"/>
      <c r="AU6" s="671"/>
      <c r="AV6" s="671"/>
      <c r="AW6" s="671"/>
      <c r="AX6" s="671"/>
      <c r="AY6" s="671"/>
      <c r="AZ6" s="671"/>
      <c r="BA6" s="671"/>
      <c r="BB6" s="671"/>
      <c r="BC6" s="671"/>
      <c r="BD6" s="671"/>
      <c r="BE6" s="671"/>
      <c r="BF6" s="671"/>
      <c r="BG6" s="671"/>
      <c r="BH6" s="671"/>
      <c r="BI6" s="671"/>
      <c r="BJ6" s="671"/>
      <c r="BK6" s="671"/>
      <c r="BL6" s="671"/>
      <c r="BM6" s="671"/>
      <c r="BN6" s="671"/>
      <c r="BO6" s="671"/>
      <c r="BP6" s="671"/>
      <c r="BQ6" s="671"/>
      <c r="BR6" s="671"/>
      <c r="BS6" s="671"/>
      <c r="BT6" s="671"/>
      <c r="BU6" s="671"/>
      <c r="BV6" s="671"/>
      <c r="BW6" s="671"/>
      <c r="BX6" s="671"/>
      <c r="BY6" s="671"/>
      <c r="BZ6" s="671"/>
      <c r="CA6" s="671"/>
      <c r="CB6" s="671"/>
      <c r="CC6" s="671"/>
      <c r="CD6" s="671"/>
      <c r="CE6" s="671"/>
      <c r="CF6" s="671"/>
      <c r="CG6" s="671"/>
      <c r="CH6" s="671"/>
      <c r="CI6" s="671"/>
      <c r="CJ6" s="671"/>
      <c r="CK6" s="671"/>
      <c r="CL6" s="671"/>
      <c r="CM6" s="671"/>
      <c r="CN6" s="671"/>
      <c r="CO6" s="671"/>
      <c r="CP6" s="671"/>
      <c r="CQ6" s="671"/>
      <c r="CR6" s="671"/>
      <c r="CS6" s="671"/>
      <c r="CT6" s="671"/>
      <c r="CU6" s="671"/>
      <c r="CV6" s="671"/>
      <c r="CW6" s="671"/>
      <c r="CX6" s="671"/>
      <c r="CY6" s="671"/>
      <c r="CZ6" s="671"/>
      <c r="DA6" s="671"/>
      <c r="DB6" s="671"/>
      <c r="DC6" s="671"/>
      <c r="DD6" s="671"/>
      <c r="DE6" s="671"/>
      <c r="DF6" s="671"/>
      <c r="DG6" s="671"/>
      <c r="DH6" s="671"/>
      <c r="DI6" s="671"/>
      <c r="DJ6" s="671"/>
      <c r="DK6" s="671"/>
      <c r="DL6" s="671"/>
      <c r="DM6" s="671"/>
      <c r="DN6" s="671"/>
      <c r="DO6" s="671"/>
      <c r="DP6" s="671"/>
      <c r="DQ6" s="671"/>
      <c r="DR6" s="671"/>
      <c r="DS6" s="671"/>
      <c r="DT6" s="671"/>
      <c r="DU6" s="671"/>
      <c r="DV6" s="671"/>
      <c r="DW6" s="671"/>
      <c r="DX6" s="671"/>
      <c r="DY6" s="671"/>
      <c r="DZ6" s="671"/>
      <c r="EA6" s="671"/>
      <c r="EB6" s="671"/>
      <c r="EC6" s="671"/>
      <c r="ED6" s="671"/>
      <c r="EE6" s="671"/>
      <c r="EF6" s="671"/>
      <c r="EG6" s="671"/>
      <c r="EH6" s="671"/>
      <c r="EI6" s="671"/>
      <c r="EJ6" s="671"/>
      <c r="EK6" s="671"/>
      <c r="EL6" s="671"/>
      <c r="EM6" s="671"/>
      <c r="EN6" s="671"/>
      <c r="EO6" s="671"/>
      <c r="EP6" s="671"/>
      <c r="EQ6" s="671"/>
      <c r="ER6" s="671"/>
      <c r="ES6" s="671"/>
      <c r="ET6" s="671"/>
      <c r="EU6" s="671"/>
      <c r="EV6" s="671"/>
      <c r="EW6" s="671"/>
      <c r="EX6" s="671"/>
      <c r="EY6" s="671"/>
      <c r="EZ6" s="671"/>
      <c r="FA6" s="671"/>
      <c r="FB6" s="671"/>
      <c r="FC6" s="672"/>
    </row>
    <row r="7" spans="1:159" ht="33.75" customHeight="1" thickBot="1" x14ac:dyDescent="0.25">
      <c r="A7" s="668" t="s">
        <v>49</v>
      </c>
      <c r="B7" s="669"/>
      <c r="C7" s="669"/>
      <c r="D7" s="669"/>
      <c r="E7" s="669"/>
      <c r="F7" s="669"/>
      <c r="G7" s="670" t="s">
        <v>491</v>
      </c>
      <c r="H7" s="671"/>
      <c r="I7" s="671"/>
      <c r="J7" s="671"/>
      <c r="K7" s="671"/>
      <c r="L7" s="671"/>
      <c r="M7" s="671"/>
      <c r="N7" s="671"/>
      <c r="O7" s="671"/>
      <c r="P7" s="671"/>
      <c r="Q7" s="671"/>
      <c r="R7" s="671"/>
      <c r="S7" s="671"/>
      <c r="T7" s="671"/>
      <c r="U7" s="671"/>
      <c r="V7" s="671"/>
      <c r="W7" s="671"/>
      <c r="X7" s="671"/>
      <c r="Y7" s="671"/>
      <c r="Z7" s="671"/>
      <c r="AA7" s="671"/>
      <c r="AB7" s="671"/>
      <c r="AC7" s="671"/>
      <c r="AD7" s="671"/>
      <c r="AE7" s="671"/>
      <c r="AF7" s="671"/>
      <c r="AG7" s="671"/>
      <c r="AH7" s="671"/>
      <c r="AI7" s="671"/>
      <c r="AJ7" s="671"/>
      <c r="AK7" s="671"/>
      <c r="AL7" s="671"/>
      <c r="AM7" s="671"/>
      <c r="AN7" s="671"/>
      <c r="AO7" s="671"/>
      <c r="AP7" s="671"/>
      <c r="AQ7" s="671"/>
      <c r="AR7" s="671"/>
      <c r="AS7" s="671"/>
      <c r="AT7" s="671"/>
      <c r="AU7" s="671"/>
      <c r="AV7" s="671"/>
      <c r="AW7" s="671"/>
      <c r="AX7" s="671"/>
      <c r="AY7" s="671"/>
      <c r="AZ7" s="671"/>
      <c r="BA7" s="671"/>
      <c r="BB7" s="671"/>
      <c r="BC7" s="671"/>
      <c r="BD7" s="671"/>
      <c r="BE7" s="671"/>
      <c r="BF7" s="671"/>
      <c r="BG7" s="671"/>
      <c r="BH7" s="671"/>
      <c r="BI7" s="671"/>
      <c r="BJ7" s="671"/>
      <c r="BK7" s="671"/>
      <c r="BL7" s="671"/>
      <c r="BM7" s="671"/>
      <c r="BN7" s="671"/>
      <c r="BO7" s="671"/>
      <c r="BP7" s="671"/>
      <c r="BQ7" s="671"/>
      <c r="BR7" s="671"/>
      <c r="BS7" s="671"/>
      <c r="BT7" s="671"/>
      <c r="BU7" s="671"/>
      <c r="BV7" s="671"/>
      <c r="BW7" s="671"/>
      <c r="BX7" s="671"/>
      <c r="BY7" s="671"/>
      <c r="BZ7" s="671"/>
      <c r="CA7" s="671"/>
      <c r="CB7" s="671"/>
      <c r="CC7" s="671"/>
      <c r="CD7" s="671"/>
      <c r="CE7" s="671"/>
      <c r="CF7" s="671"/>
      <c r="CG7" s="671"/>
      <c r="CH7" s="671"/>
      <c r="CI7" s="671"/>
      <c r="CJ7" s="671"/>
      <c r="CK7" s="671"/>
      <c r="CL7" s="671"/>
      <c r="CM7" s="671"/>
      <c r="CN7" s="671"/>
      <c r="CO7" s="671"/>
      <c r="CP7" s="671"/>
      <c r="CQ7" s="671"/>
      <c r="CR7" s="671"/>
      <c r="CS7" s="671"/>
      <c r="CT7" s="671"/>
      <c r="CU7" s="671"/>
      <c r="CV7" s="671"/>
      <c r="CW7" s="671"/>
      <c r="CX7" s="671"/>
      <c r="CY7" s="671"/>
      <c r="CZ7" s="671"/>
      <c r="DA7" s="671"/>
      <c r="DB7" s="671"/>
      <c r="DC7" s="671"/>
      <c r="DD7" s="671"/>
      <c r="DE7" s="671"/>
      <c r="DF7" s="671"/>
      <c r="DG7" s="671"/>
      <c r="DH7" s="671"/>
      <c r="DI7" s="671"/>
      <c r="DJ7" s="671"/>
      <c r="DK7" s="671"/>
      <c r="DL7" s="671"/>
      <c r="DM7" s="671"/>
      <c r="DN7" s="671"/>
      <c r="DO7" s="671"/>
      <c r="DP7" s="671"/>
      <c r="DQ7" s="671"/>
      <c r="DR7" s="671"/>
      <c r="DS7" s="671"/>
      <c r="DT7" s="671"/>
      <c r="DU7" s="671"/>
      <c r="DV7" s="671"/>
      <c r="DW7" s="671"/>
      <c r="DX7" s="671"/>
      <c r="DY7" s="671"/>
      <c r="DZ7" s="671"/>
      <c r="EA7" s="671"/>
      <c r="EB7" s="671"/>
      <c r="EC7" s="671"/>
      <c r="ED7" s="671"/>
      <c r="EE7" s="671"/>
      <c r="EF7" s="671"/>
      <c r="EG7" s="671"/>
      <c r="EH7" s="671"/>
      <c r="EI7" s="671"/>
      <c r="EJ7" s="671"/>
      <c r="EK7" s="671"/>
      <c r="EL7" s="671"/>
      <c r="EM7" s="671"/>
      <c r="EN7" s="671"/>
      <c r="EO7" s="671"/>
      <c r="EP7" s="671"/>
      <c r="EQ7" s="671"/>
      <c r="ER7" s="671"/>
      <c r="ES7" s="671"/>
      <c r="ET7" s="671"/>
      <c r="EU7" s="671"/>
      <c r="EV7" s="671"/>
      <c r="EW7" s="671"/>
      <c r="EX7" s="671"/>
      <c r="EY7" s="671"/>
      <c r="EZ7" s="671"/>
      <c r="FA7" s="671"/>
      <c r="FB7" s="671"/>
      <c r="FC7" s="672"/>
    </row>
    <row r="8" spans="1:159" ht="57" customHeight="1" thickBot="1" x14ac:dyDescent="0.25">
      <c r="A8" s="668" t="s">
        <v>1</v>
      </c>
      <c r="B8" s="669"/>
      <c r="C8" s="669"/>
      <c r="D8" s="669"/>
      <c r="E8" s="669"/>
      <c r="F8" s="669"/>
      <c r="G8" s="673" t="s">
        <v>492</v>
      </c>
      <c r="H8" s="674"/>
      <c r="I8" s="674"/>
      <c r="J8" s="674"/>
      <c r="K8" s="674"/>
      <c r="L8" s="674"/>
      <c r="M8" s="674"/>
      <c r="N8" s="674"/>
      <c r="O8" s="674"/>
      <c r="P8" s="674"/>
      <c r="Q8" s="674"/>
      <c r="R8" s="674"/>
      <c r="S8" s="674"/>
      <c r="T8" s="674"/>
      <c r="U8" s="674"/>
      <c r="V8" s="674"/>
      <c r="W8" s="674"/>
      <c r="X8" s="674"/>
      <c r="Y8" s="674"/>
      <c r="Z8" s="674"/>
      <c r="AA8" s="674"/>
      <c r="AB8" s="674"/>
      <c r="AC8" s="674"/>
      <c r="AD8" s="674"/>
      <c r="AE8" s="674"/>
      <c r="AF8" s="674"/>
      <c r="AG8" s="674"/>
      <c r="AH8" s="674"/>
      <c r="AI8" s="674"/>
      <c r="AJ8" s="674"/>
      <c r="AK8" s="674"/>
      <c r="AL8" s="674"/>
      <c r="AM8" s="674"/>
      <c r="AN8" s="674"/>
      <c r="AO8" s="674"/>
      <c r="AP8" s="674"/>
      <c r="AQ8" s="674"/>
      <c r="AR8" s="674"/>
      <c r="AS8" s="674"/>
      <c r="AT8" s="674"/>
      <c r="AU8" s="674"/>
      <c r="AV8" s="674"/>
      <c r="AW8" s="674"/>
      <c r="AX8" s="674"/>
      <c r="AY8" s="674"/>
      <c r="AZ8" s="674"/>
      <c r="BA8" s="674"/>
      <c r="BB8" s="674"/>
      <c r="BC8" s="674"/>
      <c r="BD8" s="674"/>
      <c r="BE8" s="674"/>
      <c r="BF8" s="674"/>
      <c r="BG8" s="674"/>
      <c r="BH8" s="674"/>
      <c r="BI8" s="674"/>
      <c r="BJ8" s="674"/>
      <c r="BK8" s="674"/>
      <c r="BL8" s="674"/>
      <c r="BM8" s="674"/>
      <c r="BN8" s="674"/>
      <c r="BO8" s="674"/>
      <c r="BP8" s="674"/>
      <c r="BQ8" s="674"/>
      <c r="BR8" s="674"/>
      <c r="BS8" s="674"/>
      <c r="BT8" s="674"/>
      <c r="BU8" s="674"/>
      <c r="BV8" s="674"/>
      <c r="BW8" s="674"/>
      <c r="BX8" s="674"/>
      <c r="BY8" s="674"/>
      <c r="BZ8" s="674"/>
      <c r="CA8" s="674"/>
      <c r="CB8" s="674"/>
      <c r="CC8" s="674"/>
      <c r="CD8" s="674"/>
      <c r="CE8" s="674"/>
      <c r="CF8" s="674"/>
      <c r="CG8" s="674"/>
      <c r="CH8" s="674"/>
      <c r="CI8" s="674"/>
      <c r="CJ8" s="674"/>
      <c r="CK8" s="674"/>
      <c r="CL8" s="674"/>
      <c r="CM8" s="674"/>
      <c r="CN8" s="674"/>
      <c r="CO8" s="674"/>
      <c r="CP8" s="674"/>
      <c r="CQ8" s="674"/>
      <c r="CR8" s="674"/>
      <c r="CS8" s="674"/>
      <c r="CT8" s="674"/>
      <c r="CU8" s="674"/>
      <c r="CV8" s="674"/>
      <c r="CW8" s="674"/>
      <c r="CX8" s="674"/>
      <c r="CY8" s="674"/>
      <c r="CZ8" s="674"/>
      <c r="DA8" s="674"/>
      <c r="DB8" s="674"/>
      <c r="DC8" s="674"/>
      <c r="DD8" s="674"/>
      <c r="DE8" s="674"/>
      <c r="DF8" s="674"/>
      <c r="DG8" s="674"/>
      <c r="DH8" s="674"/>
      <c r="DI8" s="674"/>
      <c r="DJ8" s="674"/>
      <c r="DK8" s="674"/>
      <c r="DL8" s="674"/>
      <c r="DM8" s="674"/>
      <c r="DN8" s="674"/>
      <c r="DO8" s="674"/>
      <c r="DP8" s="674"/>
      <c r="DQ8" s="674"/>
      <c r="DR8" s="674"/>
      <c r="DS8" s="674"/>
      <c r="DT8" s="674"/>
      <c r="DU8" s="674"/>
      <c r="DV8" s="674"/>
      <c r="DW8" s="674"/>
      <c r="DX8" s="674"/>
      <c r="DY8" s="674"/>
      <c r="DZ8" s="674"/>
      <c r="EA8" s="674"/>
      <c r="EB8" s="674"/>
      <c r="EC8" s="674"/>
      <c r="ED8" s="674"/>
      <c r="EE8" s="674"/>
      <c r="EF8" s="674"/>
      <c r="EG8" s="674"/>
      <c r="EH8" s="674"/>
      <c r="EI8" s="674"/>
      <c r="EJ8" s="674"/>
      <c r="EK8" s="674"/>
      <c r="EL8" s="674"/>
      <c r="EM8" s="674"/>
      <c r="EN8" s="674"/>
      <c r="EO8" s="674"/>
      <c r="EP8" s="674"/>
      <c r="EQ8" s="674"/>
      <c r="ER8" s="674"/>
      <c r="ES8" s="674"/>
      <c r="ET8" s="674"/>
      <c r="EU8" s="674"/>
      <c r="EV8" s="674"/>
      <c r="EW8" s="674"/>
      <c r="EX8" s="674"/>
      <c r="EY8" s="674"/>
      <c r="EZ8" s="674"/>
      <c r="FA8" s="674"/>
      <c r="FB8" s="674"/>
      <c r="FC8" s="675"/>
    </row>
    <row r="9" spans="1:159" ht="36.75" customHeight="1" thickBot="1" x14ac:dyDescent="0.25">
      <c r="A9" s="15"/>
      <c r="B9" s="14"/>
      <c r="C9" s="14"/>
      <c r="D9" s="14"/>
      <c r="E9" s="14"/>
      <c r="F9" s="14"/>
      <c r="G9" s="14"/>
      <c r="H9" s="14"/>
      <c r="I9" s="14"/>
      <c r="J9" s="14"/>
      <c r="K9" s="14"/>
      <c r="L9" s="14"/>
      <c r="M9" s="14"/>
      <c r="N9" s="14"/>
      <c r="O9" s="14"/>
      <c r="P9" s="14"/>
      <c r="Q9" s="14"/>
      <c r="R9" s="14"/>
      <c r="S9" s="14"/>
      <c r="T9" s="14"/>
      <c r="U9" s="58"/>
      <c r="V9" s="14"/>
      <c r="W9" s="14"/>
      <c r="X9" s="14"/>
      <c r="Y9" s="58"/>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row>
    <row r="10" spans="1:159" s="59" customFormat="1" ht="33" customHeight="1" x14ac:dyDescent="0.2">
      <c r="A10" s="637" t="s">
        <v>57</v>
      </c>
      <c r="B10" s="638"/>
      <c r="C10" s="638"/>
      <c r="D10" s="638"/>
      <c r="E10" s="638"/>
      <c r="F10" s="638"/>
      <c r="G10" s="638"/>
      <c r="H10" s="638"/>
      <c r="I10" s="638"/>
      <c r="J10" s="638" t="s">
        <v>116</v>
      </c>
      <c r="K10" s="638"/>
      <c r="L10" s="638"/>
      <c r="M10" s="638"/>
      <c r="N10" s="638"/>
      <c r="O10" s="638"/>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638"/>
      <c r="AN10" s="638"/>
      <c r="AO10" s="638"/>
      <c r="AP10" s="638"/>
      <c r="AQ10" s="638"/>
      <c r="AR10" s="638"/>
      <c r="AS10" s="638"/>
      <c r="AT10" s="638"/>
      <c r="AU10" s="638"/>
      <c r="AV10" s="638"/>
      <c r="AW10" s="638"/>
      <c r="AX10" s="638"/>
      <c r="AY10" s="638"/>
      <c r="AZ10" s="638"/>
      <c r="BA10" s="638"/>
      <c r="BB10" s="638"/>
      <c r="BC10" s="638"/>
      <c r="BD10" s="638"/>
      <c r="BE10" s="638"/>
      <c r="BF10" s="638"/>
      <c r="BG10" s="638"/>
      <c r="BH10" s="638"/>
      <c r="BI10" s="638"/>
      <c r="BJ10" s="638"/>
      <c r="BK10" s="638"/>
      <c r="BL10" s="638"/>
      <c r="BM10" s="638"/>
      <c r="BN10" s="638"/>
      <c r="BO10" s="638"/>
      <c r="BP10" s="638"/>
      <c r="BQ10" s="638"/>
      <c r="BR10" s="638"/>
      <c r="BS10" s="638"/>
      <c r="BT10" s="638"/>
      <c r="BU10" s="638"/>
      <c r="BV10" s="638"/>
      <c r="BW10" s="638"/>
      <c r="BX10" s="638"/>
      <c r="BY10" s="638"/>
      <c r="BZ10" s="638"/>
      <c r="CA10" s="638"/>
      <c r="CB10" s="638"/>
      <c r="CC10" s="638"/>
      <c r="CD10" s="638"/>
      <c r="CE10" s="638"/>
      <c r="CF10" s="638"/>
      <c r="CG10" s="638"/>
      <c r="CH10" s="638"/>
      <c r="CI10" s="638"/>
      <c r="CJ10" s="638"/>
      <c r="CK10" s="638"/>
      <c r="CL10" s="638"/>
      <c r="CM10" s="638"/>
      <c r="CN10" s="638"/>
      <c r="CO10" s="638"/>
      <c r="CP10" s="638"/>
      <c r="CQ10" s="638"/>
      <c r="CR10" s="638"/>
      <c r="CS10" s="638"/>
      <c r="CT10" s="638"/>
      <c r="CU10" s="638"/>
      <c r="CV10" s="638"/>
      <c r="CW10" s="638"/>
      <c r="CX10" s="638"/>
      <c r="CY10" s="638"/>
      <c r="CZ10" s="638"/>
      <c r="DA10" s="638"/>
      <c r="DB10" s="638"/>
      <c r="DC10" s="638"/>
      <c r="DD10" s="638"/>
      <c r="DE10" s="638"/>
      <c r="DF10" s="638"/>
      <c r="DG10" s="638"/>
      <c r="DH10" s="638"/>
      <c r="DI10" s="638"/>
      <c r="DJ10" s="638"/>
      <c r="DK10" s="638"/>
      <c r="DL10" s="638"/>
      <c r="DM10" s="638"/>
      <c r="DN10" s="638"/>
      <c r="DO10" s="638"/>
      <c r="DP10" s="638"/>
      <c r="DQ10" s="638"/>
      <c r="DR10" s="638"/>
      <c r="DS10" s="638"/>
      <c r="DT10" s="638"/>
      <c r="DU10" s="638"/>
      <c r="DV10" s="638"/>
      <c r="DW10" s="638"/>
      <c r="DX10" s="638"/>
      <c r="DY10" s="638"/>
      <c r="DZ10" s="638"/>
      <c r="EA10" s="638"/>
      <c r="EB10" s="638"/>
      <c r="EC10" s="638"/>
      <c r="ED10" s="638"/>
      <c r="EE10" s="638"/>
      <c r="EF10" s="638"/>
      <c r="EG10" s="638"/>
      <c r="EH10" s="638"/>
      <c r="EI10" s="638"/>
      <c r="EJ10" s="638"/>
      <c r="EK10" s="638"/>
      <c r="EL10" s="638"/>
      <c r="EM10" s="638"/>
      <c r="EN10" s="638"/>
      <c r="EO10" s="638"/>
      <c r="EP10" s="638"/>
      <c r="EQ10" s="638"/>
      <c r="ER10" s="638"/>
      <c r="ES10" s="638"/>
      <c r="ET10" s="683" t="s">
        <v>108</v>
      </c>
      <c r="EU10" s="683" t="s">
        <v>109</v>
      </c>
      <c r="EV10" s="641" t="s">
        <v>110</v>
      </c>
      <c r="EW10" s="634" t="s">
        <v>225</v>
      </c>
      <c r="EX10" s="676" t="s">
        <v>133</v>
      </c>
      <c r="EY10" s="664" t="s">
        <v>134</v>
      </c>
      <c r="EZ10" s="638" t="s">
        <v>135</v>
      </c>
      <c r="FA10" s="638" t="s">
        <v>136</v>
      </c>
      <c r="FB10" s="638" t="s">
        <v>138</v>
      </c>
      <c r="FC10" s="661" t="s">
        <v>137</v>
      </c>
    </row>
    <row r="11" spans="1:159" s="59" customFormat="1" ht="48" customHeight="1" x14ac:dyDescent="0.2">
      <c r="A11" s="639" t="s">
        <v>67</v>
      </c>
      <c r="B11" s="640"/>
      <c r="C11" s="640"/>
      <c r="D11" s="640"/>
      <c r="E11" s="640"/>
      <c r="F11" s="640"/>
      <c r="G11" s="640"/>
      <c r="H11" s="640"/>
      <c r="I11" s="640"/>
      <c r="J11" s="667" t="s">
        <v>47</v>
      </c>
      <c r="K11" s="667"/>
      <c r="L11" s="667"/>
      <c r="M11" s="667"/>
      <c r="N11" s="667"/>
      <c r="O11" s="667"/>
      <c r="P11" s="667"/>
      <c r="Q11" s="667"/>
      <c r="R11" s="667"/>
      <c r="S11" s="667"/>
      <c r="T11" s="667"/>
      <c r="U11" s="667"/>
      <c r="V11" s="667"/>
      <c r="W11" s="667"/>
      <c r="X11" s="667"/>
      <c r="Y11" s="667"/>
      <c r="Z11" s="667"/>
      <c r="AA11" s="667"/>
      <c r="AB11" s="667"/>
      <c r="AC11" s="667"/>
      <c r="AD11" s="667" t="s">
        <v>48</v>
      </c>
      <c r="AE11" s="667"/>
      <c r="AF11" s="667"/>
      <c r="AG11" s="667"/>
      <c r="AH11" s="667"/>
      <c r="AI11" s="667"/>
      <c r="AJ11" s="667"/>
      <c r="AK11" s="667"/>
      <c r="AL11" s="667"/>
      <c r="AM11" s="667"/>
      <c r="AN11" s="667"/>
      <c r="AO11" s="667"/>
      <c r="AP11" s="667"/>
      <c r="AQ11" s="667"/>
      <c r="AR11" s="667"/>
      <c r="AS11" s="667"/>
      <c r="AT11" s="667"/>
      <c r="AU11" s="667"/>
      <c r="AV11" s="667"/>
      <c r="AW11" s="667"/>
      <c r="AX11" s="667"/>
      <c r="AY11" s="667"/>
      <c r="AZ11" s="667"/>
      <c r="BA11" s="667"/>
      <c r="BB11" s="667"/>
      <c r="BC11" s="667"/>
      <c r="BD11" s="667"/>
      <c r="BE11" s="667"/>
      <c r="BF11" s="667"/>
      <c r="BG11" s="667"/>
      <c r="BH11" s="667" t="s">
        <v>50</v>
      </c>
      <c r="BI11" s="667"/>
      <c r="BJ11" s="667"/>
      <c r="BK11" s="667"/>
      <c r="BL11" s="667"/>
      <c r="BM11" s="667"/>
      <c r="BN11" s="667"/>
      <c r="BO11" s="667"/>
      <c r="BP11" s="667"/>
      <c r="BQ11" s="667"/>
      <c r="BR11" s="667"/>
      <c r="BS11" s="667"/>
      <c r="BT11" s="667"/>
      <c r="BU11" s="667"/>
      <c r="BV11" s="667"/>
      <c r="BW11" s="667"/>
      <c r="BX11" s="667"/>
      <c r="BY11" s="667"/>
      <c r="BZ11" s="667"/>
      <c r="CA11" s="667"/>
      <c r="CB11" s="667"/>
      <c r="CC11" s="667"/>
      <c r="CD11" s="667"/>
      <c r="CE11" s="667"/>
      <c r="CF11" s="667"/>
      <c r="CG11" s="667"/>
      <c r="CH11" s="667"/>
      <c r="CI11" s="667"/>
      <c r="CJ11" s="667"/>
      <c r="CK11" s="667"/>
      <c r="CL11" s="667" t="s">
        <v>51</v>
      </c>
      <c r="CM11" s="667"/>
      <c r="CN11" s="667"/>
      <c r="CO11" s="667"/>
      <c r="CP11" s="667"/>
      <c r="CQ11" s="667"/>
      <c r="CR11" s="667"/>
      <c r="CS11" s="667"/>
      <c r="CT11" s="667"/>
      <c r="CU11" s="667"/>
      <c r="CV11" s="667"/>
      <c r="CW11" s="667"/>
      <c r="CX11" s="667"/>
      <c r="CY11" s="667"/>
      <c r="CZ11" s="667"/>
      <c r="DA11" s="667"/>
      <c r="DB11" s="667"/>
      <c r="DC11" s="667"/>
      <c r="DD11" s="667"/>
      <c r="DE11" s="667"/>
      <c r="DF11" s="667"/>
      <c r="DG11" s="667"/>
      <c r="DH11" s="667"/>
      <c r="DI11" s="667"/>
      <c r="DJ11" s="667"/>
      <c r="DK11" s="667"/>
      <c r="DL11" s="667"/>
      <c r="DM11" s="667"/>
      <c r="DN11" s="667"/>
      <c r="DO11" s="667"/>
      <c r="DP11" s="667" t="s">
        <v>52</v>
      </c>
      <c r="DQ11" s="667"/>
      <c r="DR11" s="667"/>
      <c r="DS11" s="667"/>
      <c r="DT11" s="667"/>
      <c r="DU11" s="667"/>
      <c r="DV11" s="667"/>
      <c r="DW11" s="667"/>
      <c r="DX11" s="667"/>
      <c r="DY11" s="667"/>
      <c r="DZ11" s="667"/>
      <c r="EA11" s="667"/>
      <c r="EB11" s="667"/>
      <c r="EC11" s="667"/>
      <c r="ED11" s="667"/>
      <c r="EE11" s="667"/>
      <c r="EF11" s="667"/>
      <c r="EG11" s="667"/>
      <c r="EH11" s="667"/>
      <c r="EI11" s="667"/>
      <c r="EJ11" s="667"/>
      <c r="EK11" s="667"/>
      <c r="EL11" s="667"/>
      <c r="EM11" s="667"/>
      <c r="EN11" s="667"/>
      <c r="EO11" s="667"/>
      <c r="EP11" s="667"/>
      <c r="EQ11" s="667"/>
      <c r="ER11" s="667"/>
      <c r="ES11" s="667"/>
      <c r="ET11" s="684"/>
      <c r="EU11" s="684"/>
      <c r="EV11" s="642"/>
      <c r="EW11" s="635"/>
      <c r="EX11" s="677"/>
      <c r="EY11" s="665"/>
      <c r="EZ11" s="640"/>
      <c r="FA11" s="640"/>
      <c r="FB11" s="640"/>
      <c r="FC11" s="662"/>
    </row>
    <row r="12" spans="1:159" s="60" customFormat="1" ht="127.5" customHeight="1" thickBot="1" x14ac:dyDescent="0.25">
      <c r="A12" s="558" t="s">
        <v>58</v>
      </c>
      <c r="B12" s="559" t="s">
        <v>59</v>
      </c>
      <c r="C12" s="559" t="s">
        <v>60</v>
      </c>
      <c r="D12" s="559" t="s">
        <v>61</v>
      </c>
      <c r="E12" s="559" t="s">
        <v>62</v>
      </c>
      <c r="F12" s="559" t="s">
        <v>63</v>
      </c>
      <c r="G12" s="559" t="s">
        <v>64</v>
      </c>
      <c r="H12" s="560" t="s">
        <v>65</v>
      </c>
      <c r="I12" s="561" t="s">
        <v>66</v>
      </c>
      <c r="J12" s="561" t="s">
        <v>226</v>
      </c>
      <c r="K12" s="562" t="s">
        <v>227</v>
      </c>
      <c r="L12" s="560" t="s">
        <v>228</v>
      </c>
      <c r="M12" s="562" t="s">
        <v>229</v>
      </c>
      <c r="N12" s="560" t="s">
        <v>230</v>
      </c>
      <c r="O12" s="562" t="s">
        <v>231</v>
      </c>
      <c r="P12" s="560" t="s">
        <v>232</v>
      </c>
      <c r="Q12" s="562" t="s">
        <v>233</v>
      </c>
      <c r="R12" s="560" t="s">
        <v>234</v>
      </c>
      <c r="S12" s="562" t="s">
        <v>235</v>
      </c>
      <c r="T12" s="560" t="s">
        <v>236</v>
      </c>
      <c r="U12" s="562" t="s">
        <v>237</v>
      </c>
      <c r="V12" s="560" t="s">
        <v>238</v>
      </c>
      <c r="W12" s="562" t="s">
        <v>239</v>
      </c>
      <c r="X12" s="560" t="s">
        <v>240</v>
      </c>
      <c r="Y12" s="563" t="s">
        <v>107</v>
      </c>
      <c r="Z12" s="564" t="s">
        <v>139</v>
      </c>
      <c r="AA12" s="330" t="s">
        <v>140</v>
      </c>
      <c r="AB12" s="565" t="s">
        <v>141</v>
      </c>
      <c r="AC12" s="330" t="s">
        <v>142</v>
      </c>
      <c r="AD12" s="561" t="s">
        <v>226</v>
      </c>
      <c r="AE12" s="562" t="s">
        <v>241</v>
      </c>
      <c r="AF12" s="560" t="s">
        <v>242</v>
      </c>
      <c r="AG12" s="562" t="s">
        <v>243</v>
      </c>
      <c r="AH12" s="560" t="s">
        <v>244</v>
      </c>
      <c r="AI12" s="562" t="s">
        <v>245</v>
      </c>
      <c r="AJ12" s="560" t="s">
        <v>246</v>
      </c>
      <c r="AK12" s="562" t="s">
        <v>247</v>
      </c>
      <c r="AL12" s="560" t="s">
        <v>248</v>
      </c>
      <c r="AM12" s="562" t="s">
        <v>249</v>
      </c>
      <c r="AN12" s="560" t="s">
        <v>250</v>
      </c>
      <c r="AO12" s="562" t="s">
        <v>227</v>
      </c>
      <c r="AP12" s="560" t="s">
        <v>228</v>
      </c>
      <c r="AQ12" s="562" t="s">
        <v>229</v>
      </c>
      <c r="AR12" s="560" t="s">
        <v>230</v>
      </c>
      <c r="AS12" s="562" t="s">
        <v>231</v>
      </c>
      <c r="AT12" s="560" t="s">
        <v>232</v>
      </c>
      <c r="AU12" s="562" t="s">
        <v>233</v>
      </c>
      <c r="AV12" s="560" t="s">
        <v>234</v>
      </c>
      <c r="AW12" s="562" t="s">
        <v>235</v>
      </c>
      <c r="AX12" s="560" t="s">
        <v>236</v>
      </c>
      <c r="AY12" s="562" t="s">
        <v>237</v>
      </c>
      <c r="AZ12" s="560" t="s">
        <v>238</v>
      </c>
      <c r="BA12" s="562" t="s">
        <v>239</v>
      </c>
      <c r="BB12" s="560" t="s">
        <v>240</v>
      </c>
      <c r="BC12" s="563" t="s">
        <v>107</v>
      </c>
      <c r="BD12" s="565" t="s">
        <v>131</v>
      </c>
      <c r="BE12" s="330" t="s">
        <v>130</v>
      </c>
      <c r="BF12" s="565" t="s">
        <v>129</v>
      </c>
      <c r="BG12" s="330" t="s">
        <v>128</v>
      </c>
      <c r="BH12" s="561" t="s">
        <v>226</v>
      </c>
      <c r="BI12" s="393" t="s">
        <v>489</v>
      </c>
      <c r="BJ12" s="392" t="s">
        <v>490</v>
      </c>
      <c r="BK12" s="393" t="s">
        <v>243</v>
      </c>
      <c r="BL12" s="392" t="s">
        <v>244</v>
      </c>
      <c r="BM12" s="393" t="s">
        <v>245</v>
      </c>
      <c r="BN12" s="392" t="s">
        <v>246</v>
      </c>
      <c r="BO12" s="393" t="s">
        <v>247</v>
      </c>
      <c r="BP12" s="392" t="s">
        <v>248</v>
      </c>
      <c r="BQ12" s="393" t="s">
        <v>249</v>
      </c>
      <c r="BR12" s="392" t="s">
        <v>250</v>
      </c>
      <c r="BS12" s="393" t="s">
        <v>227</v>
      </c>
      <c r="BT12" s="392" t="s">
        <v>228</v>
      </c>
      <c r="BU12" s="393" t="s">
        <v>229</v>
      </c>
      <c r="BV12" s="392" t="s">
        <v>230</v>
      </c>
      <c r="BW12" s="393" t="s">
        <v>231</v>
      </c>
      <c r="BX12" s="392" t="s">
        <v>232</v>
      </c>
      <c r="BY12" s="393" t="s">
        <v>233</v>
      </c>
      <c r="BZ12" s="392" t="s">
        <v>234</v>
      </c>
      <c r="CA12" s="393" t="s">
        <v>235</v>
      </c>
      <c r="CB12" s="392" t="s">
        <v>236</v>
      </c>
      <c r="CC12" s="393" t="s">
        <v>237</v>
      </c>
      <c r="CD12" s="392" t="s">
        <v>238</v>
      </c>
      <c r="CE12" s="393" t="s">
        <v>239</v>
      </c>
      <c r="CF12" s="392" t="s">
        <v>240</v>
      </c>
      <c r="CG12" s="563" t="s">
        <v>107</v>
      </c>
      <c r="CH12" s="566" t="s">
        <v>111</v>
      </c>
      <c r="CI12" s="396" t="s">
        <v>112</v>
      </c>
      <c r="CJ12" s="566" t="s">
        <v>113</v>
      </c>
      <c r="CK12" s="396" t="s">
        <v>114</v>
      </c>
      <c r="CL12" s="561" t="s">
        <v>226</v>
      </c>
      <c r="CM12" s="393" t="s">
        <v>241</v>
      </c>
      <c r="CN12" s="392" t="s">
        <v>242</v>
      </c>
      <c r="CO12" s="393" t="s">
        <v>243</v>
      </c>
      <c r="CP12" s="392" t="s">
        <v>244</v>
      </c>
      <c r="CQ12" s="393" t="s">
        <v>245</v>
      </c>
      <c r="CR12" s="392" t="s">
        <v>246</v>
      </c>
      <c r="CS12" s="393" t="s">
        <v>247</v>
      </c>
      <c r="CT12" s="392" t="s">
        <v>248</v>
      </c>
      <c r="CU12" s="393" t="s">
        <v>249</v>
      </c>
      <c r="CV12" s="392" t="s">
        <v>250</v>
      </c>
      <c r="CW12" s="393" t="s">
        <v>227</v>
      </c>
      <c r="CX12" s="392" t="s">
        <v>228</v>
      </c>
      <c r="CY12" s="393" t="s">
        <v>229</v>
      </c>
      <c r="CZ12" s="392" t="s">
        <v>230</v>
      </c>
      <c r="DA12" s="393" t="s">
        <v>231</v>
      </c>
      <c r="DB12" s="392" t="s">
        <v>232</v>
      </c>
      <c r="DC12" s="393" t="s">
        <v>233</v>
      </c>
      <c r="DD12" s="392" t="s">
        <v>234</v>
      </c>
      <c r="DE12" s="393" t="s">
        <v>235</v>
      </c>
      <c r="DF12" s="392" t="s">
        <v>236</v>
      </c>
      <c r="DG12" s="393" t="s">
        <v>237</v>
      </c>
      <c r="DH12" s="392" t="s">
        <v>238</v>
      </c>
      <c r="DI12" s="393" t="s">
        <v>239</v>
      </c>
      <c r="DJ12" s="392" t="s">
        <v>240</v>
      </c>
      <c r="DK12" s="563" t="s">
        <v>107</v>
      </c>
      <c r="DL12" s="566" t="s">
        <v>117</v>
      </c>
      <c r="DM12" s="396" t="s">
        <v>118</v>
      </c>
      <c r="DN12" s="566" t="s">
        <v>119</v>
      </c>
      <c r="DO12" s="396" t="s">
        <v>120</v>
      </c>
      <c r="DP12" s="561" t="s">
        <v>226</v>
      </c>
      <c r="DQ12" s="562" t="s">
        <v>241</v>
      </c>
      <c r="DR12" s="560" t="s">
        <v>242</v>
      </c>
      <c r="DS12" s="562" t="s">
        <v>243</v>
      </c>
      <c r="DT12" s="560" t="s">
        <v>244</v>
      </c>
      <c r="DU12" s="562" t="s">
        <v>245</v>
      </c>
      <c r="DV12" s="560" t="s">
        <v>246</v>
      </c>
      <c r="DW12" s="562" t="s">
        <v>247</v>
      </c>
      <c r="DX12" s="560" t="s">
        <v>248</v>
      </c>
      <c r="DY12" s="562" t="s">
        <v>249</v>
      </c>
      <c r="DZ12" s="560" t="s">
        <v>250</v>
      </c>
      <c r="EA12" s="562" t="s">
        <v>227</v>
      </c>
      <c r="EB12" s="560" t="s">
        <v>228</v>
      </c>
      <c r="EC12" s="562" t="s">
        <v>229</v>
      </c>
      <c r="ED12" s="560" t="s">
        <v>230</v>
      </c>
      <c r="EE12" s="562" t="s">
        <v>231</v>
      </c>
      <c r="EF12" s="560" t="s">
        <v>232</v>
      </c>
      <c r="EG12" s="562" t="s">
        <v>233</v>
      </c>
      <c r="EH12" s="560" t="s">
        <v>234</v>
      </c>
      <c r="EI12" s="562" t="s">
        <v>235</v>
      </c>
      <c r="EJ12" s="560" t="s">
        <v>236</v>
      </c>
      <c r="EK12" s="562" t="s">
        <v>237</v>
      </c>
      <c r="EL12" s="560" t="s">
        <v>238</v>
      </c>
      <c r="EM12" s="562" t="s">
        <v>239</v>
      </c>
      <c r="EN12" s="560" t="s">
        <v>240</v>
      </c>
      <c r="EO12" s="563" t="s">
        <v>107</v>
      </c>
      <c r="EP12" s="564" t="s">
        <v>121</v>
      </c>
      <c r="EQ12" s="330" t="s">
        <v>122</v>
      </c>
      <c r="ER12" s="564" t="s">
        <v>123</v>
      </c>
      <c r="ES12" s="330" t="s">
        <v>124</v>
      </c>
      <c r="ET12" s="685"/>
      <c r="EU12" s="685"/>
      <c r="EV12" s="643"/>
      <c r="EW12" s="636"/>
      <c r="EX12" s="678"/>
      <c r="EY12" s="666"/>
      <c r="EZ12" s="644"/>
      <c r="FA12" s="644"/>
      <c r="FB12" s="644"/>
      <c r="FC12" s="663"/>
    </row>
    <row r="13" spans="1:159" s="12" customFormat="1" ht="162.75" customHeight="1" x14ac:dyDescent="0.2">
      <c r="A13" s="631">
        <v>2</v>
      </c>
      <c r="B13" s="628">
        <v>28</v>
      </c>
      <c r="C13" s="600">
        <v>215</v>
      </c>
      <c r="D13" s="601" t="s">
        <v>151</v>
      </c>
      <c r="E13" s="600">
        <v>230</v>
      </c>
      <c r="F13" s="602" t="s">
        <v>154</v>
      </c>
      <c r="G13" s="603" t="s">
        <v>156</v>
      </c>
      <c r="H13" s="600" t="s">
        <v>157</v>
      </c>
      <c r="I13" s="604">
        <v>80</v>
      </c>
      <c r="J13" s="605">
        <v>0.1</v>
      </c>
      <c r="K13" s="606"/>
      <c r="L13" s="606"/>
      <c r="M13" s="607">
        <v>0</v>
      </c>
      <c r="N13" s="607">
        <v>0</v>
      </c>
      <c r="O13" s="607">
        <v>0</v>
      </c>
      <c r="P13" s="607">
        <v>0</v>
      </c>
      <c r="Q13" s="607">
        <v>0</v>
      </c>
      <c r="R13" s="607">
        <v>0</v>
      </c>
      <c r="S13" s="607">
        <v>0</v>
      </c>
      <c r="T13" s="607">
        <v>0</v>
      </c>
      <c r="U13" s="607">
        <v>0</v>
      </c>
      <c r="V13" s="607">
        <v>0</v>
      </c>
      <c r="W13" s="607">
        <v>0</v>
      </c>
      <c r="X13" s="608">
        <v>0</v>
      </c>
      <c r="Y13" s="609">
        <f>+X13</f>
        <v>0</v>
      </c>
      <c r="Z13" s="609">
        <f t="shared" ref="Z13:AB14" si="0">+W13</f>
        <v>0</v>
      </c>
      <c r="AA13" s="609">
        <f t="shared" si="0"/>
        <v>0</v>
      </c>
      <c r="AB13" s="610">
        <f t="shared" si="0"/>
        <v>0</v>
      </c>
      <c r="AC13" s="610">
        <f>+X13</f>
        <v>0</v>
      </c>
      <c r="AD13" s="611">
        <v>10</v>
      </c>
      <c r="AE13" s="612">
        <v>0</v>
      </c>
      <c r="AF13" s="612">
        <v>0</v>
      </c>
      <c r="AG13" s="612">
        <v>0</v>
      </c>
      <c r="AH13" s="612">
        <v>0</v>
      </c>
      <c r="AI13" s="612">
        <v>1.1300000000000001</v>
      </c>
      <c r="AJ13" s="612">
        <v>1.1299999999999999</v>
      </c>
      <c r="AK13" s="612">
        <v>0</v>
      </c>
      <c r="AL13" s="612">
        <v>0</v>
      </c>
      <c r="AM13" s="612">
        <v>0</v>
      </c>
      <c r="AN13" s="612">
        <v>0</v>
      </c>
      <c r="AO13" s="612">
        <v>0</v>
      </c>
      <c r="AP13" s="612">
        <v>0</v>
      </c>
      <c r="AQ13" s="612">
        <v>0</v>
      </c>
      <c r="AR13" s="612">
        <v>0</v>
      </c>
      <c r="AS13" s="612">
        <v>0</v>
      </c>
      <c r="AT13" s="612">
        <v>0</v>
      </c>
      <c r="AU13" s="612">
        <v>18.399999999999999</v>
      </c>
      <c r="AV13" s="612">
        <v>18.399999999999999</v>
      </c>
      <c r="AW13" s="612">
        <v>0</v>
      </c>
      <c r="AX13" s="612">
        <v>0.02</v>
      </c>
      <c r="AY13" s="612">
        <v>0</v>
      </c>
      <c r="AZ13" s="612">
        <v>0</v>
      </c>
      <c r="BA13" s="612">
        <v>0.02</v>
      </c>
      <c r="BB13" s="612">
        <v>0</v>
      </c>
      <c r="BC13" s="610">
        <f>+AM13+AK13+AI13+AG13+AE13+AO13+AQ13+AS13+AU13+AW13+AY13+BA13</f>
        <v>19.549999999999997</v>
      </c>
      <c r="BD13" s="610">
        <f>+AM13+AK13+AI13+AG13+AE13+AO13+AQ13+AS13+AU13+AW13+AY13+BA13</f>
        <v>19.549999999999997</v>
      </c>
      <c r="BE13" s="610">
        <f>+AN13+AL13+AJ13+AH13+AF13+AP13+AR13+AT13+AV13+AX13+AZ13+BB13</f>
        <v>19.549999999999997</v>
      </c>
      <c r="BF13" s="610">
        <f>+AE13+AG13+AI13+AK13+AM13+AO13+AQ13+AS13+AU13+AW13+BA13+AY13</f>
        <v>19.549999999999997</v>
      </c>
      <c r="BG13" s="610">
        <f>+AF13+AH13+AJ13+AL13+AN13+AP13+AR13+AT13+AV13+AX13+BB13+AZ13</f>
        <v>19.549999999999997</v>
      </c>
      <c r="BH13" s="610">
        <v>22</v>
      </c>
      <c r="BI13" s="610">
        <v>0</v>
      </c>
      <c r="BJ13" s="610">
        <v>0</v>
      </c>
      <c r="BK13" s="610">
        <v>0.01</v>
      </c>
      <c r="BL13" s="610">
        <v>0.01</v>
      </c>
      <c r="BM13" s="610">
        <v>0</v>
      </c>
      <c r="BN13" s="610">
        <v>7.0000000000000007E-2</v>
      </c>
      <c r="BO13" s="610">
        <v>0</v>
      </c>
      <c r="BP13" s="610">
        <v>0.01</v>
      </c>
      <c r="BQ13" s="610">
        <v>14</v>
      </c>
      <c r="BR13" s="610">
        <v>0</v>
      </c>
      <c r="BS13" s="610">
        <v>0</v>
      </c>
      <c r="BT13" s="610">
        <v>0.18</v>
      </c>
      <c r="BU13" s="610">
        <v>0</v>
      </c>
      <c r="BV13" s="610">
        <v>0</v>
      </c>
      <c r="BW13" s="610">
        <v>0</v>
      </c>
      <c r="BX13" s="610">
        <v>0</v>
      </c>
      <c r="BY13" s="610">
        <v>0</v>
      </c>
      <c r="BZ13" s="610">
        <v>0</v>
      </c>
      <c r="CA13" s="610">
        <v>0</v>
      </c>
      <c r="CB13" s="610">
        <v>0</v>
      </c>
      <c r="CC13" s="610">
        <v>7.99</v>
      </c>
      <c r="CD13" s="610">
        <v>0</v>
      </c>
      <c r="CE13" s="610">
        <v>0</v>
      </c>
      <c r="CF13" s="610">
        <v>0</v>
      </c>
      <c r="CG13" s="610">
        <f>+BQ13+BO13+BM13+BK13+BI13+BS13+BU13+BW13+BY13+CA13+CC13+CE13</f>
        <v>22</v>
      </c>
      <c r="CH13" s="610">
        <f>+BK13+BI13+BM13+BO13+BQ13+BS13+BU13+BW13+BY13</f>
        <v>14.01</v>
      </c>
      <c r="CI13" s="610">
        <f>+BR13+BP13+BN13+BL13+BJ13+BT13+BV13+BX13+BZ13+CB13+CD13+CF13</f>
        <v>0.27</v>
      </c>
      <c r="CJ13" s="610">
        <f>+BI13+BK13+BM13+BO13+BQ13+BS13+BU13+BW13+BY13+CA13+CE13+CC13</f>
        <v>22</v>
      </c>
      <c r="CK13" s="610">
        <f>+BJ13+BL13+BN13+BP13+BR13+BT13+BV13+BX13+BZ13+CB13+CF13+CD13</f>
        <v>0.27</v>
      </c>
      <c r="CL13" s="610">
        <v>31.9</v>
      </c>
      <c r="CM13" s="610"/>
      <c r="CN13" s="610"/>
      <c r="CO13" s="610"/>
      <c r="CP13" s="610"/>
      <c r="CQ13" s="610"/>
      <c r="CR13" s="610"/>
      <c r="CS13" s="610"/>
      <c r="CT13" s="610"/>
      <c r="CU13" s="610"/>
      <c r="CV13" s="610"/>
      <c r="CW13" s="610"/>
      <c r="CX13" s="610"/>
      <c r="CY13" s="610"/>
      <c r="CZ13" s="610"/>
      <c r="DA13" s="610"/>
      <c r="DB13" s="610"/>
      <c r="DC13" s="610"/>
      <c r="DD13" s="610"/>
      <c r="DE13" s="610"/>
      <c r="DF13" s="610"/>
      <c r="DG13" s="610"/>
      <c r="DH13" s="610"/>
      <c r="DI13" s="610"/>
      <c r="DJ13" s="610"/>
      <c r="DK13" s="610"/>
      <c r="DL13" s="610"/>
      <c r="DM13" s="610"/>
      <c r="DN13" s="610"/>
      <c r="DO13" s="610"/>
      <c r="DP13" s="610">
        <v>6.5500000000000007</v>
      </c>
      <c r="DQ13" s="613"/>
      <c r="DR13" s="613"/>
      <c r="DS13" s="613"/>
      <c r="DT13" s="613"/>
      <c r="DU13" s="613"/>
      <c r="DV13" s="613"/>
      <c r="DW13" s="613"/>
      <c r="DX13" s="613"/>
      <c r="DY13" s="613"/>
      <c r="DZ13" s="613"/>
      <c r="EA13" s="613"/>
      <c r="EB13" s="613"/>
      <c r="EC13" s="613"/>
      <c r="ED13" s="613"/>
      <c r="EE13" s="613"/>
      <c r="EF13" s="613"/>
      <c r="EG13" s="613"/>
      <c r="EH13" s="613"/>
      <c r="EI13" s="613"/>
      <c r="EJ13" s="613"/>
      <c r="EK13" s="613"/>
      <c r="EL13" s="613"/>
      <c r="EM13" s="613"/>
      <c r="EN13" s="613"/>
      <c r="EO13" s="613"/>
      <c r="EP13" s="613"/>
      <c r="EQ13" s="613"/>
      <c r="ER13" s="613"/>
      <c r="ES13" s="613"/>
      <c r="ET13" s="579">
        <f>IFERROR(+BZ13/BY13,1)</f>
        <v>1</v>
      </c>
      <c r="EU13" s="579">
        <f>IFERROR(+CI13/CH13,1)</f>
        <v>1.9271948608137048E-2</v>
      </c>
      <c r="EV13" s="579">
        <f>IFERROR(+CK13/CJ13,1)</f>
        <v>1.2272727272727274E-2</v>
      </c>
      <c r="EW13" s="579">
        <f>+(AC13+BG13+CI13)/(AB13+BF13+CH13)</f>
        <v>0.59058402860548276</v>
      </c>
      <c r="EX13" s="580">
        <f>+(AC13+BG13+CI13)/I13</f>
        <v>0.24774999999999997</v>
      </c>
      <c r="EY13" s="572" t="s">
        <v>482</v>
      </c>
      <c r="EZ13" s="572" t="s">
        <v>477</v>
      </c>
      <c r="FA13" s="572" t="s">
        <v>460</v>
      </c>
      <c r="FB13" s="572" t="s">
        <v>456</v>
      </c>
      <c r="FC13" s="573" t="s">
        <v>483</v>
      </c>
    </row>
    <row r="14" spans="1:159" s="12" customFormat="1" ht="162.75" customHeight="1" x14ac:dyDescent="0.2">
      <c r="A14" s="632"/>
      <c r="B14" s="629"/>
      <c r="C14" s="585">
        <v>206</v>
      </c>
      <c r="D14" s="586" t="s">
        <v>152</v>
      </c>
      <c r="E14" s="585">
        <v>221</v>
      </c>
      <c r="F14" s="596" t="s">
        <v>155</v>
      </c>
      <c r="G14" s="587" t="s">
        <v>156</v>
      </c>
      <c r="H14" s="585" t="s">
        <v>157</v>
      </c>
      <c r="I14" s="588">
        <v>153</v>
      </c>
      <c r="J14" s="589">
        <v>0.1</v>
      </c>
      <c r="K14" s="597"/>
      <c r="L14" s="597"/>
      <c r="M14" s="590">
        <v>0</v>
      </c>
      <c r="N14" s="590">
        <v>0</v>
      </c>
      <c r="O14" s="590">
        <v>0</v>
      </c>
      <c r="P14" s="590">
        <v>0</v>
      </c>
      <c r="Q14" s="590">
        <v>0</v>
      </c>
      <c r="R14" s="590">
        <v>0</v>
      </c>
      <c r="S14" s="590">
        <v>0</v>
      </c>
      <c r="T14" s="590">
        <v>0</v>
      </c>
      <c r="U14" s="590">
        <v>0</v>
      </c>
      <c r="V14" s="590">
        <v>0</v>
      </c>
      <c r="W14" s="590">
        <v>0</v>
      </c>
      <c r="X14" s="591">
        <v>0</v>
      </c>
      <c r="Y14" s="592">
        <f t="shared" ref="Y14:Y15" si="1">+X14</f>
        <v>0</v>
      </c>
      <c r="Z14" s="592">
        <f t="shared" si="0"/>
        <v>0</v>
      </c>
      <c r="AA14" s="592">
        <f t="shared" si="0"/>
        <v>0</v>
      </c>
      <c r="AB14" s="571">
        <f t="shared" si="0"/>
        <v>0</v>
      </c>
      <c r="AC14" s="571">
        <f t="shared" ref="AC14:AC15" si="2">+X14</f>
        <v>0</v>
      </c>
      <c r="AD14" s="593">
        <v>5.0999999999999996</v>
      </c>
      <c r="AE14" s="594">
        <v>0</v>
      </c>
      <c r="AF14" s="594">
        <v>0</v>
      </c>
      <c r="AG14" s="594">
        <v>0</v>
      </c>
      <c r="AH14" s="594">
        <v>0</v>
      </c>
      <c r="AI14" s="594">
        <v>0</v>
      </c>
      <c r="AJ14" s="598">
        <v>0</v>
      </c>
      <c r="AK14" s="594">
        <v>0</v>
      </c>
      <c r="AL14" s="598">
        <v>0</v>
      </c>
      <c r="AM14" s="594">
        <v>0</v>
      </c>
      <c r="AN14" s="594">
        <v>0</v>
      </c>
      <c r="AO14" s="594">
        <v>0</v>
      </c>
      <c r="AP14" s="594">
        <v>0</v>
      </c>
      <c r="AQ14" s="599">
        <v>0.1</v>
      </c>
      <c r="AR14" s="594">
        <v>0.75</v>
      </c>
      <c r="AS14" s="594">
        <v>1</v>
      </c>
      <c r="AT14" s="594">
        <v>0.91</v>
      </c>
      <c r="AU14" s="594">
        <v>1</v>
      </c>
      <c r="AV14" s="594">
        <v>0</v>
      </c>
      <c r="AW14" s="594">
        <v>1</v>
      </c>
      <c r="AX14" s="594">
        <v>0</v>
      </c>
      <c r="AY14" s="594">
        <v>1</v>
      </c>
      <c r="AZ14" s="594">
        <v>0</v>
      </c>
      <c r="BA14" s="594">
        <v>21.6</v>
      </c>
      <c r="BB14" s="594">
        <v>24.04</v>
      </c>
      <c r="BC14" s="571">
        <f>+AM14+AK14+AI14+AG14+AE14+AO14+AQ14+AS14+AU14+AW14+AY14+BA14</f>
        <v>25.700000000000003</v>
      </c>
      <c r="BD14" s="571">
        <f t="shared" ref="BD14:BD15" si="3">+AM14+AK14+AI14+AG14+AE14+AO14+AQ14+AS14+AU14+AW14+AY14+BA14</f>
        <v>25.700000000000003</v>
      </c>
      <c r="BE14" s="571">
        <f t="shared" ref="BE14:BE15" si="4">+AN14+AL14+AJ14+AH14+AF14+AP14+AR14+AT14+AV14+AX14+AZ14+BB14</f>
        <v>25.7</v>
      </c>
      <c r="BF14" s="571">
        <f t="shared" ref="BF14:BF15" si="5">+AE14+AG14+AI14+AK14+AM14+AO14+AQ14+AS14+AU14+AW14+BA14+AY14</f>
        <v>25.700000000000003</v>
      </c>
      <c r="BG14" s="571">
        <f t="shared" ref="BG14:BG15" si="6">+AF14+AH14+AJ14+AL14+AN14+AP14+AR14+AT14+AV14+AX14+BB14+AZ14</f>
        <v>25.7</v>
      </c>
      <c r="BH14" s="571">
        <v>51</v>
      </c>
      <c r="BI14" s="571">
        <v>0</v>
      </c>
      <c r="BJ14" s="571">
        <v>0</v>
      </c>
      <c r="BK14" s="571">
        <v>0</v>
      </c>
      <c r="BL14" s="571">
        <v>0</v>
      </c>
      <c r="BM14" s="571">
        <v>0.5</v>
      </c>
      <c r="BN14" s="571">
        <v>0</v>
      </c>
      <c r="BO14" s="571">
        <v>5.07</v>
      </c>
      <c r="BP14" s="571">
        <v>0</v>
      </c>
      <c r="BQ14" s="571">
        <v>5.07</v>
      </c>
      <c r="BR14" s="571">
        <v>0</v>
      </c>
      <c r="BS14" s="571">
        <v>10</v>
      </c>
      <c r="BT14" s="571">
        <v>0</v>
      </c>
      <c r="BU14" s="571">
        <v>10</v>
      </c>
      <c r="BV14" s="571">
        <v>12.1</v>
      </c>
      <c r="BW14" s="571">
        <v>10</v>
      </c>
      <c r="BX14" s="571">
        <v>63.6</v>
      </c>
      <c r="BY14" s="571">
        <v>38.96</v>
      </c>
      <c r="BZ14" s="571">
        <v>3.9</v>
      </c>
      <c r="CA14" s="571">
        <v>0</v>
      </c>
      <c r="CB14" s="571">
        <v>0</v>
      </c>
      <c r="CC14" s="571">
        <v>0</v>
      </c>
      <c r="CD14" s="571">
        <v>0</v>
      </c>
      <c r="CE14" s="571">
        <v>0</v>
      </c>
      <c r="CF14" s="571">
        <v>0</v>
      </c>
      <c r="CG14" s="571">
        <f>+BQ14+BO14+BM14+BK14+BI14+BS14+BU14+BW14+BY14+CA14+CC14+CE14</f>
        <v>79.599999999999994</v>
      </c>
      <c r="CH14" s="571">
        <f t="shared" ref="CH14:CH15" si="7">+BK14+BI14+BM14+BO14+BQ14+BS14+BU14+BW14+BY14</f>
        <v>79.599999999999994</v>
      </c>
      <c r="CI14" s="571">
        <f t="shared" ref="CI14:CI15" si="8">+BR14+BP14+BN14+BL14+BJ14+BT14+BV14+BX14+BZ14+CB14+CD14+CF14</f>
        <v>79.600000000000009</v>
      </c>
      <c r="CJ14" s="571">
        <f t="shared" ref="CJ14:CJ15" si="9">+BI14+BK14+BM14+BO14+BQ14+BS14+BU14+BW14+BY14+CA14+CE14+CC14</f>
        <v>79.599999999999994</v>
      </c>
      <c r="CK14" s="571">
        <f t="shared" ref="CK14:CK15" si="10">+BJ14+BL14+BN14+BP14+BR14+BT14+BV14+BX14+BZ14+CB14+CF14+CD14</f>
        <v>79.600000000000009</v>
      </c>
      <c r="CL14" s="571">
        <f>46.7</f>
        <v>46.7</v>
      </c>
      <c r="CM14" s="571"/>
      <c r="CN14" s="571"/>
      <c r="CO14" s="571"/>
      <c r="CP14" s="571"/>
      <c r="CQ14" s="571"/>
      <c r="CR14" s="571"/>
      <c r="CS14" s="571"/>
      <c r="CT14" s="571"/>
      <c r="CU14" s="571"/>
      <c r="CV14" s="571"/>
      <c r="CW14" s="571"/>
      <c r="CX14" s="571"/>
      <c r="CY14" s="571"/>
      <c r="CZ14" s="571"/>
      <c r="DA14" s="571"/>
      <c r="DB14" s="571"/>
      <c r="DC14" s="571"/>
      <c r="DD14" s="571"/>
      <c r="DE14" s="571"/>
      <c r="DF14" s="571"/>
      <c r="DG14" s="571"/>
      <c r="DH14" s="571"/>
      <c r="DI14" s="571"/>
      <c r="DJ14" s="571"/>
      <c r="DK14" s="571"/>
      <c r="DL14" s="571"/>
      <c r="DM14" s="571"/>
      <c r="DN14" s="571"/>
      <c r="DO14" s="571"/>
      <c r="DP14" s="571">
        <v>1</v>
      </c>
      <c r="DQ14" s="571"/>
      <c r="DR14" s="571"/>
      <c r="DS14" s="571"/>
      <c r="DT14" s="571"/>
      <c r="DU14" s="571"/>
      <c r="DV14" s="571"/>
      <c r="DW14" s="571"/>
      <c r="DX14" s="571"/>
      <c r="DY14" s="571"/>
      <c r="DZ14" s="571"/>
      <c r="EA14" s="571"/>
      <c r="EB14" s="571"/>
      <c r="EC14" s="571"/>
      <c r="ED14" s="571"/>
      <c r="EE14" s="571"/>
      <c r="EF14" s="571"/>
      <c r="EG14" s="571"/>
      <c r="EH14" s="571"/>
      <c r="EI14" s="595"/>
      <c r="EJ14" s="595"/>
      <c r="EK14" s="595"/>
      <c r="EL14" s="595"/>
      <c r="EM14" s="595"/>
      <c r="EN14" s="595"/>
      <c r="EO14" s="595"/>
      <c r="EP14" s="595"/>
      <c r="EQ14" s="595"/>
      <c r="ER14" s="595"/>
      <c r="ES14" s="595"/>
      <c r="ET14" s="581">
        <f>IFERROR(+BZ14/BY14,1)</f>
        <v>0.10010266940451745</v>
      </c>
      <c r="EU14" s="581">
        <f t="shared" ref="EU14:EU15" si="11">IFERROR(+CI14/CH14,1)</f>
        <v>1.0000000000000002</v>
      </c>
      <c r="EV14" s="581">
        <f t="shared" ref="EV14:EV15" si="12">IFERROR(+CK14/CJ14,1)</f>
        <v>1.0000000000000002</v>
      </c>
      <c r="EW14" s="581">
        <f t="shared" ref="EW14:EW15" si="13">+(AC14+BG14+CI14)/(AB14+BF14+CH14)</f>
        <v>1.0000000000000002</v>
      </c>
      <c r="EX14" s="582">
        <f t="shared" ref="EX14:EX15" si="14">+(AC14+BG14+CI14)/I14</f>
        <v>0.68823529411764717</v>
      </c>
      <c r="EY14" s="570" t="s">
        <v>479</v>
      </c>
      <c r="EZ14" s="571" t="s">
        <v>420</v>
      </c>
      <c r="FA14" s="571" t="s">
        <v>420</v>
      </c>
      <c r="FB14" s="569" t="s">
        <v>448</v>
      </c>
      <c r="FC14" s="574" t="s">
        <v>475</v>
      </c>
    </row>
    <row r="15" spans="1:159" s="18" customFormat="1" ht="162.75" customHeight="1" thickBot="1" x14ac:dyDescent="0.25">
      <c r="A15" s="633"/>
      <c r="B15" s="630"/>
      <c r="C15" s="614">
        <v>207</v>
      </c>
      <c r="D15" s="615" t="s">
        <v>153</v>
      </c>
      <c r="E15" s="614">
        <v>222</v>
      </c>
      <c r="F15" s="616" t="s">
        <v>155</v>
      </c>
      <c r="G15" s="617" t="s">
        <v>156</v>
      </c>
      <c r="H15" s="614" t="s">
        <v>157</v>
      </c>
      <c r="I15" s="618">
        <v>100</v>
      </c>
      <c r="J15" s="619">
        <v>5</v>
      </c>
      <c r="K15" s="620"/>
      <c r="L15" s="620"/>
      <c r="M15" s="621">
        <v>5</v>
      </c>
      <c r="N15" s="621">
        <v>0</v>
      </c>
      <c r="O15" s="621">
        <v>5</v>
      </c>
      <c r="P15" s="621">
        <v>0</v>
      </c>
      <c r="Q15" s="621">
        <v>5</v>
      </c>
      <c r="R15" s="621">
        <v>0</v>
      </c>
      <c r="S15" s="621">
        <v>5</v>
      </c>
      <c r="T15" s="621">
        <v>0</v>
      </c>
      <c r="U15" s="621">
        <v>5</v>
      </c>
      <c r="V15" s="621">
        <v>0</v>
      </c>
      <c r="W15" s="622">
        <v>19.239999999999998</v>
      </c>
      <c r="X15" s="622">
        <v>19.239999999999998</v>
      </c>
      <c r="Y15" s="623">
        <f t="shared" si="1"/>
        <v>19.239999999999998</v>
      </c>
      <c r="Z15" s="624">
        <f t="shared" ref="Z15" si="15">+W15</f>
        <v>19.239999999999998</v>
      </c>
      <c r="AA15" s="623">
        <f>+X15</f>
        <v>19.239999999999998</v>
      </c>
      <c r="AB15" s="576">
        <f t="shared" ref="AB15" si="16">+W15</f>
        <v>19.239999999999998</v>
      </c>
      <c r="AC15" s="576">
        <f t="shared" si="2"/>
        <v>19.239999999999998</v>
      </c>
      <c r="AD15" s="625">
        <v>5</v>
      </c>
      <c r="AE15" s="626">
        <v>0</v>
      </c>
      <c r="AF15" s="626">
        <v>0</v>
      </c>
      <c r="AG15" s="626">
        <v>0</v>
      </c>
      <c r="AH15" s="626">
        <v>0</v>
      </c>
      <c r="AI15" s="626">
        <v>0</v>
      </c>
      <c r="AJ15" s="626">
        <v>0</v>
      </c>
      <c r="AK15" s="626">
        <v>0</v>
      </c>
      <c r="AL15" s="626">
        <v>0</v>
      </c>
      <c r="AM15" s="626">
        <v>0</v>
      </c>
      <c r="AN15" s="626">
        <v>0</v>
      </c>
      <c r="AO15" s="626">
        <v>0</v>
      </c>
      <c r="AP15" s="626">
        <v>0</v>
      </c>
      <c r="AQ15" s="624">
        <v>0</v>
      </c>
      <c r="AR15" s="624">
        <v>0</v>
      </c>
      <c r="AS15" s="624">
        <v>1</v>
      </c>
      <c r="AT15" s="624">
        <v>32.94</v>
      </c>
      <c r="AU15" s="624">
        <v>31.94</v>
      </c>
      <c r="AV15" s="624">
        <v>0</v>
      </c>
      <c r="AW15" s="624">
        <v>0</v>
      </c>
      <c r="AX15" s="624">
        <v>0</v>
      </c>
      <c r="AY15" s="624">
        <v>0</v>
      </c>
      <c r="AZ15" s="624">
        <v>0</v>
      </c>
      <c r="BA15" s="624">
        <v>0</v>
      </c>
      <c r="BB15" s="626">
        <v>0</v>
      </c>
      <c r="BC15" s="576">
        <f>+AM15+AK15+AI15+AG15+AE15+AO15+AQ15+AS15+AU15+AW15+AY15+BA15</f>
        <v>32.94</v>
      </c>
      <c r="BD15" s="576">
        <f t="shared" si="3"/>
        <v>32.94</v>
      </c>
      <c r="BE15" s="576">
        <f t="shared" si="4"/>
        <v>32.94</v>
      </c>
      <c r="BF15" s="576">
        <f t="shared" si="5"/>
        <v>32.94</v>
      </c>
      <c r="BG15" s="576">
        <f t="shared" si="6"/>
        <v>32.94</v>
      </c>
      <c r="BH15" s="576">
        <v>21</v>
      </c>
      <c r="BI15" s="576">
        <v>0</v>
      </c>
      <c r="BJ15" s="576">
        <v>0</v>
      </c>
      <c r="BK15" s="576">
        <v>0</v>
      </c>
      <c r="BL15" s="576">
        <v>0</v>
      </c>
      <c r="BM15" s="576">
        <v>0</v>
      </c>
      <c r="BN15" s="576">
        <v>0</v>
      </c>
      <c r="BO15" s="576">
        <v>0</v>
      </c>
      <c r="BP15" s="576">
        <v>0</v>
      </c>
      <c r="BQ15" s="576">
        <v>0</v>
      </c>
      <c r="BR15" s="576">
        <v>0</v>
      </c>
      <c r="BS15" s="576">
        <v>10.5</v>
      </c>
      <c r="BT15" s="576">
        <v>0</v>
      </c>
      <c r="BU15" s="576">
        <v>0</v>
      </c>
      <c r="BV15" s="576">
        <v>0</v>
      </c>
      <c r="BW15" s="576">
        <v>0</v>
      </c>
      <c r="BX15" s="576">
        <v>0</v>
      </c>
      <c r="BY15" s="576">
        <v>7.34</v>
      </c>
      <c r="BZ15" s="576">
        <v>17.84</v>
      </c>
      <c r="CA15" s="576">
        <v>0</v>
      </c>
      <c r="CB15" s="576">
        <v>0</v>
      </c>
      <c r="CC15" s="576">
        <v>3.16</v>
      </c>
      <c r="CD15" s="576">
        <v>0</v>
      </c>
      <c r="CE15" s="576">
        <v>0</v>
      </c>
      <c r="CF15" s="576">
        <v>0</v>
      </c>
      <c r="CG15" s="576">
        <f>+BQ15+BO15+BM15+BK15+BI15+BS15+BU15+BW15+BY15+CA15+CC15+CE15</f>
        <v>21</v>
      </c>
      <c r="CH15" s="576">
        <f t="shared" si="7"/>
        <v>17.84</v>
      </c>
      <c r="CI15" s="576">
        <f t="shared" si="8"/>
        <v>17.84</v>
      </c>
      <c r="CJ15" s="576">
        <f t="shared" si="9"/>
        <v>21</v>
      </c>
      <c r="CK15" s="576">
        <f t="shared" si="10"/>
        <v>17.84</v>
      </c>
      <c r="CL15" s="576">
        <v>25.82</v>
      </c>
      <c r="CM15" s="576"/>
      <c r="CN15" s="576"/>
      <c r="CO15" s="576"/>
      <c r="CP15" s="576"/>
      <c r="CQ15" s="576"/>
      <c r="CR15" s="576"/>
      <c r="CS15" s="576"/>
      <c r="CT15" s="576"/>
      <c r="CU15" s="576"/>
      <c r="CV15" s="576"/>
      <c r="CW15" s="576"/>
      <c r="CX15" s="576"/>
      <c r="CY15" s="576"/>
      <c r="CZ15" s="576"/>
      <c r="DA15" s="576"/>
      <c r="DB15" s="576"/>
      <c r="DC15" s="576"/>
      <c r="DD15" s="576"/>
      <c r="DE15" s="576"/>
      <c r="DF15" s="576"/>
      <c r="DG15" s="576"/>
      <c r="DH15" s="576"/>
      <c r="DI15" s="576"/>
      <c r="DJ15" s="576"/>
      <c r="DK15" s="576"/>
      <c r="DL15" s="576"/>
      <c r="DM15" s="576"/>
      <c r="DN15" s="576"/>
      <c r="DO15" s="576"/>
      <c r="DP15" s="576">
        <v>1</v>
      </c>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583">
        <f t="shared" ref="ET15" si="17">IFERROR(+BZ15/BY15,1)</f>
        <v>2.430517711171662</v>
      </c>
      <c r="EU15" s="583">
        <f t="shared" si="11"/>
        <v>1</v>
      </c>
      <c r="EV15" s="583">
        <f t="shared" si="12"/>
        <v>0.84952380952380957</v>
      </c>
      <c r="EW15" s="583">
        <f t="shared" si="13"/>
        <v>1</v>
      </c>
      <c r="EX15" s="584">
        <f t="shared" si="14"/>
        <v>0.70019999999999993</v>
      </c>
      <c r="EY15" s="575" t="s">
        <v>478</v>
      </c>
      <c r="EZ15" s="576" t="s">
        <v>420</v>
      </c>
      <c r="FA15" s="576" t="s">
        <v>420</v>
      </c>
      <c r="FB15" s="577" t="s">
        <v>441</v>
      </c>
      <c r="FC15" s="578" t="s">
        <v>468</v>
      </c>
    </row>
    <row r="16" spans="1:159" s="13" customFormat="1" ht="18.75" customHeight="1" x14ac:dyDescent="0.25">
      <c r="A16" s="24"/>
      <c r="B16" s="24"/>
      <c r="C16" s="25"/>
      <c r="D16" s="26"/>
      <c r="F16" s="27"/>
      <c r="G16" s="43"/>
      <c r="H16" s="28"/>
      <c r="I16" s="25"/>
      <c r="J16" s="25"/>
      <c r="K16" s="25"/>
      <c r="L16" s="25"/>
      <c r="M16" s="25"/>
      <c r="N16" s="25"/>
      <c r="O16" s="25"/>
      <c r="P16" s="25"/>
      <c r="Q16" s="25"/>
      <c r="R16" s="25"/>
      <c r="S16" s="25"/>
      <c r="T16" s="25"/>
      <c r="U16" s="25"/>
      <c r="V16" s="29"/>
      <c r="W16" s="25"/>
      <c r="X16" s="29"/>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30"/>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30"/>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44"/>
      <c r="EU16" s="44"/>
      <c r="EV16" s="44"/>
      <c r="EW16" s="44"/>
      <c r="EX16" s="304"/>
      <c r="EY16" s="45"/>
      <c r="EZ16" s="45"/>
      <c r="FA16" s="319"/>
      <c r="FB16" s="216"/>
      <c r="FC16" s="47"/>
    </row>
    <row r="17" spans="4:159" ht="33.75" customHeight="1" x14ac:dyDescent="0.4">
      <c r="D17" s="48" t="s">
        <v>33</v>
      </c>
      <c r="Y17" s="50"/>
      <c r="Z17" s="51"/>
      <c r="AA17" s="52"/>
      <c r="AC17" s="51"/>
      <c r="AV17" s="53"/>
      <c r="AW17" s="53"/>
      <c r="AX17" s="53"/>
      <c r="AY17" s="53"/>
      <c r="AZ17" s="53"/>
      <c r="BA17" s="53"/>
      <c r="BB17" s="53"/>
      <c r="BC17" s="53"/>
      <c r="BD17" s="53"/>
      <c r="BE17" s="53"/>
      <c r="BF17" s="53"/>
      <c r="BG17" s="53"/>
      <c r="BH17" s="53"/>
      <c r="BI17" s="53"/>
      <c r="BJ17" s="53"/>
      <c r="BK17" s="53"/>
      <c r="BL17" s="53"/>
      <c r="BM17" s="53"/>
      <c r="CI17" s="567"/>
      <c r="CJ17" s="567"/>
      <c r="CK17" s="568"/>
      <c r="CL17" s="567"/>
      <c r="CM17" s="567"/>
      <c r="CN17" s="567"/>
      <c r="CO17" s="567"/>
      <c r="CP17" s="567"/>
      <c r="CQ17" s="567"/>
      <c r="CR17" s="567"/>
      <c r="CS17" s="567"/>
      <c r="CT17" s="567"/>
      <c r="CU17" s="567"/>
      <c r="CV17" s="567"/>
      <c r="CW17" s="567"/>
      <c r="CX17" s="567"/>
      <c r="CY17" s="567"/>
      <c r="CZ17" s="567"/>
      <c r="DA17" s="567"/>
      <c r="DB17" s="567"/>
      <c r="DC17" s="567"/>
      <c r="DD17" s="567"/>
      <c r="DE17" s="567"/>
      <c r="DF17" s="567"/>
      <c r="DG17" s="567"/>
      <c r="DH17" s="567"/>
      <c r="DI17" s="567"/>
      <c r="DJ17" s="567"/>
      <c r="DK17" s="567"/>
      <c r="DL17" s="567"/>
      <c r="DM17" s="567"/>
      <c r="DN17" s="567"/>
      <c r="DO17" s="567"/>
      <c r="DP17" s="567"/>
      <c r="EZ17" s="323"/>
    </row>
    <row r="18" spans="4:159" ht="33.75" customHeight="1" x14ac:dyDescent="0.2">
      <c r="D18" s="54" t="s">
        <v>34</v>
      </c>
      <c r="E18" s="681" t="s">
        <v>35</v>
      </c>
      <c r="F18" s="681"/>
      <c r="G18" s="681"/>
      <c r="H18" s="681"/>
      <c r="I18" s="681"/>
      <c r="J18" s="681"/>
      <c r="K18" s="682" t="s">
        <v>36</v>
      </c>
      <c r="L18" s="682"/>
      <c r="M18" s="682"/>
      <c r="N18" s="682"/>
      <c r="O18" s="682"/>
      <c r="P18" s="682"/>
      <c r="Q18" s="682"/>
      <c r="R18" s="682"/>
      <c r="S18" s="682"/>
      <c r="Z18" s="51"/>
      <c r="BE18" s="53"/>
      <c r="BF18" s="53"/>
      <c r="BG18" s="53"/>
      <c r="CI18" s="567"/>
      <c r="CJ18" s="567"/>
      <c r="CK18" s="568"/>
      <c r="CL18" s="567"/>
      <c r="CM18" s="567"/>
      <c r="CN18" s="567"/>
      <c r="CO18" s="567"/>
      <c r="CP18" s="567"/>
      <c r="CQ18" s="567"/>
      <c r="CR18" s="567"/>
      <c r="CS18" s="567"/>
      <c r="CT18" s="567"/>
      <c r="CU18" s="567"/>
      <c r="CV18" s="567"/>
      <c r="CW18" s="567"/>
      <c r="CX18" s="567"/>
      <c r="CY18" s="567"/>
      <c r="CZ18" s="567"/>
      <c r="DA18" s="567"/>
      <c r="DB18" s="567"/>
      <c r="DC18" s="567"/>
      <c r="DD18" s="567"/>
      <c r="DE18" s="567"/>
      <c r="DF18" s="567"/>
      <c r="DG18" s="567"/>
      <c r="DH18" s="567"/>
      <c r="DI18" s="567"/>
      <c r="DJ18" s="567"/>
      <c r="DK18" s="567"/>
      <c r="DL18" s="567"/>
      <c r="DM18" s="567"/>
      <c r="DN18" s="567"/>
      <c r="DO18" s="567"/>
      <c r="DP18" s="567"/>
      <c r="EZ18" s="322"/>
      <c r="FA18" s="45"/>
      <c r="FB18" s="46"/>
      <c r="FC18" s="47"/>
    </row>
    <row r="19" spans="4:159" ht="33.75" customHeight="1" x14ac:dyDescent="0.2">
      <c r="D19" s="55">
        <v>13</v>
      </c>
      <c r="E19" s="679" t="s">
        <v>68</v>
      </c>
      <c r="F19" s="679"/>
      <c r="G19" s="679"/>
      <c r="H19" s="679"/>
      <c r="I19" s="679"/>
      <c r="J19" s="679"/>
      <c r="K19" s="680" t="s">
        <v>69</v>
      </c>
      <c r="L19" s="680"/>
      <c r="M19" s="680"/>
      <c r="N19" s="680"/>
      <c r="O19" s="680"/>
      <c r="P19" s="680"/>
      <c r="Q19" s="680"/>
      <c r="R19" s="680"/>
      <c r="S19" s="680"/>
      <c r="Y19" s="203">
        <v>101.12</v>
      </c>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CI19" s="567"/>
      <c r="CJ19" s="567"/>
      <c r="CK19" s="568"/>
      <c r="CL19" s="567"/>
      <c r="CM19" s="567"/>
      <c r="CN19" s="567"/>
      <c r="CO19" s="567"/>
      <c r="CP19" s="567"/>
      <c r="CQ19" s="567"/>
      <c r="CR19" s="567"/>
      <c r="CS19" s="567"/>
      <c r="CT19" s="567"/>
      <c r="CU19" s="567"/>
      <c r="CV19" s="567"/>
      <c r="CW19" s="567"/>
      <c r="CX19" s="567"/>
      <c r="CY19" s="567"/>
      <c r="CZ19" s="567"/>
      <c r="DA19" s="567"/>
      <c r="DB19" s="567"/>
      <c r="DC19" s="567"/>
      <c r="DD19" s="567"/>
      <c r="DE19" s="567"/>
      <c r="DF19" s="567"/>
      <c r="DG19" s="567"/>
      <c r="DH19" s="567"/>
      <c r="DI19" s="567"/>
      <c r="DJ19" s="567"/>
      <c r="DK19" s="567"/>
      <c r="DL19" s="567"/>
      <c r="DM19" s="567"/>
      <c r="DN19" s="567"/>
      <c r="DO19" s="567"/>
      <c r="DP19" s="567"/>
      <c r="EZ19" s="322"/>
      <c r="FA19" s="45"/>
      <c r="FB19" s="46"/>
      <c r="FC19" s="47"/>
    </row>
    <row r="20" spans="4:159" ht="33.75" customHeight="1" x14ac:dyDescent="0.2">
      <c r="D20" s="55">
        <v>14</v>
      </c>
      <c r="E20" s="679" t="s">
        <v>148</v>
      </c>
      <c r="F20" s="679"/>
      <c r="G20" s="679"/>
      <c r="H20" s="679"/>
      <c r="I20" s="679"/>
      <c r="J20" s="679"/>
      <c r="K20" s="680"/>
      <c r="L20" s="680"/>
      <c r="M20" s="680"/>
      <c r="N20" s="680"/>
      <c r="O20" s="680"/>
      <c r="P20" s="680"/>
      <c r="Q20" s="680"/>
      <c r="R20" s="680"/>
      <c r="S20" s="680"/>
      <c r="CI20" s="567"/>
      <c r="CJ20" s="567"/>
      <c r="CK20" s="567"/>
      <c r="CL20" s="567"/>
      <c r="CM20" s="567"/>
      <c r="CN20" s="567"/>
      <c r="CO20" s="567"/>
      <c r="CP20" s="567"/>
      <c r="CQ20" s="567"/>
      <c r="CR20" s="567"/>
      <c r="CS20" s="567"/>
      <c r="CT20" s="567"/>
      <c r="CU20" s="567"/>
      <c r="CV20" s="567"/>
      <c r="CW20" s="567"/>
      <c r="CX20" s="567"/>
      <c r="CY20" s="567"/>
      <c r="CZ20" s="567"/>
      <c r="DA20" s="567"/>
      <c r="DB20" s="567"/>
      <c r="DC20" s="567"/>
      <c r="DD20" s="567"/>
      <c r="DE20" s="567"/>
      <c r="DF20" s="567"/>
      <c r="DG20" s="567"/>
      <c r="DH20" s="567"/>
      <c r="DI20" s="567"/>
      <c r="DJ20" s="567"/>
      <c r="DK20" s="567"/>
      <c r="DL20" s="567"/>
      <c r="DM20" s="567"/>
      <c r="DN20" s="567"/>
      <c r="DO20" s="567"/>
      <c r="DP20" s="567"/>
      <c r="EY20" s="45"/>
      <c r="EZ20" s="324"/>
      <c r="FA20" s="45"/>
      <c r="FB20" s="46"/>
      <c r="FC20" s="47"/>
    </row>
    <row r="21" spans="4:159" ht="33.75" customHeight="1" x14ac:dyDescent="0.2">
      <c r="BE21" s="204"/>
      <c r="BG21" s="204"/>
      <c r="CI21" s="567"/>
      <c r="CJ21" s="567"/>
      <c r="CK21" s="567"/>
      <c r="CL21" s="567"/>
      <c r="CM21" s="567"/>
      <c r="CN21" s="567"/>
      <c r="CO21" s="567"/>
      <c r="CP21" s="567"/>
      <c r="CQ21" s="567"/>
      <c r="CR21" s="567"/>
      <c r="CS21" s="567"/>
      <c r="CT21" s="567"/>
      <c r="CU21" s="567"/>
      <c r="CV21" s="567"/>
      <c r="CW21" s="567"/>
      <c r="CX21" s="567"/>
      <c r="CY21" s="567"/>
      <c r="CZ21" s="567"/>
      <c r="DA21" s="567"/>
      <c r="DB21" s="567"/>
      <c r="DC21" s="567"/>
      <c r="DD21" s="567"/>
      <c r="DE21" s="567"/>
      <c r="DF21" s="567"/>
      <c r="DG21" s="567"/>
      <c r="DH21" s="567"/>
      <c r="DI21" s="567"/>
      <c r="DJ21" s="567"/>
      <c r="DK21" s="567"/>
      <c r="DL21" s="567"/>
      <c r="DM21" s="567"/>
      <c r="DN21" s="567"/>
      <c r="DO21" s="567"/>
      <c r="DP21" s="567"/>
      <c r="EY21" s="44"/>
      <c r="EZ21" s="322"/>
      <c r="FA21" s="44"/>
      <c r="FB21" s="56"/>
      <c r="FC21" s="57"/>
    </row>
    <row r="22" spans="4:159" ht="33.75" customHeight="1" x14ac:dyDescent="0.2">
      <c r="AV22" s="51"/>
      <c r="AW22" s="51"/>
      <c r="AX22" s="51"/>
      <c r="AY22" s="51"/>
      <c r="AZ22" s="51"/>
      <c r="BA22" s="51"/>
      <c r="BB22" s="51"/>
      <c r="BC22" s="51"/>
      <c r="BD22" s="51"/>
      <c r="BE22" s="51"/>
      <c r="BF22" s="51"/>
      <c r="BG22" s="51"/>
      <c r="CI22" s="567"/>
      <c r="CJ22" s="567"/>
      <c r="CK22" s="567"/>
      <c r="CL22" s="567"/>
      <c r="CM22" s="567"/>
      <c r="CN22" s="567"/>
      <c r="CO22" s="567"/>
      <c r="CP22" s="567"/>
      <c r="CQ22" s="567"/>
      <c r="CR22" s="567"/>
      <c r="CS22" s="567"/>
      <c r="CT22" s="567"/>
      <c r="CU22" s="567"/>
      <c r="CV22" s="567"/>
      <c r="CW22" s="567"/>
      <c r="CX22" s="567"/>
      <c r="CY22" s="567"/>
      <c r="CZ22" s="567"/>
      <c r="DA22" s="567"/>
      <c r="DB22" s="567"/>
      <c r="DC22" s="567"/>
      <c r="DD22" s="567"/>
      <c r="DE22" s="567"/>
      <c r="DF22" s="567"/>
      <c r="DG22" s="567"/>
      <c r="DH22" s="567"/>
      <c r="DI22" s="567"/>
      <c r="DJ22" s="567"/>
      <c r="DK22" s="567"/>
      <c r="DL22" s="567"/>
      <c r="DM22" s="567"/>
      <c r="DN22" s="567"/>
      <c r="DO22" s="567"/>
      <c r="DP22" s="567"/>
    </row>
    <row r="23" spans="4:159" ht="33.75" customHeight="1" x14ac:dyDescent="0.2">
      <c r="CI23" s="567"/>
      <c r="CJ23" s="567"/>
      <c r="CK23" s="567"/>
      <c r="CL23" s="567"/>
      <c r="CM23" s="567"/>
      <c r="CN23" s="567"/>
      <c r="CO23" s="567"/>
      <c r="CP23" s="567"/>
      <c r="CQ23" s="567"/>
      <c r="CR23" s="567"/>
      <c r="CS23" s="567"/>
      <c r="CT23" s="567"/>
      <c r="CU23" s="567"/>
      <c r="CV23" s="567"/>
      <c r="CW23" s="567"/>
      <c r="CX23" s="567"/>
      <c r="CY23" s="567"/>
      <c r="CZ23" s="567"/>
      <c r="DA23" s="567"/>
      <c r="DB23" s="567"/>
      <c r="DC23" s="567"/>
      <c r="DD23" s="567"/>
      <c r="DE23" s="567"/>
      <c r="DF23" s="567"/>
      <c r="DG23" s="567"/>
      <c r="DH23" s="567"/>
      <c r="DI23" s="567"/>
      <c r="DJ23" s="567"/>
      <c r="DK23" s="567"/>
      <c r="DL23" s="567"/>
      <c r="DM23" s="567"/>
      <c r="DN23" s="567"/>
      <c r="DO23" s="567"/>
      <c r="DP23" s="567"/>
    </row>
    <row r="24" spans="4:159" ht="33.75" customHeight="1" x14ac:dyDescent="0.2">
      <c r="CI24" s="567"/>
      <c r="CJ24" s="567"/>
      <c r="CK24" s="567"/>
      <c r="CL24" s="567"/>
      <c r="CM24" s="567"/>
      <c r="CN24" s="567"/>
      <c r="CO24" s="567"/>
      <c r="CP24" s="567"/>
      <c r="CQ24" s="567"/>
      <c r="CR24" s="567"/>
      <c r="CS24" s="567"/>
      <c r="CT24" s="567"/>
      <c r="CU24" s="567"/>
      <c r="CV24" s="567"/>
      <c r="CW24" s="567"/>
      <c r="CX24" s="567"/>
      <c r="CY24" s="567"/>
      <c r="CZ24" s="567"/>
      <c r="DA24" s="567"/>
      <c r="DB24" s="567"/>
      <c r="DC24" s="567"/>
      <c r="DD24" s="567"/>
      <c r="DE24" s="567"/>
      <c r="DF24" s="567"/>
      <c r="DG24" s="567"/>
      <c r="DH24" s="567"/>
      <c r="DI24" s="567"/>
      <c r="DJ24" s="567"/>
      <c r="DK24" s="567"/>
      <c r="DL24" s="567"/>
      <c r="DM24" s="567"/>
      <c r="DN24" s="567"/>
      <c r="DO24" s="567"/>
      <c r="DP24" s="567"/>
    </row>
    <row r="25" spans="4:159" ht="33.75" customHeight="1" x14ac:dyDescent="0.2">
      <c r="CI25" s="567"/>
      <c r="CJ25" s="567"/>
      <c r="CK25" s="567"/>
      <c r="CL25" s="567"/>
      <c r="CM25" s="567"/>
      <c r="CN25" s="567"/>
      <c r="CO25" s="567"/>
      <c r="CP25" s="567"/>
      <c r="CQ25" s="567"/>
      <c r="CR25" s="567"/>
      <c r="CS25" s="567"/>
      <c r="CT25" s="567"/>
      <c r="CU25" s="567"/>
      <c r="CV25" s="567"/>
      <c r="CW25" s="567"/>
      <c r="CX25" s="567"/>
      <c r="CY25" s="567"/>
      <c r="CZ25" s="567"/>
      <c r="DA25" s="567"/>
      <c r="DB25" s="567"/>
      <c r="DC25" s="567"/>
      <c r="DD25" s="567"/>
      <c r="DE25" s="567"/>
      <c r="DF25" s="567"/>
      <c r="DG25" s="567"/>
      <c r="DH25" s="567"/>
      <c r="DI25" s="567"/>
      <c r="DJ25" s="567"/>
      <c r="DK25" s="567"/>
      <c r="DL25" s="567"/>
      <c r="DM25" s="567"/>
      <c r="DN25" s="567"/>
      <c r="DO25" s="567"/>
      <c r="DP25" s="567"/>
    </row>
    <row r="26" spans="4:159" ht="33.75" customHeight="1" x14ac:dyDescent="0.2">
      <c r="AC26" s="53"/>
    </row>
  </sheetData>
  <mergeCells count="39">
    <mergeCell ref="EX10:EX12"/>
    <mergeCell ref="E19:J19"/>
    <mergeCell ref="K19:S19"/>
    <mergeCell ref="E20:J20"/>
    <mergeCell ref="K20:S20"/>
    <mergeCell ref="E18:J18"/>
    <mergeCell ref="K18:S18"/>
    <mergeCell ref="DP11:ES11"/>
    <mergeCell ref="ET10:ET12"/>
    <mergeCell ref="EU10:EU12"/>
    <mergeCell ref="J11:AC11"/>
    <mergeCell ref="AD11:BG11"/>
    <mergeCell ref="A8:F8"/>
    <mergeCell ref="G5:FC5"/>
    <mergeCell ref="G6:FC6"/>
    <mergeCell ref="G7:FC7"/>
    <mergeCell ref="G8:FC8"/>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B13:B15"/>
    <mergeCell ref="A13:A15"/>
    <mergeCell ref="EW10:EW12"/>
    <mergeCell ref="A10:I10"/>
    <mergeCell ref="A11:I11"/>
    <mergeCell ref="EV10:EV12"/>
  </mergeCells>
  <phoneticPr fontId="8"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8"/>
  <sheetViews>
    <sheetView showGridLines="0" zoomScale="62" zoomScaleNormal="62" zoomScaleSheetLayoutView="40" zoomScalePageLayoutView="73" workbookViewId="0">
      <selection activeCell="ER3" sqref="ER3:FA3"/>
    </sheetView>
  </sheetViews>
  <sheetFormatPr baseColWidth="10" defaultColWidth="10.85546875" defaultRowHeight="25.5" customHeight="1" x14ac:dyDescent="0.2"/>
  <cols>
    <col min="1" max="1" width="6.7109375" style="67" customWidth="1"/>
    <col min="2" max="2" width="5.42578125" style="67" customWidth="1"/>
    <col min="3" max="3" width="21.5703125" style="67" customWidth="1"/>
    <col min="4" max="4" width="12.5703125" style="65" customWidth="1"/>
    <col min="5" max="5" width="15" style="65" customWidth="1"/>
    <col min="6" max="6" width="13.7109375" style="84" customWidth="1"/>
    <col min="7" max="7" width="25.42578125" style="77" customWidth="1"/>
    <col min="8" max="10" width="18.28515625" style="77" hidden="1" customWidth="1"/>
    <col min="11" max="11" width="17.42578125" style="77" hidden="1" customWidth="1"/>
    <col min="12" max="20" width="15.7109375" style="77" hidden="1" customWidth="1"/>
    <col min="21" max="22" width="19.28515625" style="77" hidden="1" customWidth="1"/>
    <col min="23" max="23" width="21.28515625" style="77" hidden="1" customWidth="1"/>
    <col min="24" max="24" width="17.28515625" style="77" hidden="1" customWidth="1"/>
    <col min="25" max="25" width="17.42578125" style="77" hidden="1" customWidth="1"/>
    <col min="26" max="26" width="22.85546875" style="77" customWidth="1"/>
    <col min="27" max="27" width="22.42578125" style="77" bestFit="1" customWidth="1"/>
    <col min="28" max="28" width="22.42578125" style="77" hidden="1" customWidth="1"/>
    <col min="29" max="29" width="19.85546875" style="65" hidden="1" customWidth="1"/>
    <col min="30" max="30" width="22.85546875" style="65" hidden="1" customWidth="1"/>
    <col min="31" max="32" width="20.42578125" style="65" hidden="1" customWidth="1"/>
    <col min="33" max="33" width="19.7109375" style="65" hidden="1" customWidth="1"/>
    <col min="34" max="36" width="20.42578125" style="65" hidden="1" customWidth="1"/>
    <col min="37" max="44" width="20.7109375" style="65" hidden="1" customWidth="1"/>
    <col min="45" max="45" width="22.140625" style="65" hidden="1" customWidth="1"/>
    <col min="46" max="46" width="19.42578125" style="65" hidden="1" customWidth="1"/>
    <col min="47" max="47" width="21" style="65" hidden="1" customWidth="1"/>
    <col min="48" max="48" width="19.42578125" style="65" hidden="1" customWidth="1"/>
    <col min="49" max="49" width="21" style="65" hidden="1" customWidth="1"/>
    <col min="50" max="50" width="22.85546875" style="65" hidden="1" customWidth="1"/>
    <col min="51" max="51" width="22.42578125" style="65" hidden="1" customWidth="1"/>
    <col min="52" max="52" width="21.85546875" style="65" hidden="1" customWidth="1"/>
    <col min="53" max="53" width="23.140625" style="103" hidden="1" customWidth="1"/>
    <col min="54" max="54" width="28.85546875" style="103" hidden="1" customWidth="1"/>
    <col min="55" max="55" width="26.7109375" style="103" hidden="1" customWidth="1"/>
    <col min="56" max="56" width="29.7109375" style="103" customWidth="1"/>
    <col min="57" max="57" width="26.42578125" style="103" customWidth="1"/>
    <col min="58" max="58" width="24.28515625" style="65" customWidth="1"/>
    <col min="59" max="59" width="22.28515625" style="65" customWidth="1"/>
    <col min="60" max="60" width="23" style="65" customWidth="1"/>
    <col min="61" max="61" width="22.5703125" style="65" customWidth="1"/>
    <col min="62" max="62" width="18.7109375" style="65" customWidth="1"/>
    <col min="63" max="63" width="26.42578125" style="65" customWidth="1"/>
    <col min="64" max="64" width="23.85546875" style="65" customWidth="1"/>
    <col min="65" max="65" width="24.85546875" style="65" customWidth="1"/>
    <col min="66" max="66" width="22.140625" style="65" customWidth="1"/>
    <col min="67" max="67" width="24.85546875" style="65" customWidth="1"/>
    <col min="68" max="68" width="22.42578125" style="65" customWidth="1"/>
    <col min="69" max="69" width="24.42578125" style="65" customWidth="1"/>
    <col min="70" max="70" width="23" style="65" customWidth="1"/>
    <col min="71" max="71" width="25.28515625" style="65" customWidth="1"/>
    <col min="72" max="72" width="23" style="65" customWidth="1"/>
    <col min="73" max="73" width="25.85546875" style="65" customWidth="1"/>
    <col min="74" max="74" width="24.140625" style="65" customWidth="1"/>
    <col min="75" max="75" width="26.140625" style="65" bestFit="1" customWidth="1"/>
    <col min="76" max="76" width="23.7109375" style="65" bestFit="1" customWidth="1"/>
    <col min="77" max="77" width="26.28515625" style="65" customWidth="1"/>
    <col min="78" max="78" width="23.7109375" style="65" customWidth="1"/>
    <col min="79" max="79" width="26.140625" style="65" customWidth="1"/>
    <col min="80" max="80" width="23.7109375" style="65" customWidth="1"/>
    <col min="81" max="81" width="25.85546875" style="65" customWidth="1"/>
    <col min="82" max="82" width="23.28515625" style="65" customWidth="1"/>
    <col min="83" max="83" width="25.7109375" style="65" customWidth="1"/>
    <col min="84" max="87" width="24" style="65" customWidth="1"/>
    <col min="88" max="88" width="23.5703125" style="65" customWidth="1"/>
    <col min="89" max="117" width="15.7109375" style="65" hidden="1" customWidth="1"/>
    <col min="118" max="118" width="27.42578125" style="65" customWidth="1"/>
    <col min="119" max="147" width="15.7109375" style="65" hidden="1" customWidth="1"/>
    <col min="148" max="148" width="20.85546875" style="67" customWidth="1"/>
    <col min="149" max="150" width="22.42578125" style="67" customWidth="1"/>
    <col min="151" max="151" width="20.28515625" style="67" customWidth="1"/>
    <col min="152" max="152" width="21.42578125" style="67" customWidth="1"/>
    <col min="153" max="153" width="53" style="178" customWidth="1"/>
    <col min="154" max="157" width="27.7109375" style="67" customWidth="1"/>
    <col min="158" max="16384" width="10.85546875" style="67"/>
  </cols>
  <sheetData>
    <row r="1" spans="1:157" s="329" customFormat="1" ht="19.5" customHeight="1" x14ac:dyDescent="0.2">
      <c r="A1" s="716"/>
      <c r="B1" s="717"/>
      <c r="C1" s="717"/>
      <c r="D1" s="717"/>
      <c r="E1" s="718"/>
      <c r="F1" s="731" t="s">
        <v>37</v>
      </c>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c r="AS1" s="731"/>
      <c r="AT1" s="731"/>
      <c r="AU1" s="731"/>
      <c r="AV1" s="731"/>
      <c r="AW1" s="731"/>
      <c r="AX1" s="731"/>
      <c r="AY1" s="731"/>
      <c r="AZ1" s="731"/>
      <c r="BA1" s="731"/>
      <c r="BB1" s="731"/>
      <c r="BC1" s="731"/>
      <c r="BD1" s="731"/>
      <c r="BE1" s="731"/>
      <c r="BF1" s="731"/>
      <c r="BG1" s="731"/>
      <c r="BH1" s="731"/>
      <c r="BI1" s="731"/>
      <c r="BJ1" s="731"/>
      <c r="BK1" s="731"/>
      <c r="BL1" s="731"/>
      <c r="BM1" s="731"/>
      <c r="BN1" s="731"/>
      <c r="BO1" s="731"/>
      <c r="BP1" s="731"/>
      <c r="BQ1" s="731"/>
      <c r="BR1" s="731"/>
      <c r="BS1" s="731"/>
      <c r="BT1" s="731"/>
      <c r="BU1" s="731"/>
      <c r="BV1" s="731"/>
      <c r="BW1" s="731"/>
      <c r="BX1" s="731"/>
      <c r="BY1" s="731"/>
      <c r="BZ1" s="731"/>
      <c r="CA1" s="731"/>
      <c r="CB1" s="731"/>
      <c r="CC1" s="731"/>
      <c r="CD1" s="731"/>
      <c r="CE1" s="731"/>
      <c r="CF1" s="731"/>
      <c r="CG1" s="731"/>
      <c r="CH1" s="731"/>
      <c r="CI1" s="731"/>
      <c r="CJ1" s="731"/>
      <c r="CK1" s="731"/>
      <c r="CL1" s="731"/>
      <c r="CM1" s="731"/>
      <c r="CN1" s="731"/>
      <c r="CO1" s="731"/>
      <c r="CP1" s="731"/>
      <c r="CQ1" s="731"/>
      <c r="CR1" s="731"/>
      <c r="CS1" s="731"/>
      <c r="CT1" s="731"/>
      <c r="CU1" s="731"/>
      <c r="CV1" s="731"/>
      <c r="CW1" s="731"/>
      <c r="CX1" s="731"/>
      <c r="CY1" s="731"/>
      <c r="CZ1" s="731"/>
      <c r="DA1" s="731"/>
      <c r="DB1" s="731"/>
      <c r="DC1" s="731"/>
      <c r="DD1" s="731"/>
      <c r="DE1" s="731"/>
      <c r="DF1" s="731"/>
      <c r="DG1" s="731"/>
      <c r="DH1" s="731"/>
      <c r="DI1" s="731"/>
      <c r="DJ1" s="731"/>
      <c r="DK1" s="731"/>
      <c r="DL1" s="731"/>
      <c r="DM1" s="731"/>
      <c r="DN1" s="731"/>
      <c r="DO1" s="731"/>
      <c r="DP1" s="731"/>
      <c r="DQ1" s="731"/>
      <c r="DR1" s="731"/>
      <c r="DS1" s="731"/>
      <c r="DT1" s="731"/>
      <c r="DU1" s="731"/>
      <c r="DV1" s="731"/>
      <c r="DW1" s="731"/>
      <c r="DX1" s="731"/>
      <c r="DY1" s="731"/>
      <c r="DZ1" s="731"/>
      <c r="EA1" s="731"/>
      <c r="EB1" s="731"/>
      <c r="EC1" s="731"/>
      <c r="ED1" s="731"/>
      <c r="EE1" s="731"/>
      <c r="EF1" s="731"/>
      <c r="EG1" s="731"/>
      <c r="EH1" s="731"/>
      <c r="EI1" s="731"/>
      <c r="EJ1" s="731"/>
      <c r="EK1" s="731"/>
      <c r="EL1" s="731"/>
      <c r="EM1" s="731"/>
      <c r="EN1" s="731"/>
      <c r="EO1" s="731"/>
      <c r="EP1" s="731"/>
      <c r="EQ1" s="731"/>
      <c r="ER1" s="731"/>
      <c r="ES1" s="731"/>
      <c r="ET1" s="731"/>
      <c r="EU1" s="731"/>
      <c r="EV1" s="731"/>
      <c r="EW1" s="731"/>
      <c r="EX1" s="731"/>
      <c r="EY1" s="731"/>
      <c r="EZ1" s="731"/>
      <c r="FA1" s="732"/>
    </row>
    <row r="2" spans="1:157" s="329" customFormat="1" ht="19.5" customHeight="1" thickBot="1" x14ac:dyDescent="0.25">
      <c r="A2" s="719"/>
      <c r="B2" s="720"/>
      <c r="C2" s="720"/>
      <c r="D2" s="720"/>
      <c r="E2" s="721"/>
      <c r="F2" s="733" t="s">
        <v>144</v>
      </c>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c r="AZ2" s="733"/>
      <c r="BA2" s="733"/>
      <c r="BB2" s="733"/>
      <c r="BC2" s="733"/>
      <c r="BD2" s="733"/>
      <c r="BE2" s="733"/>
      <c r="BF2" s="733"/>
      <c r="BG2" s="733"/>
      <c r="BH2" s="733"/>
      <c r="BI2" s="733"/>
      <c r="BJ2" s="733"/>
      <c r="BK2" s="733"/>
      <c r="BL2" s="733"/>
      <c r="BM2" s="733"/>
      <c r="BN2" s="733"/>
      <c r="BO2" s="733"/>
      <c r="BP2" s="733"/>
      <c r="BQ2" s="733"/>
      <c r="BR2" s="733"/>
      <c r="BS2" s="733"/>
      <c r="BT2" s="733"/>
      <c r="BU2" s="733"/>
      <c r="BV2" s="733"/>
      <c r="BW2" s="733"/>
      <c r="BX2" s="733"/>
      <c r="BY2" s="733"/>
      <c r="BZ2" s="733"/>
      <c r="CA2" s="733"/>
      <c r="CB2" s="733"/>
      <c r="CC2" s="733"/>
      <c r="CD2" s="733"/>
      <c r="CE2" s="733"/>
      <c r="CF2" s="733"/>
      <c r="CG2" s="733"/>
      <c r="CH2" s="733"/>
      <c r="CI2" s="733"/>
      <c r="CJ2" s="733"/>
      <c r="CK2" s="733"/>
      <c r="CL2" s="733"/>
      <c r="CM2" s="733"/>
      <c r="CN2" s="733"/>
      <c r="CO2" s="733"/>
      <c r="CP2" s="733"/>
      <c r="CQ2" s="733"/>
      <c r="CR2" s="733"/>
      <c r="CS2" s="733"/>
      <c r="CT2" s="733"/>
      <c r="CU2" s="733"/>
      <c r="CV2" s="733"/>
      <c r="CW2" s="733"/>
      <c r="CX2" s="733"/>
      <c r="CY2" s="733"/>
      <c r="CZ2" s="733"/>
      <c r="DA2" s="733"/>
      <c r="DB2" s="733"/>
      <c r="DC2" s="733"/>
      <c r="DD2" s="733"/>
      <c r="DE2" s="733"/>
      <c r="DF2" s="733"/>
      <c r="DG2" s="733"/>
      <c r="DH2" s="733"/>
      <c r="DI2" s="733"/>
      <c r="DJ2" s="733"/>
      <c r="DK2" s="733"/>
      <c r="DL2" s="733"/>
      <c r="DM2" s="733"/>
      <c r="DN2" s="733"/>
      <c r="DO2" s="733"/>
      <c r="DP2" s="733"/>
      <c r="DQ2" s="733"/>
      <c r="DR2" s="733"/>
      <c r="DS2" s="733"/>
      <c r="DT2" s="733"/>
      <c r="DU2" s="733"/>
      <c r="DV2" s="733"/>
      <c r="DW2" s="733"/>
      <c r="DX2" s="733"/>
      <c r="DY2" s="733"/>
      <c r="DZ2" s="733"/>
      <c r="EA2" s="733"/>
      <c r="EB2" s="733"/>
      <c r="EC2" s="733"/>
      <c r="ED2" s="733"/>
      <c r="EE2" s="733"/>
      <c r="EF2" s="733"/>
      <c r="EG2" s="733"/>
      <c r="EH2" s="733"/>
      <c r="EI2" s="733"/>
      <c r="EJ2" s="733"/>
      <c r="EK2" s="733"/>
      <c r="EL2" s="733"/>
      <c r="EM2" s="733"/>
      <c r="EN2" s="733"/>
      <c r="EO2" s="733"/>
      <c r="EP2" s="733"/>
      <c r="EQ2" s="733"/>
      <c r="ER2" s="734"/>
      <c r="ES2" s="734"/>
      <c r="ET2" s="734"/>
      <c r="EU2" s="734"/>
      <c r="EV2" s="734"/>
      <c r="EW2" s="734"/>
      <c r="EX2" s="734"/>
      <c r="EY2" s="734"/>
      <c r="EZ2" s="734"/>
      <c r="FA2" s="735"/>
    </row>
    <row r="3" spans="1:157" s="329" customFormat="1" ht="19.5" customHeight="1" thickBot="1" x14ac:dyDescent="0.25">
      <c r="A3" s="722"/>
      <c r="B3" s="723"/>
      <c r="C3" s="723"/>
      <c r="D3" s="723"/>
      <c r="E3" s="724"/>
      <c r="F3" s="736" t="s">
        <v>46</v>
      </c>
      <c r="G3" s="737"/>
      <c r="H3" s="737"/>
      <c r="I3" s="737"/>
      <c r="J3" s="737"/>
      <c r="K3" s="737"/>
      <c r="L3" s="737"/>
      <c r="M3" s="737"/>
      <c r="N3" s="737"/>
      <c r="O3" s="737"/>
      <c r="P3" s="737"/>
      <c r="Q3" s="737"/>
      <c r="R3" s="737"/>
      <c r="S3" s="737"/>
      <c r="T3" s="737"/>
      <c r="U3" s="737"/>
      <c r="V3" s="737"/>
      <c r="W3" s="737"/>
      <c r="X3" s="737"/>
      <c r="Y3" s="737"/>
      <c r="Z3" s="737"/>
      <c r="AA3" s="737"/>
      <c r="AB3" s="737"/>
      <c r="AC3" s="737"/>
      <c r="AD3" s="737"/>
      <c r="AE3" s="737"/>
      <c r="AF3" s="737"/>
      <c r="AG3" s="737"/>
      <c r="AH3" s="737"/>
      <c r="AI3" s="737"/>
      <c r="AJ3" s="737"/>
      <c r="AK3" s="737"/>
      <c r="AL3" s="737"/>
      <c r="AM3" s="737"/>
      <c r="AN3" s="737"/>
      <c r="AO3" s="737"/>
      <c r="AP3" s="737"/>
      <c r="AQ3" s="737"/>
      <c r="AR3" s="737"/>
      <c r="AS3" s="737"/>
      <c r="AT3" s="737"/>
      <c r="AU3" s="737"/>
      <c r="AV3" s="737"/>
      <c r="AW3" s="737"/>
      <c r="AX3" s="737"/>
      <c r="AY3" s="737"/>
      <c r="AZ3" s="737"/>
      <c r="BA3" s="737"/>
      <c r="BB3" s="737"/>
      <c r="BC3" s="737"/>
      <c r="BD3" s="737"/>
      <c r="BE3" s="737"/>
      <c r="BF3" s="737"/>
      <c r="BG3" s="737"/>
      <c r="BH3" s="737"/>
      <c r="BI3" s="737"/>
      <c r="BJ3" s="737"/>
      <c r="BK3" s="737"/>
      <c r="BL3" s="737"/>
      <c r="BM3" s="737"/>
      <c r="BN3" s="737"/>
      <c r="BO3" s="737"/>
      <c r="BP3" s="737"/>
      <c r="BQ3" s="737"/>
      <c r="BR3" s="737"/>
      <c r="BS3" s="737"/>
      <c r="BT3" s="737"/>
      <c r="BU3" s="737"/>
      <c r="BV3" s="737"/>
      <c r="BW3" s="737"/>
      <c r="BX3" s="737"/>
      <c r="BY3" s="737"/>
      <c r="BZ3" s="737"/>
      <c r="CA3" s="737"/>
      <c r="CB3" s="737"/>
      <c r="CC3" s="737"/>
      <c r="CD3" s="737"/>
      <c r="CE3" s="737"/>
      <c r="CF3" s="737"/>
      <c r="CG3" s="737"/>
      <c r="CH3" s="737"/>
      <c r="CI3" s="737"/>
      <c r="CJ3" s="737"/>
      <c r="CK3" s="737"/>
      <c r="CL3" s="737"/>
      <c r="CM3" s="737"/>
      <c r="CN3" s="737"/>
      <c r="CO3" s="737"/>
      <c r="CP3" s="737"/>
      <c r="CQ3" s="737"/>
      <c r="CR3" s="737"/>
      <c r="CS3" s="737"/>
      <c r="CT3" s="737"/>
      <c r="CU3" s="737"/>
      <c r="CV3" s="737"/>
      <c r="CW3" s="737"/>
      <c r="CX3" s="737"/>
      <c r="CY3" s="737"/>
      <c r="CZ3" s="737"/>
      <c r="DA3" s="737"/>
      <c r="DB3" s="737"/>
      <c r="DC3" s="737"/>
      <c r="DD3" s="737"/>
      <c r="DE3" s="737"/>
      <c r="DF3" s="737"/>
      <c r="DG3" s="737"/>
      <c r="DH3" s="737"/>
      <c r="DI3" s="737"/>
      <c r="DJ3" s="737"/>
      <c r="DK3" s="737"/>
      <c r="DL3" s="737"/>
      <c r="DM3" s="737"/>
      <c r="DN3" s="737"/>
      <c r="DO3" s="737"/>
      <c r="DP3" s="737"/>
      <c r="DQ3" s="737"/>
      <c r="DR3" s="737"/>
      <c r="DS3" s="737"/>
      <c r="DT3" s="737"/>
      <c r="DU3" s="737"/>
      <c r="DV3" s="737"/>
      <c r="DW3" s="737"/>
      <c r="DX3" s="737"/>
      <c r="DY3" s="737"/>
      <c r="DZ3" s="737"/>
      <c r="EA3" s="737"/>
      <c r="EB3" s="737"/>
      <c r="EC3" s="737"/>
      <c r="ED3" s="737"/>
      <c r="EE3" s="737"/>
      <c r="EF3" s="737"/>
      <c r="EG3" s="737"/>
      <c r="EH3" s="737"/>
      <c r="EI3" s="737"/>
      <c r="EJ3" s="737"/>
      <c r="EK3" s="737"/>
      <c r="EL3" s="737"/>
      <c r="EM3" s="737"/>
      <c r="EN3" s="737"/>
      <c r="EO3" s="737"/>
      <c r="EP3" s="737"/>
      <c r="EQ3" s="737"/>
      <c r="ER3" s="737" t="s">
        <v>126</v>
      </c>
      <c r="ES3" s="737"/>
      <c r="ET3" s="737"/>
      <c r="EU3" s="737"/>
      <c r="EV3" s="737"/>
      <c r="EW3" s="737"/>
      <c r="EX3" s="737"/>
      <c r="EY3" s="737"/>
      <c r="EZ3" s="737"/>
      <c r="FA3" s="744"/>
    </row>
    <row r="4" spans="1:157" s="329" customFormat="1" ht="19.5" customHeight="1" thickBot="1" x14ac:dyDescent="0.25">
      <c r="A4" s="725" t="s">
        <v>0</v>
      </c>
      <c r="B4" s="726"/>
      <c r="C4" s="726"/>
      <c r="D4" s="726"/>
      <c r="E4" s="727"/>
      <c r="F4" s="745" t="s">
        <v>149</v>
      </c>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c r="AH4" s="746"/>
      <c r="AI4" s="746"/>
      <c r="AJ4" s="746"/>
      <c r="AK4" s="746"/>
      <c r="AL4" s="746"/>
      <c r="AM4" s="746"/>
      <c r="AN4" s="746"/>
      <c r="AO4" s="746"/>
      <c r="AP4" s="746"/>
      <c r="AQ4" s="746"/>
      <c r="AR4" s="746"/>
      <c r="AS4" s="746"/>
      <c r="AT4" s="746"/>
      <c r="AU4" s="746"/>
      <c r="AV4" s="746"/>
      <c r="AW4" s="746"/>
      <c r="AX4" s="746"/>
      <c r="AY4" s="746"/>
      <c r="AZ4" s="746"/>
      <c r="BA4" s="746"/>
      <c r="BB4" s="746"/>
      <c r="BC4" s="746"/>
      <c r="BD4" s="746"/>
      <c r="BE4" s="746"/>
      <c r="BF4" s="746"/>
      <c r="BG4" s="746"/>
      <c r="BH4" s="746"/>
      <c r="BI4" s="746"/>
      <c r="BJ4" s="746"/>
      <c r="BK4" s="746"/>
      <c r="BL4" s="746"/>
      <c r="BM4" s="746"/>
      <c r="BN4" s="746"/>
      <c r="BO4" s="746"/>
      <c r="BP4" s="746"/>
      <c r="BQ4" s="746"/>
      <c r="BR4" s="746"/>
      <c r="BS4" s="746"/>
      <c r="BT4" s="746"/>
      <c r="BU4" s="746"/>
      <c r="BV4" s="746"/>
      <c r="BW4" s="746"/>
      <c r="BX4" s="746"/>
      <c r="BY4" s="746"/>
      <c r="BZ4" s="746"/>
      <c r="CA4" s="746"/>
      <c r="CB4" s="746"/>
      <c r="CC4" s="746"/>
      <c r="CD4" s="746"/>
      <c r="CE4" s="746"/>
      <c r="CF4" s="746"/>
      <c r="CG4" s="746"/>
      <c r="CH4" s="746"/>
      <c r="CI4" s="746"/>
      <c r="CJ4" s="746"/>
      <c r="CK4" s="746"/>
      <c r="CL4" s="746"/>
      <c r="CM4" s="746"/>
      <c r="CN4" s="746"/>
      <c r="CO4" s="746"/>
      <c r="CP4" s="746"/>
      <c r="CQ4" s="746"/>
      <c r="CR4" s="746"/>
      <c r="CS4" s="746"/>
      <c r="CT4" s="746"/>
      <c r="CU4" s="746"/>
      <c r="CV4" s="746"/>
      <c r="CW4" s="746"/>
      <c r="CX4" s="746"/>
      <c r="CY4" s="746"/>
      <c r="CZ4" s="746"/>
      <c r="DA4" s="746"/>
      <c r="DB4" s="746"/>
      <c r="DC4" s="746"/>
      <c r="DD4" s="746"/>
      <c r="DE4" s="746"/>
      <c r="DF4" s="746"/>
      <c r="DG4" s="746"/>
      <c r="DH4" s="746"/>
      <c r="DI4" s="746"/>
      <c r="DJ4" s="746"/>
      <c r="DK4" s="746"/>
      <c r="DL4" s="746"/>
      <c r="DM4" s="746"/>
      <c r="DN4" s="746"/>
      <c r="DO4" s="746"/>
      <c r="DP4" s="746"/>
      <c r="DQ4" s="746"/>
      <c r="DR4" s="746"/>
      <c r="DS4" s="746"/>
      <c r="DT4" s="746"/>
      <c r="DU4" s="746"/>
      <c r="DV4" s="746"/>
      <c r="DW4" s="746"/>
      <c r="DX4" s="746"/>
      <c r="DY4" s="746"/>
      <c r="DZ4" s="746"/>
      <c r="EA4" s="746"/>
      <c r="EB4" s="746"/>
      <c r="EC4" s="746"/>
      <c r="ED4" s="746"/>
      <c r="EE4" s="746"/>
      <c r="EF4" s="746"/>
      <c r="EG4" s="746"/>
      <c r="EH4" s="746"/>
      <c r="EI4" s="746"/>
      <c r="EJ4" s="746"/>
      <c r="EK4" s="746"/>
      <c r="EL4" s="746"/>
      <c r="EM4" s="746"/>
      <c r="EN4" s="746"/>
      <c r="EO4" s="746"/>
      <c r="EP4" s="746"/>
      <c r="EQ4" s="746"/>
      <c r="ER4" s="746"/>
      <c r="ES4" s="746"/>
      <c r="ET4" s="746"/>
      <c r="EU4" s="746"/>
      <c r="EV4" s="746"/>
      <c r="EW4" s="746"/>
      <c r="EX4" s="746"/>
      <c r="EY4" s="746"/>
      <c r="EZ4" s="746"/>
      <c r="FA4" s="747"/>
    </row>
    <row r="5" spans="1:157" s="329" customFormat="1" ht="24.75" customHeight="1" thickBot="1" x14ac:dyDescent="0.25">
      <c r="A5" s="725" t="s">
        <v>2</v>
      </c>
      <c r="B5" s="726"/>
      <c r="C5" s="726"/>
      <c r="D5" s="726"/>
      <c r="E5" s="727"/>
      <c r="F5" s="745" t="s">
        <v>150</v>
      </c>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c r="AI5" s="746"/>
      <c r="AJ5" s="746"/>
      <c r="AK5" s="746"/>
      <c r="AL5" s="746"/>
      <c r="AM5" s="746"/>
      <c r="AN5" s="746"/>
      <c r="AO5" s="746"/>
      <c r="AP5" s="746"/>
      <c r="AQ5" s="746"/>
      <c r="AR5" s="746"/>
      <c r="AS5" s="746"/>
      <c r="AT5" s="746"/>
      <c r="AU5" s="746"/>
      <c r="AV5" s="746"/>
      <c r="AW5" s="746"/>
      <c r="AX5" s="746"/>
      <c r="AY5" s="746"/>
      <c r="AZ5" s="746"/>
      <c r="BA5" s="746"/>
      <c r="BB5" s="746"/>
      <c r="BC5" s="746"/>
      <c r="BD5" s="746"/>
      <c r="BE5" s="746"/>
      <c r="BF5" s="746"/>
      <c r="BG5" s="746"/>
      <c r="BH5" s="746"/>
      <c r="BI5" s="746"/>
      <c r="BJ5" s="746"/>
      <c r="BK5" s="746"/>
      <c r="BL5" s="746"/>
      <c r="BM5" s="746"/>
      <c r="BN5" s="746"/>
      <c r="BO5" s="746"/>
      <c r="BP5" s="746"/>
      <c r="BQ5" s="746"/>
      <c r="BR5" s="746"/>
      <c r="BS5" s="746"/>
      <c r="BT5" s="746"/>
      <c r="BU5" s="746"/>
      <c r="BV5" s="746"/>
      <c r="BW5" s="746"/>
      <c r="BX5" s="746"/>
      <c r="BY5" s="746"/>
      <c r="BZ5" s="746"/>
      <c r="CA5" s="746"/>
      <c r="CB5" s="746"/>
      <c r="CC5" s="746"/>
      <c r="CD5" s="746"/>
      <c r="CE5" s="746"/>
      <c r="CF5" s="746"/>
      <c r="CG5" s="746"/>
      <c r="CH5" s="746"/>
      <c r="CI5" s="746"/>
      <c r="CJ5" s="746"/>
      <c r="CK5" s="746"/>
      <c r="CL5" s="746"/>
      <c r="CM5" s="746"/>
      <c r="CN5" s="746"/>
      <c r="CO5" s="746"/>
      <c r="CP5" s="746"/>
      <c r="CQ5" s="746"/>
      <c r="CR5" s="746"/>
      <c r="CS5" s="746"/>
      <c r="CT5" s="746"/>
      <c r="CU5" s="746"/>
      <c r="CV5" s="746"/>
      <c r="CW5" s="746"/>
      <c r="CX5" s="746"/>
      <c r="CY5" s="746"/>
      <c r="CZ5" s="746"/>
      <c r="DA5" s="746"/>
      <c r="DB5" s="746"/>
      <c r="DC5" s="746"/>
      <c r="DD5" s="746"/>
      <c r="DE5" s="746"/>
      <c r="DF5" s="746"/>
      <c r="DG5" s="746"/>
      <c r="DH5" s="746"/>
      <c r="DI5" s="746"/>
      <c r="DJ5" s="746"/>
      <c r="DK5" s="746"/>
      <c r="DL5" s="746"/>
      <c r="DM5" s="746"/>
      <c r="DN5" s="746"/>
      <c r="DO5" s="746"/>
      <c r="DP5" s="746"/>
      <c r="DQ5" s="746"/>
      <c r="DR5" s="746"/>
      <c r="DS5" s="746"/>
      <c r="DT5" s="746"/>
      <c r="DU5" s="746"/>
      <c r="DV5" s="746"/>
      <c r="DW5" s="746"/>
      <c r="DX5" s="746"/>
      <c r="DY5" s="746"/>
      <c r="DZ5" s="746"/>
      <c r="EA5" s="746"/>
      <c r="EB5" s="746"/>
      <c r="EC5" s="746"/>
      <c r="ED5" s="746"/>
      <c r="EE5" s="746"/>
      <c r="EF5" s="746"/>
      <c r="EG5" s="746"/>
      <c r="EH5" s="746"/>
      <c r="EI5" s="746"/>
      <c r="EJ5" s="746"/>
      <c r="EK5" s="746"/>
      <c r="EL5" s="746"/>
      <c r="EM5" s="746"/>
      <c r="EN5" s="746"/>
      <c r="EO5" s="746"/>
      <c r="EP5" s="746"/>
      <c r="EQ5" s="746"/>
      <c r="ER5" s="746"/>
      <c r="ES5" s="746"/>
      <c r="ET5" s="746"/>
      <c r="EU5" s="746"/>
      <c r="EV5" s="746"/>
      <c r="EW5" s="746"/>
      <c r="EX5" s="746"/>
      <c r="EY5" s="746"/>
      <c r="EZ5" s="746"/>
      <c r="FA5" s="747"/>
    </row>
    <row r="6" spans="1:157" s="329" customFormat="1" ht="19.5" customHeight="1" thickBot="1" x14ac:dyDescent="0.25">
      <c r="A6" s="76"/>
      <c r="B6" s="76"/>
      <c r="C6" s="76"/>
      <c r="D6" s="61"/>
      <c r="E6" s="61"/>
      <c r="F6" s="83"/>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101"/>
      <c r="BB6" s="101"/>
      <c r="BC6" s="101"/>
      <c r="BD6" s="101"/>
      <c r="BE6" s="101"/>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81"/>
      <c r="ES6" s="81"/>
      <c r="ET6" s="82"/>
      <c r="EU6" s="82"/>
      <c r="EV6" s="82"/>
      <c r="EW6" s="82"/>
      <c r="EX6" s="82"/>
      <c r="EY6" s="82"/>
      <c r="EZ6" s="82"/>
      <c r="FA6" s="82"/>
    </row>
    <row r="7" spans="1:157" s="62" customFormat="1" ht="19.5" customHeight="1" thickBot="1" x14ac:dyDescent="0.3">
      <c r="A7" s="637" t="s">
        <v>77</v>
      </c>
      <c r="B7" s="638"/>
      <c r="C7" s="638"/>
      <c r="D7" s="638"/>
      <c r="E7" s="638"/>
      <c r="F7" s="638"/>
      <c r="G7" s="661"/>
      <c r="H7" s="714" t="s">
        <v>115</v>
      </c>
      <c r="I7" s="714"/>
      <c r="J7" s="714"/>
      <c r="K7" s="714"/>
      <c r="L7" s="714"/>
      <c r="M7" s="714"/>
      <c r="N7" s="714"/>
      <c r="O7" s="714"/>
      <c r="P7" s="714"/>
      <c r="Q7" s="714"/>
      <c r="R7" s="714"/>
      <c r="S7" s="714"/>
      <c r="T7" s="714"/>
      <c r="U7" s="714"/>
      <c r="V7" s="714"/>
      <c r="W7" s="714"/>
      <c r="X7" s="714"/>
      <c r="Y7" s="714"/>
      <c r="Z7" s="714"/>
      <c r="AA7" s="714"/>
      <c r="AB7" s="714"/>
      <c r="AC7" s="714"/>
      <c r="AD7" s="714"/>
      <c r="AE7" s="714"/>
      <c r="AF7" s="714"/>
      <c r="AG7" s="714"/>
      <c r="AH7" s="714"/>
      <c r="AI7" s="714"/>
      <c r="AJ7" s="714"/>
      <c r="AK7" s="714"/>
      <c r="AL7" s="714"/>
      <c r="AM7" s="714"/>
      <c r="AN7" s="714"/>
      <c r="AO7" s="714"/>
      <c r="AP7" s="714"/>
      <c r="AQ7" s="714"/>
      <c r="AR7" s="714"/>
      <c r="AS7" s="714"/>
      <c r="AT7" s="714"/>
      <c r="AU7" s="714"/>
      <c r="AV7" s="714"/>
      <c r="AW7" s="714"/>
      <c r="AX7" s="714"/>
      <c r="AY7" s="714"/>
      <c r="AZ7" s="714"/>
      <c r="BA7" s="714"/>
      <c r="BB7" s="714"/>
      <c r="BC7" s="714"/>
      <c r="BD7" s="714"/>
      <c r="BE7" s="714"/>
      <c r="BF7" s="714"/>
      <c r="BG7" s="714"/>
      <c r="BH7" s="714"/>
      <c r="BI7" s="714"/>
      <c r="BJ7" s="714"/>
      <c r="BK7" s="714"/>
      <c r="BL7" s="714"/>
      <c r="BM7" s="714"/>
      <c r="BN7" s="714"/>
      <c r="BO7" s="714"/>
      <c r="BP7" s="714"/>
      <c r="BQ7" s="714"/>
      <c r="BR7" s="714"/>
      <c r="BS7" s="714"/>
      <c r="BT7" s="714"/>
      <c r="BU7" s="714"/>
      <c r="BV7" s="714"/>
      <c r="BW7" s="714"/>
      <c r="BX7" s="714"/>
      <c r="BY7" s="714"/>
      <c r="BZ7" s="714"/>
      <c r="CA7" s="714"/>
      <c r="CB7" s="714"/>
      <c r="CC7" s="714"/>
      <c r="CD7" s="714"/>
      <c r="CE7" s="714"/>
      <c r="CF7" s="714"/>
      <c r="CG7" s="714"/>
      <c r="CH7" s="714"/>
      <c r="CI7" s="714"/>
      <c r="CJ7" s="714"/>
      <c r="CK7" s="714"/>
      <c r="CL7" s="714"/>
      <c r="CM7" s="714"/>
      <c r="CN7" s="714"/>
      <c r="CO7" s="714"/>
      <c r="CP7" s="714"/>
      <c r="CQ7" s="714"/>
      <c r="CR7" s="714"/>
      <c r="CS7" s="714"/>
      <c r="CT7" s="714"/>
      <c r="CU7" s="714"/>
      <c r="CV7" s="714"/>
      <c r="CW7" s="714"/>
      <c r="CX7" s="714"/>
      <c r="CY7" s="714"/>
      <c r="CZ7" s="714"/>
      <c r="DA7" s="714"/>
      <c r="DB7" s="714"/>
      <c r="DC7" s="714"/>
      <c r="DD7" s="714"/>
      <c r="DE7" s="714"/>
      <c r="DF7" s="714"/>
      <c r="DG7" s="714"/>
      <c r="DH7" s="714"/>
      <c r="DI7" s="714"/>
      <c r="DJ7" s="714"/>
      <c r="DK7" s="714"/>
      <c r="DL7" s="714"/>
      <c r="DM7" s="714"/>
      <c r="DN7" s="715"/>
      <c r="DO7" s="320"/>
      <c r="DP7" s="320"/>
      <c r="DQ7" s="320"/>
      <c r="DR7" s="320"/>
      <c r="DS7" s="320"/>
      <c r="DT7" s="320"/>
      <c r="DU7" s="320"/>
      <c r="DV7" s="320"/>
      <c r="DW7" s="320"/>
      <c r="DX7" s="320"/>
      <c r="DY7" s="320"/>
      <c r="DZ7" s="320"/>
      <c r="EA7" s="320"/>
      <c r="EB7" s="320"/>
      <c r="EC7" s="320"/>
      <c r="ED7" s="320"/>
      <c r="EE7" s="320"/>
      <c r="EF7" s="320"/>
      <c r="EG7" s="320"/>
      <c r="EH7" s="320"/>
      <c r="EI7" s="320"/>
      <c r="EJ7" s="320"/>
      <c r="EK7" s="320"/>
      <c r="EL7" s="320"/>
      <c r="EM7" s="320"/>
      <c r="EN7" s="320"/>
      <c r="EO7" s="320"/>
      <c r="EP7" s="320"/>
      <c r="EQ7" s="321"/>
      <c r="ER7" s="701" t="s">
        <v>108</v>
      </c>
      <c r="ES7" s="701" t="s">
        <v>109</v>
      </c>
      <c r="ET7" s="709" t="s">
        <v>110</v>
      </c>
      <c r="EU7" s="703" t="s">
        <v>132</v>
      </c>
      <c r="EV7" s="709" t="s">
        <v>133</v>
      </c>
      <c r="EW7" s="711" t="s">
        <v>134</v>
      </c>
      <c r="EX7" s="638" t="s">
        <v>135</v>
      </c>
      <c r="EY7" s="638" t="s">
        <v>136</v>
      </c>
      <c r="EZ7" s="638" t="s">
        <v>138</v>
      </c>
      <c r="FA7" s="638" t="s">
        <v>137</v>
      </c>
    </row>
    <row r="8" spans="1:157" s="62" customFormat="1" ht="22.5" customHeight="1" thickBot="1" x14ac:dyDescent="0.3">
      <c r="A8" s="728"/>
      <c r="B8" s="729"/>
      <c r="C8" s="729"/>
      <c r="D8" s="729"/>
      <c r="E8" s="729"/>
      <c r="F8" s="729"/>
      <c r="G8" s="730"/>
      <c r="H8" s="738" t="s">
        <v>53</v>
      </c>
      <c r="I8" s="705"/>
      <c r="J8" s="705"/>
      <c r="K8" s="705"/>
      <c r="L8" s="705"/>
      <c r="M8" s="705"/>
      <c r="N8" s="705"/>
      <c r="O8" s="705"/>
      <c r="P8" s="705"/>
      <c r="Q8" s="705"/>
      <c r="R8" s="705"/>
      <c r="S8" s="705"/>
      <c r="T8" s="705"/>
      <c r="U8" s="705"/>
      <c r="V8" s="705"/>
      <c r="W8" s="705"/>
      <c r="X8" s="705"/>
      <c r="Y8" s="705"/>
      <c r="Z8" s="705"/>
      <c r="AA8" s="739"/>
      <c r="AB8" s="740" t="s">
        <v>145</v>
      </c>
      <c r="AC8" s="741"/>
      <c r="AD8" s="741"/>
      <c r="AE8" s="741"/>
      <c r="AF8" s="741"/>
      <c r="AG8" s="741"/>
      <c r="AH8" s="741"/>
      <c r="AI8" s="741"/>
      <c r="AJ8" s="741"/>
      <c r="AK8" s="741"/>
      <c r="AL8" s="741"/>
      <c r="AM8" s="741"/>
      <c r="AN8" s="741"/>
      <c r="AO8" s="741"/>
      <c r="AP8" s="741"/>
      <c r="AQ8" s="741"/>
      <c r="AR8" s="741"/>
      <c r="AS8" s="741"/>
      <c r="AT8" s="741"/>
      <c r="AU8" s="741"/>
      <c r="AV8" s="741"/>
      <c r="AW8" s="741"/>
      <c r="AX8" s="741"/>
      <c r="AY8" s="741"/>
      <c r="AZ8" s="741"/>
      <c r="BA8" s="741"/>
      <c r="BB8" s="741"/>
      <c r="BC8" s="741"/>
      <c r="BD8" s="741"/>
      <c r="BE8" s="742"/>
      <c r="BF8" s="743" t="s">
        <v>50</v>
      </c>
      <c r="BG8" s="741"/>
      <c r="BH8" s="741"/>
      <c r="BI8" s="741"/>
      <c r="BJ8" s="741"/>
      <c r="BK8" s="741"/>
      <c r="BL8" s="741"/>
      <c r="BM8" s="741"/>
      <c r="BN8" s="741"/>
      <c r="BO8" s="741"/>
      <c r="BP8" s="741"/>
      <c r="BQ8" s="741"/>
      <c r="BR8" s="741"/>
      <c r="BS8" s="741"/>
      <c r="BT8" s="741"/>
      <c r="BU8" s="741"/>
      <c r="BV8" s="741"/>
      <c r="BW8" s="741"/>
      <c r="BX8" s="741"/>
      <c r="BY8" s="741"/>
      <c r="BZ8" s="741"/>
      <c r="CA8" s="741"/>
      <c r="CB8" s="741"/>
      <c r="CC8" s="741"/>
      <c r="CD8" s="741"/>
      <c r="CE8" s="741"/>
      <c r="CF8" s="741"/>
      <c r="CG8" s="741"/>
      <c r="CH8" s="741"/>
      <c r="CI8" s="742"/>
      <c r="CJ8" s="708" t="s">
        <v>51</v>
      </c>
      <c r="CK8" s="705"/>
      <c r="CL8" s="705"/>
      <c r="CM8" s="705"/>
      <c r="CN8" s="705"/>
      <c r="CO8" s="705"/>
      <c r="CP8" s="705"/>
      <c r="CQ8" s="705"/>
      <c r="CR8" s="705"/>
      <c r="CS8" s="705"/>
      <c r="CT8" s="705"/>
      <c r="CU8" s="705"/>
      <c r="CV8" s="705"/>
      <c r="CW8" s="705"/>
      <c r="CX8" s="705"/>
      <c r="CY8" s="705"/>
      <c r="CZ8" s="705"/>
      <c r="DA8" s="705"/>
      <c r="DB8" s="705"/>
      <c r="DC8" s="705"/>
      <c r="DD8" s="705"/>
      <c r="DE8" s="705"/>
      <c r="DF8" s="705"/>
      <c r="DG8" s="705"/>
      <c r="DH8" s="705"/>
      <c r="DI8" s="705"/>
      <c r="DJ8" s="705"/>
      <c r="DK8" s="705"/>
      <c r="DL8" s="705"/>
      <c r="DM8" s="705"/>
      <c r="DN8" s="705" t="s">
        <v>52</v>
      </c>
      <c r="DO8" s="706"/>
      <c r="DP8" s="706"/>
      <c r="DQ8" s="706"/>
      <c r="DR8" s="706"/>
      <c r="DS8" s="706"/>
      <c r="DT8" s="706"/>
      <c r="DU8" s="706"/>
      <c r="DV8" s="706"/>
      <c r="DW8" s="706"/>
      <c r="DX8" s="706"/>
      <c r="DY8" s="706"/>
      <c r="DZ8" s="706"/>
      <c r="EA8" s="706"/>
      <c r="EB8" s="706"/>
      <c r="EC8" s="706"/>
      <c r="ED8" s="706"/>
      <c r="EE8" s="706"/>
      <c r="EF8" s="706"/>
      <c r="EG8" s="706"/>
      <c r="EH8" s="706"/>
      <c r="EI8" s="706"/>
      <c r="EJ8" s="706"/>
      <c r="EK8" s="706"/>
      <c r="EL8" s="706"/>
      <c r="EM8" s="706"/>
      <c r="EN8" s="706"/>
      <c r="EO8" s="706"/>
      <c r="EP8" s="706"/>
      <c r="EQ8" s="707"/>
      <c r="ER8" s="702"/>
      <c r="ES8" s="702"/>
      <c r="ET8" s="710"/>
      <c r="EU8" s="704"/>
      <c r="EV8" s="710"/>
      <c r="EW8" s="712"/>
      <c r="EX8" s="640"/>
      <c r="EY8" s="640"/>
      <c r="EZ8" s="640"/>
      <c r="FA8" s="640"/>
    </row>
    <row r="9" spans="1:157" s="87" customFormat="1" ht="80.25" customHeight="1" thickBot="1" x14ac:dyDescent="0.3">
      <c r="A9" s="373" t="s">
        <v>70</v>
      </c>
      <c r="B9" s="374" t="s">
        <v>71</v>
      </c>
      <c r="C9" s="375" t="s">
        <v>72</v>
      </c>
      <c r="D9" s="375" t="s">
        <v>73</v>
      </c>
      <c r="E9" s="375" t="s">
        <v>74</v>
      </c>
      <c r="F9" s="375" t="s">
        <v>75</v>
      </c>
      <c r="G9" s="376" t="s">
        <v>76</v>
      </c>
      <c r="H9" s="377" t="s">
        <v>397</v>
      </c>
      <c r="I9" s="378" t="s">
        <v>201</v>
      </c>
      <c r="J9" s="379" t="s">
        <v>428</v>
      </c>
      <c r="K9" s="378" t="s">
        <v>203</v>
      </c>
      <c r="L9" s="379" t="s">
        <v>204</v>
      </c>
      <c r="M9" s="378" t="s">
        <v>205</v>
      </c>
      <c r="N9" s="379" t="s">
        <v>206</v>
      </c>
      <c r="O9" s="378" t="s">
        <v>207</v>
      </c>
      <c r="P9" s="379" t="s">
        <v>208</v>
      </c>
      <c r="Q9" s="378" t="s">
        <v>209</v>
      </c>
      <c r="R9" s="379" t="s">
        <v>210</v>
      </c>
      <c r="S9" s="378" t="s">
        <v>211</v>
      </c>
      <c r="T9" s="379" t="s">
        <v>212</v>
      </c>
      <c r="U9" s="378" t="s">
        <v>213</v>
      </c>
      <c r="V9" s="379" t="s">
        <v>214</v>
      </c>
      <c r="W9" s="380" t="s">
        <v>107</v>
      </c>
      <c r="X9" s="381" t="s">
        <v>139</v>
      </c>
      <c r="Y9" s="382" t="s">
        <v>140</v>
      </c>
      <c r="Z9" s="383" t="s">
        <v>141</v>
      </c>
      <c r="AA9" s="384" t="s">
        <v>142</v>
      </c>
      <c r="AB9" s="377" t="s">
        <v>200</v>
      </c>
      <c r="AC9" s="378" t="s">
        <v>215</v>
      </c>
      <c r="AD9" s="379" t="s">
        <v>216</v>
      </c>
      <c r="AE9" s="378" t="s">
        <v>217</v>
      </c>
      <c r="AF9" s="379" t="s">
        <v>218</v>
      </c>
      <c r="AG9" s="378" t="s">
        <v>219</v>
      </c>
      <c r="AH9" s="379" t="s">
        <v>220</v>
      </c>
      <c r="AI9" s="378" t="s">
        <v>221</v>
      </c>
      <c r="AJ9" s="379" t="s">
        <v>222</v>
      </c>
      <c r="AK9" s="378" t="s">
        <v>223</v>
      </c>
      <c r="AL9" s="379" t="s">
        <v>224</v>
      </c>
      <c r="AM9" s="378" t="s">
        <v>201</v>
      </c>
      <c r="AN9" s="379" t="s">
        <v>202</v>
      </c>
      <c r="AO9" s="378" t="s">
        <v>203</v>
      </c>
      <c r="AP9" s="379" t="s">
        <v>204</v>
      </c>
      <c r="AQ9" s="378" t="s">
        <v>205</v>
      </c>
      <c r="AR9" s="379" t="s">
        <v>206</v>
      </c>
      <c r="AS9" s="378" t="s">
        <v>207</v>
      </c>
      <c r="AT9" s="379" t="s">
        <v>208</v>
      </c>
      <c r="AU9" s="378" t="s">
        <v>209</v>
      </c>
      <c r="AV9" s="379" t="s">
        <v>210</v>
      </c>
      <c r="AW9" s="378" t="s">
        <v>211</v>
      </c>
      <c r="AX9" s="379" t="s">
        <v>212</v>
      </c>
      <c r="AY9" s="378" t="s">
        <v>213</v>
      </c>
      <c r="AZ9" s="379" t="s">
        <v>214</v>
      </c>
      <c r="BA9" s="380" t="s">
        <v>107</v>
      </c>
      <c r="BB9" s="381" t="s">
        <v>131</v>
      </c>
      <c r="BC9" s="382" t="s">
        <v>130</v>
      </c>
      <c r="BD9" s="383" t="s">
        <v>129</v>
      </c>
      <c r="BE9" s="385" t="s">
        <v>128</v>
      </c>
      <c r="BF9" s="386" t="s">
        <v>200</v>
      </c>
      <c r="BG9" s="379" t="s">
        <v>215</v>
      </c>
      <c r="BH9" s="387" t="s">
        <v>216</v>
      </c>
      <c r="BI9" s="379" t="s">
        <v>217</v>
      </c>
      <c r="BJ9" s="387" t="s">
        <v>218</v>
      </c>
      <c r="BK9" s="379" t="s">
        <v>219</v>
      </c>
      <c r="BL9" s="387" t="s">
        <v>220</v>
      </c>
      <c r="BM9" s="379" t="s">
        <v>251</v>
      </c>
      <c r="BN9" s="387" t="s">
        <v>222</v>
      </c>
      <c r="BO9" s="379" t="s">
        <v>223</v>
      </c>
      <c r="BP9" s="387" t="s">
        <v>224</v>
      </c>
      <c r="BQ9" s="379" t="s">
        <v>201</v>
      </c>
      <c r="BR9" s="387" t="s">
        <v>202</v>
      </c>
      <c r="BS9" s="379" t="s">
        <v>203</v>
      </c>
      <c r="BT9" s="387" t="s">
        <v>204</v>
      </c>
      <c r="BU9" s="379" t="s">
        <v>205</v>
      </c>
      <c r="BV9" s="387" t="s">
        <v>206</v>
      </c>
      <c r="BW9" s="379" t="s">
        <v>207</v>
      </c>
      <c r="BX9" s="387" t="s">
        <v>208</v>
      </c>
      <c r="BY9" s="379" t="s">
        <v>209</v>
      </c>
      <c r="BZ9" s="387" t="s">
        <v>210</v>
      </c>
      <c r="CA9" s="379" t="s">
        <v>211</v>
      </c>
      <c r="CB9" s="387" t="s">
        <v>212</v>
      </c>
      <c r="CC9" s="379" t="s">
        <v>213</v>
      </c>
      <c r="CD9" s="388" t="s">
        <v>214</v>
      </c>
      <c r="CE9" s="389" t="s">
        <v>107</v>
      </c>
      <c r="CF9" s="381" t="s">
        <v>111</v>
      </c>
      <c r="CG9" s="382" t="s">
        <v>112</v>
      </c>
      <c r="CH9" s="383" t="s">
        <v>113</v>
      </c>
      <c r="CI9" s="385" t="s">
        <v>114</v>
      </c>
      <c r="CJ9" s="377" t="s">
        <v>200</v>
      </c>
      <c r="CK9" s="378" t="s">
        <v>215</v>
      </c>
      <c r="CL9" s="379" t="s">
        <v>216</v>
      </c>
      <c r="CM9" s="378" t="s">
        <v>217</v>
      </c>
      <c r="CN9" s="379" t="s">
        <v>218</v>
      </c>
      <c r="CO9" s="378" t="s">
        <v>219</v>
      </c>
      <c r="CP9" s="379" t="s">
        <v>220</v>
      </c>
      <c r="CQ9" s="378" t="s">
        <v>221</v>
      </c>
      <c r="CR9" s="379" t="s">
        <v>222</v>
      </c>
      <c r="CS9" s="378" t="s">
        <v>223</v>
      </c>
      <c r="CT9" s="379" t="s">
        <v>224</v>
      </c>
      <c r="CU9" s="378" t="s">
        <v>201</v>
      </c>
      <c r="CV9" s="379" t="s">
        <v>202</v>
      </c>
      <c r="CW9" s="378" t="s">
        <v>203</v>
      </c>
      <c r="CX9" s="379" t="s">
        <v>204</v>
      </c>
      <c r="CY9" s="378" t="s">
        <v>205</v>
      </c>
      <c r="CZ9" s="379" t="s">
        <v>206</v>
      </c>
      <c r="DA9" s="378" t="s">
        <v>207</v>
      </c>
      <c r="DB9" s="379" t="s">
        <v>208</v>
      </c>
      <c r="DC9" s="378" t="s">
        <v>209</v>
      </c>
      <c r="DD9" s="379" t="s">
        <v>210</v>
      </c>
      <c r="DE9" s="378" t="s">
        <v>211</v>
      </c>
      <c r="DF9" s="379" t="s">
        <v>212</v>
      </c>
      <c r="DG9" s="378" t="s">
        <v>213</v>
      </c>
      <c r="DH9" s="379" t="s">
        <v>214</v>
      </c>
      <c r="DI9" s="380" t="s">
        <v>107</v>
      </c>
      <c r="DJ9" s="381" t="s">
        <v>117</v>
      </c>
      <c r="DK9" s="382" t="s">
        <v>118</v>
      </c>
      <c r="DL9" s="381" t="s">
        <v>119</v>
      </c>
      <c r="DM9" s="382" t="s">
        <v>120</v>
      </c>
      <c r="DN9" s="390" t="s">
        <v>200</v>
      </c>
      <c r="DO9" s="391" t="s">
        <v>215</v>
      </c>
      <c r="DP9" s="392" t="s">
        <v>216</v>
      </c>
      <c r="DQ9" s="393" t="s">
        <v>217</v>
      </c>
      <c r="DR9" s="392" t="s">
        <v>218</v>
      </c>
      <c r="DS9" s="393" t="s">
        <v>219</v>
      </c>
      <c r="DT9" s="392" t="s">
        <v>220</v>
      </c>
      <c r="DU9" s="393" t="s">
        <v>221</v>
      </c>
      <c r="DV9" s="392" t="s">
        <v>222</v>
      </c>
      <c r="DW9" s="393" t="s">
        <v>223</v>
      </c>
      <c r="DX9" s="392" t="s">
        <v>224</v>
      </c>
      <c r="DY9" s="393" t="s">
        <v>201</v>
      </c>
      <c r="DZ9" s="392" t="s">
        <v>202</v>
      </c>
      <c r="EA9" s="393" t="s">
        <v>203</v>
      </c>
      <c r="EB9" s="392" t="s">
        <v>204</v>
      </c>
      <c r="EC9" s="393" t="s">
        <v>205</v>
      </c>
      <c r="ED9" s="392" t="s">
        <v>206</v>
      </c>
      <c r="EE9" s="393" t="s">
        <v>207</v>
      </c>
      <c r="EF9" s="392" t="s">
        <v>208</v>
      </c>
      <c r="EG9" s="393" t="s">
        <v>209</v>
      </c>
      <c r="EH9" s="392" t="s">
        <v>210</v>
      </c>
      <c r="EI9" s="393" t="s">
        <v>211</v>
      </c>
      <c r="EJ9" s="392" t="s">
        <v>212</v>
      </c>
      <c r="EK9" s="393" t="s">
        <v>213</v>
      </c>
      <c r="EL9" s="392" t="s">
        <v>214</v>
      </c>
      <c r="EM9" s="394" t="s">
        <v>107</v>
      </c>
      <c r="EN9" s="395" t="s">
        <v>121</v>
      </c>
      <c r="EO9" s="396" t="s">
        <v>122</v>
      </c>
      <c r="EP9" s="395" t="s">
        <v>123</v>
      </c>
      <c r="EQ9" s="397" t="s">
        <v>124</v>
      </c>
      <c r="ER9" s="702"/>
      <c r="ES9" s="702"/>
      <c r="ET9" s="710"/>
      <c r="EU9" s="704"/>
      <c r="EV9" s="710"/>
      <c r="EW9" s="713"/>
      <c r="EX9" s="644"/>
      <c r="EY9" s="644"/>
      <c r="EZ9" s="644"/>
      <c r="FA9" s="644"/>
    </row>
    <row r="10" spans="1:157" s="63" customFormat="1" ht="30" customHeight="1" x14ac:dyDescent="0.25">
      <c r="A10" s="752" t="s">
        <v>161</v>
      </c>
      <c r="B10" s="750">
        <v>1</v>
      </c>
      <c r="C10" s="757" t="s">
        <v>158</v>
      </c>
      <c r="D10" s="748" t="s">
        <v>162</v>
      </c>
      <c r="E10" s="750">
        <v>215</v>
      </c>
      <c r="F10" s="290" t="s">
        <v>39</v>
      </c>
      <c r="G10" s="403">
        <v>79.900000000000006</v>
      </c>
      <c r="H10" s="465">
        <v>0.1</v>
      </c>
      <c r="I10" s="466"/>
      <c r="J10" s="466"/>
      <c r="K10" s="466">
        <v>0.1</v>
      </c>
      <c r="L10" s="467">
        <v>0</v>
      </c>
      <c r="M10" s="466">
        <v>0.1</v>
      </c>
      <c r="N10" s="467">
        <v>0</v>
      </c>
      <c r="O10" s="466">
        <v>0.1</v>
      </c>
      <c r="P10" s="467">
        <v>0</v>
      </c>
      <c r="Q10" s="466">
        <v>0.1</v>
      </c>
      <c r="R10" s="466">
        <v>0</v>
      </c>
      <c r="S10" s="466">
        <v>0.1</v>
      </c>
      <c r="T10" s="466">
        <v>0</v>
      </c>
      <c r="U10" s="466">
        <v>0.1</v>
      </c>
      <c r="V10" s="468">
        <v>0</v>
      </c>
      <c r="W10" s="468">
        <f>+U10</f>
        <v>0.1</v>
      </c>
      <c r="X10" s="468">
        <f>+U10</f>
        <v>0.1</v>
      </c>
      <c r="Y10" s="468">
        <f>+V10</f>
        <v>0</v>
      </c>
      <c r="Z10" s="469">
        <f>+X10</f>
        <v>0.1</v>
      </c>
      <c r="AA10" s="469">
        <f>+Y10</f>
        <v>0</v>
      </c>
      <c r="AB10" s="469">
        <v>5</v>
      </c>
      <c r="AC10" s="469">
        <v>0</v>
      </c>
      <c r="AD10" s="469">
        <v>0</v>
      </c>
      <c r="AE10" s="469">
        <v>0</v>
      </c>
      <c r="AF10" s="469">
        <v>0</v>
      </c>
      <c r="AG10" s="469">
        <v>1.03</v>
      </c>
      <c r="AH10" s="469">
        <v>1.03</v>
      </c>
      <c r="AI10" s="469">
        <v>0</v>
      </c>
      <c r="AJ10" s="469">
        <v>0</v>
      </c>
      <c r="AK10" s="469">
        <v>0</v>
      </c>
      <c r="AL10" s="469">
        <v>0</v>
      </c>
      <c r="AM10" s="469">
        <v>0</v>
      </c>
      <c r="AN10" s="469">
        <v>0</v>
      </c>
      <c r="AO10" s="469">
        <v>0</v>
      </c>
      <c r="AP10" s="469">
        <v>0</v>
      </c>
      <c r="AQ10" s="469">
        <v>0</v>
      </c>
      <c r="AR10" s="469">
        <v>0</v>
      </c>
      <c r="AS10" s="469">
        <v>18.399999999999999</v>
      </c>
      <c r="AT10" s="469">
        <f>+GESTIÓN!AV13</f>
        <v>18.399999999999999</v>
      </c>
      <c r="AU10" s="469">
        <v>0</v>
      </c>
      <c r="AV10" s="469">
        <v>0.02</v>
      </c>
      <c r="AW10" s="469">
        <v>0</v>
      </c>
      <c r="AX10" s="469">
        <v>0</v>
      </c>
      <c r="AY10" s="469">
        <v>0.02</v>
      </c>
      <c r="AZ10" s="469">
        <v>0</v>
      </c>
      <c r="BA10" s="469">
        <f>+AC10+AE10+AG10+AI10+AK10+AM10+AO10+AQ10+AS10+AU10+AY10+AW10</f>
        <v>19.45</v>
      </c>
      <c r="BB10" s="469">
        <f>+AC10+AE10+AG10+AI10+AK10+AM10+AO10+AQ10+AS10+AU10+AW10+AY10</f>
        <v>19.45</v>
      </c>
      <c r="BC10" s="469">
        <f>+AD10+AF10+AH10+AJ10+AL10+AN10+AP10+AR10+AT10+AV10+AX10+AZ10</f>
        <v>19.45</v>
      </c>
      <c r="BD10" s="469">
        <f>+AC10+AE10+AG10+AI10+AK10+AM10+AO10+AQ10+AS10+AU10+AY10+AW10</f>
        <v>19.45</v>
      </c>
      <c r="BE10" s="469">
        <f>+AD10+AF10+AH10+AJ10+AL10+AN10+AP10+AR10+AT10+AV10+AZ10+AX10</f>
        <v>19.45</v>
      </c>
      <c r="BF10" s="470">
        <f>+GESTIÓN!BH13</f>
        <v>22</v>
      </c>
      <c r="BG10" s="470">
        <f>+GESTIÓN!BI13</f>
        <v>0</v>
      </c>
      <c r="BH10" s="470">
        <f>+GESTIÓN!BJ13</f>
        <v>0</v>
      </c>
      <c r="BI10" s="470">
        <f>+GESTIÓN!BK13</f>
        <v>0.01</v>
      </c>
      <c r="BJ10" s="470">
        <f>+GESTIÓN!BL13</f>
        <v>0.01</v>
      </c>
      <c r="BK10" s="470">
        <f>+GESTIÓN!BM13</f>
        <v>0</v>
      </c>
      <c r="BL10" s="470">
        <f>+GESTIÓN!BN13</f>
        <v>7.0000000000000007E-2</v>
      </c>
      <c r="BM10" s="470">
        <f>+GESTIÓN!BO13</f>
        <v>0</v>
      </c>
      <c r="BN10" s="470">
        <f>+GESTIÓN!BP13</f>
        <v>0.01</v>
      </c>
      <c r="BO10" s="470">
        <f>+GESTIÓN!BQ13</f>
        <v>14</v>
      </c>
      <c r="BP10" s="470">
        <f>+GESTIÓN!BR13</f>
        <v>0</v>
      </c>
      <c r="BQ10" s="470">
        <f>+GESTIÓN!BS13</f>
        <v>0</v>
      </c>
      <c r="BR10" s="470">
        <f>+GESTIÓN!BT13</f>
        <v>0.18</v>
      </c>
      <c r="BS10" s="470">
        <f>+GESTIÓN!BU13</f>
        <v>0</v>
      </c>
      <c r="BT10" s="470">
        <f>+GESTIÓN!BV13</f>
        <v>0</v>
      </c>
      <c r="BU10" s="470">
        <f>+GESTIÓN!BW13</f>
        <v>0</v>
      </c>
      <c r="BV10" s="470">
        <f>+GESTIÓN!BX13</f>
        <v>0</v>
      </c>
      <c r="BW10" s="470">
        <f>+GESTIÓN!BY13</f>
        <v>0</v>
      </c>
      <c r="BX10" s="470">
        <f>+GESTIÓN!BZ13</f>
        <v>0</v>
      </c>
      <c r="BY10" s="470">
        <f>+GESTIÓN!CA13</f>
        <v>0</v>
      </c>
      <c r="BZ10" s="470">
        <f>+GESTIÓN!CB13</f>
        <v>0</v>
      </c>
      <c r="CA10" s="470">
        <f>+GESTIÓN!CC13</f>
        <v>7.99</v>
      </c>
      <c r="CB10" s="470">
        <f>+GESTIÓN!CD13</f>
        <v>0</v>
      </c>
      <c r="CC10" s="470">
        <f>+GESTIÓN!CE13</f>
        <v>0</v>
      </c>
      <c r="CD10" s="471"/>
      <c r="CE10" s="472">
        <f>+BG10+BI10+BK10+BM10+BO10+BQ10+BS10+BU10+BW10+BY10+CC10+CA10</f>
        <v>22</v>
      </c>
      <c r="CF10" s="470">
        <f>+BG10+BI10+BK10+BM10+BO10+BQ10+BS10+BU10+BW10</f>
        <v>14.01</v>
      </c>
      <c r="CG10" s="470">
        <f>+BH10+BJ10+BL10+BN10+BP10+BR10+BT10+BV10+BX10+BZ10+CB10+CD10</f>
        <v>0.27</v>
      </c>
      <c r="CH10" s="470">
        <f>+BG10+BI10+BK10+BM10+BO10+BQ10+BS10+BU10+BW10+BY10+CC10+CA10</f>
        <v>22</v>
      </c>
      <c r="CI10" s="471">
        <f>+BH10+BJ10+BL10+BN10+BP10+BR10+BT10+BV10+BX10+BZ10+CD10+CB10</f>
        <v>0.27</v>
      </c>
      <c r="CJ10" s="473">
        <f>+GESTIÓN!CL13</f>
        <v>31.9</v>
      </c>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f>DG10+DE10+DC10+DA10+CW10+CU10+CS10+CQ10+CO10+CM10+CK10</f>
        <v>0</v>
      </c>
      <c r="DJ10" s="470">
        <f>CK10+CM10+CO10+CQ10</f>
        <v>0</v>
      </c>
      <c r="DK10" s="470">
        <f>CL10+CN10+CP10+CR10</f>
        <v>0</v>
      </c>
      <c r="DL10" s="470">
        <f>DI10+BK10</f>
        <v>0</v>
      </c>
      <c r="DM10" s="470">
        <f>DK10+BK10</f>
        <v>0</v>
      </c>
      <c r="DN10" s="474">
        <f>+GESTIÓN!DP13</f>
        <v>6.5500000000000007</v>
      </c>
      <c r="DO10" s="475"/>
      <c r="DP10" s="476"/>
      <c r="DQ10" s="476"/>
      <c r="DR10" s="476"/>
      <c r="DS10" s="476"/>
      <c r="DT10" s="476"/>
      <c r="DU10" s="476"/>
      <c r="DV10" s="476"/>
      <c r="DW10" s="476"/>
      <c r="DX10" s="476"/>
      <c r="DY10" s="476"/>
      <c r="DZ10" s="476"/>
      <c r="EA10" s="476"/>
      <c r="EB10" s="476"/>
      <c r="EC10" s="476"/>
      <c r="ED10" s="476"/>
      <c r="EE10" s="476"/>
      <c r="EF10" s="476"/>
      <c r="EG10" s="476"/>
      <c r="EH10" s="476"/>
      <c r="EI10" s="476"/>
      <c r="EJ10" s="476"/>
      <c r="EK10" s="476"/>
      <c r="EL10" s="476"/>
      <c r="EM10" s="477">
        <f>EK10+EI10+EG10+EE10+EA10+DY10+DW10+DU10+DS10+DQ10+DO10</f>
        <v>0</v>
      </c>
      <c r="EN10" s="477">
        <f>DO10+DQ10+DS10+DU10</f>
        <v>0</v>
      </c>
      <c r="EO10" s="477">
        <f>DP10+DR10+DT10+DV10</f>
        <v>0</v>
      </c>
      <c r="EP10" s="477">
        <f>EM10+CO10</f>
        <v>0</v>
      </c>
      <c r="EQ10" s="478">
        <f>EO10+CO10</f>
        <v>0</v>
      </c>
      <c r="ER10" s="552">
        <f>IFERROR(+BX10/BW10,1)</f>
        <v>1</v>
      </c>
      <c r="ES10" s="398">
        <f>CG10/CF10</f>
        <v>1.9271948608137048E-2</v>
      </c>
      <c r="ET10" s="398">
        <f>+CI10/CH10</f>
        <v>1.2272727272727274E-2</v>
      </c>
      <c r="EU10" s="398">
        <f>(AA10+BE10+CG10)/(Z10+BD10+CF10)</f>
        <v>0.5876042908224075</v>
      </c>
      <c r="EV10" s="398">
        <f>(AA10+BE10+CI10)/G10</f>
        <v>0.24680851063829784</v>
      </c>
      <c r="EW10" s="695" t="s">
        <v>484</v>
      </c>
      <c r="EX10" s="689" t="s">
        <v>474</v>
      </c>
      <c r="EY10" s="689" t="s">
        <v>460</v>
      </c>
      <c r="EZ10" s="689" t="s">
        <v>456</v>
      </c>
      <c r="FA10" s="686" t="s">
        <v>483</v>
      </c>
    </row>
    <row r="11" spans="1:157" s="107" customFormat="1" ht="30" customHeight="1" x14ac:dyDescent="0.25">
      <c r="A11" s="752"/>
      <c r="B11" s="751"/>
      <c r="C11" s="754"/>
      <c r="D11" s="749"/>
      <c r="E11" s="751"/>
      <c r="F11" s="252" t="s">
        <v>3</v>
      </c>
      <c r="G11" s="414">
        <f>AA11+BE11+CH11+CJ11+DN11</f>
        <v>44791386459</v>
      </c>
      <c r="H11" s="279">
        <v>276110000</v>
      </c>
      <c r="I11" s="253"/>
      <c r="J11" s="253"/>
      <c r="K11" s="254">
        <v>250000000</v>
      </c>
      <c r="L11" s="254">
        <v>0</v>
      </c>
      <c r="M11" s="254">
        <v>250000000</v>
      </c>
      <c r="N11" s="254">
        <v>83288000</v>
      </c>
      <c r="O11" s="254">
        <v>250000000</v>
      </c>
      <c r="P11" s="254">
        <v>83288000</v>
      </c>
      <c r="Q11" s="254">
        <v>250000000</v>
      </c>
      <c r="R11" s="254">
        <v>83288000</v>
      </c>
      <c r="S11" s="254">
        <v>350000000</v>
      </c>
      <c r="T11" s="254">
        <v>95439119</v>
      </c>
      <c r="U11" s="254">
        <v>276110000</v>
      </c>
      <c r="V11" s="415">
        <v>266261119</v>
      </c>
      <c r="W11" s="415">
        <f t="shared" ref="W11:W29" si="0">+U11</f>
        <v>276110000</v>
      </c>
      <c r="X11" s="415">
        <f t="shared" ref="X11:X29" si="1">+U11</f>
        <v>276110000</v>
      </c>
      <c r="Y11" s="415">
        <f t="shared" ref="Y11:Y29" si="2">+V11</f>
        <v>266261119</v>
      </c>
      <c r="Z11" s="416">
        <f t="shared" ref="Z11:Z29" si="3">+X11</f>
        <v>276110000</v>
      </c>
      <c r="AA11" s="416">
        <f t="shared" ref="AA11:AA29" si="4">+Y11</f>
        <v>266261119</v>
      </c>
      <c r="AB11" s="416">
        <v>1217531000</v>
      </c>
      <c r="AC11" s="416">
        <v>0</v>
      </c>
      <c r="AD11" s="416">
        <v>0</v>
      </c>
      <c r="AE11" s="416">
        <v>67213000</v>
      </c>
      <c r="AF11" s="416">
        <v>67213000</v>
      </c>
      <c r="AG11" s="416">
        <v>57501000</v>
      </c>
      <c r="AH11" s="416">
        <v>57501000</v>
      </c>
      <c r="AI11" s="416">
        <v>62460000</v>
      </c>
      <c r="AJ11" s="416">
        <v>62460000</v>
      </c>
      <c r="AK11" s="416">
        <v>0</v>
      </c>
      <c r="AL11" s="416">
        <v>0</v>
      </c>
      <c r="AM11" s="416">
        <v>106553000</v>
      </c>
      <c r="AN11" s="416">
        <v>106553000</v>
      </c>
      <c r="AO11" s="416">
        <v>0</v>
      </c>
      <c r="AP11" s="416">
        <v>0</v>
      </c>
      <c r="AQ11" s="416">
        <v>206093918</v>
      </c>
      <c r="AR11" s="416">
        <v>0</v>
      </c>
      <c r="AS11" s="416">
        <v>-188797918</v>
      </c>
      <c r="AT11" s="416">
        <v>0</v>
      </c>
      <c r="AU11" s="416">
        <v>0</v>
      </c>
      <c r="AV11" s="416">
        <v>0</v>
      </c>
      <c r="AW11" s="416">
        <v>0</v>
      </c>
      <c r="AX11" s="416">
        <v>0</v>
      </c>
      <c r="AY11" s="416">
        <v>0</v>
      </c>
      <c r="AZ11" s="416">
        <v>10101300</v>
      </c>
      <c r="BA11" s="416">
        <f t="shared" ref="BA11:BA29" si="5">+AC11+AE11+AG11+AI11+AK11+AM11+AO11+AQ11+AS11+AU11+AY11+AW11</f>
        <v>311023000</v>
      </c>
      <c r="BB11" s="416">
        <f t="shared" ref="BB11:BB30" si="6">+AC11+AE11+AG11+AI11+AK11+AM11+AO11+AQ11+AS11+AU11+AW11+AY11</f>
        <v>311023000</v>
      </c>
      <c r="BC11" s="416">
        <f t="shared" ref="BC11:BC30" si="7">+AD11+AF11+AH11+AJ11+AL11+AN11+AP11+AR11+AT11+AV11+AX11+AZ11</f>
        <v>303828300</v>
      </c>
      <c r="BD11" s="416">
        <f t="shared" ref="BD11:BE29" si="8">+AC11+AE11+AG11+AI11+AK11+AM11+AO11+AQ11+AS11+AU11+AY11+AW11</f>
        <v>311023000</v>
      </c>
      <c r="BE11" s="416">
        <f t="shared" si="8"/>
        <v>303828300</v>
      </c>
      <c r="BF11" s="417">
        <v>1107804000</v>
      </c>
      <c r="BG11" s="417">
        <v>413284511</v>
      </c>
      <c r="BH11" s="417">
        <v>413284511</v>
      </c>
      <c r="BI11" s="417">
        <v>64331880</v>
      </c>
      <c r="BJ11" s="417">
        <v>0</v>
      </c>
      <c r="BK11" s="417">
        <v>64331880</v>
      </c>
      <c r="BL11" s="417">
        <v>0</v>
      </c>
      <c r="BM11" s="417">
        <v>64331880</v>
      </c>
      <c r="BN11" s="417">
        <v>0</v>
      </c>
      <c r="BO11" s="417">
        <v>64331880</v>
      </c>
      <c r="BP11" s="417">
        <v>0</v>
      </c>
      <c r="BQ11" s="417">
        <v>-556820413</v>
      </c>
      <c r="BR11" s="417">
        <v>43952707</v>
      </c>
      <c r="BS11" s="417">
        <v>64331880</v>
      </c>
      <c r="BT11" s="417">
        <v>0</v>
      </c>
      <c r="BU11" s="417">
        <v>64331880</v>
      </c>
      <c r="BV11" s="417">
        <v>0</v>
      </c>
      <c r="BW11" s="417">
        <v>64977213</v>
      </c>
      <c r="BX11" s="417">
        <v>0</v>
      </c>
      <c r="BY11" s="417">
        <v>64331880</v>
      </c>
      <c r="BZ11" s="417"/>
      <c r="CA11" s="417">
        <v>64331880</v>
      </c>
      <c r="CB11" s="417"/>
      <c r="CC11" s="417">
        <v>51200689</v>
      </c>
      <c r="CD11" s="418"/>
      <c r="CE11" s="419">
        <f>+BG11+BI11+BK11+BM11+BO11+BQ11+BS11+BU11+BW11+BY11+CC11+CA11</f>
        <v>487297040</v>
      </c>
      <c r="CF11" s="417">
        <f t="shared" ref="CF11:CF30" si="9">+BG11+BI11+BK11+BM11+BO11+BQ11+BS11+BU11+BW11</f>
        <v>307432591</v>
      </c>
      <c r="CG11" s="417">
        <f t="shared" ref="CG11:CG30" si="10">+BH11+BJ11+BL11+BN11+BP11+BR11+BT11+BV11+BX11+BZ11+CB11+CD11</f>
        <v>457237218</v>
      </c>
      <c r="CH11" s="417">
        <f t="shared" ref="CH11:CH19" si="11">+BG11+BI11+BK11+BM11+BO11+BQ11+BS11+BU11+BW11+BY11+CC11+CA11</f>
        <v>487297040</v>
      </c>
      <c r="CI11" s="418">
        <f t="shared" ref="CI11:CI28" si="12">+BH11+BJ11+BL11+BN11+BP11+BR11+BT11+BV11+BX11+BZ11+CD11+CB11</f>
        <v>457237218</v>
      </c>
      <c r="CJ11" s="420">
        <v>27090000000</v>
      </c>
      <c r="CK11" s="417"/>
      <c r="CL11" s="417"/>
      <c r="CM11" s="417"/>
      <c r="CN11" s="417"/>
      <c r="CO11" s="417"/>
      <c r="CP11" s="417"/>
      <c r="CQ11" s="417"/>
      <c r="CR11" s="417"/>
      <c r="CS11" s="417"/>
      <c r="CT11" s="417"/>
      <c r="CU11" s="417"/>
      <c r="CV11" s="417"/>
      <c r="CW11" s="417"/>
      <c r="CX11" s="417"/>
      <c r="CY11" s="417"/>
      <c r="CZ11" s="417"/>
      <c r="DA11" s="417"/>
      <c r="DB11" s="417"/>
      <c r="DC11" s="417"/>
      <c r="DD11" s="417"/>
      <c r="DE11" s="417"/>
      <c r="DF11" s="417"/>
      <c r="DG11" s="417"/>
      <c r="DH11" s="417"/>
      <c r="DI11" s="417">
        <f>DG11+DE11+DC11+DA11+CY11+CW11+CU11+CS11+CQ11+CO11+CM11+CK11</f>
        <v>0</v>
      </c>
      <c r="DJ11" s="417">
        <f>CK11+CM11+CO11+CQ11</f>
        <v>0</v>
      </c>
      <c r="DK11" s="417">
        <f>CL11+CN11+CP11+CR11</f>
        <v>0</v>
      </c>
      <c r="DL11" s="417">
        <f>CK11+CM11+CO11+CQ11+CS11+CU11+CW11+CY11+DA11+DE11+DG11</f>
        <v>0</v>
      </c>
      <c r="DM11" s="417">
        <f>CL11+CN11+CP11+CR11</f>
        <v>0</v>
      </c>
      <c r="DN11" s="421">
        <v>16644000000</v>
      </c>
      <c r="DO11" s="313"/>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422">
        <f>EK11+EI11+EG11+EE11+EC11+EA11+DY11+DW11+DU11+DS11+DQ11+DO11</f>
        <v>0</v>
      </c>
      <c r="EN11" s="256">
        <f>DO11+DQ11+DS11+DU11</f>
        <v>0</v>
      </c>
      <c r="EO11" s="256">
        <f>DP11+DR11+DT11+DV11</f>
        <v>0</v>
      </c>
      <c r="EP11" s="256">
        <f>DO11+DQ11+DS11+DU11+DW11+DY11+EA11+EC11+EE11+EI11+EK11</f>
        <v>0</v>
      </c>
      <c r="EQ11" s="287">
        <f>DP11+DR11+DT11+DV11</f>
        <v>0</v>
      </c>
      <c r="ER11" s="553">
        <f t="shared" ref="ER11:ER29" si="13">IFERROR(+BX11/BW11,1)</f>
        <v>0</v>
      </c>
      <c r="ES11" s="399">
        <f t="shared" ref="ES11:ES30" si="14">CG11/CF11</f>
        <v>1.4872763375955804</v>
      </c>
      <c r="ET11" s="399">
        <f t="shared" ref="ET11:ET30" si="15">+CI11/CH11</f>
        <v>0.93831314468891502</v>
      </c>
      <c r="EU11" s="399">
        <f t="shared" ref="EU11:EU30" si="16">(AA11+BE11+CG11)/(Z11+BD11+CF11)</f>
        <v>1.1484083977023882</v>
      </c>
      <c r="EV11" s="399">
        <f t="shared" ref="EV11:EV30" si="17">(AA11+BE11+CI11)/G11</f>
        <v>2.2935807935759438E-2</v>
      </c>
      <c r="EW11" s="696"/>
      <c r="EX11" s="690"/>
      <c r="EY11" s="690"/>
      <c r="EZ11" s="690"/>
      <c r="FA11" s="687"/>
    </row>
    <row r="12" spans="1:157" s="107" customFormat="1" ht="30" customHeight="1" x14ac:dyDescent="0.25">
      <c r="A12" s="752"/>
      <c r="B12" s="751"/>
      <c r="C12" s="754"/>
      <c r="D12" s="749"/>
      <c r="E12" s="751"/>
      <c r="F12" s="258" t="s">
        <v>106</v>
      </c>
      <c r="G12" s="414"/>
      <c r="H12" s="280"/>
      <c r="I12" s="259"/>
      <c r="J12" s="259"/>
      <c r="K12" s="259"/>
      <c r="L12" s="255"/>
      <c r="M12" s="259"/>
      <c r="N12" s="259"/>
      <c r="O12" s="259"/>
      <c r="P12" s="255"/>
      <c r="Q12" s="259"/>
      <c r="R12" s="255"/>
      <c r="S12" s="259"/>
      <c r="T12" s="259"/>
      <c r="U12" s="259"/>
      <c r="V12" s="255"/>
      <c r="W12" s="255">
        <f t="shared" si="0"/>
        <v>0</v>
      </c>
      <c r="X12" s="255">
        <f t="shared" si="1"/>
        <v>0</v>
      </c>
      <c r="Y12" s="255">
        <f t="shared" si="2"/>
        <v>0</v>
      </c>
      <c r="Z12" s="416">
        <f t="shared" si="3"/>
        <v>0</v>
      </c>
      <c r="AA12" s="416">
        <f t="shared" si="4"/>
        <v>0</v>
      </c>
      <c r="AB12" s="416">
        <f>+AB11</f>
        <v>1217531000</v>
      </c>
      <c r="AC12" s="416">
        <v>0</v>
      </c>
      <c r="AD12" s="416">
        <v>0</v>
      </c>
      <c r="AE12" s="416">
        <v>0</v>
      </c>
      <c r="AF12" s="416">
        <v>0</v>
      </c>
      <c r="AG12" s="416">
        <v>3737357.9966028268</v>
      </c>
      <c r="AH12" s="416">
        <v>3737357.9966028268</v>
      </c>
      <c r="AI12" s="416">
        <v>1489800.0033971732</v>
      </c>
      <c r="AJ12" s="416">
        <v>1489800.0033971732</v>
      </c>
      <c r="AK12" s="416">
        <v>31450801</v>
      </c>
      <c r="AL12" s="416">
        <v>31450801</v>
      </c>
      <c r="AM12" s="416">
        <v>14650074</v>
      </c>
      <c r="AN12" s="416">
        <v>14650074</v>
      </c>
      <c r="AO12" s="416">
        <v>31866000</v>
      </c>
      <c r="AP12" s="416">
        <v>31866000</v>
      </c>
      <c r="AQ12" s="416">
        <v>83325377</v>
      </c>
      <c r="AR12" s="416">
        <v>19857755.87520957</v>
      </c>
      <c r="AS12" s="416">
        <v>36125898</v>
      </c>
      <c r="AT12" s="416">
        <v>23155789.120000001</v>
      </c>
      <c r="AU12" s="416">
        <v>36125898</v>
      </c>
      <c r="AV12" s="416">
        <v>23556012.004790425</v>
      </c>
      <c r="AW12" s="416">
        <v>36125897</v>
      </c>
      <c r="AX12" s="416">
        <v>29410638</v>
      </c>
      <c r="AY12" s="416">
        <v>36125897</v>
      </c>
      <c r="AZ12" s="416">
        <v>47709187</v>
      </c>
      <c r="BA12" s="416">
        <f t="shared" si="5"/>
        <v>311023000</v>
      </c>
      <c r="BB12" s="416">
        <f t="shared" si="6"/>
        <v>311023000</v>
      </c>
      <c r="BC12" s="416">
        <f t="shared" si="7"/>
        <v>226883415</v>
      </c>
      <c r="BD12" s="416">
        <f t="shared" si="8"/>
        <v>311023000</v>
      </c>
      <c r="BE12" s="416">
        <f t="shared" ref="BE12:BE29" si="18">+AD12+AF12+AH12+AJ12+AL12+AN12+AP12+AR12+AT12+AV12+AZ12+AX12</f>
        <v>226883415</v>
      </c>
      <c r="BF12" s="417">
        <v>1107804000</v>
      </c>
      <c r="BG12" s="417">
        <v>0</v>
      </c>
      <c r="BH12" s="417">
        <v>0</v>
      </c>
      <c r="BI12" s="417">
        <v>148800477</v>
      </c>
      <c r="BJ12" s="417">
        <v>0</v>
      </c>
      <c r="BK12" s="417">
        <v>99923477</v>
      </c>
      <c r="BL12" s="417">
        <v>20188067</v>
      </c>
      <c r="BM12" s="417">
        <v>99923477</v>
      </c>
      <c r="BN12" s="417">
        <v>29483733</v>
      </c>
      <c r="BO12" s="417">
        <v>99923477</v>
      </c>
      <c r="BP12" s="417">
        <v>24104000</v>
      </c>
      <c r="BQ12" s="417">
        <f>99923477-621152293</f>
        <v>-521228816</v>
      </c>
      <c r="BR12" s="417">
        <v>83290707</v>
      </c>
      <c r="BS12" s="417">
        <v>99923477</v>
      </c>
      <c r="BT12" s="417">
        <v>48954031</v>
      </c>
      <c r="BU12" s="417">
        <v>95628477</v>
      </c>
      <c r="BV12" s="417">
        <v>24104000</v>
      </c>
      <c r="BW12" s="417">
        <v>96273810</v>
      </c>
      <c r="BX12" s="417">
        <v>49315140.852886915</v>
      </c>
      <c r="BY12" s="417">
        <v>95628477</v>
      </c>
      <c r="BZ12" s="417"/>
      <c r="CA12" s="417">
        <v>95628477</v>
      </c>
      <c r="CB12" s="417"/>
      <c r="CC12" s="417">
        <v>76872230</v>
      </c>
      <c r="CD12" s="418"/>
      <c r="CE12" s="419">
        <f>+BG12+BI12+BK12+BM12+BO12+BQ12+BS12+BU12+BW12+BY12+CC12+CA12</f>
        <v>487297040</v>
      </c>
      <c r="CF12" s="417">
        <f t="shared" si="9"/>
        <v>219167856</v>
      </c>
      <c r="CG12" s="417">
        <f t="shared" si="10"/>
        <v>279439678.85288692</v>
      </c>
      <c r="CH12" s="417">
        <f t="shared" si="11"/>
        <v>487297040</v>
      </c>
      <c r="CI12" s="418">
        <f t="shared" si="12"/>
        <v>279439678.85288692</v>
      </c>
      <c r="CJ12" s="420"/>
      <c r="CK12" s="417"/>
      <c r="CL12" s="417"/>
      <c r="CM12" s="417"/>
      <c r="CN12" s="417"/>
      <c r="CO12" s="417"/>
      <c r="CP12" s="417"/>
      <c r="CQ12" s="417"/>
      <c r="CR12" s="417"/>
      <c r="CS12" s="417"/>
      <c r="CT12" s="417"/>
      <c r="CU12" s="417"/>
      <c r="CV12" s="417"/>
      <c r="CW12" s="417"/>
      <c r="CX12" s="417"/>
      <c r="CY12" s="417"/>
      <c r="CZ12" s="417"/>
      <c r="DA12" s="417"/>
      <c r="DB12" s="417"/>
      <c r="DC12" s="417"/>
      <c r="DD12" s="417"/>
      <c r="DE12" s="417"/>
      <c r="DF12" s="417"/>
      <c r="DG12" s="417"/>
      <c r="DH12" s="417"/>
      <c r="DI12" s="417">
        <f>DE12+DC12+DA12+CY12+CW12+CU12+CS12+CQ12+CO12+CM12+CK12+DG12</f>
        <v>0</v>
      </c>
      <c r="DJ12" s="417">
        <f>+CK12+CM12+CO12+CQ12</f>
        <v>0</v>
      </c>
      <c r="DK12" s="417">
        <f>CL12+CN12+CP12+CR12</f>
        <v>0</v>
      </c>
      <c r="DL12" s="417">
        <f>CM12+CO12+CQ12+CS12+CU12+CW12+CY12+DA12+DC12+DE12+DG12</f>
        <v>0</v>
      </c>
      <c r="DM12" s="417">
        <f>CL12+CN12+CP12+CR12</f>
        <v>0</v>
      </c>
      <c r="DN12" s="421"/>
      <c r="DO12" s="313"/>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422">
        <f>EI12+EG12+EE12+EC12+EA12+DY12+DW12+DU12+DS12+DQ12+DO12+EK12</f>
        <v>0</v>
      </c>
      <c r="EN12" s="256">
        <f>+DO12+DQ12+DS12+DU12</f>
        <v>0</v>
      </c>
      <c r="EO12" s="256">
        <f>DP12+DR12+DT12+DV12</f>
        <v>0</v>
      </c>
      <c r="EP12" s="256">
        <f>DQ12+DS12+DU12+DW12+DY12+EA12+EC12+EE12+EG12+EI12+EK12</f>
        <v>0</v>
      </c>
      <c r="EQ12" s="287">
        <f>DP12+DR12+DT12+DV12</f>
        <v>0</v>
      </c>
      <c r="ER12" s="553">
        <f t="shared" si="13"/>
        <v>0.51223838396846366</v>
      </c>
      <c r="ES12" s="399">
        <f t="shared" si="14"/>
        <v>1.2750030225823212</v>
      </c>
      <c r="ET12" s="399">
        <f t="shared" si="15"/>
        <v>0.57344834036522552</v>
      </c>
      <c r="EU12" s="399">
        <f t="shared" si="16"/>
        <v>0.95498269750032605</v>
      </c>
      <c r="EV12" s="399" t="e">
        <f t="shared" si="17"/>
        <v>#DIV/0!</v>
      </c>
      <c r="EW12" s="696"/>
      <c r="EX12" s="690"/>
      <c r="EY12" s="690"/>
      <c r="EZ12" s="690"/>
      <c r="FA12" s="687"/>
    </row>
    <row r="13" spans="1:157" s="63" customFormat="1" ht="30" customHeight="1" x14ac:dyDescent="0.25">
      <c r="A13" s="752"/>
      <c r="B13" s="751"/>
      <c r="C13" s="754"/>
      <c r="D13" s="749"/>
      <c r="E13" s="751"/>
      <c r="F13" s="251" t="s">
        <v>40</v>
      </c>
      <c r="G13" s="423">
        <v>0.1</v>
      </c>
      <c r="H13" s="424"/>
      <c r="I13" s="425"/>
      <c r="J13" s="425"/>
      <c r="K13" s="425"/>
      <c r="L13" s="425"/>
      <c r="M13" s="425"/>
      <c r="N13" s="425"/>
      <c r="O13" s="425"/>
      <c r="P13" s="425"/>
      <c r="Q13" s="425"/>
      <c r="R13" s="425"/>
      <c r="S13" s="425"/>
      <c r="T13" s="425"/>
      <c r="U13" s="425"/>
      <c r="V13" s="425"/>
      <c r="W13" s="425">
        <f t="shared" si="0"/>
        <v>0</v>
      </c>
      <c r="X13" s="425">
        <f t="shared" si="1"/>
        <v>0</v>
      </c>
      <c r="Y13" s="425">
        <f t="shared" si="2"/>
        <v>0</v>
      </c>
      <c r="Z13" s="426">
        <f t="shared" si="3"/>
        <v>0</v>
      </c>
      <c r="AA13" s="426">
        <f t="shared" si="4"/>
        <v>0</v>
      </c>
      <c r="AB13" s="426">
        <v>0.1</v>
      </c>
      <c r="AC13" s="426">
        <v>0</v>
      </c>
      <c r="AD13" s="426">
        <v>0</v>
      </c>
      <c r="AE13" s="426">
        <v>0</v>
      </c>
      <c r="AF13" s="426">
        <v>0</v>
      </c>
      <c r="AG13" s="426">
        <v>0.1</v>
      </c>
      <c r="AH13" s="426">
        <v>0.1</v>
      </c>
      <c r="AI13" s="426">
        <v>0</v>
      </c>
      <c r="AJ13" s="426">
        <v>0</v>
      </c>
      <c r="AK13" s="426">
        <v>0</v>
      </c>
      <c r="AL13" s="426">
        <v>0</v>
      </c>
      <c r="AM13" s="426">
        <v>0</v>
      </c>
      <c r="AN13" s="426">
        <v>0</v>
      </c>
      <c r="AO13" s="426">
        <v>0</v>
      </c>
      <c r="AP13" s="426">
        <v>0</v>
      </c>
      <c r="AQ13" s="426">
        <v>0</v>
      </c>
      <c r="AR13" s="426">
        <v>0</v>
      </c>
      <c r="AS13" s="426">
        <v>0</v>
      </c>
      <c r="AT13" s="426">
        <v>0</v>
      </c>
      <c r="AU13" s="426">
        <v>0</v>
      </c>
      <c r="AV13" s="426">
        <v>0</v>
      </c>
      <c r="AW13" s="426">
        <v>0</v>
      </c>
      <c r="AX13" s="426">
        <v>0</v>
      </c>
      <c r="AY13" s="426">
        <v>0</v>
      </c>
      <c r="AZ13" s="426">
        <v>0</v>
      </c>
      <c r="BA13" s="426">
        <f t="shared" si="5"/>
        <v>0.1</v>
      </c>
      <c r="BB13" s="426">
        <f t="shared" si="6"/>
        <v>0.1</v>
      </c>
      <c r="BC13" s="426">
        <f t="shared" si="7"/>
        <v>0.1</v>
      </c>
      <c r="BD13" s="426">
        <f t="shared" si="8"/>
        <v>0.1</v>
      </c>
      <c r="BE13" s="426">
        <f t="shared" si="18"/>
        <v>0.1</v>
      </c>
      <c r="BF13" s="427">
        <v>0</v>
      </c>
      <c r="BG13" s="427">
        <v>0</v>
      </c>
      <c r="BH13" s="427">
        <v>0</v>
      </c>
      <c r="BI13" s="427">
        <v>0</v>
      </c>
      <c r="BJ13" s="427">
        <v>0</v>
      </c>
      <c r="BK13" s="427">
        <v>0</v>
      </c>
      <c r="BL13" s="427">
        <v>0</v>
      </c>
      <c r="BM13" s="427">
        <v>0</v>
      </c>
      <c r="BN13" s="427">
        <v>0</v>
      </c>
      <c r="BO13" s="427">
        <v>0</v>
      </c>
      <c r="BP13" s="427">
        <v>0</v>
      </c>
      <c r="BQ13" s="427">
        <v>0</v>
      </c>
      <c r="BR13" s="427">
        <v>0</v>
      </c>
      <c r="BS13" s="427"/>
      <c r="BT13" s="427">
        <v>0</v>
      </c>
      <c r="BU13" s="427"/>
      <c r="BV13" s="427">
        <v>0</v>
      </c>
      <c r="BW13" s="427"/>
      <c r="BX13" s="427">
        <v>0</v>
      </c>
      <c r="BY13" s="427"/>
      <c r="BZ13" s="427"/>
      <c r="CA13" s="427"/>
      <c r="CB13" s="427"/>
      <c r="CC13" s="427"/>
      <c r="CD13" s="426"/>
      <c r="CE13" s="428">
        <f t="shared" ref="CE13" si="19">+BG13+BI13+BK13+BM13+BO13+BQ13+BS13+BU13+BW13+BY13+CC13+CA13</f>
        <v>0</v>
      </c>
      <c r="CF13" s="427">
        <f t="shared" si="9"/>
        <v>0</v>
      </c>
      <c r="CG13" s="427">
        <f t="shared" si="10"/>
        <v>0</v>
      </c>
      <c r="CH13" s="427">
        <f t="shared" si="11"/>
        <v>0</v>
      </c>
      <c r="CI13" s="426">
        <f t="shared" si="12"/>
        <v>0</v>
      </c>
      <c r="CJ13" s="429"/>
      <c r="CK13" s="427"/>
      <c r="CL13" s="427"/>
      <c r="CM13" s="427"/>
      <c r="CN13" s="427"/>
      <c r="CO13" s="427"/>
      <c r="CP13" s="427"/>
      <c r="CQ13" s="427"/>
      <c r="CR13" s="427"/>
      <c r="CS13" s="427"/>
      <c r="CT13" s="427"/>
      <c r="CU13" s="427"/>
      <c r="CV13" s="427"/>
      <c r="CW13" s="427"/>
      <c r="CX13" s="427"/>
      <c r="CY13" s="427"/>
      <c r="CZ13" s="427"/>
      <c r="DA13" s="427"/>
      <c r="DB13" s="427"/>
      <c r="DC13" s="427"/>
      <c r="DD13" s="427"/>
      <c r="DE13" s="427"/>
      <c r="DF13" s="427"/>
      <c r="DG13" s="427"/>
      <c r="DH13" s="427"/>
      <c r="DI13" s="427"/>
      <c r="DJ13" s="427">
        <f>CK13+CM13+CO13+CQ13</f>
        <v>0</v>
      </c>
      <c r="DK13" s="427">
        <f>CL13+CN13+CP13+CR13</f>
        <v>0</v>
      </c>
      <c r="DL13" s="427">
        <f>CM13+CO13+CQ13+CS13+CU13+CW13+CY13+DA13+DC13+DE13+DG13</f>
        <v>0</v>
      </c>
      <c r="DM13" s="427">
        <v>0</v>
      </c>
      <c r="DN13" s="430"/>
      <c r="DO13" s="431"/>
      <c r="DP13" s="432"/>
      <c r="DQ13" s="432"/>
      <c r="DR13" s="432"/>
      <c r="DS13" s="432"/>
      <c r="DT13" s="432"/>
      <c r="DU13" s="432"/>
      <c r="DV13" s="432"/>
      <c r="DW13" s="432"/>
      <c r="DX13" s="432"/>
      <c r="DY13" s="432"/>
      <c r="DZ13" s="432"/>
      <c r="EA13" s="432"/>
      <c r="EB13" s="432"/>
      <c r="EC13" s="432"/>
      <c r="ED13" s="432"/>
      <c r="EE13" s="432"/>
      <c r="EF13" s="432"/>
      <c r="EG13" s="433"/>
      <c r="EH13" s="432"/>
      <c r="EI13" s="433"/>
      <c r="EJ13" s="432"/>
      <c r="EK13" s="433"/>
      <c r="EL13" s="432"/>
      <c r="EM13" s="432"/>
      <c r="EN13" s="260">
        <f>DO13+DQ13+DS13+DU13</f>
        <v>0</v>
      </c>
      <c r="EO13" s="260">
        <f>DP13+DR13+DT13+DV13</f>
        <v>0</v>
      </c>
      <c r="EP13" s="260">
        <f>DQ13+DS13+DU13+DW13+DY13+EA13+EC13+EE13+EG13+EI13+EK13</f>
        <v>0</v>
      </c>
      <c r="EQ13" s="434">
        <v>0</v>
      </c>
      <c r="ER13" s="553">
        <f t="shared" si="13"/>
        <v>1</v>
      </c>
      <c r="ES13" s="399" t="e">
        <f t="shared" si="14"/>
        <v>#DIV/0!</v>
      </c>
      <c r="ET13" s="399" t="e">
        <f t="shared" si="15"/>
        <v>#DIV/0!</v>
      </c>
      <c r="EU13" s="399">
        <f t="shared" si="16"/>
        <v>1</v>
      </c>
      <c r="EV13" s="399">
        <f t="shared" si="17"/>
        <v>1</v>
      </c>
      <c r="EW13" s="696"/>
      <c r="EX13" s="690"/>
      <c r="EY13" s="690"/>
      <c r="EZ13" s="690"/>
      <c r="FA13" s="687"/>
    </row>
    <row r="14" spans="1:157" s="64" customFormat="1" ht="30" customHeight="1" x14ac:dyDescent="0.25">
      <c r="A14" s="752"/>
      <c r="B14" s="751"/>
      <c r="C14" s="754"/>
      <c r="D14" s="749"/>
      <c r="E14" s="751"/>
      <c r="F14" s="261" t="s">
        <v>4</v>
      </c>
      <c r="G14" s="414">
        <f>AA14+BE14+CH14+CJ14+DN14</f>
        <v>206977137</v>
      </c>
      <c r="H14" s="435"/>
      <c r="I14" s="262"/>
      <c r="J14" s="262"/>
      <c r="K14" s="262"/>
      <c r="L14" s="262"/>
      <c r="M14" s="262"/>
      <c r="N14" s="262"/>
      <c r="O14" s="262"/>
      <c r="P14" s="262"/>
      <c r="Q14" s="262"/>
      <c r="R14" s="262"/>
      <c r="S14" s="262"/>
      <c r="T14" s="262"/>
      <c r="U14" s="262"/>
      <c r="V14" s="262"/>
      <c r="W14" s="262">
        <f t="shared" si="0"/>
        <v>0</v>
      </c>
      <c r="X14" s="262">
        <f t="shared" si="1"/>
        <v>0</v>
      </c>
      <c r="Y14" s="262">
        <f t="shared" si="2"/>
        <v>0</v>
      </c>
      <c r="Z14" s="416">
        <f t="shared" si="3"/>
        <v>0</v>
      </c>
      <c r="AA14" s="416">
        <f t="shared" si="4"/>
        <v>0</v>
      </c>
      <c r="AB14" s="416">
        <v>183738367</v>
      </c>
      <c r="AC14" s="416">
        <v>84198895</v>
      </c>
      <c r="AD14" s="416">
        <v>84198895</v>
      </c>
      <c r="AE14" s="416">
        <v>13244100</v>
      </c>
      <c r="AF14" s="416">
        <v>13244100</v>
      </c>
      <c r="AG14" s="416">
        <v>6666667</v>
      </c>
      <c r="AH14" s="416">
        <v>6666667</v>
      </c>
      <c r="AI14" s="416">
        <v>0</v>
      </c>
      <c r="AJ14" s="416">
        <v>0</v>
      </c>
      <c r="AK14" s="416">
        <v>0</v>
      </c>
      <c r="AL14" s="416">
        <v>0</v>
      </c>
      <c r="AM14" s="416">
        <v>3377600</v>
      </c>
      <c r="AN14" s="416">
        <v>3377600</v>
      </c>
      <c r="AO14" s="416">
        <v>4638880</v>
      </c>
      <c r="AP14" s="416">
        <v>4638893</v>
      </c>
      <c r="AQ14" s="416">
        <v>24447555</v>
      </c>
      <c r="AR14" s="416">
        <v>19062764</v>
      </c>
      <c r="AS14" s="416">
        <v>21947555</v>
      </c>
      <c r="AT14" s="416">
        <v>0</v>
      </c>
      <c r="AU14" s="416">
        <v>19447556</v>
      </c>
      <c r="AV14" s="416">
        <v>0</v>
      </c>
      <c r="AW14" s="416">
        <v>2884779</v>
      </c>
      <c r="AX14" s="416">
        <v>0</v>
      </c>
      <c r="AY14" s="416">
        <v>2884780</v>
      </c>
      <c r="AZ14" s="416">
        <v>0</v>
      </c>
      <c r="BA14" s="416">
        <f>+AC14+AE14+AG14+AI14+AK14+AM14+AO14+AQ14+AS14+AU14+AY14+AW14</f>
        <v>183738367</v>
      </c>
      <c r="BB14" s="416">
        <f t="shared" si="6"/>
        <v>183738367</v>
      </c>
      <c r="BC14" s="416">
        <f t="shared" si="7"/>
        <v>131188919</v>
      </c>
      <c r="BD14" s="416">
        <f t="shared" si="8"/>
        <v>183738367</v>
      </c>
      <c r="BE14" s="416">
        <f t="shared" si="18"/>
        <v>131188919</v>
      </c>
      <c r="BF14" s="417">
        <v>76944885</v>
      </c>
      <c r="BG14" s="417">
        <f>6940000+1156667</f>
        <v>8096667</v>
      </c>
      <c r="BH14" s="417">
        <v>6940000</v>
      </c>
      <c r="BI14" s="417">
        <v>5783333</v>
      </c>
      <c r="BJ14" s="417">
        <v>8159000</v>
      </c>
      <c r="BK14" s="417">
        <v>30954109</v>
      </c>
      <c r="BL14" s="417">
        <v>45759876</v>
      </c>
      <c r="BM14" s="417">
        <v>30954109</v>
      </c>
      <c r="BN14" s="417">
        <v>5342573</v>
      </c>
      <c r="BO14" s="417"/>
      <c r="BP14" s="417">
        <v>5872143.1037052423</v>
      </c>
      <c r="BQ14" s="417"/>
      <c r="BR14" s="417">
        <v>3714625.8962947577</v>
      </c>
      <c r="BS14" s="417"/>
      <c r="BT14" s="417">
        <v>0</v>
      </c>
      <c r="BU14" s="417"/>
      <c r="BV14" s="417">
        <v>0</v>
      </c>
      <c r="BW14" s="417"/>
      <c r="BX14" s="417">
        <v>0</v>
      </c>
      <c r="BY14" s="417"/>
      <c r="BZ14" s="417"/>
      <c r="CA14" s="417"/>
      <c r="CB14" s="417"/>
      <c r="CC14" s="417"/>
      <c r="CD14" s="418"/>
      <c r="CE14" s="419">
        <f>+BG14+BI14+BK14+BM14+BO14+BQ14+BS14+BU14+BW14+BY14+CC14+CA14</f>
        <v>75788218</v>
      </c>
      <c r="CF14" s="417">
        <f t="shared" si="9"/>
        <v>75788218</v>
      </c>
      <c r="CG14" s="417">
        <f t="shared" si="10"/>
        <v>75788218</v>
      </c>
      <c r="CH14" s="417">
        <f t="shared" si="11"/>
        <v>75788218</v>
      </c>
      <c r="CI14" s="418">
        <f t="shared" si="12"/>
        <v>75788218</v>
      </c>
      <c r="CJ14" s="420"/>
      <c r="CK14" s="417"/>
      <c r="CL14" s="417"/>
      <c r="CM14" s="417"/>
      <c r="CN14" s="417"/>
      <c r="CO14" s="417"/>
      <c r="CP14" s="417"/>
      <c r="CQ14" s="417"/>
      <c r="CR14" s="417"/>
      <c r="CS14" s="417"/>
      <c r="CT14" s="417"/>
      <c r="CU14" s="417"/>
      <c r="CV14" s="417"/>
      <c r="CW14" s="417"/>
      <c r="CX14" s="417"/>
      <c r="CY14" s="417"/>
      <c r="CZ14" s="417"/>
      <c r="DA14" s="417"/>
      <c r="DB14" s="417"/>
      <c r="DC14" s="417"/>
      <c r="DD14" s="417"/>
      <c r="DE14" s="417"/>
      <c r="DF14" s="417"/>
      <c r="DG14" s="417"/>
      <c r="DH14" s="417"/>
      <c r="DI14" s="417">
        <f>DE14+DC14+DA14+CY14+CW14+CU14+CS14+CQ14+CO14+CM14+CK14+DG14</f>
        <v>0</v>
      </c>
      <c r="DJ14" s="417">
        <f>CK14+CM14+CO14+CQ14</f>
        <v>0</v>
      </c>
      <c r="DK14" s="417">
        <f>CL14+CN14+CP14+CR14</f>
        <v>0</v>
      </c>
      <c r="DL14" s="417">
        <f>CM14+CO14+CQ14+CS14+CU14+CW14+CY14+DA14+DC14+DE14+DG14+CK14</f>
        <v>0</v>
      </c>
      <c r="DM14" s="417">
        <f>CL14+CN14+CP14+CR14</f>
        <v>0</v>
      </c>
      <c r="DN14" s="421"/>
      <c r="DO14" s="436"/>
      <c r="DP14" s="437"/>
      <c r="DQ14" s="437"/>
      <c r="DR14" s="437"/>
      <c r="DS14" s="437"/>
      <c r="DT14" s="437"/>
      <c r="DU14" s="437"/>
      <c r="DV14" s="437"/>
      <c r="DW14" s="437"/>
      <c r="DX14" s="437"/>
      <c r="DY14" s="437"/>
      <c r="DZ14" s="437"/>
      <c r="EA14" s="437"/>
      <c r="EB14" s="437"/>
      <c r="EC14" s="437"/>
      <c r="ED14" s="437"/>
      <c r="EE14" s="437"/>
      <c r="EF14" s="437"/>
      <c r="EG14" s="437"/>
      <c r="EH14" s="437"/>
      <c r="EI14" s="437"/>
      <c r="EJ14" s="437"/>
      <c r="EK14" s="437"/>
      <c r="EL14" s="437"/>
      <c r="EM14" s="438">
        <f>EI14+EG14+EE14+EC14+EA14+DY14+DW14+DU14+DS14+DQ14+DO14+EK14</f>
        <v>0</v>
      </c>
      <c r="EN14" s="263">
        <f>DO14+DQ14+DS14+DU14</f>
        <v>0</v>
      </c>
      <c r="EO14" s="439">
        <f>DP14+DR14+DT14+DV14</f>
        <v>0</v>
      </c>
      <c r="EP14" s="263">
        <f>DQ14+DS14+DU14+DW14+DY14+EA14+EC14+EE14+EG14+EI14+EK14+DO14</f>
        <v>0</v>
      </c>
      <c r="EQ14" s="288">
        <f>DP14+DR14+DT14+DV14</f>
        <v>0</v>
      </c>
      <c r="ER14" s="553">
        <f t="shared" si="13"/>
        <v>1</v>
      </c>
      <c r="ES14" s="399">
        <f t="shared" si="14"/>
        <v>1</v>
      </c>
      <c r="ET14" s="399">
        <f t="shared" si="15"/>
        <v>1</v>
      </c>
      <c r="EU14" s="399">
        <f t="shared" si="16"/>
        <v>0.79751805388261088</v>
      </c>
      <c r="EV14" s="399">
        <f t="shared" si="17"/>
        <v>1</v>
      </c>
      <c r="EW14" s="696"/>
      <c r="EX14" s="690"/>
      <c r="EY14" s="690"/>
      <c r="EZ14" s="690"/>
      <c r="FA14" s="687"/>
    </row>
    <row r="15" spans="1:157" s="86" customFormat="1" ht="30" customHeight="1" thickBot="1" x14ac:dyDescent="0.3">
      <c r="A15" s="752"/>
      <c r="B15" s="751"/>
      <c r="C15" s="754"/>
      <c r="D15" s="749"/>
      <c r="E15" s="751"/>
      <c r="F15" s="264" t="s">
        <v>41</v>
      </c>
      <c r="G15" s="440">
        <f t="shared" ref="G15" si="20">+G13+G10</f>
        <v>80</v>
      </c>
      <c r="H15" s="534">
        <f t="shared" ref="H15:AB15" si="21">+H13+H10</f>
        <v>0.1</v>
      </c>
      <c r="I15" s="535"/>
      <c r="J15" s="535"/>
      <c r="K15" s="535">
        <f t="shared" si="21"/>
        <v>0.1</v>
      </c>
      <c r="L15" s="535">
        <f t="shared" si="21"/>
        <v>0</v>
      </c>
      <c r="M15" s="535">
        <f t="shared" si="21"/>
        <v>0.1</v>
      </c>
      <c r="N15" s="535">
        <f t="shared" si="21"/>
        <v>0</v>
      </c>
      <c r="O15" s="535">
        <f t="shared" si="21"/>
        <v>0.1</v>
      </c>
      <c r="P15" s="535">
        <f t="shared" si="21"/>
        <v>0</v>
      </c>
      <c r="Q15" s="535">
        <f t="shared" si="21"/>
        <v>0.1</v>
      </c>
      <c r="R15" s="535">
        <f t="shared" si="21"/>
        <v>0</v>
      </c>
      <c r="S15" s="535">
        <f t="shared" si="21"/>
        <v>0.1</v>
      </c>
      <c r="T15" s="535">
        <f t="shared" si="21"/>
        <v>0</v>
      </c>
      <c r="U15" s="535">
        <f t="shared" si="21"/>
        <v>0.1</v>
      </c>
      <c r="V15" s="535">
        <f t="shared" si="21"/>
        <v>0</v>
      </c>
      <c r="W15" s="535">
        <f t="shared" si="0"/>
        <v>0.1</v>
      </c>
      <c r="X15" s="535">
        <f t="shared" si="1"/>
        <v>0.1</v>
      </c>
      <c r="Y15" s="535">
        <f t="shared" si="2"/>
        <v>0</v>
      </c>
      <c r="Z15" s="498">
        <f t="shared" si="3"/>
        <v>0.1</v>
      </c>
      <c r="AA15" s="498">
        <f t="shared" si="4"/>
        <v>0</v>
      </c>
      <c r="AB15" s="498">
        <f t="shared" si="21"/>
        <v>5.0999999999999996</v>
      </c>
      <c r="AC15" s="498">
        <f>+AC10+AC13</f>
        <v>0</v>
      </c>
      <c r="AD15" s="498">
        <f t="shared" ref="AD15:AZ15" si="22">+AD10+AD13</f>
        <v>0</v>
      </c>
      <c r="AE15" s="498">
        <f t="shared" si="22"/>
        <v>0</v>
      </c>
      <c r="AF15" s="498">
        <f t="shared" si="22"/>
        <v>0</v>
      </c>
      <c r="AG15" s="498">
        <f t="shared" si="22"/>
        <v>1.1300000000000001</v>
      </c>
      <c r="AH15" s="498">
        <f t="shared" si="22"/>
        <v>1.1300000000000001</v>
      </c>
      <c r="AI15" s="498">
        <f t="shared" si="22"/>
        <v>0</v>
      </c>
      <c r="AJ15" s="498">
        <f t="shared" si="22"/>
        <v>0</v>
      </c>
      <c r="AK15" s="498">
        <f t="shared" si="22"/>
        <v>0</v>
      </c>
      <c r="AL15" s="498">
        <f t="shared" si="22"/>
        <v>0</v>
      </c>
      <c r="AM15" s="498">
        <f t="shared" si="22"/>
        <v>0</v>
      </c>
      <c r="AN15" s="498">
        <f t="shared" si="22"/>
        <v>0</v>
      </c>
      <c r="AO15" s="498">
        <f t="shared" si="22"/>
        <v>0</v>
      </c>
      <c r="AP15" s="498">
        <f t="shared" si="22"/>
        <v>0</v>
      </c>
      <c r="AQ15" s="498">
        <f t="shared" si="22"/>
        <v>0</v>
      </c>
      <c r="AR15" s="498">
        <f t="shared" si="22"/>
        <v>0</v>
      </c>
      <c r="AS15" s="498">
        <f t="shared" si="22"/>
        <v>18.399999999999999</v>
      </c>
      <c r="AT15" s="498">
        <f t="shared" si="22"/>
        <v>18.399999999999999</v>
      </c>
      <c r="AU15" s="498">
        <f t="shared" si="22"/>
        <v>0</v>
      </c>
      <c r="AV15" s="498">
        <f t="shared" si="22"/>
        <v>0.02</v>
      </c>
      <c r="AW15" s="498">
        <f t="shared" si="22"/>
        <v>0</v>
      </c>
      <c r="AX15" s="498">
        <f t="shared" si="22"/>
        <v>0</v>
      </c>
      <c r="AY15" s="498">
        <f t="shared" si="22"/>
        <v>0.02</v>
      </c>
      <c r="AZ15" s="498">
        <f t="shared" si="22"/>
        <v>0</v>
      </c>
      <c r="BA15" s="498">
        <f t="shared" si="5"/>
        <v>19.549999999999997</v>
      </c>
      <c r="BB15" s="498">
        <f t="shared" si="6"/>
        <v>19.549999999999997</v>
      </c>
      <c r="BC15" s="498">
        <f t="shared" si="7"/>
        <v>19.549999999999997</v>
      </c>
      <c r="BD15" s="498">
        <f t="shared" si="8"/>
        <v>19.549999999999997</v>
      </c>
      <c r="BE15" s="498">
        <f t="shared" si="18"/>
        <v>19.549999999999997</v>
      </c>
      <c r="BF15" s="497">
        <f>+BF10+BF13</f>
        <v>22</v>
      </c>
      <c r="BG15" s="497">
        <f t="shared" ref="BG15:CI15" si="23">+BG10+BG13</f>
        <v>0</v>
      </c>
      <c r="BH15" s="497">
        <f t="shared" si="23"/>
        <v>0</v>
      </c>
      <c r="BI15" s="497">
        <f t="shared" si="23"/>
        <v>0.01</v>
      </c>
      <c r="BJ15" s="497">
        <f t="shared" si="23"/>
        <v>0.01</v>
      </c>
      <c r="BK15" s="497">
        <f t="shared" si="23"/>
        <v>0</v>
      </c>
      <c r="BL15" s="497">
        <f t="shared" si="23"/>
        <v>7.0000000000000007E-2</v>
      </c>
      <c r="BM15" s="497">
        <f t="shared" si="23"/>
        <v>0</v>
      </c>
      <c r="BN15" s="497">
        <f t="shared" si="23"/>
        <v>0.01</v>
      </c>
      <c r="BO15" s="497">
        <f t="shared" si="23"/>
        <v>14</v>
      </c>
      <c r="BP15" s="497">
        <f t="shared" si="23"/>
        <v>0</v>
      </c>
      <c r="BQ15" s="497">
        <f t="shared" si="23"/>
        <v>0</v>
      </c>
      <c r="BR15" s="497">
        <f t="shared" si="23"/>
        <v>0.18</v>
      </c>
      <c r="BS15" s="497">
        <f t="shared" si="23"/>
        <v>0</v>
      </c>
      <c r="BT15" s="497">
        <f t="shared" si="23"/>
        <v>0</v>
      </c>
      <c r="BU15" s="497">
        <f t="shared" si="23"/>
        <v>0</v>
      </c>
      <c r="BV15" s="497">
        <f t="shared" si="23"/>
        <v>0</v>
      </c>
      <c r="BW15" s="497">
        <f t="shared" si="23"/>
        <v>0</v>
      </c>
      <c r="BX15" s="497">
        <f t="shared" si="23"/>
        <v>0</v>
      </c>
      <c r="BY15" s="497">
        <f t="shared" si="23"/>
        <v>0</v>
      </c>
      <c r="BZ15" s="497">
        <f t="shared" si="23"/>
        <v>0</v>
      </c>
      <c r="CA15" s="497">
        <f t="shared" si="23"/>
        <v>7.99</v>
      </c>
      <c r="CB15" s="497">
        <f t="shared" si="23"/>
        <v>0</v>
      </c>
      <c r="CC15" s="497">
        <f t="shared" si="23"/>
        <v>0</v>
      </c>
      <c r="CD15" s="498">
        <f t="shared" si="23"/>
        <v>0</v>
      </c>
      <c r="CE15" s="499">
        <f t="shared" si="23"/>
        <v>22</v>
      </c>
      <c r="CF15" s="497">
        <f t="shared" si="9"/>
        <v>14.01</v>
      </c>
      <c r="CG15" s="497">
        <f t="shared" si="10"/>
        <v>0.27</v>
      </c>
      <c r="CH15" s="497">
        <f t="shared" si="23"/>
        <v>22</v>
      </c>
      <c r="CI15" s="498">
        <f t="shared" si="23"/>
        <v>0.27</v>
      </c>
      <c r="CJ15" s="500"/>
      <c r="CK15" s="497"/>
      <c r="CL15" s="497"/>
      <c r="CM15" s="497"/>
      <c r="CN15" s="497"/>
      <c r="CO15" s="497"/>
      <c r="CP15" s="497"/>
      <c r="CQ15" s="497"/>
      <c r="CR15" s="497"/>
      <c r="CS15" s="497"/>
      <c r="CT15" s="497"/>
      <c r="CU15" s="497"/>
      <c r="CV15" s="497"/>
      <c r="CW15" s="497"/>
      <c r="CX15" s="497"/>
      <c r="CY15" s="497"/>
      <c r="CZ15" s="497"/>
      <c r="DA15" s="497"/>
      <c r="DB15" s="497"/>
      <c r="DC15" s="497"/>
      <c r="DD15" s="497"/>
      <c r="DE15" s="497"/>
      <c r="DF15" s="497"/>
      <c r="DG15" s="497"/>
      <c r="DH15" s="497"/>
      <c r="DI15" s="497">
        <f>DI10+DI13</f>
        <v>0</v>
      </c>
      <c r="DJ15" s="497">
        <f>DJ10+DJ13</f>
        <v>0</v>
      </c>
      <c r="DK15" s="497">
        <f>DK10+DK13</f>
        <v>0</v>
      </c>
      <c r="DL15" s="497">
        <f>DL10+DL13</f>
        <v>0</v>
      </c>
      <c r="DM15" s="497">
        <f>DM10+DM13</f>
        <v>0</v>
      </c>
      <c r="DN15" s="501"/>
      <c r="DO15" s="536"/>
      <c r="DP15" s="537"/>
      <c r="DQ15" s="537"/>
      <c r="DR15" s="537"/>
      <c r="DS15" s="537"/>
      <c r="DT15" s="537"/>
      <c r="DU15" s="537"/>
      <c r="DV15" s="537"/>
      <c r="DW15" s="537"/>
      <c r="DX15" s="537"/>
      <c r="DY15" s="537"/>
      <c r="DZ15" s="537"/>
      <c r="EA15" s="537"/>
      <c r="EB15" s="537"/>
      <c r="EC15" s="537"/>
      <c r="ED15" s="537"/>
      <c r="EE15" s="537"/>
      <c r="EF15" s="537"/>
      <c r="EG15" s="537"/>
      <c r="EH15" s="537"/>
      <c r="EI15" s="537"/>
      <c r="EJ15" s="537"/>
      <c r="EK15" s="537"/>
      <c r="EL15" s="537"/>
      <c r="EM15" s="538">
        <f>EM10+EM13</f>
        <v>0</v>
      </c>
      <c r="EN15" s="539">
        <f>EN10+EN13</f>
        <v>0</v>
      </c>
      <c r="EO15" s="538">
        <f>EO10+EO13</f>
        <v>0</v>
      </c>
      <c r="EP15" s="538">
        <f>EP10+EP13</f>
        <v>0</v>
      </c>
      <c r="EQ15" s="540">
        <f>EQ10+EQ13</f>
        <v>0</v>
      </c>
      <c r="ER15" s="554">
        <f t="shared" si="13"/>
        <v>1</v>
      </c>
      <c r="ES15" s="400">
        <f t="shared" si="14"/>
        <v>1.9271948608137048E-2</v>
      </c>
      <c r="ET15" s="400">
        <f t="shared" si="15"/>
        <v>1.2272727272727274E-2</v>
      </c>
      <c r="EU15" s="400">
        <f t="shared" si="16"/>
        <v>0.58882947118241236</v>
      </c>
      <c r="EV15" s="400">
        <f t="shared" si="17"/>
        <v>0.24774999999999997</v>
      </c>
      <c r="EW15" s="696"/>
      <c r="EX15" s="690"/>
      <c r="EY15" s="690"/>
      <c r="EZ15" s="690"/>
      <c r="FA15" s="687"/>
    </row>
    <row r="16" spans="1:157" s="172" customFormat="1" ht="30" customHeight="1" thickBot="1" x14ac:dyDescent="0.3">
      <c r="A16" s="752"/>
      <c r="B16" s="751"/>
      <c r="C16" s="754"/>
      <c r="D16" s="749"/>
      <c r="E16" s="751"/>
      <c r="F16" s="547" t="s">
        <v>43</v>
      </c>
      <c r="G16" s="368">
        <f t="shared" ref="G16" si="24">+G11+G14</f>
        <v>44998363596</v>
      </c>
      <c r="H16" s="521">
        <f t="shared" ref="H16:V16" si="25">+H11+H14</f>
        <v>276110000</v>
      </c>
      <c r="I16" s="522"/>
      <c r="J16" s="522"/>
      <c r="K16" s="522">
        <f t="shared" si="25"/>
        <v>250000000</v>
      </c>
      <c r="L16" s="522">
        <f t="shared" si="25"/>
        <v>0</v>
      </c>
      <c r="M16" s="522">
        <f t="shared" si="25"/>
        <v>250000000</v>
      </c>
      <c r="N16" s="522">
        <f t="shared" si="25"/>
        <v>83288000</v>
      </c>
      <c r="O16" s="522">
        <f t="shared" si="25"/>
        <v>250000000</v>
      </c>
      <c r="P16" s="522">
        <f t="shared" si="25"/>
        <v>83288000</v>
      </c>
      <c r="Q16" s="522">
        <f t="shared" si="25"/>
        <v>250000000</v>
      </c>
      <c r="R16" s="522">
        <f t="shared" si="25"/>
        <v>83288000</v>
      </c>
      <c r="S16" s="522">
        <f t="shared" si="25"/>
        <v>350000000</v>
      </c>
      <c r="T16" s="522">
        <f t="shared" si="25"/>
        <v>95439119</v>
      </c>
      <c r="U16" s="522">
        <f t="shared" si="25"/>
        <v>276110000</v>
      </c>
      <c r="V16" s="522">
        <f t="shared" si="25"/>
        <v>266261119</v>
      </c>
      <c r="W16" s="522">
        <f t="shared" si="0"/>
        <v>276110000</v>
      </c>
      <c r="X16" s="522">
        <f t="shared" si="1"/>
        <v>276110000</v>
      </c>
      <c r="Y16" s="522">
        <f t="shared" si="2"/>
        <v>266261119</v>
      </c>
      <c r="Z16" s="523">
        <f>+Z11+Z14</f>
        <v>276110000</v>
      </c>
      <c r="AA16" s="523">
        <f t="shared" ref="AA16:CI16" si="26">+AA11+AA14</f>
        <v>266261119</v>
      </c>
      <c r="AB16" s="523">
        <f t="shared" si="26"/>
        <v>1401269367</v>
      </c>
      <c r="AC16" s="523">
        <f t="shared" si="26"/>
        <v>84198895</v>
      </c>
      <c r="AD16" s="523">
        <f t="shared" si="26"/>
        <v>84198895</v>
      </c>
      <c r="AE16" s="523">
        <f t="shared" si="26"/>
        <v>80457100</v>
      </c>
      <c r="AF16" s="523">
        <f t="shared" si="26"/>
        <v>80457100</v>
      </c>
      <c r="AG16" s="523">
        <f t="shared" si="26"/>
        <v>64167667</v>
      </c>
      <c r="AH16" s="523">
        <f t="shared" si="26"/>
        <v>64167667</v>
      </c>
      <c r="AI16" s="523">
        <f t="shared" si="26"/>
        <v>62460000</v>
      </c>
      <c r="AJ16" s="523">
        <f t="shared" si="26"/>
        <v>62460000</v>
      </c>
      <c r="AK16" s="523">
        <f t="shared" si="26"/>
        <v>0</v>
      </c>
      <c r="AL16" s="523">
        <f t="shared" si="26"/>
        <v>0</v>
      </c>
      <c r="AM16" s="523">
        <f t="shared" si="26"/>
        <v>109930600</v>
      </c>
      <c r="AN16" s="523">
        <f t="shared" si="26"/>
        <v>109930600</v>
      </c>
      <c r="AO16" s="523">
        <f t="shared" si="26"/>
        <v>4638880</v>
      </c>
      <c r="AP16" s="523">
        <f t="shared" si="26"/>
        <v>4638893</v>
      </c>
      <c r="AQ16" s="523">
        <f t="shared" si="26"/>
        <v>230541473</v>
      </c>
      <c r="AR16" s="523">
        <f t="shared" si="26"/>
        <v>19062764</v>
      </c>
      <c r="AS16" s="523">
        <f t="shared" si="26"/>
        <v>-166850363</v>
      </c>
      <c r="AT16" s="523">
        <f t="shared" si="26"/>
        <v>0</v>
      </c>
      <c r="AU16" s="523">
        <f t="shared" si="26"/>
        <v>19447556</v>
      </c>
      <c r="AV16" s="523">
        <f t="shared" si="26"/>
        <v>0</v>
      </c>
      <c r="AW16" s="523">
        <f t="shared" si="26"/>
        <v>2884779</v>
      </c>
      <c r="AX16" s="523">
        <f t="shared" si="26"/>
        <v>0</v>
      </c>
      <c r="AY16" s="523">
        <f t="shared" si="26"/>
        <v>2884780</v>
      </c>
      <c r="AZ16" s="523">
        <f t="shared" si="26"/>
        <v>10101300</v>
      </c>
      <c r="BA16" s="523">
        <f t="shared" si="26"/>
        <v>494761367</v>
      </c>
      <c r="BB16" s="523">
        <f t="shared" si="26"/>
        <v>494761367</v>
      </c>
      <c r="BC16" s="523">
        <f t="shared" si="26"/>
        <v>435017219</v>
      </c>
      <c r="BD16" s="523">
        <f t="shared" si="26"/>
        <v>494761367</v>
      </c>
      <c r="BE16" s="523">
        <f t="shared" si="26"/>
        <v>435017219</v>
      </c>
      <c r="BF16" s="527">
        <f t="shared" si="26"/>
        <v>1184748885</v>
      </c>
      <c r="BG16" s="527">
        <f t="shared" si="26"/>
        <v>421381178</v>
      </c>
      <c r="BH16" s="527">
        <f t="shared" si="26"/>
        <v>420224511</v>
      </c>
      <c r="BI16" s="527">
        <f t="shared" si="26"/>
        <v>70115213</v>
      </c>
      <c r="BJ16" s="527">
        <f t="shared" si="26"/>
        <v>8159000</v>
      </c>
      <c r="BK16" s="527">
        <f t="shared" si="26"/>
        <v>95285989</v>
      </c>
      <c r="BL16" s="527">
        <f t="shared" si="26"/>
        <v>45759876</v>
      </c>
      <c r="BM16" s="527">
        <f t="shared" si="26"/>
        <v>95285989</v>
      </c>
      <c r="BN16" s="527">
        <f t="shared" si="26"/>
        <v>5342573</v>
      </c>
      <c r="BO16" s="527">
        <f t="shared" si="26"/>
        <v>64331880</v>
      </c>
      <c r="BP16" s="527">
        <f t="shared" si="26"/>
        <v>5872143.1037052423</v>
      </c>
      <c r="BQ16" s="527">
        <f t="shared" si="26"/>
        <v>-556820413</v>
      </c>
      <c r="BR16" s="527">
        <f t="shared" si="26"/>
        <v>47667332.896294758</v>
      </c>
      <c r="BS16" s="527">
        <f t="shared" si="26"/>
        <v>64331880</v>
      </c>
      <c r="BT16" s="527">
        <f t="shared" si="26"/>
        <v>0</v>
      </c>
      <c r="BU16" s="527">
        <f t="shared" si="26"/>
        <v>64331880</v>
      </c>
      <c r="BV16" s="527">
        <f t="shared" si="26"/>
        <v>0</v>
      </c>
      <c r="BW16" s="527">
        <f t="shared" si="26"/>
        <v>64977213</v>
      </c>
      <c r="BX16" s="523">
        <f t="shared" si="26"/>
        <v>0</v>
      </c>
      <c r="BY16" s="527">
        <f t="shared" si="26"/>
        <v>64331880</v>
      </c>
      <c r="BZ16" s="527">
        <f t="shared" si="26"/>
        <v>0</v>
      </c>
      <c r="CA16" s="527">
        <f t="shared" si="26"/>
        <v>64331880</v>
      </c>
      <c r="CB16" s="527">
        <f t="shared" si="26"/>
        <v>0</v>
      </c>
      <c r="CC16" s="527">
        <f t="shared" si="26"/>
        <v>51200689</v>
      </c>
      <c r="CD16" s="545">
        <f t="shared" si="26"/>
        <v>0</v>
      </c>
      <c r="CE16" s="546">
        <f t="shared" si="26"/>
        <v>563085258</v>
      </c>
      <c r="CF16" s="527">
        <f t="shared" si="9"/>
        <v>383220809</v>
      </c>
      <c r="CG16" s="527">
        <f t="shared" si="10"/>
        <v>533025436</v>
      </c>
      <c r="CH16" s="527">
        <f t="shared" si="26"/>
        <v>563085258</v>
      </c>
      <c r="CI16" s="545">
        <f t="shared" si="26"/>
        <v>533025436</v>
      </c>
      <c r="CJ16" s="526">
        <f>+CJ11+CJ14</f>
        <v>27090000000</v>
      </c>
      <c r="CK16" s="527">
        <f t="shared" ref="CK16" si="27">+BJ16+BL16+BN16+BP16+BR16+BT16+BV16+BX16+BZ16+CB16+CF16+CD16</f>
        <v>496021734</v>
      </c>
      <c r="CL16" s="527">
        <f t="shared" ref="CL16" si="28">+BK16+BM16+BO16+BQ16+BS16+BU16+BW16+BY16+CA16+CC16+CG16+CE16</f>
        <v>1167699561</v>
      </c>
      <c r="CM16" s="527">
        <f t="shared" ref="CM16" si="29">+BL16+BN16+BP16+BR16+BT16+BV16+BX16+BZ16+CB16+CD16+CH16+CF16</f>
        <v>1050947992</v>
      </c>
      <c r="CN16" s="527">
        <f t="shared" ref="CN16" si="30">+BM16+BO16+BQ16+BS16+BU16+BW16+BY16+CA16+CC16+CE16+CI16+CG16</f>
        <v>1605439008</v>
      </c>
      <c r="CO16" s="527">
        <f t="shared" ref="CO16" si="31">+BN16+BP16+BR16+BT16+BV16+BX16+BZ16+CB16+CD16+CF16+CJ16+CH16</f>
        <v>28095188116</v>
      </c>
      <c r="CP16" s="527">
        <f t="shared" ref="CP16" si="32">+BO16+BQ16+BS16+BU16+BW16+BY16+CA16+CC16+CE16+CG16+CK16+CI16</f>
        <v>2006174753</v>
      </c>
      <c r="CQ16" s="527">
        <f t="shared" ref="CQ16" si="33">+BP16+BR16+BT16+BV16+BX16+BZ16+CB16+CD16+CF16+CH16+CL16+CJ16</f>
        <v>29257545104</v>
      </c>
      <c r="CR16" s="527">
        <f t="shared" ref="CR16" si="34">+BQ16+BS16+BU16+BW16+BY16+CA16+CC16+CE16+CG16+CI16+CM16+CK16</f>
        <v>2992790865</v>
      </c>
      <c r="CS16" s="527">
        <f t="shared" ref="CS16" si="35">+BR16+BT16+BV16+BX16+BZ16+CB16+CD16+CF16+CH16+CJ16+CN16+CL16</f>
        <v>30857111968.896294</v>
      </c>
      <c r="CT16" s="527">
        <f t="shared" ref="CT16" si="36">+BS16+BU16+BW16+BY16+CA16+CC16+CE16+CG16+CI16+CK16+CO16+CM16</f>
        <v>31644799394</v>
      </c>
      <c r="CU16" s="527">
        <f t="shared" ref="CU16" si="37">+BT16+BV16+BX16+BZ16+CB16+CD16+CF16+CH16+CJ16+CL16+CP16+CN16</f>
        <v>32815619389</v>
      </c>
      <c r="CV16" s="527">
        <f t="shared" ref="CV16" si="38">+BU16+BW16+BY16+CA16+CC16+CE16+CG16+CI16+CK16+CM16+CQ16+CO16</f>
        <v>60838012618</v>
      </c>
      <c r="CW16" s="527">
        <f t="shared" ref="CW16" si="39">+BV16+BX16+BZ16+CB16+CD16+CF16+CH16+CJ16+CL16+CN16+CR16+CP16</f>
        <v>35808410254</v>
      </c>
      <c r="CX16" s="527">
        <f t="shared" ref="CX16" si="40">+BW16+BY16+CA16+CC16+CE16+CG16+CI16+CK16+CM16+CO16+CS16+CQ16</f>
        <v>91630792706.896301</v>
      </c>
      <c r="CY16" s="527">
        <f t="shared" ref="CY16" si="41">+BX16+BZ16+CB16+CD16+CF16+CH16+CJ16+CL16+CN16+CP16+CT16+CR16</f>
        <v>67453209648</v>
      </c>
      <c r="CZ16" s="527">
        <f t="shared" ref="CZ16" si="42">+BY16+CA16+CC16+CE16+CG16+CI16+CK16+CM16+CO16+CQ16+CU16+CS16</f>
        <v>124381434882.8963</v>
      </c>
      <c r="DA16" s="527">
        <f t="shared" ref="DA16" si="43">+BZ16+CB16+CD16+CF16+CH16+CJ16+CL16+CN16+CP16+CR16+CV16+CT16</f>
        <v>128291222266</v>
      </c>
      <c r="DB16" s="527">
        <f t="shared" ref="DB16" si="44">+CA16+CC16+CE16+CG16+CI16+CK16+CM16+CO16+CQ16+CS16+CW16+CU16</f>
        <v>160125513256.8963</v>
      </c>
      <c r="DC16" s="527">
        <f t="shared" ref="DC16" si="45">+CB16+CD16+CF16+CH16+CJ16+CL16+CN16+CP16+CR16+CT16+CX16+CV16</f>
        <v>219922014972.8963</v>
      </c>
      <c r="DD16" s="527">
        <f t="shared" ref="DD16" si="46">+CC16+CE16+CG16+CI16+CK16+CM16+CO16+CQ16+CS16+CU16+CY16+CW16</f>
        <v>227514391024.8963</v>
      </c>
      <c r="DE16" s="527">
        <f t="shared" ref="DE16" si="47">+CD16+CF16+CH16+CJ16+CL16+CN16+CP16+CR16+CT16+CV16+CZ16+CX16</f>
        <v>344303449855.7926</v>
      </c>
      <c r="DF16" s="527">
        <f t="shared" ref="DF16" si="48">+CE16+CG16+CI16+CK16+CM16+CO16+CQ16+CS16+CU16+CW16+DA16+CY16</f>
        <v>355754412601.8963</v>
      </c>
      <c r="DG16" s="527">
        <f t="shared" ref="DG16" si="49">+CF16+CH16+CJ16+CL16+CN16+CP16+CR16+CT16+CV16+CX16+DB16+CZ16</f>
        <v>504428963112.6889</v>
      </c>
      <c r="DH16" s="527">
        <f t="shared" ref="DH16" si="50">+CG16+CI16+CK16+CM16+CO16+CQ16+CS16+CU16+CW16+CY16+DC16+DA16</f>
        <v>575113342316.7926</v>
      </c>
      <c r="DI16" s="527">
        <f t="shared" ref="DI16" si="51">+CH16+CJ16+CL16+CN16+CP16+CR16+CT16+CV16+CX16+CZ16+DD16+DB16</f>
        <v>731560133328.58521</v>
      </c>
      <c r="DJ16" s="527">
        <f t="shared" ref="DJ16" si="52">+CI16+CK16+CM16+CO16+CQ16+CS16+CU16+CW16+CY16+DA16+DE16+DC16</f>
        <v>918883766736.58521</v>
      </c>
      <c r="DK16" s="527">
        <f t="shared" ref="DK16" si="53">+CJ16+CL16+CN16+CP16+CR16+CT16+CV16+CX16+CZ16+DB16+DF16+DD16</f>
        <v>1086751460672.4814</v>
      </c>
      <c r="DL16" s="527">
        <f t="shared" ref="DL16" si="54">+CK16+CM16+CO16+CQ16+CS16+CU16+CW16+CY16+DA16+DC16+DG16+DE16</f>
        <v>1422779704413.2739</v>
      </c>
      <c r="DM16" s="527">
        <f t="shared" ref="DM16" si="55">+CL16+CN16+CP16+CR16+CT16+CV16+CX16+CZ16+DB16+DD16+DH16+DF16</f>
        <v>1634774802989.2742</v>
      </c>
      <c r="DN16" s="528">
        <f>+DN11+DN14</f>
        <v>16644000000</v>
      </c>
      <c r="DO16" s="529"/>
      <c r="DP16" s="530"/>
      <c r="DQ16" s="530"/>
      <c r="DR16" s="530"/>
      <c r="DS16" s="530"/>
      <c r="DT16" s="530"/>
      <c r="DU16" s="530"/>
      <c r="DV16" s="530"/>
      <c r="DW16" s="530"/>
      <c r="DX16" s="530"/>
      <c r="DY16" s="530"/>
      <c r="DZ16" s="530"/>
      <c r="EA16" s="530"/>
      <c r="EB16" s="530"/>
      <c r="EC16" s="530"/>
      <c r="ED16" s="530"/>
      <c r="EE16" s="530"/>
      <c r="EF16" s="530"/>
      <c r="EG16" s="530"/>
      <c r="EH16" s="530"/>
      <c r="EI16" s="530"/>
      <c r="EJ16" s="530"/>
      <c r="EK16" s="530"/>
      <c r="EL16" s="530"/>
      <c r="EM16" s="531">
        <f>EK16+EI16+EG16+EE16+EC16+EA16+DY16+DW16+DU16+DS16+DQ16+DO16</f>
        <v>0</v>
      </c>
      <c r="EN16" s="530">
        <f>+EN11+EN14</f>
        <v>0</v>
      </c>
      <c r="EO16" s="530">
        <f>+EO11+EO14</f>
        <v>0</v>
      </c>
      <c r="EP16" s="530">
        <f>+EP11+EP14</f>
        <v>0</v>
      </c>
      <c r="EQ16" s="533">
        <f>+EQ11+EQ14</f>
        <v>0</v>
      </c>
      <c r="ER16" s="555">
        <f t="shared" si="13"/>
        <v>0</v>
      </c>
      <c r="ES16" s="401">
        <f t="shared" si="14"/>
        <v>1.3909094273635856</v>
      </c>
      <c r="ET16" s="401">
        <f t="shared" si="15"/>
        <v>0.94661586043511725</v>
      </c>
      <c r="EU16" s="401">
        <f t="shared" si="16"/>
        <v>1.0695018991273362</v>
      </c>
      <c r="EV16" s="402">
        <f t="shared" si="17"/>
        <v>2.7429970233622449E-2</v>
      </c>
      <c r="EW16" s="697"/>
      <c r="EX16" s="691"/>
      <c r="EY16" s="691"/>
      <c r="EZ16" s="691"/>
      <c r="FA16" s="688"/>
    </row>
    <row r="17" spans="1:157" s="63" customFormat="1" ht="30" customHeight="1" x14ac:dyDescent="0.25">
      <c r="A17" s="752"/>
      <c r="B17" s="751">
        <v>2</v>
      </c>
      <c r="C17" s="754" t="s">
        <v>159</v>
      </c>
      <c r="D17" s="749" t="s">
        <v>162</v>
      </c>
      <c r="E17" s="751">
        <v>206</v>
      </c>
      <c r="F17" s="251" t="s">
        <v>39</v>
      </c>
      <c r="G17" s="508">
        <v>152.9</v>
      </c>
      <c r="H17" s="404">
        <v>0</v>
      </c>
      <c r="I17" s="405"/>
      <c r="J17" s="405"/>
      <c r="K17" s="405">
        <v>0</v>
      </c>
      <c r="L17" s="406">
        <v>0</v>
      </c>
      <c r="M17" s="405">
        <v>0</v>
      </c>
      <c r="N17" s="406">
        <v>0</v>
      </c>
      <c r="O17" s="405">
        <v>0</v>
      </c>
      <c r="P17" s="406">
        <v>0</v>
      </c>
      <c r="Q17" s="405">
        <v>0</v>
      </c>
      <c r="R17" s="406">
        <v>0</v>
      </c>
      <c r="S17" s="405">
        <v>0</v>
      </c>
      <c r="T17" s="406">
        <v>0</v>
      </c>
      <c r="U17" s="405">
        <v>0</v>
      </c>
      <c r="V17" s="406">
        <v>0</v>
      </c>
      <c r="W17" s="406">
        <f t="shared" si="0"/>
        <v>0</v>
      </c>
      <c r="X17" s="406">
        <f t="shared" si="1"/>
        <v>0</v>
      </c>
      <c r="Y17" s="406">
        <f t="shared" si="2"/>
        <v>0</v>
      </c>
      <c r="Z17" s="407">
        <f t="shared" si="3"/>
        <v>0</v>
      </c>
      <c r="AA17" s="407">
        <f>+Y17</f>
        <v>0</v>
      </c>
      <c r="AB17" s="407">
        <v>5</v>
      </c>
      <c r="AC17" s="407">
        <v>0</v>
      </c>
      <c r="AD17" s="407">
        <v>0</v>
      </c>
      <c r="AE17" s="407">
        <v>0</v>
      </c>
      <c r="AF17" s="407">
        <v>0</v>
      </c>
      <c r="AG17" s="407">
        <v>0</v>
      </c>
      <c r="AH17" s="407">
        <v>0</v>
      </c>
      <c r="AI17" s="407">
        <v>0</v>
      </c>
      <c r="AJ17" s="407">
        <v>0</v>
      </c>
      <c r="AK17" s="407">
        <v>0</v>
      </c>
      <c r="AL17" s="407">
        <v>0</v>
      </c>
      <c r="AM17" s="407">
        <v>0</v>
      </c>
      <c r="AN17" s="407">
        <v>0</v>
      </c>
      <c r="AO17" s="407">
        <v>0</v>
      </c>
      <c r="AP17" s="407">
        <v>0.75</v>
      </c>
      <c r="AQ17" s="407">
        <v>1</v>
      </c>
      <c r="AR17" s="407">
        <v>0.91</v>
      </c>
      <c r="AS17" s="407">
        <v>1</v>
      </c>
      <c r="AT17" s="407">
        <v>0</v>
      </c>
      <c r="AU17" s="407">
        <v>1</v>
      </c>
      <c r="AV17" s="407">
        <v>0</v>
      </c>
      <c r="AW17" s="407">
        <v>1</v>
      </c>
      <c r="AX17" s="407">
        <v>0</v>
      </c>
      <c r="AY17" s="407">
        <v>21.6</v>
      </c>
      <c r="AZ17" s="407">
        <v>23.94</v>
      </c>
      <c r="BA17" s="407">
        <f t="shared" si="5"/>
        <v>25.6</v>
      </c>
      <c r="BB17" s="407">
        <f t="shared" si="6"/>
        <v>25.6</v>
      </c>
      <c r="BC17" s="407">
        <f t="shared" si="7"/>
        <v>25.6</v>
      </c>
      <c r="BD17" s="407">
        <f t="shared" si="8"/>
        <v>25.6</v>
      </c>
      <c r="BE17" s="407">
        <f t="shared" si="18"/>
        <v>25.6</v>
      </c>
      <c r="BF17" s="408">
        <f>+GESTIÓN!BH14</f>
        <v>51</v>
      </c>
      <c r="BG17" s="408">
        <f>+GESTIÓN!BI14</f>
        <v>0</v>
      </c>
      <c r="BH17" s="408">
        <f>+GESTIÓN!BJ14</f>
        <v>0</v>
      </c>
      <c r="BI17" s="408">
        <f>+GESTIÓN!BK14</f>
        <v>0</v>
      </c>
      <c r="BJ17" s="408">
        <f>+GESTIÓN!BL14</f>
        <v>0</v>
      </c>
      <c r="BK17" s="408">
        <f>+GESTIÓN!BM14</f>
        <v>0.5</v>
      </c>
      <c r="BL17" s="408">
        <f>+GESTIÓN!BN14</f>
        <v>0</v>
      </c>
      <c r="BM17" s="408">
        <f>+GESTIÓN!BO14</f>
        <v>5.07</v>
      </c>
      <c r="BN17" s="408">
        <f>+GESTIÓN!BP14</f>
        <v>0</v>
      </c>
      <c r="BO17" s="408">
        <f>+GESTIÓN!BQ14</f>
        <v>5.07</v>
      </c>
      <c r="BP17" s="408">
        <f>+GESTIÓN!BR14</f>
        <v>0</v>
      </c>
      <c r="BQ17" s="408">
        <f>+GESTIÓN!BS14</f>
        <v>10</v>
      </c>
      <c r="BR17" s="408">
        <f>+GESTIÓN!BT14</f>
        <v>0</v>
      </c>
      <c r="BS17" s="408">
        <f>+GESTIÓN!BU14</f>
        <v>10</v>
      </c>
      <c r="BT17" s="408">
        <v>12.1</v>
      </c>
      <c r="BU17" s="408">
        <f>+GESTIÓN!BW14</f>
        <v>10</v>
      </c>
      <c r="BV17" s="408">
        <f>+GESTIÓN!BX14</f>
        <v>63.6</v>
      </c>
      <c r="BW17" s="408">
        <v>38.96</v>
      </c>
      <c r="BX17" s="408">
        <f>+GESTIÓN!BZ14</f>
        <v>3.9</v>
      </c>
      <c r="BY17" s="408">
        <f>+GESTIÓN!CA14</f>
        <v>0</v>
      </c>
      <c r="BZ17" s="408">
        <f>+GESTIÓN!CB14</f>
        <v>0</v>
      </c>
      <c r="CA17" s="408">
        <f>+GESTIÓN!CC14</f>
        <v>0</v>
      </c>
      <c r="CB17" s="408">
        <f>+GESTIÓN!CD14</f>
        <v>0</v>
      </c>
      <c r="CC17" s="408">
        <f>+GESTIÓN!CE14</f>
        <v>0</v>
      </c>
      <c r="CD17" s="409">
        <f>+GESTIÓN!CF14</f>
        <v>0</v>
      </c>
      <c r="CE17" s="410">
        <f t="shared" ref="CE17" si="56">+BG17+BI17+BK17+BM17+BO17+BQ17+BS17+BU17+BW17+BY17+CC17+CA17</f>
        <v>79.599999999999994</v>
      </c>
      <c r="CF17" s="408">
        <f t="shared" si="9"/>
        <v>79.599999999999994</v>
      </c>
      <c r="CG17" s="408">
        <f t="shared" si="10"/>
        <v>79.600000000000009</v>
      </c>
      <c r="CH17" s="408">
        <f t="shared" si="11"/>
        <v>79.599999999999994</v>
      </c>
      <c r="CI17" s="409">
        <f t="shared" si="12"/>
        <v>79.600000000000009</v>
      </c>
      <c r="CJ17" s="411">
        <f>+GESTIÓN!CL14</f>
        <v>46.7</v>
      </c>
      <c r="CK17" s="408"/>
      <c r="CL17" s="408"/>
      <c r="CM17" s="408"/>
      <c r="CN17" s="408"/>
      <c r="CO17" s="408"/>
      <c r="CP17" s="408"/>
      <c r="CQ17" s="408"/>
      <c r="CR17" s="408"/>
      <c r="CS17" s="408"/>
      <c r="CT17" s="408"/>
      <c r="CU17" s="408"/>
      <c r="CV17" s="408"/>
      <c r="CW17" s="408"/>
      <c r="CX17" s="408"/>
      <c r="CY17" s="408"/>
      <c r="CZ17" s="408"/>
      <c r="DA17" s="408"/>
      <c r="DB17" s="408"/>
      <c r="DC17" s="408"/>
      <c r="DD17" s="408"/>
      <c r="DE17" s="408"/>
      <c r="DF17" s="408"/>
      <c r="DG17" s="408"/>
      <c r="DH17" s="408"/>
      <c r="DI17" s="408">
        <f>DG17+DE17+DC17+DA17+CW17+CU17+CS17+CQ17+CO17+CM17+CK17</f>
        <v>0</v>
      </c>
      <c r="DJ17" s="408">
        <f>CK17+CM17+CO17+CQ17</f>
        <v>0</v>
      </c>
      <c r="DK17" s="408">
        <f>CL17+CN17+CP17+CR17</f>
        <v>0</v>
      </c>
      <c r="DL17" s="408">
        <f>DI17+BK17</f>
        <v>0.5</v>
      </c>
      <c r="DM17" s="408">
        <f>DK17+BK17</f>
        <v>0.5</v>
      </c>
      <c r="DN17" s="412">
        <f>+GESTIÓN!DP14</f>
        <v>1</v>
      </c>
      <c r="DO17" s="541"/>
      <c r="DP17" s="542"/>
      <c r="DQ17" s="542"/>
      <c r="DR17" s="542"/>
      <c r="DS17" s="542"/>
      <c r="DT17" s="542"/>
      <c r="DU17" s="542"/>
      <c r="DV17" s="542"/>
      <c r="DW17" s="542"/>
      <c r="DX17" s="542"/>
      <c r="DY17" s="542"/>
      <c r="DZ17" s="542"/>
      <c r="EA17" s="542"/>
      <c r="EB17" s="542"/>
      <c r="EC17" s="542"/>
      <c r="ED17" s="542"/>
      <c r="EE17" s="542"/>
      <c r="EF17" s="542"/>
      <c r="EG17" s="516"/>
      <c r="EH17" s="516"/>
      <c r="EI17" s="516"/>
      <c r="EJ17" s="516"/>
      <c r="EK17" s="516"/>
      <c r="EL17" s="516"/>
      <c r="EM17" s="515">
        <f>EK17+EI17+EG17+EE17+EC17+EA17+DY17+DW17+DU17+DS17+DQ17+DO17</f>
        <v>0</v>
      </c>
      <c r="EN17" s="516">
        <f t="shared" ref="EN17:EN22" si="57">DO17+DQ17+DS17+DU17</f>
        <v>0</v>
      </c>
      <c r="EO17" s="515">
        <f t="shared" ref="EO17:EO22" si="58">DP17+DR17+DT17+DV17</f>
        <v>0</v>
      </c>
      <c r="EP17" s="543">
        <f>DQ17+DS17+DU17+DW17+DY17+EA17+EC17+EE17+EG17+EI17+EK17+DO17</f>
        <v>0</v>
      </c>
      <c r="EQ17" s="544">
        <f>DP17+DR17+DT17+DV17</f>
        <v>0</v>
      </c>
      <c r="ER17" s="556">
        <f t="shared" si="13"/>
        <v>0.10010266940451745</v>
      </c>
      <c r="ES17" s="520">
        <f t="shared" si="14"/>
        <v>1.0000000000000002</v>
      </c>
      <c r="ET17" s="520">
        <f t="shared" si="15"/>
        <v>1.0000000000000002</v>
      </c>
      <c r="EU17" s="520">
        <f t="shared" si="16"/>
        <v>1.0000000000000002</v>
      </c>
      <c r="EV17" s="520">
        <f t="shared" si="17"/>
        <v>0.68803139306736438</v>
      </c>
      <c r="EW17" s="692" t="s">
        <v>480</v>
      </c>
      <c r="EX17" s="767" t="s">
        <v>420</v>
      </c>
      <c r="EY17" s="767" t="s">
        <v>420</v>
      </c>
      <c r="EZ17" s="764" t="s">
        <v>448</v>
      </c>
      <c r="FA17" s="698" t="s">
        <v>475</v>
      </c>
    </row>
    <row r="18" spans="1:157" s="107" customFormat="1" ht="30" customHeight="1" x14ac:dyDescent="0.25">
      <c r="A18" s="752"/>
      <c r="B18" s="751"/>
      <c r="C18" s="754"/>
      <c r="D18" s="749"/>
      <c r="E18" s="751"/>
      <c r="F18" s="252" t="s">
        <v>3</v>
      </c>
      <c r="G18" s="414">
        <f>AA18+BE18+CH18+CJ18+DN18</f>
        <v>74142319265</v>
      </c>
      <c r="H18" s="279">
        <v>663215547</v>
      </c>
      <c r="I18" s="253"/>
      <c r="J18" s="253"/>
      <c r="K18" s="253">
        <v>700000000</v>
      </c>
      <c r="L18" s="254">
        <v>0</v>
      </c>
      <c r="M18" s="253">
        <v>700000000</v>
      </c>
      <c r="N18" s="254">
        <v>156704000</v>
      </c>
      <c r="O18" s="254">
        <v>700000000</v>
      </c>
      <c r="P18" s="254">
        <v>258692608</v>
      </c>
      <c r="Q18" s="254">
        <v>700000000</v>
      </c>
      <c r="R18" s="254">
        <v>277115074</v>
      </c>
      <c r="S18" s="254">
        <v>700000000</v>
      </c>
      <c r="T18" s="254">
        <v>290955449</v>
      </c>
      <c r="U18" s="254">
        <v>663215547</v>
      </c>
      <c r="V18" s="254">
        <v>370485449</v>
      </c>
      <c r="W18" s="254">
        <f t="shared" si="0"/>
        <v>663215547</v>
      </c>
      <c r="X18" s="254">
        <f t="shared" si="1"/>
        <v>663215547</v>
      </c>
      <c r="Y18" s="254">
        <f t="shared" si="2"/>
        <v>370485449</v>
      </c>
      <c r="Z18" s="416">
        <f t="shared" si="3"/>
        <v>663215547</v>
      </c>
      <c r="AA18" s="416">
        <f t="shared" si="4"/>
        <v>370485449</v>
      </c>
      <c r="AB18" s="416">
        <v>6703815000</v>
      </c>
      <c r="AC18" s="416">
        <v>0</v>
      </c>
      <c r="AD18" s="416">
        <v>0</v>
      </c>
      <c r="AE18" s="416">
        <v>395633000</v>
      </c>
      <c r="AF18" s="416">
        <v>395633000</v>
      </c>
      <c r="AG18" s="416">
        <v>26559000</v>
      </c>
      <c r="AH18" s="416">
        <v>26559000</v>
      </c>
      <c r="AI18" s="416">
        <v>79847000</v>
      </c>
      <c r="AJ18" s="416">
        <v>79847000</v>
      </c>
      <c r="AK18" s="416">
        <v>0</v>
      </c>
      <c r="AL18" s="416">
        <v>0</v>
      </c>
      <c r="AM18" s="416">
        <v>183118730</v>
      </c>
      <c r="AN18" s="416">
        <v>183118730</v>
      </c>
      <c r="AO18" s="416">
        <v>1009985504</v>
      </c>
      <c r="AP18" s="416">
        <v>37205000</v>
      </c>
      <c r="AQ18" s="416">
        <v>1009985504</v>
      </c>
      <c r="AR18" s="416">
        <v>120675428</v>
      </c>
      <c r="AS18" s="416">
        <f>2218826816-89574327</f>
        <v>2129252489</v>
      </c>
      <c r="AT18" s="416">
        <v>0</v>
      </c>
      <c r="AU18" s="416">
        <v>2218826816</v>
      </c>
      <c r="AV18" s="416">
        <v>4835365247</v>
      </c>
      <c r="AW18" s="416">
        <v>2218826816</v>
      </c>
      <c r="AX18" s="416">
        <v>30937000</v>
      </c>
      <c r="AY18" s="416">
        <v>8799349569</v>
      </c>
      <c r="AZ18" s="416">
        <v>3928828178</v>
      </c>
      <c r="BA18" s="416">
        <f t="shared" si="5"/>
        <v>18071384428</v>
      </c>
      <c r="BB18" s="416">
        <f t="shared" si="6"/>
        <v>18071384428</v>
      </c>
      <c r="BC18" s="416">
        <f t="shared" si="7"/>
        <v>9638168583</v>
      </c>
      <c r="BD18" s="416">
        <f t="shared" si="8"/>
        <v>18071384428</v>
      </c>
      <c r="BE18" s="416">
        <f t="shared" si="8"/>
        <v>9638168583</v>
      </c>
      <c r="BF18" s="417">
        <v>26218961000</v>
      </c>
      <c r="BG18" s="417">
        <v>1336964511</v>
      </c>
      <c r="BH18" s="417">
        <v>1336964511</v>
      </c>
      <c r="BI18" s="417">
        <v>1966006452</v>
      </c>
      <c r="BJ18" s="417">
        <v>0</v>
      </c>
      <c r="BK18" s="417">
        <f>2765761385-1000000000</f>
        <v>1765761385</v>
      </c>
      <c r="BL18" s="417">
        <v>0</v>
      </c>
      <c r="BM18" s="417">
        <v>2765761385</v>
      </c>
      <c r="BN18" s="417">
        <v>0</v>
      </c>
      <c r="BO18" s="417">
        <v>2765761385</v>
      </c>
      <c r="BP18" s="417">
        <v>0</v>
      </c>
      <c r="BQ18" s="417">
        <v>1884560661</v>
      </c>
      <c r="BR18" s="417">
        <v>25000000</v>
      </c>
      <c r="BS18" s="417">
        <v>2765761389</v>
      </c>
      <c r="BT18" s="417">
        <v>0</v>
      </c>
      <c r="BU18" s="417">
        <v>1866308721</v>
      </c>
      <c r="BV18" s="417">
        <v>0</v>
      </c>
      <c r="BW18" s="417">
        <v>1826007843</v>
      </c>
      <c r="BX18" s="417">
        <v>0</v>
      </c>
      <c r="BY18" s="417">
        <v>1835357886</v>
      </c>
      <c r="BZ18" s="417"/>
      <c r="CA18" s="417">
        <v>1835357886</v>
      </c>
      <c r="CB18" s="417"/>
      <c r="CC18" s="417">
        <v>1709055729</v>
      </c>
      <c r="CD18" s="418"/>
      <c r="CE18" s="419">
        <f>+BG18+BI18+BK18+BM18+BO18+BQ18+BS18+BU18+BW18+BY18+CC18+CA18</f>
        <v>24322665233</v>
      </c>
      <c r="CF18" s="417">
        <f t="shared" si="9"/>
        <v>18942893732</v>
      </c>
      <c r="CG18" s="417">
        <f t="shared" si="10"/>
        <v>1361964511</v>
      </c>
      <c r="CH18" s="417">
        <f t="shared" si="11"/>
        <v>24322665233</v>
      </c>
      <c r="CI18" s="418">
        <f t="shared" si="12"/>
        <v>1361964511</v>
      </c>
      <c r="CJ18" s="420">
        <v>33811000000</v>
      </c>
      <c r="CK18" s="417"/>
      <c r="CL18" s="417"/>
      <c r="CM18" s="417"/>
      <c r="CN18" s="417"/>
      <c r="CO18" s="417"/>
      <c r="CP18" s="417"/>
      <c r="CQ18" s="417"/>
      <c r="CR18" s="417"/>
      <c r="CS18" s="417"/>
      <c r="CT18" s="417"/>
      <c r="CU18" s="417"/>
      <c r="CV18" s="417"/>
      <c r="CW18" s="417"/>
      <c r="CX18" s="417"/>
      <c r="CY18" s="417"/>
      <c r="CZ18" s="417"/>
      <c r="DA18" s="417"/>
      <c r="DB18" s="417"/>
      <c r="DC18" s="417"/>
      <c r="DD18" s="417"/>
      <c r="DE18" s="417"/>
      <c r="DF18" s="417"/>
      <c r="DG18" s="417"/>
      <c r="DH18" s="417"/>
      <c r="DI18" s="417">
        <f>DG18+DE18+DC18+DA18+CY18+CW18+CU18+CS18+CQ18+CO18+CM18+CK18</f>
        <v>0</v>
      </c>
      <c r="DJ18" s="417">
        <f>CK18+CM18+CO18+CQ18</f>
        <v>0</v>
      </c>
      <c r="DK18" s="417">
        <f>CL18+CN18+CP18+CR18</f>
        <v>0</v>
      </c>
      <c r="DL18" s="417">
        <f>CK18+CM18+CO18+CQ18+CS18+CU18+CW18+CY18+DA18+DE18+DG18</f>
        <v>0</v>
      </c>
      <c r="DM18" s="417">
        <f>CL18+CN18+CP18+CR18</f>
        <v>0</v>
      </c>
      <c r="DN18" s="421">
        <v>6000000000</v>
      </c>
      <c r="DO18" s="313"/>
      <c r="DP18" s="255"/>
      <c r="DQ18" s="255"/>
      <c r="DR18" s="255"/>
      <c r="DS18" s="255"/>
      <c r="DT18" s="255"/>
      <c r="DU18" s="255"/>
      <c r="DV18" s="255"/>
      <c r="DW18" s="255"/>
      <c r="DX18" s="255"/>
      <c r="DY18" s="255"/>
      <c r="DZ18" s="255"/>
      <c r="EA18" s="255"/>
      <c r="EB18" s="255"/>
      <c r="EC18" s="255"/>
      <c r="ED18" s="255"/>
      <c r="EE18" s="255"/>
      <c r="EF18" s="255"/>
      <c r="EG18" s="255"/>
      <c r="EH18" s="255"/>
      <c r="EI18" s="255"/>
      <c r="EJ18" s="255"/>
      <c r="EK18" s="255"/>
      <c r="EL18" s="255"/>
      <c r="EM18" s="445">
        <f>EK18+EI18+EG18+EE18+EC18+EA18+DY18+DW18+DU18+DS18+DQ18+DO18</f>
        <v>0</v>
      </c>
      <c r="EN18" s="257">
        <f t="shared" si="57"/>
        <v>0</v>
      </c>
      <c r="EO18" s="257">
        <f t="shared" si="58"/>
        <v>0</v>
      </c>
      <c r="EP18" s="256">
        <f>DQ18+DS18+DU18+DW18+DY18+EA18+EC18+EE18+EG18+EI18+EK18+DO18</f>
        <v>0</v>
      </c>
      <c r="EQ18" s="287">
        <f>DP18+DR18+DT18+DV18</f>
        <v>0</v>
      </c>
      <c r="ER18" s="553">
        <f t="shared" si="13"/>
        <v>0</v>
      </c>
      <c r="ES18" s="399">
        <f t="shared" si="14"/>
        <v>7.1898440136379471E-2</v>
      </c>
      <c r="ET18" s="399">
        <f t="shared" si="15"/>
        <v>5.5995693644302687E-2</v>
      </c>
      <c r="EU18" s="399">
        <f t="shared" si="16"/>
        <v>0.30178808153811681</v>
      </c>
      <c r="EV18" s="399">
        <f t="shared" si="17"/>
        <v>0.15336205632250396</v>
      </c>
      <c r="EW18" s="693"/>
      <c r="EX18" s="768"/>
      <c r="EY18" s="768"/>
      <c r="EZ18" s="765"/>
      <c r="FA18" s="699"/>
    </row>
    <row r="19" spans="1:157" s="107" customFormat="1" ht="30" customHeight="1" x14ac:dyDescent="0.25">
      <c r="A19" s="752"/>
      <c r="B19" s="751"/>
      <c r="C19" s="754"/>
      <c r="D19" s="749"/>
      <c r="E19" s="751"/>
      <c r="F19" s="258" t="s">
        <v>106</v>
      </c>
      <c r="G19" s="414"/>
      <c r="H19" s="281"/>
      <c r="I19" s="255"/>
      <c r="J19" s="255"/>
      <c r="K19" s="255"/>
      <c r="L19" s="255"/>
      <c r="M19" s="255"/>
      <c r="N19" s="255"/>
      <c r="O19" s="255"/>
      <c r="P19" s="255"/>
      <c r="Q19" s="255"/>
      <c r="R19" s="255"/>
      <c r="S19" s="266"/>
      <c r="T19" s="267"/>
      <c r="U19" s="268"/>
      <c r="V19" s="268"/>
      <c r="W19" s="268">
        <f t="shared" si="0"/>
        <v>0</v>
      </c>
      <c r="X19" s="268">
        <f t="shared" si="1"/>
        <v>0</v>
      </c>
      <c r="Y19" s="268">
        <f t="shared" si="2"/>
        <v>0</v>
      </c>
      <c r="Z19" s="416">
        <f t="shared" si="3"/>
        <v>0</v>
      </c>
      <c r="AA19" s="416">
        <f t="shared" si="4"/>
        <v>0</v>
      </c>
      <c r="AB19" s="416">
        <f>+AB18</f>
        <v>6703815000</v>
      </c>
      <c r="AC19" s="416"/>
      <c r="AD19" s="416"/>
      <c r="AE19" s="416"/>
      <c r="AF19" s="416"/>
      <c r="AG19" s="416">
        <v>17494390.996602826</v>
      </c>
      <c r="AH19" s="416">
        <v>17494390.996602826</v>
      </c>
      <c r="AI19" s="416">
        <v>30225000</v>
      </c>
      <c r="AJ19" s="416">
        <v>30225000</v>
      </c>
      <c r="AK19" s="416">
        <v>55794535</v>
      </c>
      <c r="AL19" s="416">
        <v>55794535</v>
      </c>
      <c r="AM19" s="416">
        <v>149908804</v>
      </c>
      <c r="AN19" s="416">
        <v>149908804</v>
      </c>
      <c r="AO19" s="416">
        <v>47557000.003397167</v>
      </c>
      <c r="AP19" s="416">
        <v>47557000.003397167</v>
      </c>
      <c r="AQ19" s="416">
        <v>1582710941.0000038</v>
      </c>
      <c r="AR19" s="416">
        <v>70198055.87520957</v>
      </c>
      <c r="AS19" s="416">
        <f>2424186333-89574327</f>
        <v>2334612006</v>
      </c>
      <c r="AT19" s="416">
        <v>113730950</v>
      </c>
      <c r="AU19" s="416">
        <v>2424186332</v>
      </c>
      <c r="AV19" s="416">
        <v>4912771259.1247902</v>
      </c>
      <c r="AW19" s="416">
        <v>2424186332</v>
      </c>
      <c r="AX19" s="416">
        <v>66095637</v>
      </c>
      <c r="AY19" s="416">
        <v>2424186334.1700001</v>
      </c>
      <c r="AZ19" s="416">
        <v>3928370471</v>
      </c>
      <c r="BA19" s="416">
        <v>18071384428</v>
      </c>
      <c r="BB19" s="416">
        <v>18071384428</v>
      </c>
      <c r="BC19" s="416">
        <f t="shared" si="7"/>
        <v>9392146103</v>
      </c>
      <c r="BD19" s="416">
        <v>18071384428</v>
      </c>
      <c r="BE19" s="416">
        <f t="shared" si="18"/>
        <v>9392146103</v>
      </c>
      <c r="BF19" s="417">
        <v>26218961000</v>
      </c>
      <c r="BG19" s="417">
        <v>0</v>
      </c>
      <c r="BH19" s="417">
        <v>0</v>
      </c>
      <c r="BI19" s="417">
        <v>2085407142</v>
      </c>
      <c r="BJ19" s="417">
        <v>3450666</v>
      </c>
      <c r="BK19" s="417">
        <f>2885162075-1000000000</f>
        <v>1885162075</v>
      </c>
      <c r="BL19" s="417">
        <v>92572866</v>
      </c>
      <c r="BM19" s="417">
        <v>2885162075</v>
      </c>
      <c r="BN19" s="417">
        <v>140652034</v>
      </c>
      <c r="BO19" s="417">
        <v>2885162075</v>
      </c>
      <c r="BP19" s="417">
        <v>113201000</v>
      </c>
      <c r="BQ19" s="417">
        <f>2885162075-881200724</f>
        <v>2003961351</v>
      </c>
      <c r="BR19" s="417">
        <v>113201000</v>
      </c>
      <c r="BS19" s="417">
        <v>2885162079</v>
      </c>
      <c r="BT19" s="417">
        <v>145641031</v>
      </c>
      <c r="BU19" s="417">
        <v>1985709411</v>
      </c>
      <c r="BV19" s="417">
        <v>133806000</v>
      </c>
      <c r="BW19" s="417">
        <v>1945408533</v>
      </c>
      <c r="BX19" s="417">
        <v>130165890.85288692</v>
      </c>
      <c r="BY19" s="417">
        <v>1954758576</v>
      </c>
      <c r="BZ19" s="417"/>
      <c r="CA19" s="417">
        <v>1954758576</v>
      </c>
      <c r="CB19" s="417"/>
      <c r="CC19" s="417">
        <v>1852013340</v>
      </c>
      <c r="CD19" s="418"/>
      <c r="CE19" s="419">
        <f>+BG19+BI19+BK19+BM19+BO19+BQ19+BS19+BU19+BW19+BY19+CC19+CA19</f>
        <v>24322665233</v>
      </c>
      <c r="CF19" s="417">
        <f t="shared" si="9"/>
        <v>18561134741</v>
      </c>
      <c r="CG19" s="417">
        <f t="shared" si="10"/>
        <v>872690487.85288692</v>
      </c>
      <c r="CH19" s="417">
        <f t="shared" si="11"/>
        <v>24322665233</v>
      </c>
      <c r="CI19" s="418">
        <f t="shared" si="12"/>
        <v>872690487.85288692</v>
      </c>
      <c r="CJ19" s="420"/>
      <c r="CK19" s="417"/>
      <c r="CL19" s="417"/>
      <c r="CM19" s="417"/>
      <c r="CN19" s="417"/>
      <c r="CO19" s="417"/>
      <c r="CP19" s="417"/>
      <c r="CQ19" s="417"/>
      <c r="CR19" s="417"/>
      <c r="CS19" s="417"/>
      <c r="CT19" s="417"/>
      <c r="CU19" s="417"/>
      <c r="CV19" s="417"/>
      <c r="CW19" s="417"/>
      <c r="CX19" s="417"/>
      <c r="CY19" s="417"/>
      <c r="CZ19" s="417"/>
      <c r="DA19" s="417"/>
      <c r="DB19" s="417"/>
      <c r="DC19" s="417"/>
      <c r="DD19" s="417"/>
      <c r="DE19" s="417"/>
      <c r="DF19" s="417"/>
      <c r="DG19" s="417"/>
      <c r="DH19" s="417"/>
      <c r="DI19" s="417">
        <f>DE19+DC19+DA19+CY19+CW19+CU19+CS19+CQ19+CO19+CM19+CK19+DG19</f>
        <v>0</v>
      </c>
      <c r="DJ19" s="417">
        <f t="shared" ref="DJ19:DJ22" si="59">CK19+CM19+CO19+CQ19</f>
        <v>0</v>
      </c>
      <c r="DK19" s="417">
        <f t="shared" ref="DK19:DK22" si="60">CL19+CN19+CP19+CR19</f>
        <v>0</v>
      </c>
      <c r="DL19" s="417">
        <f>CM19+CO19+CQ19+CS19+CU19+CW19+CY19+DA19+DC19+DE19+DG19</f>
        <v>0</v>
      </c>
      <c r="DM19" s="417">
        <f>CL19+CN19+CP19+CR19</f>
        <v>0</v>
      </c>
      <c r="DN19" s="421"/>
      <c r="DO19" s="313"/>
      <c r="DP19" s="255"/>
      <c r="DQ19" s="255"/>
      <c r="DR19" s="255"/>
      <c r="DS19" s="255"/>
      <c r="DT19" s="255"/>
      <c r="DU19" s="255"/>
      <c r="DV19" s="255"/>
      <c r="DW19" s="255"/>
      <c r="DX19" s="255"/>
      <c r="DY19" s="255"/>
      <c r="DZ19" s="255"/>
      <c r="EA19" s="255"/>
      <c r="EB19" s="255"/>
      <c r="EC19" s="255"/>
      <c r="ED19" s="255"/>
      <c r="EE19" s="255"/>
      <c r="EF19" s="255"/>
      <c r="EG19" s="255"/>
      <c r="EH19" s="255"/>
      <c r="EI19" s="255"/>
      <c r="EJ19" s="255"/>
      <c r="EK19" s="255"/>
      <c r="EL19" s="255"/>
      <c r="EM19" s="445">
        <f>EI19+EG19+EE19+EC19+EA19+DY19+DW19+DU19+DS19+DQ19+DO19+EK19</f>
        <v>0</v>
      </c>
      <c r="EN19" s="257">
        <f t="shared" si="57"/>
        <v>0</v>
      </c>
      <c r="EO19" s="257">
        <f t="shared" si="58"/>
        <v>0</v>
      </c>
      <c r="EP19" s="256">
        <f>DQ19+DS19+DU19+DW19+DY19+EA19+EC19+EE19+EG19+EI19+EK19</f>
        <v>0</v>
      </c>
      <c r="EQ19" s="287">
        <f>DP19+DR19+DT19+DV19</f>
        <v>0</v>
      </c>
      <c r="ER19" s="553">
        <f t="shared" si="13"/>
        <v>6.6909283394660068E-2</v>
      </c>
      <c r="ES19" s="399">
        <f t="shared" si="14"/>
        <v>4.7017087049381005E-2</v>
      </c>
      <c r="ET19" s="399">
        <f t="shared" si="15"/>
        <v>3.5879722863136565E-2</v>
      </c>
      <c r="EU19" s="399">
        <f t="shared" si="16"/>
        <v>0.28021104809901876</v>
      </c>
      <c r="EV19" s="399" t="e">
        <f t="shared" si="17"/>
        <v>#DIV/0!</v>
      </c>
      <c r="EW19" s="693"/>
      <c r="EX19" s="768"/>
      <c r="EY19" s="768"/>
      <c r="EZ19" s="765"/>
      <c r="FA19" s="699"/>
    </row>
    <row r="20" spans="1:157" s="63" customFormat="1" ht="30" customHeight="1" x14ac:dyDescent="0.25">
      <c r="A20" s="752"/>
      <c r="B20" s="751"/>
      <c r="C20" s="754"/>
      <c r="D20" s="749"/>
      <c r="E20" s="751"/>
      <c r="F20" s="251" t="s">
        <v>40</v>
      </c>
      <c r="G20" s="423">
        <v>0.1</v>
      </c>
      <c r="H20" s="446"/>
      <c r="I20" s="447"/>
      <c r="J20" s="447"/>
      <c r="K20" s="447"/>
      <c r="L20" s="447"/>
      <c r="M20" s="447"/>
      <c r="N20" s="447"/>
      <c r="O20" s="447"/>
      <c r="P20" s="447"/>
      <c r="Q20" s="447"/>
      <c r="R20" s="447"/>
      <c r="S20" s="447"/>
      <c r="T20" s="447"/>
      <c r="U20" s="447"/>
      <c r="V20" s="447"/>
      <c r="W20" s="447">
        <f t="shared" si="0"/>
        <v>0</v>
      </c>
      <c r="X20" s="447">
        <f t="shared" si="1"/>
        <v>0</v>
      </c>
      <c r="Y20" s="447">
        <f t="shared" si="2"/>
        <v>0</v>
      </c>
      <c r="Z20" s="426">
        <f t="shared" si="3"/>
        <v>0</v>
      </c>
      <c r="AA20" s="426">
        <f t="shared" si="4"/>
        <v>0</v>
      </c>
      <c r="AB20" s="426">
        <v>0.1</v>
      </c>
      <c r="AC20" s="426">
        <v>0</v>
      </c>
      <c r="AD20" s="426">
        <v>0</v>
      </c>
      <c r="AE20" s="426">
        <v>0</v>
      </c>
      <c r="AF20" s="426">
        <v>0</v>
      </c>
      <c r="AG20" s="426">
        <v>0</v>
      </c>
      <c r="AH20" s="426">
        <v>0</v>
      </c>
      <c r="AI20" s="426">
        <v>0</v>
      </c>
      <c r="AJ20" s="426">
        <v>0</v>
      </c>
      <c r="AK20" s="426">
        <v>0</v>
      </c>
      <c r="AL20" s="426">
        <v>0</v>
      </c>
      <c r="AM20" s="426">
        <v>0</v>
      </c>
      <c r="AN20" s="426">
        <v>0</v>
      </c>
      <c r="AO20" s="426">
        <v>0.1</v>
      </c>
      <c r="AP20" s="426">
        <v>0</v>
      </c>
      <c r="AQ20" s="426">
        <v>0</v>
      </c>
      <c r="AR20" s="426">
        <v>0</v>
      </c>
      <c r="AS20" s="426">
        <v>0</v>
      </c>
      <c r="AT20" s="426">
        <v>0</v>
      </c>
      <c r="AU20" s="426">
        <v>0</v>
      </c>
      <c r="AV20" s="426">
        <v>0</v>
      </c>
      <c r="AW20" s="426">
        <v>0</v>
      </c>
      <c r="AX20" s="426">
        <v>0</v>
      </c>
      <c r="AY20" s="426">
        <v>0</v>
      </c>
      <c r="AZ20" s="426">
        <v>0.1</v>
      </c>
      <c r="BA20" s="426">
        <f t="shared" si="5"/>
        <v>0.1</v>
      </c>
      <c r="BB20" s="426">
        <f t="shared" si="6"/>
        <v>0.1</v>
      </c>
      <c r="BC20" s="426">
        <f t="shared" si="7"/>
        <v>0.1</v>
      </c>
      <c r="BD20" s="426">
        <f t="shared" si="8"/>
        <v>0.1</v>
      </c>
      <c r="BE20" s="426">
        <f t="shared" si="18"/>
        <v>0.1</v>
      </c>
      <c r="BF20" s="427">
        <v>0</v>
      </c>
      <c r="BG20" s="427">
        <v>0</v>
      </c>
      <c r="BH20" s="427">
        <v>0</v>
      </c>
      <c r="BI20" s="427">
        <v>0</v>
      </c>
      <c r="BJ20" s="427">
        <v>0</v>
      </c>
      <c r="BK20" s="427">
        <v>0</v>
      </c>
      <c r="BL20" s="427">
        <v>0</v>
      </c>
      <c r="BM20" s="427">
        <v>0</v>
      </c>
      <c r="BN20" s="427">
        <v>0</v>
      </c>
      <c r="BO20" s="427">
        <v>0</v>
      </c>
      <c r="BP20" s="427">
        <v>0</v>
      </c>
      <c r="BQ20" s="427">
        <v>0</v>
      </c>
      <c r="BR20" s="427">
        <v>0</v>
      </c>
      <c r="BS20" s="427"/>
      <c r="BT20" s="427">
        <v>0</v>
      </c>
      <c r="BU20" s="427"/>
      <c r="BV20" s="427">
        <v>0</v>
      </c>
      <c r="BW20" s="427"/>
      <c r="BX20" s="427">
        <v>0</v>
      </c>
      <c r="BY20" s="427"/>
      <c r="BZ20" s="427"/>
      <c r="CA20" s="427"/>
      <c r="CB20" s="427"/>
      <c r="CC20" s="427"/>
      <c r="CD20" s="426"/>
      <c r="CE20" s="428">
        <f t="shared" ref="CE20" si="61">+BG20+BI20+BK20+BM20+BO20+BQ20+BS20+BU20+BW20+BY20+CC20+CA20</f>
        <v>0</v>
      </c>
      <c r="CF20" s="427">
        <f t="shared" si="9"/>
        <v>0</v>
      </c>
      <c r="CG20" s="427">
        <f t="shared" si="10"/>
        <v>0</v>
      </c>
      <c r="CH20" s="427">
        <f t="shared" ref="CH20:CH26" si="62">+BG20+BI20+BK20+BM20+BO20+BQ20+BS20+BU20+BW20+BY20+CC20+CA20</f>
        <v>0</v>
      </c>
      <c r="CI20" s="426">
        <f t="shared" si="12"/>
        <v>0</v>
      </c>
      <c r="CJ20" s="429"/>
      <c r="CK20" s="427"/>
      <c r="CL20" s="427"/>
      <c r="CM20" s="427"/>
      <c r="CN20" s="427"/>
      <c r="CO20" s="427"/>
      <c r="CP20" s="427"/>
      <c r="CQ20" s="427"/>
      <c r="CR20" s="427"/>
      <c r="CS20" s="427"/>
      <c r="CT20" s="427"/>
      <c r="CU20" s="427"/>
      <c r="CV20" s="427"/>
      <c r="CW20" s="427"/>
      <c r="CX20" s="427"/>
      <c r="CY20" s="427"/>
      <c r="CZ20" s="427"/>
      <c r="DA20" s="427"/>
      <c r="DB20" s="427"/>
      <c r="DC20" s="427"/>
      <c r="DD20" s="427"/>
      <c r="DE20" s="427"/>
      <c r="DF20" s="427"/>
      <c r="DG20" s="427"/>
      <c r="DH20" s="427"/>
      <c r="DI20" s="427">
        <f>DE20+DC20+DA20+CY20+CW20+CU20+CS20+CQ20+CO20+CM20+CK20+DG20</f>
        <v>0</v>
      </c>
      <c r="DJ20" s="427">
        <f t="shared" si="59"/>
        <v>0</v>
      </c>
      <c r="DK20" s="427">
        <f t="shared" si="60"/>
        <v>0</v>
      </c>
      <c r="DL20" s="427">
        <f>CM20+CO20+CQ20+CS20+CU20+CW20+CY20+DA20+DC20+DE20+DG20</f>
        <v>0</v>
      </c>
      <c r="DM20" s="427">
        <f>CL20+CN20+CP20+CR20</f>
        <v>0</v>
      </c>
      <c r="DN20" s="430"/>
      <c r="DO20" s="448"/>
      <c r="DP20" s="433"/>
      <c r="DQ20" s="433"/>
      <c r="DR20" s="433"/>
      <c r="DS20" s="433"/>
      <c r="DT20" s="433"/>
      <c r="DU20" s="433"/>
      <c r="DV20" s="433"/>
      <c r="DW20" s="433"/>
      <c r="DX20" s="433"/>
      <c r="DY20" s="433"/>
      <c r="DZ20" s="433"/>
      <c r="EA20" s="433"/>
      <c r="EB20" s="433"/>
      <c r="EC20" s="433"/>
      <c r="ED20" s="433"/>
      <c r="EE20" s="433"/>
      <c r="EF20" s="433"/>
      <c r="EG20" s="433"/>
      <c r="EH20" s="433"/>
      <c r="EI20" s="433"/>
      <c r="EJ20" s="433"/>
      <c r="EK20" s="433"/>
      <c r="EL20" s="433"/>
      <c r="EM20" s="444">
        <f>EI20+EG20+EE20+EC20+EA20+DY20+DW20+DU20+DS20+DQ20+DO20+EK20</f>
        <v>0</v>
      </c>
      <c r="EN20" s="269">
        <f t="shared" si="57"/>
        <v>0</v>
      </c>
      <c r="EO20" s="269">
        <f t="shared" si="58"/>
        <v>0</v>
      </c>
      <c r="EP20" s="265">
        <f>DQ20+DS20+DU20+DW20+DY20+EA20+EC20+EE20+EG20+EI20+EK20</f>
        <v>0</v>
      </c>
      <c r="EQ20" s="449">
        <f>DP20+DR20+DT20+DV20</f>
        <v>0</v>
      </c>
      <c r="ER20" s="553">
        <f t="shared" si="13"/>
        <v>1</v>
      </c>
      <c r="ES20" s="399" t="e">
        <f t="shared" si="14"/>
        <v>#DIV/0!</v>
      </c>
      <c r="ET20" s="399" t="e">
        <f t="shared" si="15"/>
        <v>#DIV/0!</v>
      </c>
      <c r="EU20" s="399">
        <f t="shared" si="16"/>
        <v>1</v>
      </c>
      <c r="EV20" s="399">
        <f t="shared" si="17"/>
        <v>1</v>
      </c>
      <c r="EW20" s="693"/>
      <c r="EX20" s="768"/>
      <c r="EY20" s="768"/>
      <c r="EZ20" s="765"/>
      <c r="FA20" s="699"/>
    </row>
    <row r="21" spans="1:157" s="107" customFormat="1" ht="30" customHeight="1" x14ac:dyDescent="0.25">
      <c r="A21" s="752"/>
      <c r="B21" s="751"/>
      <c r="C21" s="754"/>
      <c r="D21" s="749"/>
      <c r="E21" s="751"/>
      <c r="F21" s="252" t="s">
        <v>4</v>
      </c>
      <c r="G21" s="369">
        <v>151309834</v>
      </c>
      <c r="H21" s="450"/>
      <c r="I21" s="451"/>
      <c r="J21" s="451"/>
      <c r="K21" s="451"/>
      <c r="L21" s="451"/>
      <c r="M21" s="451"/>
      <c r="N21" s="451"/>
      <c r="O21" s="451"/>
      <c r="P21" s="451"/>
      <c r="Q21" s="451"/>
      <c r="R21" s="451"/>
      <c r="S21" s="451"/>
      <c r="T21" s="451"/>
      <c r="U21" s="451"/>
      <c r="V21" s="451"/>
      <c r="W21" s="451">
        <f t="shared" si="0"/>
        <v>0</v>
      </c>
      <c r="X21" s="451">
        <f t="shared" si="1"/>
        <v>0</v>
      </c>
      <c r="Y21" s="451">
        <f t="shared" si="2"/>
        <v>0</v>
      </c>
      <c r="Z21" s="286">
        <f t="shared" si="3"/>
        <v>0</v>
      </c>
      <c r="AA21" s="286">
        <f t="shared" si="4"/>
        <v>0</v>
      </c>
      <c r="AB21" s="286">
        <v>151309834</v>
      </c>
      <c r="AC21" s="286">
        <v>17401105</v>
      </c>
      <c r="AD21" s="286">
        <v>17401105</v>
      </c>
      <c r="AE21" s="286">
        <v>37205200</v>
      </c>
      <c r="AF21" s="286">
        <v>37205200</v>
      </c>
      <c r="AG21" s="286">
        <v>17604534</v>
      </c>
      <c r="AH21" s="286">
        <v>17604534</v>
      </c>
      <c r="AI21" s="286">
        <v>11544900</v>
      </c>
      <c r="AJ21" s="286">
        <v>11544900</v>
      </c>
      <c r="AK21" s="286">
        <v>0</v>
      </c>
      <c r="AL21" s="286">
        <v>0</v>
      </c>
      <c r="AM21" s="286">
        <v>0</v>
      </c>
      <c r="AN21" s="286">
        <v>0</v>
      </c>
      <c r="AO21" s="286">
        <v>6351742</v>
      </c>
      <c r="AP21" s="286">
        <v>6351742</v>
      </c>
      <c r="AQ21" s="286">
        <v>16695835</v>
      </c>
      <c r="AR21" s="286">
        <v>6777001</v>
      </c>
      <c r="AS21" s="286">
        <v>12942634</v>
      </c>
      <c r="AT21" s="286">
        <v>0</v>
      </c>
      <c r="AU21" s="286">
        <v>14189434</v>
      </c>
      <c r="AV21" s="286">
        <v>0</v>
      </c>
      <c r="AW21" s="286">
        <v>3863631</v>
      </c>
      <c r="AX21" s="286">
        <v>3840300</v>
      </c>
      <c r="AY21" s="286">
        <v>13510819</v>
      </c>
      <c r="AZ21" s="286">
        <v>7002900</v>
      </c>
      <c r="BA21" s="286">
        <f>+AC21+AE21+AG21+AI21+AK21+AM21+AO21+AQ21+AS21+AU21+AY21+AW21</f>
        <v>151309834</v>
      </c>
      <c r="BB21" s="286">
        <f t="shared" si="6"/>
        <v>151309834</v>
      </c>
      <c r="BC21" s="286">
        <f t="shared" si="7"/>
        <v>107727682</v>
      </c>
      <c r="BD21" s="286">
        <f t="shared" si="8"/>
        <v>151309834</v>
      </c>
      <c r="BE21" s="286">
        <f t="shared" si="18"/>
        <v>107727682</v>
      </c>
      <c r="BF21" s="417">
        <v>246022480</v>
      </c>
      <c r="BG21" s="417">
        <v>133092222</v>
      </c>
      <c r="BH21" s="417">
        <v>133092222</v>
      </c>
      <c r="BI21" s="417">
        <v>110003020</v>
      </c>
      <c r="BJ21" s="417">
        <v>46707634</v>
      </c>
      <c r="BK21" s="417">
        <v>1463619</v>
      </c>
      <c r="BL21" s="417">
        <v>-40953413</v>
      </c>
      <c r="BM21" s="417">
        <v>1463619</v>
      </c>
      <c r="BN21" s="417">
        <v>10794173</v>
      </c>
      <c r="BO21" s="417">
        <v>0</v>
      </c>
      <c r="BP21" s="417">
        <v>5872143.1037052274</v>
      </c>
      <c r="BQ21" s="417">
        <v>0</v>
      </c>
      <c r="BR21" s="417">
        <v>1409025.8962947726</v>
      </c>
      <c r="BS21" s="417">
        <v>0</v>
      </c>
      <c r="BT21" s="417">
        <v>0</v>
      </c>
      <c r="BU21" s="417">
        <v>0</v>
      </c>
      <c r="BV21" s="417">
        <v>0</v>
      </c>
      <c r="BW21" s="417">
        <v>0</v>
      </c>
      <c r="BX21" s="417">
        <v>0</v>
      </c>
      <c r="BY21" s="417">
        <v>0</v>
      </c>
      <c r="BZ21" s="417">
        <v>0</v>
      </c>
      <c r="CA21" s="417">
        <v>0</v>
      </c>
      <c r="CB21" s="417">
        <v>0</v>
      </c>
      <c r="CC21" s="417">
        <v>0</v>
      </c>
      <c r="CD21" s="418">
        <v>0</v>
      </c>
      <c r="CE21" s="419">
        <f>+BG21+BI21+BK21+BM21+BO21+BQ21+BS21+BU21+BW21+BY21+CC21+CA21</f>
        <v>246022480</v>
      </c>
      <c r="CF21" s="417">
        <f t="shared" si="9"/>
        <v>246022480</v>
      </c>
      <c r="CG21" s="417">
        <f t="shared" si="10"/>
        <v>156921785</v>
      </c>
      <c r="CH21" s="417">
        <f t="shared" si="62"/>
        <v>246022480</v>
      </c>
      <c r="CI21" s="418">
        <f t="shared" si="12"/>
        <v>156921785</v>
      </c>
      <c r="CJ21" s="420"/>
      <c r="CK21" s="417"/>
      <c r="CL21" s="417"/>
      <c r="CM21" s="417"/>
      <c r="CN21" s="417"/>
      <c r="CO21" s="417"/>
      <c r="CP21" s="417"/>
      <c r="CQ21" s="417"/>
      <c r="CR21" s="417"/>
      <c r="CS21" s="417"/>
      <c r="CT21" s="417"/>
      <c r="CU21" s="417"/>
      <c r="CV21" s="417"/>
      <c r="CW21" s="417"/>
      <c r="CX21" s="417"/>
      <c r="CY21" s="417"/>
      <c r="CZ21" s="417"/>
      <c r="DA21" s="417"/>
      <c r="DB21" s="417"/>
      <c r="DC21" s="417"/>
      <c r="DD21" s="417"/>
      <c r="DE21" s="417"/>
      <c r="DF21" s="417"/>
      <c r="DG21" s="417"/>
      <c r="DH21" s="417"/>
      <c r="DI21" s="417">
        <f>DE21+DC21+DA21+CY21+CW21+CU21+CS21+CQ21+CO21+CM21+CK21+DG21</f>
        <v>0</v>
      </c>
      <c r="DJ21" s="417">
        <f t="shared" si="59"/>
        <v>0</v>
      </c>
      <c r="DK21" s="417">
        <f t="shared" si="60"/>
        <v>0</v>
      </c>
      <c r="DL21" s="417">
        <f>CM21+CO21+CQ21+CS21+CU21+CW21+CY21+DA21+DC21+DE21+DG21+CK21</f>
        <v>0</v>
      </c>
      <c r="DM21" s="417">
        <f>CL21+CN21+CP21+CR21</f>
        <v>0</v>
      </c>
      <c r="DN21" s="421"/>
      <c r="DO21" s="313"/>
      <c r="DP21" s="255"/>
      <c r="DQ21" s="255"/>
      <c r="DR21" s="255"/>
      <c r="DS21" s="255"/>
      <c r="DT21" s="255"/>
      <c r="DU21" s="255"/>
      <c r="DV21" s="255"/>
      <c r="DW21" s="255"/>
      <c r="DX21" s="255"/>
      <c r="DY21" s="255"/>
      <c r="DZ21" s="255"/>
      <c r="EA21" s="255"/>
      <c r="EB21" s="255"/>
      <c r="EC21" s="255"/>
      <c r="ED21" s="255"/>
      <c r="EE21" s="255"/>
      <c r="EF21" s="255"/>
      <c r="EG21" s="255"/>
      <c r="EH21" s="255"/>
      <c r="EI21" s="255"/>
      <c r="EJ21" s="255"/>
      <c r="EK21" s="255"/>
      <c r="EL21" s="255"/>
      <c r="EM21" s="445">
        <f>EI21+EG21+EE21+EC21+EA21+DY21+DW21+DU21+DS21+DQ21+DO21+EK21</f>
        <v>0</v>
      </c>
      <c r="EN21" s="257">
        <f t="shared" si="57"/>
        <v>0</v>
      </c>
      <c r="EO21" s="257">
        <f t="shared" si="58"/>
        <v>0</v>
      </c>
      <c r="EP21" s="256">
        <f>DQ21+DS21+DU21+DW21+DY21+EA21+EC21+EE21+EG21+EI21+EK21+DO21</f>
        <v>0</v>
      </c>
      <c r="EQ21" s="287">
        <f>DP21+DR21+DT21+DV21</f>
        <v>0</v>
      </c>
      <c r="ER21" s="553">
        <f t="shared" si="13"/>
        <v>1</v>
      </c>
      <c r="ES21" s="399">
        <f t="shared" si="14"/>
        <v>0.63783514823523446</v>
      </c>
      <c r="ET21" s="399">
        <f t="shared" si="15"/>
        <v>0.63783514823523446</v>
      </c>
      <c r="EU21" s="399">
        <f t="shared" si="16"/>
        <v>0.66606580354800948</v>
      </c>
      <c r="EV21" s="399">
        <f t="shared" si="17"/>
        <v>1.749056621131446</v>
      </c>
      <c r="EW21" s="693"/>
      <c r="EX21" s="768"/>
      <c r="EY21" s="768"/>
      <c r="EZ21" s="765"/>
      <c r="FA21" s="699"/>
    </row>
    <row r="22" spans="1:157" s="63" customFormat="1" ht="30" customHeight="1" thickBot="1" x14ac:dyDescent="0.3">
      <c r="A22" s="752"/>
      <c r="B22" s="751"/>
      <c r="C22" s="754"/>
      <c r="D22" s="749"/>
      <c r="E22" s="751"/>
      <c r="F22" s="251" t="s">
        <v>41</v>
      </c>
      <c r="G22" s="452">
        <f t="shared" ref="G22" si="63">+G20+G17</f>
        <v>153</v>
      </c>
      <c r="H22" s="494">
        <f t="shared" ref="H22:AM22" si="64">+H20+H17</f>
        <v>0</v>
      </c>
      <c r="I22" s="495"/>
      <c r="J22" s="495"/>
      <c r="K22" s="495">
        <f t="shared" si="64"/>
        <v>0</v>
      </c>
      <c r="L22" s="495">
        <f t="shared" si="64"/>
        <v>0</v>
      </c>
      <c r="M22" s="495">
        <f t="shared" si="64"/>
        <v>0</v>
      </c>
      <c r="N22" s="495">
        <f t="shared" si="64"/>
        <v>0</v>
      </c>
      <c r="O22" s="495">
        <f t="shared" si="64"/>
        <v>0</v>
      </c>
      <c r="P22" s="495">
        <f t="shared" si="64"/>
        <v>0</v>
      </c>
      <c r="Q22" s="495">
        <f t="shared" si="64"/>
        <v>0</v>
      </c>
      <c r="R22" s="495">
        <f t="shared" si="64"/>
        <v>0</v>
      </c>
      <c r="S22" s="495">
        <f t="shared" si="64"/>
        <v>0</v>
      </c>
      <c r="T22" s="495">
        <f t="shared" si="64"/>
        <v>0</v>
      </c>
      <c r="U22" s="495">
        <f t="shared" si="64"/>
        <v>0</v>
      </c>
      <c r="V22" s="495">
        <f t="shared" si="64"/>
        <v>0</v>
      </c>
      <c r="W22" s="495">
        <f t="shared" si="0"/>
        <v>0</v>
      </c>
      <c r="X22" s="495">
        <f t="shared" si="1"/>
        <v>0</v>
      </c>
      <c r="Y22" s="495">
        <f t="shared" si="2"/>
        <v>0</v>
      </c>
      <c r="Z22" s="496">
        <f t="shared" si="3"/>
        <v>0</v>
      </c>
      <c r="AA22" s="496">
        <f t="shared" si="4"/>
        <v>0</v>
      </c>
      <c r="AB22" s="496">
        <f t="shared" si="64"/>
        <v>5.0999999999999996</v>
      </c>
      <c r="AC22" s="496">
        <f t="shared" si="64"/>
        <v>0</v>
      </c>
      <c r="AD22" s="496">
        <f t="shared" si="64"/>
        <v>0</v>
      </c>
      <c r="AE22" s="496">
        <f t="shared" si="64"/>
        <v>0</v>
      </c>
      <c r="AF22" s="496">
        <f t="shared" si="64"/>
        <v>0</v>
      </c>
      <c r="AG22" s="496">
        <f t="shared" si="64"/>
        <v>0</v>
      </c>
      <c r="AH22" s="496">
        <f t="shared" si="64"/>
        <v>0</v>
      </c>
      <c r="AI22" s="496">
        <f t="shared" si="64"/>
        <v>0</v>
      </c>
      <c r="AJ22" s="496">
        <f t="shared" si="64"/>
        <v>0</v>
      </c>
      <c r="AK22" s="496">
        <f t="shared" si="64"/>
        <v>0</v>
      </c>
      <c r="AL22" s="496">
        <f t="shared" si="64"/>
        <v>0</v>
      </c>
      <c r="AM22" s="496">
        <f t="shared" si="64"/>
        <v>0</v>
      </c>
      <c r="AN22" s="496"/>
      <c r="AO22" s="496">
        <f>+AO20+AO17</f>
        <v>0.1</v>
      </c>
      <c r="AP22" s="496">
        <f>+AP20+AP17</f>
        <v>0.75</v>
      </c>
      <c r="AQ22" s="496">
        <f t="shared" ref="AQ22:AY23" si="65">+AQ20+AQ17</f>
        <v>1</v>
      </c>
      <c r="AR22" s="496">
        <f t="shared" si="65"/>
        <v>0.91</v>
      </c>
      <c r="AS22" s="496">
        <f t="shared" si="65"/>
        <v>1</v>
      </c>
      <c r="AT22" s="496">
        <f t="shared" si="65"/>
        <v>0</v>
      </c>
      <c r="AU22" s="496">
        <f t="shared" si="65"/>
        <v>1</v>
      </c>
      <c r="AV22" s="496">
        <f t="shared" si="65"/>
        <v>0</v>
      </c>
      <c r="AW22" s="496">
        <f t="shared" si="65"/>
        <v>1</v>
      </c>
      <c r="AX22" s="496">
        <f t="shared" si="65"/>
        <v>0</v>
      </c>
      <c r="AY22" s="496">
        <f t="shared" si="65"/>
        <v>21.6</v>
      </c>
      <c r="AZ22" s="496">
        <f>+AZ20+AZ17</f>
        <v>24.040000000000003</v>
      </c>
      <c r="BA22" s="496">
        <f t="shared" si="5"/>
        <v>25.700000000000003</v>
      </c>
      <c r="BB22" s="496">
        <f t="shared" si="6"/>
        <v>25.700000000000003</v>
      </c>
      <c r="BC22" s="496">
        <f t="shared" si="7"/>
        <v>25.700000000000003</v>
      </c>
      <c r="BD22" s="496">
        <f t="shared" si="8"/>
        <v>25.700000000000003</v>
      </c>
      <c r="BE22" s="496">
        <f t="shared" si="18"/>
        <v>25.700000000000003</v>
      </c>
      <c r="BF22" s="497">
        <f>+BF17+BF20</f>
        <v>51</v>
      </c>
      <c r="BG22" s="497">
        <f t="shared" ref="BG22:CI22" si="66">+BG17+BG20</f>
        <v>0</v>
      </c>
      <c r="BH22" s="497">
        <f t="shared" si="66"/>
        <v>0</v>
      </c>
      <c r="BI22" s="497">
        <f t="shared" si="66"/>
        <v>0</v>
      </c>
      <c r="BJ22" s="497">
        <f t="shared" si="66"/>
        <v>0</v>
      </c>
      <c r="BK22" s="497">
        <f t="shared" si="66"/>
        <v>0.5</v>
      </c>
      <c r="BL22" s="497">
        <f t="shared" si="66"/>
        <v>0</v>
      </c>
      <c r="BM22" s="497">
        <f t="shared" si="66"/>
        <v>5.07</v>
      </c>
      <c r="BN22" s="497">
        <f t="shared" si="66"/>
        <v>0</v>
      </c>
      <c r="BO22" s="497">
        <f t="shared" si="66"/>
        <v>5.07</v>
      </c>
      <c r="BP22" s="497">
        <f t="shared" si="66"/>
        <v>0</v>
      </c>
      <c r="BQ22" s="497">
        <f t="shared" si="66"/>
        <v>10</v>
      </c>
      <c r="BR22" s="497">
        <f t="shared" si="66"/>
        <v>0</v>
      </c>
      <c r="BS22" s="497">
        <f t="shared" si="66"/>
        <v>10</v>
      </c>
      <c r="BT22" s="497">
        <f t="shared" si="66"/>
        <v>12.1</v>
      </c>
      <c r="BU22" s="497">
        <f t="shared" si="66"/>
        <v>10</v>
      </c>
      <c r="BV22" s="497">
        <f t="shared" si="66"/>
        <v>63.6</v>
      </c>
      <c r="BW22" s="497">
        <f t="shared" si="66"/>
        <v>38.96</v>
      </c>
      <c r="BX22" s="497">
        <f t="shared" si="66"/>
        <v>3.9</v>
      </c>
      <c r="BY22" s="497">
        <f t="shared" si="66"/>
        <v>0</v>
      </c>
      <c r="BZ22" s="497">
        <f t="shared" si="66"/>
        <v>0</v>
      </c>
      <c r="CA22" s="497">
        <f t="shared" si="66"/>
        <v>0</v>
      </c>
      <c r="CB22" s="497">
        <f t="shared" si="66"/>
        <v>0</v>
      </c>
      <c r="CC22" s="497">
        <f t="shared" si="66"/>
        <v>0</v>
      </c>
      <c r="CD22" s="498">
        <f t="shared" si="66"/>
        <v>0</v>
      </c>
      <c r="CE22" s="499">
        <f t="shared" si="66"/>
        <v>79.599999999999994</v>
      </c>
      <c r="CF22" s="497">
        <f t="shared" si="9"/>
        <v>79.599999999999994</v>
      </c>
      <c r="CG22" s="497">
        <f t="shared" si="10"/>
        <v>79.600000000000009</v>
      </c>
      <c r="CH22" s="497">
        <f t="shared" si="66"/>
        <v>79.599999999999994</v>
      </c>
      <c r="CI22" s="498">
        <f t="shared" si="66"/>
        <v>79.600000000000009</v>
      </c>
      <c r="CJ22" s="500"/>
      <c r="CK22" s="497"/>
      <c r="CL22" s="497"/>
      <c r="CM22" s="497"/>
      <c r="CN22" s="497"/>
      <c r="CO22" s="497"/>
      <c r="CP22" s="497"/>
      <c r="CQ22" s="497"/>
      <c r="CR22" s="497"/>
      <c r="CS22" s="497"/>
      <c r="CT22" s="497"/>
      <c r="CU22" s="497"/>
      <c r="CV22" s="497"/>
      <c r="CW22" s="497"/>
      <c r="CX22" s="497"/>
      <c r="CY22" s="497"/>
      <c r="CZ22" s="497"/>
      <c r="DA22" s="497"/>
      <c r="DB22" s="497"/>
      <c r="DC22" s="497"/>
      <c r="DD22" s="497"/>
      <c r="DE22" s="497"/>
      <c r="DF22" s="497"/>
      <c r="DG22" s="497"/>
      <c r="DH22" s="497"/>
      <c r="DI22" s="497">
        <f>DE22+DC22+DA22+CY22+CW22+CU22+CS22+CQ22+CO22+CM22+CK22+DG22</f>
        <v>0</v>
      </c>
      <c r="DJ22" s="497">
        <f t="shared" si="59"/>
        <v>0</v>
      </c>
      <c r="DK22" s="497">
        <f t="shared" si="60"/>
        <v>0</v>
      </c>
      <c r="DL22" s="497">
        <f>CM22+CO22+CQ22+CS22+CU22+CW22+CY22+DA22+DC22+DE22+DG22+CK22</f>
        <v>0</v>
      </c>
      <c r="DM22" s="497">
        <f>CN22+CP22+CR22+CL22</f>
        <v>0</v>
      </c>
      <c r="DN22" s="501"/>
      <c r="DO22" s="502"/>
      <c r="DP22" s="503"/>
      <c r="DQ22" s="503"/>
      <c r="DR22" s="503"/>
      <c r="DS22" s="503"/>
      <c r="DT22" s="503"/>
      <c r="DU22" s="503"/>
      <c r="DV22" s="503"/>
      <c r="DW22" s="503"/>
      <c r="DX22" s="503"/>
      <c r="DY22" s="503"/>
      <c r="DZ22" s="503"/>
      <c r="EA22" s="503"/>
      <c r="EB22" s="503"/>
      <c r="EC22" s="503"/>
      <c r="ED22" s="503"/>
      <c r="EE22" s="503"/>
      <c r="EF22" s="503"/>
      <c r="EG22" s="503"/>
      <c r="EH22" s="503"/>
      <c r="EI22" s="503"/>
      <c r="EJ22" s="503"/>
      <c r="EK22" s="503"/>
      <c r="EL22" s="503"/>
      <c r="EM22" s="504">
        <f>EI22+EG22+EE22+EC22+EA22+DY22+DW22+DU22+DS22+DQ22+DO22+EK22</f>
        <v>0</v>
      </c>
      <c r="EN22" s="505">
        <f t="shared" si="57"/>
        <v>0</v>
      </c>
      <c r="EO22" s="505">
        <f t="shared" si="58"/>
        <v>0</v>
      </c>
      <c r="EP22" s="506">
        <f>DQ22+DS22+DU22+DW22+DY22+EA22+EC22+EE22+EG22+EI22+EK22+DO22</f>
        <v>0</v>
      </c>
      <c r="EQ22" s="507">
        <f>DR22+DT22+DV22+DP22</f>
        <v>0</v>
      </c>
      <c r="ER22" s="554">
        <f t="shared" si="13"/>
        <v>0.10010266940451745</v>
      </c>
      <c r="ES22" s="400">
        <f t="shared" si="14"/>
        <v>1.0000000000000002</v>
      </c>
      <c r="ET22" s="400">
        <f t="shared" si="15"/>
        <v>1.0000000000000002</v>
      </c>
      <c r="EU22" s="400">
        <f t="shared" si="16"/>
        <v>1.0000000000000002</v>
      </c>
      <c r="EV22" s="400">
        <f t="shared" si="17"/>
        <v>0.68823529411764717</v>
      </c>
      <c r="EW22" s="693"/>
      <c r="EX22" s="768"/>
      <c r="EY22" s="768"/>
      <c r="EZ22" s="765"/>
      <c r="FA22" s="699"/>
    </row>
    <row r="23" spans="1:157" s="172" customFormat="1" ht="30" customHeight="1" thickBot="1" x14ac:dyDescent="0.3">
      <c r="A23" s="752"/>
      <c r="B23" s="751"/>
      <c r="C23" s="754"/>
      <c r="D23" s="749"/>
      <c r="E23" s="751"/>
      <c r="F23" s="547" t="s">
        <v>43</v>
      </c>
      <c r="G23" s="368">
        <f>+G21+G18</f>
        <v>74293629099</v>
      </c>
      <c r="H23" s="521">
        <f t="shared" ref="H23:V23" si="67">+H18+H21</f>
        <v>663215547</v>
      </c>
      <c r="I23" s="522"/>
      <c r="J23" s="522"/>
      <c r="K23" s="522">
        <f t="shared" si="67"/>
        <v>700000000</v>
      </c>
      <c r="L23" s="522">
        <f t="shared" si="67"/>
        <v>0</v>
      </c>
      <c r="M23" s="522">
        <f t="shared" si="67"/>
        <v>700000000</v>
      </c>
      <c r="N23" s="522">
        <f t="shared" si="67"/>
        <v>156704000</v>
      </c>
      <c r="O23" s="522">
        <f t="shared" si="67"/>
        <v>700000000</v>
      </c>
      <c r="P23" s="522">
        <f t="shared" si="67"/>
        <v>258692608</v>
      </c>
      <c r="Q23" s="522">
        <f t="shared" si="67"/>
        <v>700000000</v>
      </c>
      <c r="R23" s="522">
        <f t="shared" si="67"/>
        <v>277115074</v>
      </c>
      <c r="S23" s="522">
        <f t="shared" si="67"/>
        <v>700000000</v>
      </c>
      <c r="T23" s="522">
        <f t="shared" si="67"/>
        <v>290955449</v>
      </c>
      <c r="U23" s="522">
        <f t="shared" si="67"/>
        <v>663215547</v>
      </c>
      <c r="V23" s="522">
        <f t="shared" si="67"/>
        <v>370485449</v>
      </c>
      <c r="W23" s="522">
        <f t="shared" si="0"/>
        <v>663215547</v>
      </c>
      <c r="X23" s="522">
        <f t="shared" si="1"/>
        <v>663215547</v>
      </c>
      <c r="Y23" s="522">
        <f t="shared" si="2"/>
        <v>370485449</v>
      </c>
      <c r="Z23" s="523">
        <f>+Z18+Z21</f>
        <v>663215547</v>
      </c>
      <c r="AA23" s="523">
        <f>+AA18+AA21</f>
        <v>370485449</v>
      </c>
      <c r="AB23" s="523">
        <f t="shared" ref="AB23:AN23" si="68">+AB21+AB18</f>
        <v>6855124834</v>
      </c>
      <c r="AC23" s="523">
        <f t="shared" si="68"/>
        <v>17401105</v>
      </c>
      <c r="AD23" s="523">
        <f t="shared" si="68"/>
        <v>17401105</v>
      </c>
      <c r="AE23" s="523">
        <f t="shared" si="68"/>
        <v>432838200</v>
      </c>
      <c r="AF23" s="523">
        <f t="shared" si="68"/>
        <v>432838200</v>
      </c>
      <c r="AG23" s="523">
        <f t="shared" si="68"/>
        <v>44163534</v>
      </c>
      <c r="AH23" s="523">
        <f t="shared" si="68"/>
        <v>44163534</v>
      </c>
      <c r="AI23" s="523">
        <f t="shared" si="68"/>
        <v>91391900</v>
      </c>
      <c r="AJ23" s="523">
        <f t="shared" si="68"/>
        <v>91391900</v>
      </c>
      <c r="AK23" s="523">
        <f t="shared" si="68"/>
        <v>0</v>
      </c>
      <c r="AL23" s="523">
        <f t="shared" si="68"/>
        <v>0</v>
      </c>
      <c r="AM23" s="523">
        <f t="shared" si="68"/>
        <v>183118730</v>
      </c>
      <c r="AN23" s="523">
        <f t="shared" si="68"/>
        <v>183118730</v>
      </c>
      <c r="AO23" s="523">
        <f>+AO21+AO18</f>
        <v>1016337246</v>
      </c>
      <c r="AP23" s="523">
        <f>+AP21+AP18</f>
        <v>43556742</v>
      </c>
      <c r="AQ23" s="523">
        <f t="shared" si="65"/>
        <v>1026681339</v>
      </c>
      <c r="AR23" s="523">
        <f t="shared" si="65"/>
        <v>127452429</v>
      </c>
      <c r="AS23" s="523">
        <f t="shared" si="65"/>
        <v>2142195123</v>
      </c>
      <c r="AT23" s="523">
        <f t="shared" ref="AT23:AY23" si="69">+AT21+AT18</f>
        <v>0</v>
      </c>
      <c r="AU23" s="523">
        <f t="shared" si="69"/>
        <v>2233016250</v>
      </c>
      <c r="AV23" s="523">
        <f t="shared" si="69"/>
        <v>4835365247</v>
      </c>
      <c r="AW23" s="523">
        <f t="shared" si="69"/>
        <v>2222690447</v>
      </c>
      <c r="AX23" s="523">
        <f>+AX21+AX18</f>
        <v>34777300</v>
      </c>
      <c r="AY23" s="523">
        <f t="shared" si="69"/>
        <v>8812860388</v>
      </c>
      <c r="AZ23" s="523">
        <f>+AZ21+AZ18</f>
        <v>3935831078</v>
      </c>
      <c r="BA23" s="523">
        <f t="shared" si="5"/>
        <v>18222694262</v>
      </c>
      <c r="BB23" s="523">
        <f t="shared" si="6"/>
        <v>18222694262</v>
      </c>
      <c r="BC23" s="523">
        <f t="shared" si="7"/>
        <v>9745896265</v>
      </c>
      <c r="BD23" s="523">
        <f>+BD18+BD21</f>
        <v>18222694262</v>
      </c>
      <c r="BE23" s="523">
        <f>+BE18+BE21</f>
        <v>9745896265</v>
      </c>
      <c r="BF23" s="524">
        <f t="shared" ref="BF23:CI23" si="70">+BF18+BF21</f>
        <v>26464983480</v>
      </c>
      <c r="BG23" s="524">
        <f t="shared" si="70"/>
        <v>1470056733</v>
      </c>
      <c r="BH23" s="524">
        <f t="shared" si="70"/>
        <v>1470056733</v>
      </c>
      <c r="BI23" s="524">
        <f t="shared" si="70"/>
        <v>2076009472</v>
      </c>
      <c r="BJ23" s="524">
        <f t="shared" si="70"/>
        <v>46707634</v>
      </c>
      <c r="BK23" s="524">
        <f t="shared" si="70"/>
        <v>1767225004</v>
      </c>
      <c r="BL23" s="524">
        <f t="shared" si="70"/>
        <v>-40953413</v>
      </c>
      <c r="BM23" s="524">
        <f t="shared" si="70"/>
        <v>2767225004</v>
      </c>
      <c r="BN23" s="524">
        <f t="shared" si="70"/>
        <v>10794173</v>
      </c>
      <c r="BO23" s="524">
        <f t="shared" si="70"/>
        <v>2765761385</v>
      </c>
      <c r="BP23" s="524">
        <f t="shared" si="70"/>
        <v>5872143.1037052274</v>
      </c>
      <c r="BQ23" s="524">
        <f t="shared" si="70"/>
        <v>1884560661</v>
      </c>
      <c r="BR23" s="524">
        <f t="shared" si="70"/>
        <v>26409025.896294773</v>
      </c>
      <c r="BS23" s="524">
        <f t="shared" si="70"/>
        <v>2765761389</v>
      </c>
      <c r="BT23" s="524">
        <f t="shared" si="70"/>
        <v>0</v>
      </c>
      <c r="BU23" s="524">
        <f t="shared" si="70"/>
        <v>1866308721</v>
      </c>
      <c r="BV23" s="524">
        <f t="shared" si="70"/>
        <v>0</v>
      </c>
      <c r="BW23" s="524">
        <f t="shared" si="70"/>
        <v>1826007843</v>
      </c>
      <c r="BX23" s="523">
        <f t="shared" si="70"/>
        <v>0</v>
      </c>
      <c r="BY23" s="524">
        <f t="shared" si="70"/>
        <v>1835357886</v>
      </c>
      <c r="BZ23" s="524">
        <f t="shared" si="70"/>
        <v>0</v>
      </c>
      <c r="CA23" s="524">
        <f t="shared" si="70"/>
        <v>1835357886</v>
      </c>
      <c r="CB23" s="524">
        <f t="shared" si="70"/>
        <v>0</v>
      </c>
      <c r="CC23" s="524">
        <f t="shared" si="70"/>
        <v>1709055729</v>
      </c>
      <c r="CD23" s="523">
        <f t="shared" si="70"/>
        <v>0</v>
      </c>
      <c r="CE23" s="525">
        <f>+CE18+CE21</f>
        <v>24568687713</v>
      </c>
      <c r="CF23" s="524">
        <f t="shared" si="9"/>
        <v>19188916212</v>
      </c>
      <c r="CG23" s="524">
        <f t="shared" si="10"/>
        <v>1518886296</v>
      </c>
      <c r="CH23" s="524">
        <f t="shared" si="70"/>
        <v>24568687713</v>
      </c>
      <c r="CI23" s="523">
        <f t="shared" si="70"/>
        <v>1518886296</v>
      </c>
      <c r="CJ23" s="526">
        <v>27090000000</v>
      </c>
      <c r="CK23" s="527">
        <v>27090000000</v>
      </c>
      <c r="CL23" s="527">
        <v>27090000000</v>
      </c>
      <c r="CM23" s="527">
        <v>27090000000</v>
      </c>
      <c r="CN23" s="527">
        <v>27090000000</v>
      </c>
      <c r="CO23" s="527">
        <v>27090000000</v>
      </c>
      <c r="CP23" s="527">
        <v>27090000000</v>
      </c>
      <c r="CQ23" s="527">
        <v>27090000000</v>
      </c>
      <c r="CR23" s="527">
        <v>27090000000</v>
      </c>
      <c r="CS23" s="527">
        <v>27090000000</v>
      </c>
      <c r="CT23" s="527">
        <v>27090000000</v>
      </c>
      <c r="CU23" s="527">
        <v>27090000000</v>
      </c>
      <c r="CV23" s="527">
        <v>27090000000</v>
      </c>
      <c r="CW23" s="527">
        <v>27090000000</v>
      </c>
      <c r="CX23" s="527">
        <v>27090000000</v>
      </c>
      <c r="CY23" s="527">
        <v>27090000000</v>
      </c>
      <c r="CZ23" s="527">
        <v>27090000000</v>
      </c>
      <c r="DA23" s="527">
        <v>27090000000</v>
      </c>
      <c r="DB23" s="527">
        <v>27090000000</v>
      </c>
      <c r="DC23" s="527">
        <v>27090000000</v>
      </c>
      <c r="DD23" s="527">
        <v>27090000000</v>
      </c>
      <c r="DE23" s="527">
        <v>27090000000</v>
      </c>
      <c r="DF23" s="527">
        <v>27090000000</v>
      </c>
      <c r="DG23" s="527">
        <v>27090000000</v>
      </c>
      <c r="DH23" s="527">
        <v>27090000000</v>
      </c>
      <c r="DI23" s="527">
        <v>27090000000</v>
      </c>
      <c r="DJ23" s="527">
        <v>27090000000</v>
      </c>
      <c r="DK23" s="527">
        <v>27090000000</v>
      </c>
      <c r="DL23" s="527">
        <v>27090000000</v>
      </c>
      <c r="DM23" s="527">
        <v>27090000000</v>
      </c>
      <c r="DN23" s="528">
        <v>27090000000</v>
      </c>
      <c r="DO23" s="529"/>
      <c r="DP23" s="530"/>
      <c r="DQ23" s="530"/>
      <c r="DR23" s="530"/>
      <c r="DS23" s="530"/>
      <c r="DT23" s="530"/>
      <c r="DU23" s="530"/>
      <c r="DV23" s="530"/>
      <c r="DW23" s="530"/>
      <c r="DX23" s="530"/>
      <c r="DY23" s="530"/>
      <c r="DZ23" s="530"/>
      <c r="EA23" s="530"/>
      <c r="EB23" s="530"/>
      <c r="EC23" s="530"/>
      <c r="ED23" s="530"/>
      <c r="EE23" s="530"/>
      <c r="EF23" s="530"/>
      <c r="EG23" s="530"/>
      <c r="EH23" s="530"/>
      <c r="EI23" s="530"/>
      <c r="EJ23" s="530"/>
      <c r="EK23" s="530"/>
      <c r="EL23" s="530"/>
      <c r="EM23" s="531">
        <f>EK23+EI23+EG23+EE23+EC23+EA23+DY23+DW23+DU23+DS23+DQ23+DO23</f>
        <v>0</v>
      </c>
      <c r="EN23" s="530">
        <f>+EN18+EN21</f>
        <v>0</v>
      </c>
      <c r="EO23" s="532">
        <f>EO18+EO21</f>
        <v>0</v>
      </c>
      <c r="EP23" s="530">
        <f>+EP18+EP21</f>
        <v>0</v>
      </c>
      <c r="EQ23" s="533">
        <f>+EQ18+EQ21</f>
        <v>0</v>
      </c>
      <c r="ER23" s="555">
        <f t="shared" si="13"/>
        <v>0</v>
      </c>
      <c r="ES23" s="401">
        <f t="shared" si="14"/>
        <v>7.9154355525829417E-2</v>
      </c>
      <c r="ET23" s="401">
        <f t="shared" si="15"/>
        <v>6.1822035989179576E-2</v>
      </c>
      <c r="EU23" s="401">
        <f t="shared" si="16"/>
        <v>0.30558952530952133</v>
      </c>
      <c r="EV23" s="402">
        <f t="shared" si="17"/>
        <v>0.15661192152149978</v>
      </c>
      <c r="EW23" s="694"/>
      <c r="EX23" s="769"/>
      <c r="EY23" s="769"/>
      <c r="EZ23" s="766"/>
      <c r="FA23" s="700"/>
    </row>
    <row r="24" spans="1:157" s="63" customFormat="1" ht="30" customHeight="1" x14ac:dyDescent="0.25">
      <c r="A24" s="752"/>
      <c r="B24" s="751">
        <v>3</v>
      </c>
      <c r="C24" s="754" t="s">
        <v>160</v>
      </c>
      <c r="D24" s="749" t="s">
        <v>162</v>
      </c>
      <c r="E24" s="751">
        <v>207</v>
      </c>
      <c r="F24" s="251" t="s">
        <v>39</v>
      </c>
      <c r="G24" s="508">
        <v>100</v>
      </c>
      <c r="H24" s="509">
        <v>5</v>
      </c>
      <c r="I24" s="510"/>
      <c r="J24" s="510"/>
      <c r="K24" s="510">
        <v>5</v>
      </c>
      <c r="L24" s="406">
        <v>0</v>
      </c>
      <c r="M24" s="406">
        <v>5</v>
      </c>
      <c r="N24" s="406">
        <v>0</v>
      </c>
      <c r="O24" s="406">
        <v>5</v>
      </c>
      <c r="P24" s="406">
        <v>0</v>
      </c>
      <c r="Q24" s="406">
        <v>5</v>
      </c>
      <c r="R24" s="406">
        <v>0</v>
      </c>
      <c r="S24" s="406">
        <v>5</v>
      </c>
      <c r="T24" s="406">
        <v>0</v>
      </c>
      <c r="U24" s="510">
        <v>19.239999999999998</v>
      </c>
      <c r="V24" s="510">
        <v>19.239999999999998</v>
      </c>
      <c r="W24" s="511">
        <f t="shared" si="0"/>
        <v>19.239999999999998</v>
      </c>
      <c r="X24" s="511">
        <f t="shared" si="1"/>
        <v>19.239999999999998</v>
      </c>
      <c r="Y24" s="511">
        <f t="shared" si="2"/>
        <v>19.239999999999998</v>
      </c>
      <c r="Z24" s="407">
        <f t="shared" si="3"/>
        <v>19.239999999999998</v>
      </c>
      <c r="AA24" s="407">
        <f t="shared" si="4"/>
        <v>19.239999999999998</v>
      </c>
      <c r="AB24" s="407">
        <v>5</v>
      </c>
      <c r="AC24" s="407">
        <v>0</v>
      </c>
      <c r="AD24" s="407">
        <v>0</v>
      </c>
      <c r="AE24" s="407">
        <v>0</v>
      </c>
      <c r="AF24" s="407">
        <v>0</v>
      </c>
      <c r="AG24" s="407">
        <v>0</v>
      </c>
      <c r="AH24" s="407">
        <v>0</v>
      </c>
      <c r="AI24" s="407">
        <v>0</v>
      </c>
      <c r="AJ24" s="407">
        <v>0</v>
      </c>
      <c r="AK24" s="407">
        <v>0</v>
      </c>
      <c r="AL24" s="407">
        <v>0</v>
      </c>
      <c r="AM24" s="407">
        <v>0</v>
      </c>
      <c r="AN24" s="407"/>
      <c r="AO24" s="407">
        <v>0</v>
      </c>
      <c r="AP24" s="407">
        <v>0</v>
      </c>
      <c r="AQ24" s="407">
        <v>1</v>
      </c>
      <c r="AR24" s="407">
        <v>32.94</v>
      </c>
      <c r="AS24" s="407">
        <v>31.94</v>
      </c>
      <c r="AT24" s="407">
        <v>0</v>
      </c>
      <c r="AU24" s="407">
        <v>0</v>
      </c>
      <c r="AV24" s="407">
        <v>0</v>
      </c>
      <c r="AW24" s="407">
        <v>0</v>
      </c>
      <c r="AX24" s="407">
        <v>0</v>
      </c>
      <c r="AY24" s="407">
        <v>0</v>
      </c>
      <c r="AZ24" s="407">
        <v>0</v>
      </c>
      <c r="BA24" s="407">
        <f t="shared" si="5"/>
        <v>32.94</v>
      </c>
      <c r="BB24" s="407">
        <f t="shared" si="6"/>
        <v>32.94</v>
      </c>
      <c r="BC24" s="407">
        <f t="shared" si="7"/>
        <v>32.94</v>
      </c>
      <c r="BD24" s="407">
        <f t="shared" si="8"/>
        <v>32.94</v>
      </c>
      <c r="BE24" s="407">
        <f t="shared" si="18"/>
        <v>32.94</v>
      </c>
      <c r="BF24" s="408">
        <f>+GESTIÓN!BH15</f>
        <v>21</v>
      </c>
      <c r="BG24" s="408">
        <f>+GESTIÓN!BI15</f>
        <v>0</v>
      </c>
      <c r="BH24" s="408">
        <f>+GESTIÓN!BJ15</f>
        <v>0</v>
      </c>
      <c r="BI24" s="408">
        <f>+GESTIÓN!BK15</f>
        <v>0</v>
      </c>
      <c r="BJ24" s="408">
        <f>+GESTIÓN!BL15</f>
        <v>0</v>
      </c>
      <c r="BK24" s="408">
        <f>+GESTIÓN!BM15</f>
        <v>0</v>
      </c>
      <c r="BL24" s="408">
        <f>+GESTIÓN!BN15</f>
        <v>0</v>
      </c>
      <c r="BM24" s="408">
        <f>+GESTIÓN!BO15</f>
        <v>0</v>
      </c>
      <c r="BN24" s="408">
        <f>+GESTIÓN!BP15</f>
        <v>0</v>
      </c>
      <c r="BO24" s="408">
        <f>+GESTIÓN!BQ15</f>
        <v>0</v>
      </c>
      <c r="BP24" s="408">
        <f>+GESTIÓN!BR15</f>
        <v>0</v>
      </c>
      <c r="BQ24" s="408">
        <f>+GESTIÓN!BS15</f>
        <v>10.5</v>
      </c>
      <c r="BR24" s="408">
        <f>+GESTIÓN!BT15</f>
        <v>0</v>
      </c>
      <c r="BS24" s="408">
        <f>+GESTIÓN!BU15</f>
        <v>0</v>
      </c>
      <c r="BT24" s="408">
        <f>+GESTIÓN!BV15</f>
        <v>0</v>
      </c>
      <c r="BU24" s="408">
        <f>+GESTIÓN!BW15</f>
        <v>0</v>
      </c>
      <c r="BV24" s="408">
        <f>+GESTIÓN!BX15</f>
        <v>0</v>
      </c>
      <c r="BW24" s="408">
        <f>+GESTIÓN!BY15</f>
        <v>7.34</v>
      </c>
      <c r="BX24" s="408">
        <f>+GESTIÓN!BZ15</f>
        <v>17.84</v>
      </c>
      <c r="BY24" s="408">
        <f>+GESTIÓN!CA15</f>
        <v>0</v>
      </c>
      <c r="BZ24" s="408">
        <f>+GESTIÓN!CB15</f>
        <v>0</v>
      </c>
      <c r="CA24" s="408">
        <f>+GESTIÓN!CC15</f>
        <v>3.16</v>
      </c>
      <c r="CB24" s="408">
        <f>+GESTIÓN!CD15</f>
        <v>0</v>
      </c>
      <c r="CC24" s="408">
        <f>+GESTIÓN!CE15</f>
        <v>0</v>
      </c>
      <c r="CD24" s="409">
        <f>+GESTIÓN!CF15</f>
        <v>0</v>
      </c>
      <c r="CE24" s="410">
        <f t="shared" ref="CE24" si="71">+BG24+BI24+BK24+BM24+BO24+BQ24+BS24+BU24+BW24+BY24+CC24+CA24</f>
        <v>21</v>
      </c>
      <c r="CF24" s="408">
        <f t="shared" si="9"/>
        <v>17.84</v>
      </c>
      <c r="CG24" s="408">
        <f t="shared" si="10"/>
        <v>17.84</v>
      </c>
      <c r="CH24" s="408">
        <f t="shared" si="62"/>
        <v>21</v>
      </c>
      <c r="CI24" s="409">
        <f t="shared" si="12"/>
        <v>17.84</v>
      </c>
      <c r="CJ24" s="411">
        <f>+GESTIÓN!CL15</f>
        <v>25.82</v>
      </c>
      <c r="CK24" s="408"/>
      <c r="CL24" s="408"/>
      <c r="CM24" s="408"/>
      <c r="CN24" s="408"/>
      <c r="CO24" s="408"/>
      <c r="CP24" s="408"/>
      <c r="CQ24" s="408"/>
      <c r="CR24" s="408"/>
      <c r="CS24" s="408"/>
      <c r="CT24" s="408"/>
      <c r="CU24" s="408"/>
      <c r="CV24" s="408"/>
      <c r="CW24" s="408"/>
      <c r="CX24" s="408"/>
      <c r="CY24" s="408"/>
      <c r="CZ24" s="408"/>
      <c r="DA24" s="408"/>
      <c r="DB24" s="408"/>
      <c r="DC24" s="408"/>
      <c r="DD24" s="408"/>
      <c r="DE24" s="408"/>
      <c r="DF24" s="408"/>
      <c r="DG24" s="408"/>
      <c r="DH24" s="408"/>
      <c r="DI24" s="408">
        <f>DG24+DE24+DC24+DA24+CW24+CU24+CS24+CQ24+CO24+CM24+CK24</f>
        <v>0</v>
      </c>
      <c r="DJ24" s="408">
        <f>CK24+CM24+CO24+CQ24</f>
        <v>0</v>
      </c>
      <c r="DK24" s="408">
        <f>CL24+CN24+CP24+CR24</f>
        <v>0</v>
      </c>
      <c r="DL24" s="408">
        <f>DI24+BK24</f>
        <v>0</v>
      </c>
      <c r="DM24" s="408">
        <f>DK24+BK24</f>
        <v>0</v>
      </c>
      <c r="DN24" s="412">
        <f>+GESTIÓN!DP15</f>
        <v>1</v>
      </c>
      <c r="DO24" s="512"/>
      <c r="DP24" s="513"/>
      <c r="DQ24" s="513"/>
      <c r="DR24" s="513"/>
      <c r="DS24" s="513"/>
      <c r="DT24" s="513"/>
      <c r="DU24" s="513"/>
      <c r="DV24" s="513"/>
      <c r="DW24" s="513"/>
      <c r="DX24" s="513"/>
      <c r="DY24" s="513"/>
      <c r="DZ24" s="513"/>
      <c r="EA24" s="513"/>
      <c r="EB24" s="513"/>
      <c r="EC24" s="513"/>
      <c r="ED24" s="513"/>
      <c r="EE24" s="513"/>
      <c r="EF24" s="513"/>
      <c r="EG24" s="514"/>
      <c r="EH24" s="514"/>
      <c r="EI24" s="514"/>
      <c r="EJ24" s="514"/>
      <c r="EK24" s="514"/>
      <c r="EL24" s="514"/>
      <c r="EM24" s="515">
        <f>EK24+EI24+EG24+EE24+EC24+EA24+DY24+DW24+DU24+DS24+DQ24+DO24</f>
        <v>0</v>
      </c>
      <c r="EN24" s="516">
        <f t="shared" ref="EN24:EN28" si="72">DO24+DQ24+DS24+DU24</f>
        <v>0</v>
      </c>
      <c r="EO24" s="517">
        <f t="shared" ref="EO24:EO29" si="73">DP24+DR24+DT24+DV24</f>
        <v>0</v>
      </c>
      <c r="EP24" s="518">
        <f>DQ24+DS24+DU24+DW24+DY24+EA24+EC24+EE24+EG24+EI24+EK24+DO24</f>
        <v>0</v>
      </c>
      <c r="EQ24" s="519">
        <f>DP24+DR24+DT24+DV24</f>
        <v>0</v>
      </c>
      <c r="ER24" s="556">
        <f t="shared" si="13"/>
        <v>2.430517711171662</v>
      </c>
      <c r="ES24" s="520">
        <f t="shared" si="14"/>
        <v>1</v>
      </c>
      <c r="ET24" s="520">
        <f t="shared" si="15"/>
        <v>0.84952380952380957</v>
      </c>
      <c r="EU24" s="520">
        <f t="shared" si="16"/>
        <v>1</v>
      </c>
      <c r="EV24" s="520">
        <f t="shared" si="17"/>
        <v>0.70019999999999993</v>
      </c>
      <c r="EW24" s="770" t="s">
        <v>469</v>
      </c>
      <c r="EX24" s="767" t="s">
        <v>420</v>
      </c>
      <c r="EY24" s="767" t="s">
        <v>420</v>
      </c>
      <c r="EZ24" s="764" t="s">
        <v>441</v>
      </c>
      <c r="FA24" s="698" t="s">
        <v>468</v>
      </c>
    </row>
    <row r="25" spans="1:157" s="107" customFormat="1" ht="30" customHeight="1" x14ac:dyDescent="0.25">
      <c r="A25" s="752"/>
      <c r="B25" s="751"/>
      <c r="C25" s="754"/>
      <c r="D25" s="749"/>
      <c r="E25" s="751"/>
      <c r="F25" s="252" t="s">
        <v>3</v>
      </c>
      <c r="G25" s="414">
        <f>AA25+BE25+CH25+CJ25+DN25</f>
        <v>20954719762</v>
      </c>
      <c r="H25" s="282">
        <v>289140119</v>
      </c>
      <c r="I25" s="271"/>
      <c r="J25" s="271"/>
      <c r="K25" s="271">
        <v>550000000</v>
      </c>
      <c r="L25" s="272">
        <v>0</v>
      </c>
      <c r="M25" s="253">
        <v>550000000</v>
      </c>
      <c r="N25" s="254">
        <v>124132000</v>
      </c>
      <c r="O25" s="272">
        <v>550000000</v>
      </c>
      <c r="P25" s="272">
        <v>124132000</v>
      </c>
      <c r="Q25" s="272">
        <v>550000000</v>
      </c>
      <c r="R25" s="272">
        <v>178240000</v>
      </c>
      <c r="S25" s="272">
        <v>450000000</v>
      </c>
      <c r="T25" s="272">
        <v>217445119</v>
      </c>
      <c r="U25" s="253">
        <v>289140119</v>
      </c>
      <c r="V25" s="253">
        <v>270181119</v>
      </c>
      <c r="W25" s="422">
        <f t="shared" si="0"/>
        <v>289140119</v>
      </c>
      <c r="X25" s="422">
        <f t="shared" si="1"/>
        <v>289140119</v>
      </c>
      <c r="Y25" s="422">
        <f t="shared" si="2"/>
        <v>270181119</v>
      </c>
      <c r="Z25" s="416">
        <f t="shared" si="3"/>
        <v>289140119</v>
      </c>
      <c r="AA25" s="416">
        <f t="shared" si="4"/>
        <v>270181119</v>
      </c>
      <c r="AB25" s="416">
        <v>11225759000</v>
      </c>
      <c r="AC25" s="416">
        <v>0</v>
      </c>
      <c r="AD25" s="416">
        <v>0</v>
      </c>
      <c r="AE25" s="416">
        <v>201655000</v>
      </c>
      <c r="AF25" s="416">
        <v>201655000</v>
      </c>
      <c r="AG25" s="416">
        <v>153411000</v>
      </c>
      <c r="AH25" s="416">
        <v>153411000</v>
      </c>
      <c r="AI25" s="416">
        <v>0</v>
      </c>
      <c r="AJ25" s="416">
        <v>0</v>
      </c>
      <c r="AK25" s="416">
        <v>0</v>
      </c>
      <c r="AL25" s="416">
        <v>0</v>
      </c>
      <c r="AM25" s="416">
        <v>71996000</v>
      </c>
      <c r="AN25" s="416">
        <v>71996000</v>
      </c>
      <c r="AO25" s="416">
        <v>1670063333</v>
      </c>
      <c r="AP25" s="416">
        <v>0</v>
      </c>
      <c r="AQ25" s="416">
        <v>1670063333</v>
      </c>
      <c r="AR25" s="416">
        <v>0</v>
      </c>
      <c r="AS25" s="416">
        <f>461222022-267603000</f>
        <v>193619022</v>
      </c>
      <c r="AT25" s="416">
        <v>6500000</v>
      </c>
      <c r="AU25" s="416">
        <v>461222022</v>
      </c>
      <c r="AV25" s="416">
        <v>13880000</v>
      </c>
      <c r="AW25" s="416">
        <v>461222022</v>
      </c>
      <c r="AX25" s="416">
        <v>0</v>
      </c>
      <c r="AY25" s="416">
        <v>-4408049732</v>
      </c>
      <c r="AZ25" s="416">
        <v>23966933</v>
      </c>
      <c r="BA25" s="416">
        <f t="shared" si="5"/>
        <v>475202000</v>
      </c>
      <c r="BB25" s="416">
        <f t="shared" si="6"/>
        <v>475202000</v>
      </c>
      <c r="BC25" s="416">
        <f t="shared" si="7"/>
        <v>471408933</v>
      </c>
      <c r="BD25" s="416">
        <f t="shared" si="8"/>
        <v>475202000</v>
      </c>
      <c r="BE25" s="416">
        <f t="shared" si="18"/>
        <v>471408933</v>
      </c>
      <c r="BF25" s="417">
        <v>1065631000</v>
      </c>
      <c r="BG25" s="417">
        <v>706420978</v>
      </c>
      <c r="BH25" s="417">
        <v>706420978</v>
      </c>
      <c r="BI25" s="417">
        <v>44332136</v>
      </c>
      <c r="BJ25" s="417">
        <v>0</v>
      </c>
      <c r="BK25" s="417">
        <v>38381136</v>
      </c>
      <c r="BL25" s="417">
        <v>0</v>
      </c>
      <c r="BM25" s="417">
        <v>38381136</v>
      </c>
      <c r="BN25" s="417">
        <v>0</v>
      </c>
      <c r="BO25" s="417">
        <v>38381136</v>
      </c>
      <c r="BP25" s="417">
        <v>0</v>
      </c>
      <c r="BQ25" s="417">
        <v>32430136</v>
      </c>
      <c r="BR25" s="417">
        <v>0</v>
      </c>
      <c r="BS25" s="417">
        <v>38381140</v>
      </c>
      <c r="BT25" s="417">
        <v>0</v>
      </c>
      <c r="BU25" s="417">
        <v>32818970</v>
      </c>
      <c r="BV25" s="417">
        <v>0</v>
      </c>
      <c r="BW25" s="417">
        <v>47268680</v>
      </c>
      <c r="BX25" s="417">
        <v>0</v>
      </c>
      <c r="BY25" s="417">
        <v>10357302</v>
      </c>
      <c r="BZ25" s="417"/>
      <c r="CA25" s="417">
        <v>10357302</v>
      </c>
      <c r="CB25" s="417"/>
      <c r="CC25" s="417">
        <v>36619658</v>
      </c>
      <c r="CD25" s="418"/>
      <c r="CE25" s="419">
        <f>+BG25+BI25+BK25+BM25+BO25+BQ25+BS25+BU25+BW25+BY25+CC25+CA25</f>
        <v>1074129710</v>
      </c>
      <c r="CF25" s="417">
        <f t="shared" si="9"/>
        <v>1016795448</v>
      </c>
      <c r="CG25" s="417">
        <f t="shared" si="10"/>
        <v>706420978</v>
      </c>
      <c r="CH25" s="417">
        <f t="shared" si="62"/>
        <v>1074129710</v>
      </c>
      <c r="CI25" s="418">
        <f t="shared" si="12"/>
        <v>706420978</v>
      </c>
      <c r="CJ25" s="420">
        <v>12800000000</v>
      </c>
      <c r="CK25" s="417"/>
      <c r="CL25" s="417"/>
      <c r="CM25" s="417"/>
      <c r="CN25" s="417"/>
      <c r="CO25" s="417"/>
      <c r="CP25" s="417"/>
      <c r="CQ25" s="417"/>
      <c r="CR25" s="417"/>
      <c r="CS25" s="417"/>
      <c r="CT25" s="417"/>
      <c r="CU25" s="417"/>
      <c r="CV25" s="417"/>
      <c r="CW25" s="417"/>
      <c r="CX25" s="417"/>
      <c r="CY25" s="417"/>
      <c r="CZ25" s="417"/>
      <c r="DA25" s="417"/>
      <c r="DB25" s="417"/>
      <c r="DC25" s="417"/>
      <c r="DD25" s="417"/>
      <c r="DE25" s="417"/>
      <c r="DF25" s="417"/>
      <c r="DG25" s="417"/>
      <c r="DH25" s="417"/>
      <c r="DI25" s="417">
        <f>DG25+DE25+DC25+DA25+CY25+CW25+CU25+CS25+CQ25+CO25+CM25+CK25</f>
        <v>0</v>
      </c>
      <c r="DJ25" s="417">
        <f>CK25+CM25+CO25+CQ25</f>
        <v>0</v>
      </c>
      <c r="DK25" s="417">
        <f>CL25+CN25+CP25+CR25</f>
        <v>0</v>
      </c>
      <c r="DL25" s="417">
        <f>CK25+CM25+CO25+CQ25+CS25+CU25+CW25+CY25+DA25+DE25+DG25</f>
        <v>0</v>
      </c>
      <c r="DM25" s="417">
        <f>CL25+CN25+CP25+CR25</f>
        <v>0</v>
      </c>
      <c r="DN25" s="421">
        <v>6339000000</v>
      </c>
      <c r="DO25" s="313"/>
      <c r="DP25" s="255"/>
      <c r="DQ25" s="255"/>
      <c r="DR25" s="255"/>
      <c r="DS25" s="255"/>
      <c r="DT25" s="255"/>
      <c r="DU25" s="255"/>
      <c r="DV25" s="255"/>
      <c r="DW25" s="255"/>
      <c r="DX25" s="255"/>
      <c r="DY25" s="255"/>
      <c r="DZ25" s="255"/>
      <c r="EA25" s="255"/>
      <c r="EB25" s="255"/>
      <c r="EC25" s="255"/>
      <c r="ED25" s="255"/>
      <c r="EE25" s="255"/>
      <c r="EF25" s="255"/>
      <c r="EG25" s="255"/>
      <c r="EH25" s="255"/>
      <c r="EI25" s="255"/>
      <c r="EJ25" s="255"/>
      <c r="EK25" s="255"/>
      <c r="EL25" s="255"/>
      <c r="EM25" s="445">
        <f>EK25+EI25+EG25+EE25+EC25+EA25+DY25+DW25+DU25+DS25+DQ25+DO25</f>
        <v>0</v>
      </c>
      <c r="EN25" s="257">
        <f t="shared" si="72"/>
        <v>0</v>
      </c>
      <c r="EO25" s="257">
        <f t="shared" si="73"/>
        <v>0</v>
      </c>
      <c r="EP25" s="256">
        <f>DQ25+DS25+DU25+DW25+DY25+EA25+EC25+EE25+EG25+EI25+EK25+DO25</f>
        <v>0</v>
      </c>
      <c r="EQ25" s="287">
        <f>DP25+DR25+DT25+DV25</f>
        <v>0</v>
      </c>
      <c r="ER25" s="553">
        <f t="shared" si="13"/>
        <v>0</v>
      </c>
      <c r="ES25" s="399">
        <f t="shared" si="14"/>
        <v>0.69475230184154013</v>
      </c>
      <c r="ET25" s="399">
        <f t="shared" si="15"/>
        <v>0.65766822332844699</v>
      </c>
      <c r="EU25" s="399">
        <f t="shared" si="16"/>
        <v>0.81296978786366814</v>
      </c>
      <c r="EV25" s="399">
        <f t="shared" si="17"/>
        <v>6.9101903840578793E-2</v>
      </c>
      <c r="EW25" s="771"/>
      <c r="EX25" s="768"/>
      <c r="EY25" s="768"/>
      <c r="EZ25" s="765"/>
      <c r="FA25" s="699"/>
    </row>
    <row r="26" spans="1:157" s="107" customFormat="1" ht="30" customHeight="1" x14ac:dyDescent="0.25">
      <c r="A26" s="752"/>
      <c r="B26" s="751"/>
      <c r="C26" s="754"/>
      <c r="D26" s="749"/>
      <c r="E26" s="751"/>
      <c r="F26" s="258" t="s">
        <v>106</v>
      </c>
      <c r="G26" s="414"/>
      <c r="H26" s="283"/>
      <c r="I26" s="266"/>
      <c r="J26" s="266"/>
      <c r="K26" s="266"/>
      <c r="L26" s="255"/>
      <c r="M26" s="266"/>
      <c r="N26" s="255"/>
      <c r="O26" s="266"/>
      <c r="P26" s="255"/>
      <c r="Q26" s="266"/>
      <c r="R26" s="255"/>
      <c r="S26" s="266"/>
      <c r="T26" s="256"/>
      <c r="U26" s="268"/>
      <c r="V26" s="268"/>
      <c r="W26" s="422">
        <f t="shared" si="0"/>
        <v>0</v>
      </c>
      <c r="X26" s="422">
        <f t="shared" si="1"/>
        <v>0</v>
      </c>
      <c r="Y26" s="422">
        <f t="shared" si="2"/>
        <v>0</v>
      </c>
      <c r="Z26" s="416">
        <f t="shared" si="3"/>
        <v>0</v>
      </c>
      <c r="AA26" s="416">
        <f t="shared" si="4"/>
        <v>0</v>
      </c>
      <c r="AB26" s="416">
        <f>+AB25</f>
        <v>11225759000</v>
      </c>
      <c r="AC26" s="416"/>
      <c r="AD26" s="416"/>
      <c r="AE26" s="416"/>
      <c r="AF26" s="416"/>
      <c r="AG26" s="416">
        <v>7485951.0067943465</v>
      </c>
      <c r="AH26" s="416">
        <v>7485951.0067943465</v>
      </c>
      <c r="AI26" s="416">
        <v>23603400</v>
      </c>
      <c r="AJ26" s="416">
        <v>23603400</v>
      </c>
      <c r="AK26" s="416">
        <v>40175729.993205652</v>
      </c>
      <c r="AL26" s="416">
        <v>40175729.993205652</v>
      </c>
      <c r="AM26" s="416">
        <v>41315853</v>
      </c>
      <c r="AN26" s="416">
        <v>41315853</v>
      </c>
      <c r="AO26" s="416">
        <v>33740000</v>
      </c>
      <c r="AP26" s="416">
        <v>33740000</v>
      </c>
      <c r="AQ26" s="416">
        <v>1767952450</v>
      </c>
      <c r="AR26" s="416">
        <v>51106033</v>
      </c>
      <c r="AS26" s="416">
        <f>924450843-267603000</f>
        <v>656847843</v>
      </c>
      <c r="AT26" s="416">
        <v>61199790</v>
      </c>
      <c r="AU26" s="416">
        <v>924450842</v>
      </c>
      <c r="AV26" s="416">
        <v>39723176</v>
      </c>
      <c r="AW26" s="416">
        <v>924450842</v>
      </c>
      <c r="AX26" s="416">
        <v>22890192</v>
      </c>
      <c r="AY26" s="416">
        <v>924450842</v>
      </c>
      <c r="AZ26" s="416">
        <v>75375599</v>
      </c>
      <c r="BA26" s="416">
        <v>475202000</v>
      </c>
      <c r="BB26" s="416">
        <v>475202000</v>
      </c>
      <c r="BC26" s="416">
        <f t="shared" si="7"/>
        <v>396615724</v>
      </c>
      <c r="BD26" s="416">
        <v>475202000</v>
      </c>
      <c r="BE26" s="416">
        <f t="shared" si="18"/>
        <v>396615724</v>
      </c>
      <c r="BF26" s="417">
        <v>1065631000</v>
      </c>
      <c r="BG26" s="417">
        <v>0</v>
      </c>
      <c r="BH26" s="417">
        <v>0</v>
      </c>
      <c r="BI26" s="417">
        <v>107994583</v>
      </c>
      <c r="BJ26" s="417">
        <v>1771000</v>
      </c>
      <c r="BK26" s="417">
        <v>102043583</v>
      </c>
      <c r="BL26" s="417">
        <v>54465800</v>
      </c>
      <c r="BM26" s="417">
        <v>102043583</v>
      </c>
      <c r="BN26" s="417">
        <v>64398300</v>
      </c>
      <c r="BO26" s="417">
        <v>102043583</v>
      </c>
      <c r="BP26" s="417">
        <v>62435000</v>
      </c>
      <c r="BQ26" s="417">
        <f>102043583-5951000</f>
        <v>96092583</v>
      </c>
      <c r="BR26" s="417">
        <v>62435000</v>
      </c>
      <c r="BS26" s="417">
        <v>102043587</v>
      </c>
      <c r="BT26" s="417">
        <v>79225635</v>
      </c>
      <c r="BU26" s="417">
        <v>96481417</v>
      </c>
      <c r="BV26" s="417">
        <v>62435000</v>
      </c>
      <c r="BW26" s="417">
        <v>110931127</v>
      </c>
      <c r="BX26" s="417">
        <v>67317780.29422617</v>
      </c>
      <c r="BY26" s="417">
        <v>94831417</v>
      </c>
      <c r="BZ26" s="417"/>
      <c r="CA26" s="417">
        <v>94831417</v>
      </c>
      <c r="CB26" s="417"/>
      <c r="CC26" s="417">
        <v>64792830</v>
      </c>
      <c r="CD26" s="418"/>
      <c r="CE26" s="419">
        <f>+BG26+BI26+BK26+BM26+BO26+BQ26+BS26+BU26+BW26+BY26+CC26+CA26</f>
        <v>1074129710</v>
      </c>
      <c r="CF26" s="417">
        <f t="shared" si="9"/>
        <v>819674046</v>
      </c>
      <c r="CG26" s="417">
        <f t="shared" si="10"/>
        <v>454483515.29422617</v>
      </c>
      <c r="CH26" s="417">
        <f t="shared" si="62"/>
        <v>1074129710</v>
      </c>
      <c r="CI26" s="418">
        <f t="shared" si="12"/>
        <v>454483515.29422617</v>
      </c>
      <c r="CJ26" s="420"/>
      <c r="CK26" s="417"/>
      <c r="CL26" s="417"/>
      <c r="CM26" s="417"/>
      <c r="CN26" s="417"/>
      <c r="CO26" s="417"/>
      <c r="CP26" s="417"/>
      <c r="CQ26" s="417"/>
      <c r="CR26" s="417"/>
      <c r="CS26" s="417"/>
      <c r="CT26" s="417"/>
      <c r="CU26" s="417"/>
      <c r="CV26" s="417"/>
      <c r="CW26" s="417"/>
      <c r="CX26" s="417"/>
      <c r="CY26" s="417"/>
      <c r="CZ26" s="417"/>
      <c r="DA26" s="417"/>
      <c r="DB26" s="417"/>
      <c r="DC26" s="417"/>
      <c r="DD26" s="417"/>
      <c r="DE26" s="417"/>
      <c r="DF26" s="417"/>
      <c r="DG26" s="417"/>
      <c r="DH26" s="417"/>
      <c r="DI26" s="417">
        <f>DE26+DC26+DA26+CY26+CW26+CU26+CS26+CQ26+CO26+CM26+CK26+DG26</f>
        <v>0</v>
      </c>
      <c r="DJ26" s="417">
        <f t="shared" ref="DJ26:DJ28" si="74">CK26+CM26+CO26+CQ26</f>
        <v>0</v>
      </c>
      <c r="DK26" s="417">
        <f t="shared" ref="DK26:DK29" si="75">CL26+CN26+CP26+CR26</f>
        <v>0</v>
      </c>
      <c r="DL26" s="417">
        <f>CM26+CO26+CQ26+CS26+CU26+CW26+CY26+DA26+DC26+DE26+DG26</f>
        <v>0</v>
      </c>
      <c r="DM26" s="417">
        <f>CL26+CN26+CP26+CR26</f>
        <v>0</v>
      </c>
      <c r="DN26" s="421"/>
      <c r="DO26" s="313"/>
      <c r="DP26" s="255"/>
      <c r="DQ26" s="255"/>
      <c r="DR26" s="255"/>
      <c r="DS26" s="255"/>
      <c r="DT26" s="255"/>
      <c r="DU26" s="255"/>
      <c r="DV26" s="255"/>
      <c r="DW26" s="255"/>
      <c r="DX26" s="255"/>
      <c r="DY26" s="255"/>
      <c r="DZ26" s="255"/>
      <c r="EA26" s="255"/>
      <c r="EB26" s="255"/>
      <c r="EC26" s="255"/>
      <c r="ED26" s="255"/>
      <c r="EE26" s="255"/>
      <c r="EF26" s="255"/>
      <c r="EG26" s="255"/>
      <c r="EH26" s="255"/>
      <c r="EI26" s="255"/>
      <c r="EJ26" s="255"/>
      <c r="EK26" s="255"/>
      <c r="EL26" s="255"/>
      <c r="EM26" s="445">
        <f>EI26+EG26+EE26+EC26+EA26+DY26+DW26+DU26+DS26+DQ26+DO26+EK26</f>
        <v>0</v>
      </c>
      <c r="EN26" s="257">
        <f t="shared" si="72"/>
        <v>0</v>
      </c>
      <c r="EO26" s="257">
        <f t="shared" si="73"/>
        <v>0</v>
      </c>
      <c r="EP26" s="256">
        <f>DQ26+DS26+DU26+DW26+DY26+EA26+EC26+EE26+EG26+EI26+EK26</f>
        <v>0</v>
      </c>
      <c r="EQ26" s="287">
        <f>DP26+DR26+DT26+DV26</f>
        <v>0</v>
      </c>
      <c r="ER26" s="553">
        <f t="shared" si="13"/>
        <v>0.60684302156441783</v>
      </c>
      <c r="ES26" s="399">
        <f t="shared" si="14"/>
        <v>0.55446859335378562</v>
      </c>
      <c r="ET26" s="399">
        <f t="shared" si="15"/>
        <v>0.4231179075143785</v>
      </c>
      <c r="EU26" s="399">
        <f t="shared" si="16"/>
        <v>0.65728240314843711</v>
      </c>
      <c r="EV26" s="399" t="e">
        <f t="shared" si="17"/>
        <v>#DIV/0!</v>
      </c>
      <c r="EW26" s="771"/>
      <c r="EX26" s="768"/>
      <c r="EY26" s="768"/>
      <c r="EZ26" s="765"/>
      <c r="FA26" s="699"/>
    </row>
    <row r="27" spans="1:157" s="63" customFormat="1" ht="30" customHeight="1" x14ac:dyDescent="0.25">
      <c r="A27" s="752"/>
      <c r="B27" s="751"/>
      <c r="C27" s="754"/>
      <c r="D27" s="749"/>
      <c r="E27" s="751"/>
      <c r="F27" s="251" t="s">
        <v>40</v>
      </c>
      <c r="G27" s="453">
        <v>0</v>
      </c>
      <c r="H27" s="284"/>
      <c r="I27" s="270"/>
      <c r="J27" s="270"/>
      <c r="K27" s="270"/>
      <c r="L27" s="270"/>
      <c r="M27" s="270"/>
      <c r="N27" s="270"/>
      <c r="O27" s="270"/>
      <c r="P27" s="270"/>
      <c r="Q27" s="270"/>
      <c r="R27" s="270"/>
      <c r="S27" s="273"/>
      <c r="T27" s="433"/>
      <c r="U27" s="270"/>
      <c r="V27" s="433"/>
      <c r="W27" s="413">
        <f t="shared" si="0"/>
        <v>0</v>
      </c>
      <c r="X27" s="413">
        <f t="shared" si="1"/>
        <v>0</v>
      </c>
      <c r="Y27" s="413">
        <f t="shared" si="2"/>
        <v>0</v>
      </c>
      <c r="Z27" s="443">
        <f t="shared" si="3"/>
        <v>0</v>
      </c>
      <c r="AA27" s="443">
        <f t="shared" si="4"/>
        <v>0</v>
      </c>
      <c r="AB27" s="443">
        <v>0</v>
      </c>
      <c r="AC27" s="443">
        <v>0</v>
      </c>
      <c r="AD27" s="443">
        <v>0</v>
      </c>
      <c r="AE27" s="443">
        <v>0</v>
      </c>
      <c r="AF27" s="443">
        <v>0</v>
      </c>
      <c r="AG27" s="443">
        <v>0</v>
      </c>
      <c r="AH27" s="443">
        <v>0</v>
      </c>
      <c r="AI27" s="443">
        <v>0</v>
      </c>
      <c r="AJ27" s="443">
        <v>0</v>
      </c>
      <c r="AK27" s="443">
        <v>0</v>
      </c>
      <c r="AL27" s="443">
        <v>0</v>
      </c>
      <c r="AM27" s="443">
        <v>0</v>
      </c>
      <c r="AN27" s="443">
        <v>0</v>
      </c>
      <c r="AO27" s="443">
        <v>0</v>
      </c>
      <c r="AP27" s="443">
        <v>0</v>
      </c>
      <c r="AQ27" s="443">
        <v>0</v>
      </c>
      <c r="AR27" s="443">
        <v>0</v>
      </c>
      <c r="AS27" s="443">
        <v>0</v>
      </c>
      <c r="AT27" s="443">
        <v>0</v>
      </c>
      <c r="AU27" s="443">
        <v>0</v>
      </c>
      <c r="AV27" s="443">
        <v>0</v>
      </c>
      <c r="AW27" s="443">
        <v>0</v>
      </c>
      <c r="AX27" s="443">
        <v>0</v>
      </c>
      <c r="AY27" s="443">
        <v>0</v>
      </c>
      <c r="AZ27" s="443">
        <v>0</v>
      </c>
      <c r="BA27" s="443">
        <f t="shared" si="5"/>
        <v>0</v>
      </c>
      <c r="BB27" s="443">
        <f t="shared" si="6"/>
        <v>0</v>
      </c>
      <c r="BC27" s="443">
        <f t="shared" si="7"/>
        <v>0</v>
      </c>
      <c r="BD27" s="443">
        <f t="shared" si="8"/>
        <v>0</v>
      </c>
      <c r="BE27" s="443">
        <f t="shared" si="18"/>
        <v>0</v>
      </c>
      <c r="BF27" s="427"/>
      <c r="BG27" s="427">
        <v>0</v>
      </c>
      <c r="BH27" s="427">
        <v>0</v>
      </c>
      <c r="BI27" s="427">
        <v>0</v>
      </c>
      <c r="BJ27" s="427">
        <v>0</v>
      </c>
      <c r="BK27" s="427">
        <v>0</v>
      </c>
      <c r="BL27" s="427">
        <v>0</v>
      </c>
      <c r="BM27" s="427">
        <v>0</v>
      </c>
      <c r="BN27" s="427">
        <v>0</v>
      </c>
      <c r="BO27" s="427">
        <v>0</v>
      </c>
      <c r="BP27" s="427">
        <v>0</v>
      </c>
      <c r="BQ27" s="427">
        <v>0</v>
      </c>
      <c r="BR27" s="427">
        <v>0</v>
      </c>
      <c r="BS27" s="454"/>
      <c r="BT27" s="427">
        <v>0</v>
      </c>
      <c r="BU27" s="454"/>
      <c r="BV27" s="454">
        <v>0</v>
      </c>
      <c r="BW27" s="454"/>
      <c r="BX27" s="454">
        <v>0</v>
      </c>
      <c r="BY27" s="454"/>
      <c r="BZ27" s="454"/>
      <c r="CA27" s="454"/>
      <c r="CB27" s="454"/>
      <c r="CC27" s="454"/>
      <c r="CD27" s="443"/>
      <c r="CE27" s="428">
        <f t="shared" ref="CE27" si="76">+BG27+BI27+BK27+BM27+BO27+BQ27+BS27+BU27+BW27+BY27+CC27+CA27</f>
        <v>0</v>
      </c>
      <c r="CF27" s="427">
        <f t="shared" si="9"/>
        <v>0</v>
      </c>
      <c r="CG27" s="427">
        <f t="shared" si="10"/>
        <v>0</v>
      </c>
      <c r="CH27" s="427">
        <f t="shared" ref="CH27:CH28" si="77">+BG27+BI27+BK27+BM27+BO27+BQ27+BS27+BU27+BW27+BY27+CC27+CA27</f>
        <v>0</v>
      </c>
      <c r="CI27" s="426">
        <f t="shared" si="12"/>
        <v>0</v>
      </c>
      <c r="CJ27" s="429"/>
      <c r="CK27" s="427"/>
      <c r="CL27" s="427"/>
      <c r="CM27" s="427"/>
      <c r="CN27" s="427"/>
      <c r="CO27" s="427"/>
      <c r="CP27" s="427"/>
      <c r="CQ27" s="427"/>
      <c r="CR27" s="427"/>
      <c r="CS27" s="427"/>
      <c r="CT27" s="427"/>
      <c r="CU27" s="427"/>
      <c r="CV27" s="427"/>
      <c r="CW27" s="427"/>
      <c r="CX27" s="427"/>
      <c r="CY27" s="427"/>
      <c r="CZ27" s="427"/>
      <c r="DA27" s="427"/>
      <c r="DB27" s="427"/>
      <c r="DC27" s="427"/>
      <c r="DD27" s="427"/>
      <c r="DE27" s="427"/>
      <c r="DF27" s="427"/>
      <c r="DG27" s="427"/>
      <c r="DH27" s="427"/>
      <c r="DI27" s="427">
        <f>DE27+DC27+DA27+CY27+CW27+CU27+CS27+CQ27+CO27+CM27+CK27+DG27</f>
        <v>0</v>
      </c>
      <c r="DJ27" s="427">
        <f t="shared" si="74"/>
        <v>0</v>
      </c>
      <c r="DK27" s="427">
        <f t="shared" si="75"/>
        <v>0</v>
      </c>
      <c r="DL27" s="427">
        <f>CM27+CO27+CQ27+CS27+CU27+CW27+CY27+DA27+DC27+DE27+DG27</f>
        <v>0</v>
      </c>
      <c r="DM27" s="427">
        <v>0</v>
      </c>
      <c r="DN27" s="430"/>
      <c r="DO27" s="314"/>
      <c r="DP27" s="270"/>
      <c r="DQ27" s="270"/>
      <c r="DR27" s="270"/>
      <c r="DS27" s="270"/>
      <c r="DT27" s="270"/>
      <c r="DU27" s="270"/>
      <c r="DV27" s="270"/>
      <c r="DW27" s="270"/>
      <c r="DX27" s="270"/>
      <c r="DY27" s="270"/>
      <c r="DZ27" s="270"/>
      <c r="EA27" s="270"/>
      <c r="EB27" s="270"/>
      <c r="EC27" s="270"/>
      <c r="ED27" s="270"/>
      <c r="EE27" s="270"/>
      <c r="EF27" s="270"/>
      <c r="EG27" s="270"/>
      <c r="EH27" s="270"/>
      <c r="EI27" s="270"/>
      <c r="EJ27" s="270"/>
      <c r="EK27" s="270"/>
      <c r="EL27" s="270"/>
      <c r="EM27" s="444">
        <f>EI27+EG27+EE27+EC27+EA27+DY27+DW27+DU27+DS27+DQ27+DO27+EK27</f>
        <v>0</v>
      </c>
      <c r="EN27" s="269">
        <f t="shared" si="72"/>
        <v>0</v>
      </c>
      <c r="EO27" s="269">
        <f t="shared" si="73"/>
        <v>0</v>
      </c>
      <c r="EP27" s="265">
        <f>DQ27+DS27+DU27+DW27+DY27+EA27+EC27+EE27+EG27+EI27+EK27</f>
        <v>0</v>
      </c>
      <c r="EQ27" s="455">
        <v>0</v>
      </c>
      <c r="ER27" s="553">
        <f t="shared" si="13"/>
        <v>1</v>
      </c>
      <c r="ES27" s="399" t="e">
        <f t="shared" si="14"/>
        <v>#DIV/0!</v>
      </c>
      <c r="ET27" s="399" t="e">
        <f t="shared" si="15"/>
        <v>#DIV/0!</v>
      </c>
      <c r="EU27" s="399" t="e">
        <f t="shared" si="16"/>
        <v>#DIV/0!</v>
      </c>
      <c r="EV27" s="399" t="e">
        <f t="shared" si="17"/>
        <v>#DIV/0!</v>
      </c>
      <c r="EW27" s="771"/>
      <c r="EX27" s="768"/>
      <c r="EY27" s="768"/>
      <c r="EZ27" s="765"/>
      <c r="FA27" s="699"/>
    </row>
    <row r="28" spans="1:157" s="107" customFormat="1" ht="30" customHeight="1" x14ac:dyDescent="0.25">
      <c r="A28" s="752"/>
      <c r="B28" s="751"/>
      <c r="C28" s="754"/>
      <c r="D28" s="749"/>
      <c r="E28" s="751"/>
      <c r="F28" s="274" t="s">
        <v>4</v>
      </c>
      <c r="G28" s="414">
        <f>AA28+BE28+CH28+CJ28+DN28</f>
        <v>225885709</v>
      </c>
      <c r="H28" s="285"/>
      <c r="I28" s="275"/>
      <c r="J28" s="275"/>
      <c r="K28" s="275"/>
      <c r="L28" s="275"/>
      <c r="M28" s="275"/>
      <c r="N28" s="275"/>
      <c r="O28" s="275"/>
      <c r="P28" s="275"/>
      <c r="Q28" s="275"/>
      <c r="R28" s="275"/>
      <c r="S28" s="275"/>
      <c r="T28" s="275"/>
      <c r="U28" s="275"/>
      <c r="V28" s="275"/>
      <c r="W28" s="276">
        <f t="shared" si="0"/>
        <v>0</v>
      </c>
      <c r="X28" s="276">
        <f t="shared" si="1"/>
        <v>0</v>
      </c>
      <c r="Y28" s="276">
        <f t="shared" si="2"/>
        <v>0</v>
      </c>
      <c r="Z28" s="286">
        <f t="shared" si="3"/>
        <v>0</v>
      </c>
      <c r="AA28" s="286">
        <f t="shared" si="4"/>
        <v>0</v>
      </c>
      <c r="AB28" s="286">
        <v>151340533</v>
      </c>
      <c r="AC28" s="286">
        <v>41037700</v>
      </c>
      <c r="AD28" s="286">
        <v>41037700</v>
      </c>
      <c r="AE28" s="286">
        <v>38621667</v>
      </c>
      <c r="AF28" s="286">
        <v>38621667</v>
      </c>
      <c r="AG28" s="286">
        <v>57856266</v>
      </c>
      <c r="AH28" s="286">
        <v>57856266</v>
      </c>
      <c r="AI28" s="286">
        <v>13824900</v>
      </c>
      <c r="AJ28" s="286">
        <v>13824900</v>
      </c>
      <c r="AK28" s="286">
        <v>0</v>
      </c>
      <c r="AL28" s="286">
        <v>0</v>
      </c>
      <c r="AM28" s="286">
        <v>0</v>
      </c>
      <c r="AN28" s="286">
        <v>0</v>
      </c>
      <c r="AO28" s="286">
        <v>0</v>
      </c>
      <c r="AP28" s="286">
        <v>0</v>
      </c>
      <c r="AQ28" s="286">
        <v>0</v>
      </c>
      <c r="AR28" s="286">
        <v>0</v>
      </c>
      <c r="AS28" s="286">
        <v>0</v>
      </c>
      <c r="AT28" s="286">
        <v>0</v>
      </c>
      <c r="AU28" s="286">
        <v>0</v>
      </c>
      <c r="AV28" s="286">
        <v>0</v>
      </c>
      <c r="AW28" s="286">
        <v>0</v>
      </c>
      <c r="AX28" s="286">
        <v>0</v>
      </c>
      <c r="AY28" s="286">
        <v>0</v>
      </c>
      <c r="AZ28" s="286">
        <v>0</v>
      </c>
      <c r="BA28" s="286">
        <f>+AC28+AE28+AG28+AI28+AK28+AM28+AO28+AQ28+AS28+AU28+AY28+AW28</f>
        <v>151340533</v>
      </c>
      <c r="BB28" s="286">
        <f t="shared" si="6"/>
        <v>151340533</v>
      </c>
      <c r="BC28" s="286">
        <f t="shared" si="7"/>
        <v>151340533</v>
      </c>
      <c r="BD28" s="286">
        <f t="shared" si="8"/>
        <v>151340533</v>
      </c>
      <c r="BE28" s="286">
        <f t="shared" si="18"/>
        <v>151340533</v>
      </c>
      <c r="BF28" s="417">
        <v>74793209</v>
      </c>
      <c r="BG28" s="417">
        <v>7425448</v>
      </c>
      <c r="BH28" s="417">
        <v>7425448</v>
      </c>
      <c r="BI28" s="417">
        <v>7425448</v>
      </c>
      <c r="BJ28" s="417">
        <v>17446333</v>
      </c>
      <c r="BK28" s="417">
        <v>14737546</v>
      </c>
      <c r="BL28" s="417">
        <v>42738903</v>
      </c>
      <c r="BM28" s="417">
        <v>14985578</v>
      </c>
      <c r="BN28" s="417">
        <v>2014734</v>
      </c>
      <c r="BO28" s="417">
        <v>14985578</v>
      </c>
      <c r="BP28" s="417">
        <v>3967703.7925895154</v>
      </c>
      <c r="BQ28" s="417">
        <v>14985578</v>
      </c>
      <c r="BR28" s="417">
        <v>952054.20741048455</v>
      </c>
      <c r="BS28" s="417">
        <v>0</v>
      </c>
      <c r="BT28" s="417">
        <v>0</v>
      </c>
      <c r="BU28" s="417">
        <v>0</v>
      </c>
      <c r="BV28" s="417">
        <v>0</v>
      </c>
      <c r="BW28" s="417">
        <v>0</v>
      </c>
      <c r="BX28" s="235">
        <v>0</v>
      </c>
      <c r="BY28" s="417">
        <v>0</v>
      </c>
      <c r="BZ28" s="235"/>
      <c r="CA28" s="417">
        <v>0</v>
      </c>
      <c r="CB28" s="235"/>
      <c r="CC28" s="417">
        <v>0</v>
      </c>
      <c r="CD28" s="286"/>
      <c r="CE28" s="419">
        <f>+BG28+BI28+BK28+BM28+BO28+BQ28+BS28+BU28+BW28+BY28+CC28+CA28</f>
        <v>74545176</v>
      </c>
      <c r="CF28" s="417">
        <f t="shared" si="9"/>
        <v>74545176</v>
      </c>
      <c r="CG28" s="417">
        <f t="shared" si="10"/>
        <v>74545176</v>
      </c>
      <c r="CH28" s="417">
        <f t="shared" si="77"/>
        <v>74545176</v>
      </c>
      <c r="CI28" s="418">
        <f t="shared" si="12"/>
        <v>74545176</v>
      </c>
      <c r="CJ28" s="420"/>
      <c r="CK28" s="417"/>
      <c r="CL28" s="417"/>
      <c r="CM28" s="417"/>
      <c r="CN28" s="417"/>
      <c r="CO28" s="417"/>
      <c r="CP28" s="417"/>
      <c r="CQ28" s="417"/>
      <c r="CR28" s="417"/>
      <c r="CS28" s="417"/>
      <c r="CT28" s="417"/>
      <c r="CU28" s="417"/>
      <c r="CV28" s="417"/>
      <c r="CW28" s="417"/>
      <c r="CX28" s="417"/>
      <c r="CY28" s="417"/>
      <c r="CZ28" s="417"/>
      <c r="DA28" s="417"/>
      <c r="DB28" s="417"/>
      <c r="DC28" s="417"/>
      <c r="DD28" s="417"/>
      <c r="DE28" s="417"/>
      <c r="DF28" s="417"/>
      <c r="DG28" s="417"/>
      <c r="DH28" s="417"/>
      <c r="DI28" s="417">
        <f>DE28+DC28+DA28+CY28+CW28+CU28+CS28+CQ28+CO28+CM28+CK28+DG28</f>
        <v>0</v>
      </c>
      <c r="DJ28" s="417">
        <f t="shared" si="74"/>
        <v>0</v>
      </c>
      <c r="DK28" s="417">
        <f t="shared" si="75"/>
        <v>0</v>
      </c>
      <c r="DL28" s="417">
        <f>CM28+CO28+CQ28+CS28+CU28+CW28+CY28+DA28+DC28+DE28+DG28+CK28</f>
        <v>0</v>
      </c>
      <c r="DM28" s="417">
        <f>CL28+CN28+CP28+CR28</f>
        <v>0</v>
      </c>
      <c r="DN28" s="421"/>
      <c r="DO28" s="313"/>
      <c r="DP28" s="255"/>
      <c r="DQ28" s="255"/>
      <c r="DR28" s="255"/>
      <c r="DS28" s="255"/>
      <c r="DT28" s="255"/>
      <c r="DU28" s="255"/>
      <c r="DV28" s="255"/>
      <c r="DW28" s="255"/>
      <c r="DX28" s="255"/>
      <c r="DY28" s="255"/>
      <c r="DZ28" s="255"/>
      <c r="EA28" s="255"/>
      <c r="EB28" s="255"/>
      <c r="EC28" s="255"/>
      <c r="ED28" s="255"/>
      <c r="EE28" s="255"/>
      <c r="EF28" s="255"/>
      <c r="EG28" s="255"/>
      <c r="EH28" s="255"/>
      <c r="EI28" s="255"/>
      <c r="EJ28" s="255"/>
      <c r="EK28" s="255"/>
      <c r="EL28" s="255"/>
      <c r="EM28" s="445">
        <f>EI28+EG28+EE28+EC28+EA28+DY28+DW28+DU28+DS28+DQ28+DO28+EK28</f>
        <v>0</v>
      </c>
      <c r="EN28" s="257">
        <f t="shared" si="72"/>
        <v>0</v>
      </c>
      <c r="EO28" s="257">
        <f t="shared" si="73"/>
        <v>0</v>
      </c>
      <c r="EP28" s="256">
        <f>DQ28+DS28+DU28+DW28+DY28+EA28+EC28+EE28+EG28+EI28+EK28+DO28</f>
        <v>0</v>
      </c>
      <c r="EQ28" s="287">
        <f>DP28+DR28+DT28+DV28</f>
        <v>0</v>
      </c>
      <c r="ER28" s="553">
        <f t="shared" si="13"/>
        <v>1</v>
      </c>
      <c r="ES28" s="399">
        <f t="shared" si="14"/>
        <v>1</v>
      </c>
      <c r="ET28" s="399">
        <f t="shared" si="15"/>
        <v>1</v>
      </c>
      <c r="EU28" s="399">
        <f t="shared" si="16"/>
        <v>1</v>
      </c>
      <c r="EV28" s="399">
        <f t="shared" si="17"/>
        <v>1</v>
      </c>
      <c r="EW28" s="771"/>
      <c r="EX28" s="768"/>
      <c r="EY28" s="768"/>
      <c r="EZ28" s="765"/>
      <c r="FA28" s="699"/>
    </row>
    <row r="29" spans="1:157" s="63" customFormat="1" ht="30" customHeight="1" thickBot="1" x14ac:dyDescent="0.3">
      <c r="A29" s="752"/>
      <c r="B29" s="751"/>
      <c r="C29" s="754"/>
      <c r="D29" s="749"/>
      <c r="E29" s="751"/>
      <c r="F29" s="251" t="s">
        <v>41</v>
      </c>
      <c r="G29" s="452">
        <f t="shared" ref="G29" si="78">+G27+G24</f>
        <v>100</v>
      </c>
      <c r="H29" s="441">
        <f t="shared" ref="H29:AB29" si="79">+H27+H24</f>
        <v>5</v>
      </c>
      <c r="I29" s="442"/>
      <c r="J29" s="442"/>
      <c r="K29" s="442">
        <f t="shared" si="79"/>
        <v>5</v>
      </c>
      <c r="L29" s="442">
        <f t="shared" si="79"/>
        <v>0</v>
      </c>
      <c r="M29" s="442">
        <f t="shared" si="79"/>
        <v>5</v>
      </c>
      <c r="N29" s="442">
        <f t="shared" si="79"/>
        <v>0</v>
      </c>
      <c r="O29" s="442">
        <f t="shared" si="79"/>
        <v>5</v>
      </c>
      <c r="P29" s="442">
        <f t="shared" si="79"/>
        <v>0</v>
      </c>
      <c r="Q29" s="442">
        <f t="shared" si="79"/>
        <v>5</v>
      </c>
      <c r="R29" s="442">
        <f t="shared" si="79"/>
        <v>0</v>
      </c>
      <c r="S29" s="442">
        <f t="shared" si="79"/>
        <v>5</v>
      </c>
      <c r="T29" s="442">
        <f t="shared" si="79"/>
        <v>0</v>
      </c>
      <c r="U29" s="442">
        <f t="shared" si="79"/>
        <v>19.239999999999998</v>
      </c>
      <c r="V29" s="442">
        <f t="shared" si="79"/>
        <v>19.239999999999998</v>
      </c>
      <c r="W29" s="413">
        <f t="shared" si="0"/>
        <v>19.239999999999998</v>
      </c>
      <c r="X29" s="413">
        <f t="shared" si="1"/>
        <v>19.239999999999998</v>
      </c>
      <c r="Y29" s="413">
        <f t="shared" si="2"/>
        <v>19.239999999999998</v>
      </c>
      <c r="Z29" s="443">
        <f t="shared" si="3"/>
        <v>19.239999999999998</v>
      </c>
      <c r="AA29" s="443">
        <f t="shared" si="4"/>
        <v>19.239999999999998</v>
      </c>
      <c r="AB29" s="443">
        <f t="shared" si="79"/>
        <v>5</v>
      </c>
      <c r="AC29" s="443">
        <f t="shared" ref="AC29:AZ29" si="80">+AC27+AC24</f>
        <v>0</v>
      </c>
      <c r="AD29" s="443">
        <f t="shared" si="80"/>
        <v>0</v>
      </c>
      <c r="AE29" s="443">
        <f t="shared" si="80"/>
        <v>0</v>
      </c>
      <c r="AF29" s="443">
        <f t="shared" si="80"/>
        <v>0</v>
      </c>
      <c r="AG29" s="443">
        <f t="shared" si="80"/>
        <v>0</v>
      </c>
      <c r="AH29" s="443">
        <f t="shared" si="80"/>
        <v>0</v>
      </c>
      <c r="AI29" s="443">
        <f t="shared" si="80"/>
        <v>0</v>
      </c>
      <c r="AJ29" s="443">
        <f t="shared" si="80"/>
        <v>0</v>
      </c>
      <c r="AK29" s="443">
        <f t="shared" si="80"/>
        <v>0</v>
      </c>
      <c r="AL29" s="443">
        <f t="shared" si="80"/>
        <v>0</v>
      </c>
      <c r="AM29" s="443">
        <f t="shared" si="80"/>
        <v>0</v>
      </c>
      <c r="AN29" s="443">
        <f t="shared" si="80"/>
        <v>0</v>
      </c>
      <c r="AO29" s="443">
        <f t="shared" si="80"/>
        <v>0</v>
      </c>
      <c r="AP29" s="443">
        <f t="shared" si="80"/>
        <v>0</v>
      </c>
      <c r="AQ29" s="443">
        <f t="shared" si="80"/>
        <v>1</v>
      </c>
      <c r="AR29" s="443">
        <f t="shared" si="80"/>
        <v>32.94</v>
      </c>
      <c r="AS29" s="443">
        <v>31.94</v>
      </c>
      <c r="AT29" s="443">
        <f t="shared" si="80"/>
        <v>0</v>
      </c>
      <c r="AU29" s="443">
        <v>0</v>
      </c>
      <c r="AV29" s="443">
        <f t="shared" si="80"/>
        <v>0</v>
      </c>
      <c r="AW29" s="443">
        <v>0</v>
      </c>
      <c r="AX29" s="443">
        <f t="shared" si="80"/>
        <v>0</v>
      </c>
      <c r="AY29" s="443">
        <v>0</v>
      </c>
      <c r="AZ29" s="443">
        <f t="shared" si="80"/>
        <v>0</v>
      </c>
      <c r="BA29" s="443">
        <f t="shared" si="5"/>
        <v>32.94</v>
      </c>
      <c r="BB29" s="443">
        <f t="shared" si="6"/>
        <v>32.94</v>
      </c>
      <c r="BC29" s="443">
        <f t="shared" si="7"/>
        <v>32.94</v>
      </c>
      <c r="BD29" s="443">
        <f t="shared" si="8"/>
        <v>32.94</v>
      </c>
      <c r="BE29" s="443">
        <f t="shared" si="18"/>
        <v>32.94</v>
      </c>
      <c r="BF29" s="427">
        <v>21</v>
      </c>
      <c r="BG29" s="427">
        <f>+BG24+BG27</f>
        <v>0</v>
      </c>
      <c r="BH29" s="427">
        <f t="shared" ref="BH29:BJ29" si="81">+BH24+BH27</f>
        <v>0</v>
      </c>
      <c r="BI29" s="427">
        <f t="shared" si="81"/>
        <v>0</v>
      </c>
      <c r="BJ29" s="427">
        <f t="shared" si="81"/>
        <v>0</v>
      </c>
      <c r="BK29" s="427">
        <f t="shared" ref="BK29:BP29" si="82">+BK24+BK27</f>
        <v>0</v>
      </c>
      <c r="BL29" s="427">
        <f t="shared" si="82"/>
        <v>0</v>
      </c>
      <c r="BM29" s="427">
        <f t="shared" si="82"/>
        <v>0</v>
      </c>
      <c r="BN29" s="427">
        <f t="shared" si="82"/>
        <v>0</v>
      </c>
      <c r="BO29" s="427">
        <f t="shared" si="82"/>
        <v>0</v>
      </c>
      <c r="BP29" s="427">
        <f t="shared" si="82"/>
        <v>0</v>
      </c>
      <c r="BQ29" s="427">
        <f t="shared" ref="BQ29:CD29" si="83">+BQ24+BQ27</f>
        <v>10.5</v>
      </c>
      <c r="BR29" s="427">
        <f t="shared" si="83"/>
        <v>0</v>
      </c>
      <c r="BS29" s="427">
        <f t="shared" si="83"/>
        <v>0</v>
      </c>
      <c r="BT29" s="427">
        <f t="shared" si="83"/>
        <v>0</v>
      </c>
      <c r="BU29" s="427">
        <f t="shared" si="83"/>
        <v>0</v>
      </c>
      <c r="BV29" s="427">
        <f t="shared" si="83"/>
        <v>0</v>
      </c>
      <c r="BW29" s="427">
        <f t="shared" si="83"/>
        <v>7.34</v>
      </c>
      <c r="BX29" s="427">
        <f t="shared" si="83"/>
        <v>17.84</v>
      </c>
      <c r="BY29" s="427">
        <f t="shared" si="83"/>
        <v>0</v>
      </c>
      <c r="BZ29" s="427">
        <f t="shared" si="83"/>
        <v>0</v>
      </c>
      <c r="CA29" s="427">
        <f t="shared" si="83"/>
        <v>3.16</v>
      </c>
      <c r="CB29" s="427">
        <f t="shared" si="83"/>
        <v>0</v>
      </c>
      <c r="CC29" s="427">
        <f t="shared" si="83"/>
        <v>0</v>
      </c>
      <c r="CD29" s="426">
        <f t="shared" si="83"/>
        <v>0</v>
      </c>
      <c r="CE29" s="428">
        <v>21</v>
      </c>
      <c r="CF29" s="427">
        <f t="shared" si="9"/>
        <v>17.84</v>
      </c>
      <c r="CG29" s="427">
        <f t="shared" si="10"/>
        <v>17.84</v>
      </c>
      <c r="CH29" s="427">
        <f t="shared" ref="CH29:CI29" si="84">+CH24+CH27</f>
        <v>21</v>
      </c>
      <c r="CI29" s="426">
        <f t="shared" si="84"/>
        <v>17.84</v>
      </c>
      <c r="CJ29" s="429"/>
      <c r="CK29" s="427"/>
      <c r="CL29" s="427"/>
      <c r="CM29" s="427"/>
      <c r="CN29" s="427"/>
      <c r="CO29" s="427"/>
      <c r="CP29" s="427"/>
      <c r="CQ29" s="427"/>
      <c r="CR29" s="427"/>
      <c r="CS29" s="427"/>
      <c r="CT29" s="427"/>
      <c r="CU29" s="427"/>
      <c r="CV29" s="427"/>
      <c r="CW29" s="427"/>
      <c r="CX29" s="427"/>
      <c r="CY29" s="427"/>
      <c r="CZ29" s="427"/>
      <c r="DA29" s="427"/>
      <c r="DB29" s="427"/>
      <c r="DC29" s="427"/>
      <c r="DD29" s="427"/>
      <c r="DE29" s="427"/>
      <c r="DF29" s="427"/>
      <c r="DG29" s="427"/>
      <c r="DH29" s="427"/>
      <c r="DI29" s="427">
        <f>DE29+DC29+DA29+CY29+CW29+CU29+CS29+CQ29+CO29+CM29+CK29+DG29</f>
        <v>0</v>
      </c>
      <c r="DJ29" s="427"/>
      <c r="DK29" s="427">
        <f t="shared" si="75"/>
        <v>0</v>
      </c>
      <c r="DL29" s="427">
        <f>CM29+CO29+CQ29+CS29+CU29+CW29+CY29+DA29+DC29+DE29+DG29+CK29</f>
        <v>0</v>
      </c>
      <c r="DM29" s="427">
        <f>CN29+CP29+CR29+CL29</f>
        <v>0</v>
      </c>
      <c r="DN29" s="430"/>
      <c r="DO29" s="315"/>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444">
        <f>EI29+EG29+EE29+EC29+EA29+DY29+DW29+DU29+DS29+DQ29+DO29+EK29</f>
        <v>0</v>
      </c>
      <c r="EN29" s="278"/>
      <c r="EO29" s="269">
        <f t="shared" si="73"/>
        <v>0</v>
      </c>
      <c r="EP29" s="265">
        <f>DQ29+DS29+DU29+DW29+DY29+EA29+EC29+EE29+EG29+EI29+EK29+DO29</f>
        <v>0</v>
      </c>
      <c r="EQ29" s="289">
        <f>DR29+DT29+DV29+DP29</f>
        <v>0</v>
      </c>
      <c r="ER29" s="553">
        <f t="shared" si="13"/>
        <v>2.430517711171662</v>
      </c>
      <c r="ES29" s="399">
        <f t="shared" si="14"/>
        <v>1</v>
      </c>
      <c r="ET29" s="399">
        <f t="shared" si="15"/>
        <v>0.84952380952380957</v>
      </c>
      <c r="EU29" s="399">
        <f t="shared" si="16"/>
        <v>1</v>
      </c>
      <c r="EV29" s="399">
        <f t="shared" si="17"/>
        <v>0.70019999999999993</v>
      </c>
      <c r="EW29" s="771"/>
      <c r="EX29" s="768"/>
      <c r="EY29" s="768"/>
      <c r="EZ29" s="765"/>
      <c r="FA29" s="699"/>
    </row>
    <row r="30" spans="1:157" s="172" customFormat="1" ht="30" customHeight="1" thickBot="1" x14ac:dyDescent="0.3">
      <c r="A30" s="753"/>
      <c r="B30" s="756"/>
      <c r="C30" s="755"/>
      <c r="D30" s="773"/>
      <c r="E30" s="756"/>
      <c r="F30" s="548" t="s">
        <v>43</v>
      </c>
      <c r="G30" s="368">
        <f t="shared" ref="G30" si="85">+G25+G28</f>
        <v>21180605471</v>
      </c>
      <c r="H30" s="480">
        <f t="shared" ref="H30:AA30" si="86">+H25+H28</f>
        <v>289140119</v>
      </c>
      <c r="I30" s="481"/>
      <c r="J30" s="481"/>
      <c r="K30" s="481">
        <f t="shared" si="86"/>
        <v>550000000</v>
      </c>
      <c r="L30" s="481">
        <f t="shared" si="86"/>
        <v>0</v>
      </c>
      <c r="M30" s="481">
        <f t="shared" si="86"/>
        <v>550000000</v>
      </c>
      <c r="N30" s="481">
        <f t="shared" si="86"/>
        <v>124132000</v>
      </c>
      <c r="O30" s="481">
        <f t="shared" si="86"/>
        <v>550000000</v>
      </c>
      <c r="P30" s="481">
        <f t="shared" si="86"/>
        <v>124132000</v>
      </c>
      <c r="Q30" s="481">
        <f t="shared" si="86"/>
        <v>550000000</v>
      </c>
      <c r="R30" s="481">
        <f t="shared" si="86"/>
        <v>178240000</v>
      </c>
      <c r="S30" s="481">
        <f t="shared" si="86"/>
        <v>450000000</v>
      </c>
      <c r="T30" s="481">
        <f t="shared" si="86"/>
        <v>217445119</v>
      </c>
      <c r="U30" s="481">
        <f t="shared" si="86"/>
        <v>289140119</v>
      </c>
      <c r="V30" s="481">
        <f t="shared" si="86"/>
        <v>270181119</v>
      </c>
      <c r="W30" s="481">
        <f t="shared" si="86"/>
        <v>289140119</v>
      </c>
      <c r="X30" s="481">
        <f t="shared" si="86"/>
        <v>289140119</v>
      </c>
      <c r="Y30" s="481">
        <f t="shared" si="86"/>
        <v>270181119</v>
      </c>
      <c r="Z30" s="482">
        <f t="shared" si="86"/>
        <v>289140119</v>
      </c>
      <c r="AA30" s="482">
        <f t="shared" si="86"/>
        <v>270181119</v>
      </c>
      <c r="AB30" s="482">
        <f t="shared" ref="AB30:BG30" si="87">+AB28+AB25</f>
        <v>11377099533</v>
      </c>
      <c r="AC30" s="482">
        <f t="shared" si="87"/>
        <v>41037700</v>
      </c>
      <c r="AD30" s="482">
        <f t="shared" si="87"/>
        <v>41037700</v>
      </c>
      <c r="AE30" s="482">
        <f t="shared" si="87"/>
        <v>240276667</v>
      </c>
      <c r="AF30" s="482">
        <f t="shared" si="87"/>
        <v>240276667</v>
      </c>
      <c r="AG30" s="482">
        <f t="shared" si="87"/>
        <v>211267266</v>
      </c>
      <c r="AH30" s="482">
        <f t="shared" si="87"/>
        <v>211267266</v>
      </c>
      <c r="AI30" s="482">
        <f t="shared" si="87"/>
        <v>13824900</v>
      </c>
      <c r="AJ30" s="482">
        <f t="shared" si="87"/>
        <v>13824900</v>
      </c>
      <c r="AK30" s="482">
        <f t="shared" si="87"/>
        <v>0</v>
      </c>
      <c r="AL30" s="482">
        <f t="shared" si="87"/>
        <v>0</v>
      </c>
      <c r="AM30" s="482">
        <f t="shared" si="87"/>
        <v>71996000</v>
      </c>
      <c r="AN30" s="482">
        <f t="shared" si="87"/>
        <v>71996000</v>
      </c>
      <c r="AO30" s="482">
        <f t="shared" si="87"/>
        <v>1670063333</v>
      </c>
      <c r="AP30" s="482">
        <f t="shared" si="87"/>
        <v>0</v>
      </c>
      <c r="AQ30" s="482">
        <f t="shared" si="87"/>
        <v>1670063333</v>
      </c>
      <c r="AR30" s="482">
        <f t="shared" si="87"/>
        <v>0</v>
      </c>
      <c r="AS30" s="482">
        <f t="shared" si="87"/>
        <v>193619022</v>
      </c>
      <c r="AT30" s="482">
        <f t="shared" si="87"/>
        <v>6500000</v>
      </c>
      <c r="AU30" s="482">
        <f t="shared" si="87"/>
        <v>461222022</v>
      </c>
      <c r="AV30" s="482">
        <f t="shared" si="87"/>
        <v>13880000</v>
      </c>
      <c r="AW30" s="482">
        <f t="shared" si="87"/>
        <v>461222022</v>
      </c>
      <c r="AX30" s="482">
        <f>+AX28+AX25</f>
        <v>0</v>
      </c>
      <c r="AY30" s="482">
        <f t="shared" si="87"/>
        <v>-4408049732</v>
      </c>
      <c r="AZ30" s="482">
        <f t="shared" si="87"/>
        <v>23966933</v>
      </c>
      <c r="BA30" s="482">
        <f t="shared" si="87"/>
        <v>626542533</v>
      </c>
      <c r="BB30" s="482">
        <f t="shared" si="6"/>
        <v>626542533</v>
      </c>
      <c r="BC30" s="482">
        <f t="shared" si="7"/>
        <v>622749466</v>
      </c>
      <c r="BD30" s="482">
        <f t="shared" si="87"/>
        <v>626542533</v>
      </c>
      <c r="BE30" s="482">
        <f t="shared" si="87"/>
        <v>622749466</v>
      </c>
      <c r="BF30" s="483">
        <f t="shared" si="87"/>
        <v>1140424209</v>
      </c>
      <c r="BG30" s="484">
        <f t="shared" si="87"/>
        <v>713846426</v>
      </c>
      <c r="BH30" s="483">
        <f t="shared" ref="BH30:CM30" si="88">+BH28+BH25</f>
        <v>713846426</v>
      </c>
      <c r="BI30" s="484">
        <f t="shared" si="88"/>
        <v>51757584</v>
      </c>
      <c r="BJ30" s="483">
        <f t="shared" si="88"/>
        <v>17446333</v>
      </c>
      <c r="BK30" s="484">
        <f t="shared" si="88"/>
        <v>53118682</v>
      </c>
      <c r="BL30" s="483">
        <f t="shared" si="88"/>
        <v>42738903</v>
      </c>
      <c r="BM30" s="484">
        <f t="shared" si="88"/>
        <v>53366714</v>
      </c>
      <c r="BN30" s="483">
        <f t="shared" si="88"/>
        <v>2014734</v>
      </c>
      <c r="BO30" s="484">
        <f t="shared" si="88"/>
        <v>53366714</v>
      </c>
      <c r="BP30" s="483">
        <f t="shared" si="88"/>
        <v>3967703.7925895154</v>
      </c>
      <c r="BQ30" s="484">
        <f t="shared" si="88"/>
        <v>47415714</v>
      </c>
      <c r="BR30" s="483">
        <f t="shared" si="88"/>
        <v>952054.20741048455</v>
      </c>
      <c r="BS30" s="484">
        <f t="shared" si="88"/>
        <v>38381140</v>
      </c>
      <c r="BT30" s="483">
        <f t="shared" si="88"/>
        <v>0</v>
      </c>
      <c r="BU30" s="484">
        <f t="shared" si="88"/>
        <v>32818970</v>
      </c>
      <c r="BV30" s="484">
        <f t="shared" si="88"/>
        <v>0</v>
      </c>
      <c r="BW30" s="484">
        <f t="shared" si="88"/>
        <v>47268680</v>
      </c>
      <c r="BX30" s="484">
        <f t="shared" si="88"/>
        <v>0</v>
      </c>
      <c r="BY30" s="484">
        <f t="shared" si="88"/>
        <v>10357302</v>
      </c>
      <c r="BZ30" s="484">
        <f t="shared" si="88"/>
        <v>0</v>
      </c>
      <c r="CA30" s="484">
        <f t="shared" si="88"/>
        <v>10357302</v>
      </c>
      <c r="CB30" s="484">
        <f t="shared" si="88"/>
        <v>0</v>
      </c>
      <c r="CC30" s="484">
        <f t="shared" si="88"/>
        <v>36619658</v>
      </c>
      <c r="CD30" s="485">
        <f t="shared" si="88"/>
        <v>0</v>
      </c>
      <c r="CE30" s="486">
        <f t="shared" si="88"/>
        <v>1148674886</v>
      </c>
      <c r="CF30" s="484">
        <f t="shared" si="9"/>
        <v>1091340624</v>
      </c>
      <c r="CG30" s="484">
        <f t="shared" si="10"/>
        <v>780966154</v>
      </c>
      <c r="CH30" s="484">
        <f t="shared" si="88"/>
        <v>1148674886</v>
      </c>
      <c r="CI30" s="485">
        <f t="shared" si="88"/>
        <v>780966154</v>
      </c>
      <c r="CJ30" s="487">
        <f t="shared" si="88"/>
        <v>12800000000</v>
      </c>
      <c r="CK30" s="488">
        <f t="shared" si="88"/>
        <v>0</v>
      </c>
      <c r="CL30" s="488">
        <f t="shared" si="88"/>
        <v>0</v>
      </c>
      <c r="CM30" s="488">
        <f t="shared" si="88"/>
        <v>0</v>
      </c>
      <c r="CN30" s="488">
        <f t="shared" ref="CN30:DS30" si="89">+CN28+CN25</f>
        <v>0</v>
      </c>
      <c r="CO30" s="488">
        <f t="shared" si="89"/>
        <v>0</v>
      </c>
      <c r="CP30" s="488">
        <f t="shared" si="89"/>
        <v>0</v>
      </c>
      <c r="CQ30" s="488">
        <f t="shared" si="89"/>
        <v>0</v>
      </c>
      <c r="CR30" s="488">
        <f t="shared" si="89"/>
        <v>0</v>
      </c>
      <c r="CS30" s="488">
        <f t="shared" si="89"/>
        <v>0</v>
      </c>
      <c r="CT30" s="488">
        <f t="shared" si="89"/>
        <v>0</v>
      </c>
      <c r="CU30" s="488">
        <f t="shared" si="89"/>
        <v>0</v>
      </c>
      <c r="CV30" s="488">
        <f t="shared" si="89"/>
        <v>0</v>
      </c>
      <c r="CW30" s="488">
        <f t="shared" si="89"/>
        <v>0</v>
      </c>
      <c r="CX30" s="488">
        <f t="shared" si="89"/>
        <v>0</v>
      </c>
      <c r="CY30" s="488">
        <f t="shared" si="89"/>
        <v>0</v>
      </c>
      <c r="CZ30" s="488">
        <f t="shared" si="89"/>
        <v>0</v>
      </c>
      <c r="DA30" s="488">
        <f t="shared" si="89"/>
        <v>0</v>
      </c>
      <c r="DB30" s="488">
        <f t="shared" si="89"/>
        <v>0</v>
      </c>
      <c r="DC30" s="488">
        <f t="shared" si="89"/>
        <v>0</v>
      </c>
      <c r="DD30" s="488">
        <f t="shared" si="89"/>
        <v>0</v>
      </c>
      <c r="DE30" s="488">
        <f t="shared" si="89"/>
        <v>0</v>
      </c>
      <c r="DF30" s="488">
        <f t="shared" si="89"/>
        <v>0</v>
      </c>
      <c r="DG30" s="488">
        <f t="shared" si="89"/>
        <v>0</v>
      </c>
      <c r="DH30" s="488">
        <f t="shared" si="89"/>
        <v>0</v>
      </c>
      <c r="DI30" s="488">
        <f t="shared" si="89"/>
        <v>0</v>
      </c>
      <c r="DJ30" s="488">
        <f t="shared" si="89"/>
        <v>0</v>
      </c>
      <c r="DK30" s="488">
        <f t="shared" si="89"/>
        <v>0</v>
      </c>
      <c r="DL30" s="488">
        <f t="shared" si="89"/>
        <v>0</v>
      </c>
      <c r="DM30" s="488">
        <f t="shared" si="89"/>
        <v>0</v>
      </c>
      <c r="DN30" s="489">
        <f t="shared" si="89"/>
        <v>6339000000</v>
      </c>
      <c r="DO30" s="490">
        <f t="shared" si="89"/>
        <v>0</v>
      </c>
      <c r="DP30" s="491">
        <f t="shared" si="89"/>
        <v>0</v>
      </c>
      <c r="DQ30" s="491">
        <f t="shared" si="89"/>
        <v>0</v>
      </c>
      <c r="DR30" s="491">
        <f t="shared" si="89"/>
        <v>0</v>
      </c>
      <c r="DS30" s="491">
        <f t="shared" si="89"/>
        <v>0</v>
      </c>
      <c r="DT30" s="491">
        <f t="shared" ref="DT30:EQ30" si="90">+DT28+DT25</f>
        <v>0</v>
      </c>
      <c r="DU30" s="491">
        <f t="shared" si="90"/>
        <v>0</v>
      </c>
      <c r="DV30" s="491">
        <f t="shared" si="90"/>
        <v>0</v>
      </c>
      <c r="DW30" s="491">
        <f t="shared" si="90"/>
        <v>0</v>
      </c>
      <c r="DX30" s="491">
        <f t="shared" si="90"/>
        <v>0</v>
      </c>
      <c r="DY30" s="491">
        <f t="shared" si="90"/>
        <v>0</v>
      </c>
      <c r="DZ30" s="491">
        <f t="shared" si="90"/>
        <v>0</v>
      </c>
      <c r="EA30" s="491">
        <f t="shared" si="90"/>
        <v>0</v>
      </c>
      <c r="EB30" s="491">
        <f t="shared" si="90"/>
        <v>0</v>
      </c>
      <c r="EC30" s="491">
        <f t="shared" si="90"/>
        <v>0</v>
      </c>
      <c r="ED30" s="491">
        <f t="shared" si="90"/>
        <v>0</v>
      </c>
      <c r="EE30" s="491">
        <f t="shared" si="90"/>
        <v>0</v>
      </c>
      <c r="EF30" s="491">
        <f t="shared" si="90"/>
        <v>0</v>
      </c>
      <c r="EG30" s="491">
        <f t="shared" si="90"/>
        <v>0</v>
      </c>
      <c r="EH30" s="491">
        <f t="shared" si="90"/>
        <v>0</v>
      </c>
      <c r="EI30" s="491">
        <f t="shared" si="90"/>
        <v>0</v>
      </c>
      <c r="EJ30" s="491">
        <f t="shared" si="90"/>
        <v>0</v>
      </c>
      <c r="EK30" s="491">
        <f t="shared" si="90"/>
        <v>0</v>
      </c>
      <c r="EL30" s="491">
        <f t="shared" si="90"/>
        <v>0</v>
      </c>
      <c r="EM30" s="491">
        <f t="shared" si="90"/>
        <v>0</v>
      </c>
      <c r="EN30" s="491">
        <f t="shared" si="90"/>
        <v>0</v>
      </c>
      <c r="EO30" s="491">
        <f t="shared" si="90"/>
        <v>0</v>
      </c>
      <c r="EP30" s="491">
        <f t="shared" si="90"/>
        <v>0</v>
      </c>
      <c r="EQ30" s="492">
        <f t="shared" si="90"/>
        <v>0</v>
      </c>
      <c r="ER30" s="557">
        <f>IFERROR(+BX30/BW30,1)</f>
        <v>0</v>
      </c>
      <c r="ES30" s="493">
        <f t="shared" si="14"/>
        <v>0.71560256882731055</v>
      </c>
      <c r="ET30" s="493">
        <f t="shared" si="15"/>
        <v>0.6798844159634565</v>
      </c>
      <c r="EU30" s="493">
        <f t="shared" si="16"/>
        <v>0.83401959459886199</v>
      </c>
      <c r="EV30" s="493">
        <f t="shared" si="17"/>
        <v>7.9029692578517691E-2</v>
      </c>
      <c r="EW30" s="772"/>
      <c r="EX30" s="769"/>
      <c r="EY30" s="769"/>
      <c r="EZ30" s="766"/>
      <c r="FA30" s="700"/>
    </row>
    <row r="31" spans="1:157" s="108" customFormat="1" ht="30" customHeight="1" x14ac:dyDescent="0.2">
      <c r="A31" s="758" t="s">
        <v>5</v>
      </c>
      <c r="B31" s="759"/>
      <c r="C31" s="759"/>
      <c r="D31" s="759"/>
      <c r="E31" s="759"/>
      <c r="F31" s="549" t="s">
        <v>42</v>
      </c>
      <c r="G31" s="370">
        <f>+G11+G18+G25</f>
        <v>139888425486</v>
      </c>
      <c r="H31" s="370">
        <f t="shared" ref="H31:BS31" si="91">+H11+H18+H25</f>
        <v>1228465666</v>
      </c>
      <c r="I31" s="370">
        <f t="shared" si="91"/>
        <v>0</v>
      </c>
      <c r="J31" s="370">
        <f t="shared" si="91"/>
        <v>0</v>
      </c>
      <c r="K31" s="370">
        <f t="shared" si="91"/>
        <v>1500000000</v>
      </c>
      <c r="L31" s="370">
        <f t="shared" si="91"/>
        <v>0</v>
      </c>
      <c r="M31" s="370">
        <f t="shared" si="91"/>
        <v>1500000000</v>
      </c>
      <c r="N31" s="370">
        <f t="shared" si="91"/>
        <v>364124000</v>
      </c>
      <c r="O31" s="370">
        <f t="shared" si="91"/>
        <v>1500000000</v>
      </c>
      <c r="P31" s="370">
        <f t="shared" si="91"/>
        <v>466112608</v>
      </c>
      <c r="Q31" s="370">
        <f t="shared" si="91"/>
        <v>1500000000</v>
      </c>
      <c r="R31" s="370">
        <f t="shared" si="91"/>
        <v>538643074</v>
      </c>
      <c r="S31" s="370">
        <f t="shared" si="91"/>
        <v>1500000000</v>
      </c>
      <c r="T31" s="370">
        <f t="shared" si="91"/>
        <v>603839687</v>
      </c>
      <c r="U31" s="370">
        <f t="shared" si="91"/>
        <v>1228465666</v>
      </c>
      <c r="V31" s="370">
        <f t="shared" si="91"/>
        <v>906927687</v>
      </c>
      <c r="W31" s="370">
        <f t="shared" si="91"/>
        <v>1228465666</v>
      </c>
      <c r="X31" s="370">
        <f t="shared" si="91"/>
        <v>1228465666</v>
      </c>
      <c r="Y31" s="370">
        <f t="shared" si="91"/>
        <v>906927687</v>
      </c>
      <c r="Z31" s="370">
        <f t="shared" si="91"/>
        <v>1228465666</v>
      </c>
      <c r="AA31" s="370">
        <f t="shared" si="91"/>
        <v>906927687</v>
      </c>
      <c r="AB31" s="370">
        <f t="shared" si="91"/>
        <v>19147105000</v>
      </c>
      <c r="AC31" s="370">
        <f t="shared" si="91"/>
        <v>0</v>
      </c>
      <c r="AD31" s="370">
        <f t="shared" si="91"/>
        <v>0</v>
      </c>
      <c r="AE31" s="370">
        <f t="shared" si="91"/>
        <v>664501000</v>
      </c>
      <c r="AF31" s="370">
        <f t="shared" si="91"/>
        <v>664501000</v>
      </c>
      <c r="AG31" s="370">
        <f t="shared" si="91"/>
        <v>237471000</v>
      </c>
      <c r="AH31" s="370">
        <f t="shared" si="91"/>
        <v>237471000</v>
      </c>
      <c r="AI31" s="370">
        <f t="shared" si="91"/>
        <v>142307000</v>
      </c>
      <c r="AJ31" s="370">
        <f t="shared" si="91"/>
        <v>142307000</v>
      </c>
      <c r="AK31" s="370">
        <f t="shared" si="91"/>
        <v>0</v>
      </c>
      <c r="AL31" s="370">
        <f t="shared" si="91"/>
        <v>0</v>
      </c>
      <c r="AM31" s="370">
        <f t="shared" si="91"/>
        <v>361667730</v>
      </c>
      <c r="AN31" s="370">
        <f t="shared" si="91"/>
        <v>361667730</v>
      </c>
      <c r="AO31" s="370">
        <f t="shared" si="91"/>
        <v>2680048837</v>
      </c>
      <c r="AP31" s="370">
        <f t="shared" si="91"/>
        <v>37205000</v>
      </c>
      <c r="AQ31" s="370">
        <f t="shared" si="91"/>
        <v>2886142755</v>
      </c>
      <c r="AR31" s="370">
        <f t="shared" si="91"/>
        <v>120675428</v>
      </c>
      <c r="AS31" s="370">
        <f t="shared" si="91"/>
        <v>2134073593</v>
      </c>
      <c r="AT31" s="370">
        <f t="shared" si="91"/>
        <v>6500000</v>
      </c>
      <c r="AU31" s="370">
        <f t="shared" si="91"/>
        <v>2680048838</v>
      </c>
      <c r="AV31" s="370">
        <f t="shared" si="91"/>
        <v>4849245247</v>
      </c>
      <c r="AW31" s="370">
        <f t="shared" si="91"/>
        <v>2680048838</v>
      </c>
      <c r="AX31" s="370">
        <f t="shared" si="91"/>
        <v>30937000</v>
      </c>
      <c r="AY31" s="370">
        <f t="shared" si="91"/>
        <v>4391299837</v>
      </c>
      <c r="AZ31" s="370">
        <f t="shared" si="91"/>
        <v>3962896411</v>
      </c>
      <c r="BA31" s="370">
        <f t="shared" si="91"/>
        <v>18857609428</v>
      </c>
      <c r="BB31" s="370">
        <f t="shared" si="91"/>
        <v>18857609428</v>
      </c>
      <c r="BC31" s="370">
        <f t="shared" si="91"/>
        <v>10413405816</v>
      </c>
      <c r="BD31" s="370">
        <f t="shared" si="91"/>
        <v>18857609428</v>
      </c>
      <c r="BE31" s="370">
        <f t="shared" si="91"/>
        <v>10413405816</v>
      </c>
      <c r="BF31" s="370">
        <f t="shared" si="91"/>
        <v>28392396000</v>
      </c>
      <c r="BG31" s="370">
        <f t="shared" si="91"/>
        <v>2456670000</v>
      </c>
      <c r="BH31" s="370">
        <f t="shared" si="91"/>
        <v>2456670000</v>
      </c>
      <c r="BI31" s="370">
        <f t="shared" si="91"/>
        <v>2074670468</v>
      </c>
      <c r="BJ31" s="370">
        <f t="shared" si="91"/>
        <v>0</v>
      </c>
      <c r="BK31" s="370">
        <f t="shared" si="91"/>
        <v>1868474401</v>
      </c>
      <c r="BL31" s="370">
        <f t="shared" si="91"/>
        <v>0</v>
      </c>
      <c r="BM31" s="370">
        <f t="shared" si="91"/>
        <v>2868474401</v>
      </c>
      <c r="BN31" s="370">
        <f t="shared" si="91"/>
        <v>0</v>
      </c>
      <c r="BO31" s="370">
        <f t="shared" si="91"/>
        <v>2868474401</v>
      </c>
      <c r="BP31" s="370">
        <f t="shared" si="91"/>
        <v>0</v>
      </c>
      <c r="BQ31" s="370">
        <f t="shared" si="91"/>
        <v>1360170384</v>
      </c>
      <c r="BR31" s="370">
        <f t="shared" si="91"/>
        <v>68952707</v>
      </c>
      <c r="BS31" s="370">
        <f t="shared" si="91"/>
        <v>2868474409</v>
      </c>
      <c r="BT31" s="370">
        <f t="shared" ref="BT31:DN31" si="92">+BT11+BT18+BT25</f>
        <v>0</v>
      </c>
      <c r="BU31" s="370">
        <f t="shared" si="92"/>
        <v>1963459571</v>
      </c>
      <c r="BV31" s="370">
        <f t="shared" si="92"/>
        <v>0</v>
      </c>
      <c r="BW31" s="370">
        <f t="shared" si="92"/>
        <v>1938253736</v>
      </c>
      <c r="BX31" s="370">
        <f t="shared" si="92"/>
        <v>0</v>
      </c>
      <c r="BY31" s="370">
        <f t="shared" si="92"/>
        <v>1910047068</v>
      </c>
      <c r="BZ31" s="370">
        <f t="shared" si="92"/>
        <v>0</v>
      </c>
      <c r="CA31" s="370">
        <f t="shared" si="92"/>
        <v>1910047068</v>
      </c>
      <c r="CB31" s="370">
        <f t="shared" si="92"/>
        <v>0</v>
      </c>
      <c r="CC31" s="370">
        <f t="shared" si="92"/>
        <v>1796876076</v>
      </c>
      <c r="CD31" s="370">
        <f t="shared" si="92"/>
        <v>0</v>
      </c>
      <c r="CE31" s="370">
        <f t="shared" si="92"/>
        <v>25884091983</v>
      </c>
      <c r="CF31" s="370">
        <f t="shared" si="92"/>
        <v>20267121771</v>
      </c>
      <c r="CG31" s="370">
        <f t="shared" si="92"/>
        <v>2525622707</v>
      </c>
      <c r="CH31" s="370">
        <f t="shared" si="92"/>
        <v>25884091983</v>
      </c>
      <c r="CI31" s="370">
        <f t="shared" si="92"/>
        <v>2525622707</v>
      </c>
      <c r="CJ31" s="370">
        <f t="shared" si="92"/>
        <v>73701000000</v>
      </c>
      <c r="CK31" s="370">
        <f t="shared" si="92"/>
        <v>0</v>
      </c>
      <c r="CL31" s="370">
        <f t="shared" si="92"/>
        <v>0</v>
      </c>
      <c r="CM31" s="370">
        <f t="shared" si="92"/>
        <v>0</v>
      </c>
      <c r="CN31" s="370">
        <f t="shared" si="92"/>
        <v>0</v>
      </c>
      <c r="CO31" s="370">
        <f t="shared" si="92"/>
        <v>0</v>
      </c>
      <c r="CP31" s="370">
        <f t="shared" si="92"/>
        <v>0</v>
      </c>
      <c r="CQ31" s="370">
        <f t="shared" si="92"/>
        <v>0</v>
      </c>
      <c r="CR31" s="370">
        <f t="shared" si="92"/>
        <v>0</v>
      </c>
      <c r="CS31" s="370">
        <f t="shared" si="92"/>
        <v>0</v>
      </c>
      <c r="CT31" s="370">
        <f t="shared" si="92"/>
        <v>0</v>
      </c>
      <c r="CU31" s="370">
        <f t="shared" si="92"/>
        <v>0</v>
      </c>
      <c r="CV31" s="370">
        <f t="shared" si="92"/>
        <v>0</v>
      </c>
      <c r="CW31" s="370">
        <f t="shared" si="92"/>
        <v>0</v>
      </c>
      <c r="CX31" s="370">
        <f t="shared" si="92"/>
        <v>0</v>
      </c>
      <c r="CY31" s="370">
        <f t="shared" si="92"/>
        <v>0</v>
      </c>
      <c r="CZ31" s="370">
        <f t="shared" si="92"/>
        <v>0</v>
      </c>
      <c r="DA31" s="370">
        <f t="shared" si="92"/>
        <v>0</v>
      </c>
      <c r="DB31" s="370">
        <f t="shared" si="92"/>
        <v>0</v>
      </c>
      <c r="DC31" s="370">
        <f t="shared" si="92"/>
        <v>0</v>
      </c>
      <c r="DD31" s="370">
        <f t="shared" si="92"/>
        <v>0</v>
      </c>
      <c r="DE31" s="370">
        <f t="shared" si="92"/>
        <v>0</v>
      </c>
      <c r="DF31" s="370">
        <f t="shared" si="92"/>
        <v>0</v>
      </c>
      <c r="DG31" s="370">
        <f t="shared" si="92"/>
        <v>0</v>
      </c>
      <c r="DH31" s="370">
        <f t="shared" si="92"/>
        <v>0</v>
      </c>
      <c r="DI31" s="370">
        <f t="shared" si="92"/>
        <v>0</v>
      </c>
      <c r="DJ31" s="370">
        <f t="shared" si="92"/>
        <v>0</v>
      </c>
      <c r="DK31" s="370">
        <f t="shared" si="92"/>
        <v>0</v>
      </c>
      <c r="DL31" s="370">
        <f t="shared" si="92"/>
        <v>0</v>
      </c>
      <c r="DM31" s="370">
        <f t="shared" si="92"/>
        <v>0</v>
      </c>
      <c r="DN31" s="370">
        <f t="shared" si="92"/>
        <v>28983000000</v>
      </c>
      <c r="DO31" s="456">
        <f t="shared" ref="DO31:EG31" si="93">+DO25+DO18+DO11</f>
        <v>0</v>
      </c>
      <c r="DP31" s="457">
        <f t="shared" si="93"/>
        <v>0</v>
      </c>
      <c r="DQ31" s="457">
        <f t="shared" si="93"/>
        <v>0</v>
      </c>
      <c r="DR31" s="457">
        <f t="shared" si="93"/>
        <v>0</v>
      </c>
      <c r="DS31" s="457">
        <f t="shared" si="93"/>
        <v>0</v>
      </c>
      <c r="DT31" s="457">
        <f t="shared" si="93"/>
        <v>0</v>
      </c>
      <c r="DU31" s="457">
        <f t="shared" si="93"/>
        <v>0</v>
      </c>
      <c r="DV31" s="457">
        <f t="shared" si="93"/>
        <v>0</v>
      </c>
      <c r="DW31" s="457">
        <f t="shared" si="93"/>
        <v>0</v>
      </c>
      <c r="DX31" s="457">
        <f t="shared" si="93"/>
        <v>0</v>
      </c>
      <c r="DY31" s="457">
        <f t="shared" si="93"/>
        <v>0</v>
      </c>
      <c r="DZ31" s="457">
        <f t="shared" si="93"/>
        <v>0</v>
      </c>
      <c r="EA31" s="457">
        <f t="shared" si="93"/>
        <v>0</v>
      </c>
      <c r="EB31" s="457">
        <f t="shared" si="93"/>
        <v>0</v>
      </c>
      <c r="EC31" s="457">
        <f t="shared" si="93"/>
        <v>0</v>
      </c>
      <c r="ED31" s="457">
        <f t="shared" si="93"/>
        <v>0</v>
      </c>
      <c r="EE31" s="457">
        <f t="shared" si="93"/>
        <v>0</v>
      </c>
      <c r="EF31" s="457">
        <f t="shared" si="93"/>
        <v>0</v>
      </c>
      <c r="EG31" s="457">
        <f t="shared" si="93"/>
        <v>0</v>
      </c>
      <c r="EH31" s="457">
        <f t="shared" ref="EH31:EQ31" si="94">+EH25+EH18+EH11</f>
        <v>0</v>
      </c>
      <c r="EI31" s="457">
        <f t="shared" si="94"/>
        <v>0</v>
      </c>
      <c r="EJ31" s="457">
        <f t="shared" si="94"/>
        <v>0</v>
      </c>
      <c r="EK31" s="457">
        <f t="shared" si="94"/>
        <v>0</v>
      </c>
      <c r="EL31" s="457">
        <f t="shared" si="94"/>
        <v>0</v>
      </c>
      <c r="EM31" s="457">
        <f t="shared" si="94"/>
        <v>0</v>
      </c>
      <c r="EN31" s="457">
        <f t="shared" si="94"/>
        <v>0</v>
      </c>
      <c r="EO31" s="457">
        <f t="shared" si="94"/>
        <v>0</v>
      </c>
      <c r="EP31" s="457">
        <f t="shared" si="94"/>
        <v>0</v>
      </c>
      <c r="EQ31" s="458">
        <f t="shared" si="94"/>
        <v>0</v>
      </c>
      <c r="ER31" s="786"/>
      <c r="ES31" s="787"/>
      <c r="ET31" s="787"/>
      <c r="EU31" s="787"/>
      <c r="EV31" s="787"/>
      <c r="EW31" s="787"/>
      <c r="EX31" s="787"/>
      <c r="EY31" s="787"/>
      <c r="EZ31" s="787"/>
      <c r="FA31" s="788"/>
    </row>
    <row r="32" spans="1:157" s="108" customFormat="1" ht="30" customHeight="1" x14ac:dyDescent="0.2">
      <c r="A32" s="760"/>
      <c r="B32" s="761"/>
      <c r="C32" s="761"/>
      <c r="D32" s="761"/>
      <c r="E32" s="761"/>
      <c r="F32" s="550" t="s">
        <v>44</v>
      </c>
      <c r="G32" s="371">
        <f t="shared" ref="G32:BR32" si="95">+G28+G21+G14</f>
        <v>584172680</v>
      </c>
      <c r="H32" s="371">
        <f t="shared" si="95"/>
        <v>0</v>
      </c>
      <c r="I32" s="371">
        <f t="shared" si="95"/>
        <v>0</v>
      </c>
      <c r="J32" s="371">
        <f t="shared" si="95"/>
        <v>0</v>
      </c>
      <c r="K32" s="371">
        <f t="shared" si="95"/>
        <v>0</v>
      </c>
      <c r="L32" s="371">
        <f t="shared" si="95"/>
        <v>0</v>
      </c>
      <c r="M32" s="371">
        <f t="shared" si="95"/>
        <v>0</v>
      </c>
      <c r="N32" s="371">
        <f t="shared" si="95"/>
        <v>0</v>
      </c>
      <c r="O32" s="371">
        <f t="shared" si="95"/>
        <v>0</v>
      </c>
      <c r="P32" s="371">
        <f t="shared" si="95"/>
        <v>0</v>
      </c>
      <c r="Q32" s="371">
        <f t="shared" si="95"/>
        <v>0</v>
      </c>
      <c r="R32" s="371">
        <f t="shared" si="95"/>
        <v>0</v>
      </c>
      <c r="S32" s="371">
        <f t="shared" si="95"/>
        <v>0</v>
      </c>
      <c r="T32" s="371">
        <f t="shared" si="95"/>
        <v>0</v>
      </c>
      <c r="U32" s="371">
        <f t="shared" si="95"/>
        <v>0</v>
      </c>
      <c r="V32" s="371">
        <f t="shared" si="95"/>
        <v>0</v>
      </c>
      <c r="W32" s="371">
        <f t="shared" si="95"/>
        <v>0</v>
      </c>
      <c r="X32" s="371">
        <f t="shared" si="95"/>
        <v>0</v>
      </c>
      <c r="Y32" s="371">
        <f t="shared" si="95"/>
        <v>0</v>
      </c>
      <c r="Z32" s="371">
        <f t="shared" si="95"/>
        <v>0</v>
      </c>
      <c r="AA32" s="371">
        <f t="shared" si="95"/>
        <v>0</v>
      </c>
      <c r="AB32" s="371">
        <f t="shared" si="95"/>
        <v>486388734</v>
      </c>
      <c r="AC32" s="371">
        <f t="shared" si="95"/>
        <v>142637700</v>
      </c>
      <c r="AD32" s="371">
        <f t="shared" si="95"/>
        <v>142637700</v>
      </c>
      <c r="AE32" s="371">
        <f t="shared" si="95"/>
        <v>89070967</v>
      </c>
      <c r="AF32" s="371">
        <f t="shared" si="95"/>
        <v>89070967</v>
      </c>
      <c r="AG32" s="371">
        <f t="shared" si="95"/>
        <v>82127467</v>
      </c>
      <c r="AH32" s="371">
        <f t="shared" si="95"/>
        <v>82127467</v>
      </c>
      <c r="AI32" s="371">
        <f t="shared" si="95"/>
        <v>25369800</v>
      </c>
      <c r="AJ32" s="371">
        <f t="shared" si="95"/>
        <v>25369800</v>
      </c>
      <c r="AK32" s="371">
        <f t="shared" si="95"/>
        <v>0</v>
      </c>
      <c r="AL32" s="371">
        <f t="shared" si="95"/>
        <v>0</v>
      </c>
      <c r="AM32" s="371">
        <f t="shared" si="95"/>
        <v>3377600</v>
      </c>
      <c r="AN32" s="371">
        <f t="shared" si="95"/>
        <v>3377600</v>
      </c>
      <c r="AO32" s="371">
        <f t="shared" si="95"/>
        <v>10990622</v>
      </c>
      <c r="AP32" s="371">
        <f t="shared" si="95"/>
        <v>10990635</v>
      </c>
      <c r="AQ32" s="371">
        <f t="shared" si="95"/>
        <v>41143390</v>
      </c>
      <c r="AR32" s="371">
        <f t="shared" si="95"/>
        <v>25839765</v>
      </c>
      <c r="AS32" s="371">
        <f t="shared" si="95"/>
        <v>34890189</v>
      </c>
      <c r="AT32" s="371">
        <f t="shared" si="95"/>
        <v>0</v>
      </c>
      <c r="AU32" s="371">
        <f t="shared" si="95"/>
        <v>33636990</v>
      </c>
      <c r="AV32" s="371">
        <f t="shared" si="95"/>
        <v>0</v>
      </c>
      <c r="AW32" s="371">
        <f t="shared" si="95"/>
        <v>6748410</v>
      </c>
      <c r="AX32" s="371">
        <f t="shared" si="95"/>
        <v>3840300</v>
      </c>
      <c r="AY32" s="371">
        <f t="shared" si="95"/>
        <v>16395599</v>
      </c>
      <c r="AZ32" s="371">
        <f t="shared" si="95"/>
        <v>7002900</v>
      </c>
      <c r="BA32" s="371">
        <f t="shared" si="95"/>
        <v>486388734</v>
      </c>
      <c r="BB32" s="371">
        <f t="shared" si="95"/>
        <v>486388734</v>
      </c>
      <c r="BC32" s="371">
        <f t="shared" si="95"/>
        <v>390257134</v>
      </c>
      <c r="BD32" s="371">
        <f t="shared" si="95"/>
        <v>486388734</v>
      </c>
      <c r="BE32" s="371">
        <f t="shared" si="95"/>
        <v>390257134</v>
      </c>
      <c r="BF32" s="371">
        <f t="shared" si="95"/>
        <v>397760574</v>
      </c>
      <c r="BG32" s="371">
        <f t="shared" si="95"/>
        <v>148614337</v>
      </c>
      <c r="BH32" s="371">
        <f t="shared" si="95"/>
        <v>147457670</v>
      </c>
      <c r="BI32" s="371">
        <f t="shared" si="95"/>
        <v>123211801</v>
      </c>
      <c r="BJ32" s="371">
        <f t="shared" si="95"/>
        <v>72312967</v>
      </c>
      <c r="BK32" s="371">
        <f t="shared" si="95"/>
        <v>47155274</v>
      </c>
      <c r="BL32" s="371">
        <f t="shared" si="95"/>
        <v>47545366</v>
      </c>
      <c r="BM32" s="371">
        <f t="shared" si="95"/>
        <v>47403306</v>
      </c>
      <c r="BN32" s="371">
        <f t="shared" si="95"/>
        <v>18151480</v>
      </c>
      <c r="BO32" s="371">
        <f t="shared" si="95"/>
        <v>14985578</v>
      </c>
      <c r="BP32" s="371">
        <f t="shared" si="95"/>
        <v>15711989.999999985</v>
      </c>
      <c r="BQ32" s="371">
        <f t="shared" si="95"/>
        <v>14985578</v>
      </c>
      <c r="BR32" s="371">
        <f t="shared" si="95"/>
        <v>6075706.0000000149</v>
      </c>
      <c r="BS32" s="371">
        <f t="shared" ref="BS32:DN32" si="96">+BS28+BS21+BS14</f>
        <v>0</v>
      </c>
      <c r="BT32" s="371">
        <f t="shared" si="96"/>
        <v>0</v>
      </c>
      <c r="BU32" s="371">
        <f t="shared" si="96"/>
        <v>0</v>
      </c>
      <c r="BV32" s="371">
        <f t="shared" si="96"/>
        <v>0</v>
      </c>
      <c r="BW32" s="371">
        <f t="shared" si="96"/>
        <v>0</v>
      </c>
      <c r="BX32" s="371">
        <f t="shared" si="96"/>
        <v>0</v>
      </c>
      <c r="BY32" s="371">
        <f t="shared" si="96"/>
        <v>0</v>
      </c>
      <c r="BZ32" s="371">
        <f t="shared" si="96"/>
        <v>0</v>
      </c>
      <c r="CA32" s="371">
        <f t="shared" si="96"/>
        <v>0</v>
      </c>
      <c r="CB32" s="371">
        <f t="shared" si="96"/>
        <v>0</v>
      </c>
      <c r="CC32" s="371">
        <f t="shared" si="96"/>
        <v>0</v>
      </c>
      <c r="CD32" s="371">
        <f t="shared" si="96"/>
        <v>0</v>
      </c>
      <c r="CE32" s="371">
        <f t="shared" si="96"/>
        <v>396355874</v>
      </c>
      <c r="CF32" s="371">
        <f t="shared" si="96"/>
        <v>396355874</v>
      </c>
      <c r="CG32" s="371">
        <f t="shared" si="96"/>
        <v>307255179</v>
      </c>
      <c r="CH32" s="371">
        <f t="shared" si="96"/>
        <v>396355874</v>
      </c>
      <c r="CI32" s="371">
        <f t="shared" si="96"/>
        <v>307255179</v>
      </c>
      <c r="CJ32" s="371">
        <f t="shared" si="96"/>
        <v>0</v>
      </c>
      <c r="CK32" s="371">
        <f t="shared" si="96"/>
        <v>0</v>
      </c>
      <c r="CL32" s="371">
        <f t="shared" si="96"/>
        <v>0</v>
      </c>
      <c r="CM32" s="371">
        <f t="shared" si="96"/>
        <v>0</v>
      </c>
      <c r="CN32" s="371">
        <f t="shared" si="96"/>
        <v>0</v>
      </c>
      <c r="CO32" s="371">
        <f t="shared" si="96"/>
        <v>0</v>
      </c>
      <c r="CP32" s="371">
        <f t="shared" si="96"/>
        <v>0</v>
      </c>
      <c r="CQ32" s="371">
        <f t="shared" si="96"/>
        <v>0</v>
      </c>
      <c r="CR32" s="371">
        <f t="shared" si="96"/>
        <v>0</v>
      </c>
      <c r="CS32" s="371">
        <f t="shared" si="96"/>
        <v>0</v>
      </c>
      <c r="CT32" s="371">
        <f t="shared" si="96"/>
        <v>0</v>
      </c>
      <c r="CU32" s="371">
        <f t="shared" si="96"/>
        <v>0</v>
      </c>
      <c r="CV32" s="371">
        <f t="shared" si="96"/>
        <v>0</v>
      </c>
      <c r="CW32" s="371">
        <f t="shared" si="96"/>
        <v>0</v>
      </c>
      <c r="CX32" s="371">
        <f t="shared" si="96"/>
        <v>0</v>
      </c>
      <c r="CY32" s="371">
        <f t="shared" si="96"/>
        <v>0</v>
      </c>
      <c r="CZ32" s="371">
        <f t="shared" si="96"/>
        <v>0</v>
      </c>
      <c r="DA32" s="371">
        <f t="shared" si="96"/>
        <v>0</v>
      </c>
      <c r="DB32" s="371">
        <f t="shared" si="96"/>
        <v>0</v>
      </c>
      <c r="DC32" s="371">
        <f t="shared" si="96"/>
        <v>0</v>
      </c>
      <c r="DD32" s="371">
        <f t="shared" si="96"/>
        <v>0</v>
      </c>
      <c r="DE32" s="371">
        <f t="shared" si="96"/>
        <v>0</v>
      </c>
      <c r="DF32" s="371">
        <f t="shared" si="96"/>
        <v>0</v>
      </c>
      <c r="DG32" s="371">
        <f t="shared" si="96"/>
        <v>0</v>
      </c>
      <c r="DH32" s="371">
        <f t="shared" si="96"/>
        <v>0</v>
      </c>
      <c r="DI32" s="371">
        <f t="shared" si="96"/>
        <v>0</v>
      </c>
      <c r="DJ32" s="371">
        <f t="shared" si="96"/>
        <v>0</v>
      </c>
      <c r="DK32" s="371">
        <f t="shared" si="96"/>
        <v>0</v>
      </c>
      <c r="DL32" s="371">
        <f t="shared" si="96"/>
        <v>0</v>
      </c>
      <c r="DM32" s="371">
        <f t="shared" si="96"/>
        <v>0</v>
      </c>
      <c r="DN32" s="371">
        <f t="shared" si="96"/>
        <v>0</v>
      </c>
      <c r="DO32" s="459">
        <f t="shared" ref="DO32:EF32" si="97">+DO28+DO21+DO14</f>
        <v>0</v>
      </c>
      <c r="DP32" s="460">
        <f t="shared" si="97"/>
        <v>0</v>
      </c>
      <c r="DQ32" s="460">
        <f t="shared" si="97"/>
        <v>0</v>
      </c>
      <c r="DR32" s="460">
        <f t="shared" si="97"/>
        <v>0</v>
      </c>
      <c r="DS32" s="460">
        <f t="shared" si="97"/>
        <v>0</v>
      </c>
      <c r="DT32" s="460">
        <f t="shared" si="97"/>
        <v>0</v>
      </c>
      <c r="DU32" s="460">
        <f t="shared" si="97"/>
        <v>0</v>
      </c>
      <c r="DV32" s="460">
        <f t="shared" si="97"/>
        <v>0</v>
      </c>
      <c r="DW32" s="460">
        <f t="shared" si="97"/>
        <v>0</v>
      </c>
      <c r="DX32" s="460">
        <f t="shared" si="97"/>
        <v>0</v>
      </c>
      <c r="DY32" s="460">
        <f t="shared" si="97"/>
        <v>0</v>
      </c>
      <c r="DZ32" s="460">
        <f t="shared" si="97"/>
        <v>0</v>
      </c>
      <c r="EA32" s="460">
        <f t="shared" si="97"/>
        <v>0</v>
      </c>
      <c r="EB32" s="460">
        <f t="shared" si="97"/>
        <v>0</v>
      </c>
      <c r="EC32" s="460">
        <f t="shared" si="97"/>
        <v>0</v>
      </c>
      <c r="ED32" s="460">
        <f t="shared" si="97"/>
        <v>0</v>
      </c>
      <c r="EE32" s="460">
        <f t="shared" si="97"/>
        <v>0</v>
      </c>
      <c r="EF32" s="460">
        <f t="shared" si="97"/>
        <v>0</v>
      </c>
      <c r="EG32" s="460">
        <f t="shared" ref="EG32:EQ32" si="98">+EG28+EG21+EG14</f>
        <v>0</v>
      </c>
      <c r="EH32" s="460">
        <f t="shared" si="98"/>
        <v>0</v>
      </c>
      <c r="EI32" s="460">
        <f t="shared" si="98"/>
        <v>0</v>
      </c>
      <c r="EJ32" s="460">
        <f t="shared" si="98"/>
        <v>0</v>
      </c>
      <c r="EK32" s="460">
        <f t="shared" si="98"/>
        <v>0</v>
      </c>
      <c r="EL32" s="460">
        <f t="shared" si="98"/>
        <v>0</v>
      </c>
      <c r="EM32" s="460">
        <f t="shared" si="98"/>
        <v>0</v>
      </c>
      <c r="EN32" s="460">
        <f t="shared" si="98"/>
        <v>0</v>
      </c>
      <c r="EO32" s="460">
        <f t="shared" si="98"/>
        <v>0</v>
      </c>
      <c r="EP32" s="460">
        <f t="shared" si="98"/>
        <v>0</v>
      </c>
      <c r="EQ32" s="461">
        <f t="shared" si="98"/>
        <v>0</v>
      </c>
      <c r="ER32" s="786"/>
      <c r="ES32" s="787"/>
      <c r="ET32" s="787"/>
      <c r="EU32" s="787"/>
      <c r="EV32" s="787"/>
      <c r="EW32" s="787"/>
      <c r="EX32" s="787"/>
      <c r="EY32" s="787"/>
      <c r="EZ32" s="787"/>
      <c r="FA32" s="788"/>
    </row>
    <row r="33" spans="1:157" s="108" customFormat="1" ht="30" customHeight="1" thickBot="1" x14ac:dyDescent="0.25">
      <c r="A33" s="762"/>
      <c r="B33" s="763"/>
      <c r="C33" s="763"/>
      <c r="D33" s="763"/>
      <c r="E33" s="763"/>
      <c r="F33" s="551" t="s">
        <v>45</v>
      </c>
      <c r="G33" s="479">
        <f>+G31+G32</f>
        <v>140472598166</v>
      </c>
      <c r="H33" s="479">
        <f t="shared" ref="H33:BS33" si="99">+H31+H32</f>
        <v>1228465666</v>
      </c>
      <c r="I33" s="479">
        <f t="shared" si="99"/>
        <v>0</v>
      </c>
      <c r="J33" s="479">
        <f t="shared" si="99"/>
        <v>0</v>
      </c>
      <c r="K33" s="479">
        <f t="shared" si="99"/>
        <v>1500000000</v>
      </c>
      <c r="L33" s="479">
        <f t="shared" si="99"/>
        <v>0</v>
      </c>
      <c r="M33" s="479">
        <f t="shared" si="99"/>
        <v>1500000000</v>
      </c>
      <c r="N33" s="479">
        <f t="shared" si="99"/>
        <v>364124000</v>
      </c>
      <c r="O33" s="479">
        <f t="shared" si="99"/>
        <v>1500000000</v>
      </c>
      <c r="P33" s="479">
        <f t="shared" si="99"/>
        <v>466112608</v>
      </c>
      <c r="Q33" s="479">
        <f t="shared" si="99"/>
        <v>1500000000</v>
      </c>
      <c r="R33" s="479">
        <f t="shared" si="99"/>
        <v>538643074</v>
      </c>
      <c r="S33" s="479">
        <f t="shared" si="99"/>
        <v>1500000000</v>
      </c>
      <c r="T33" s="479">
        <f t="shared" si="99"/>
        <v>603839687</v>
      </c>
      <c r="U33" s="479">
        <f t="shared" si="99"/>
        <v>1228465666</v>
      </c>
      <c r="V33" s="479">
        <f t="shared" si="99"/>
        <v>906927687</v>
      </c>
      <c r="W33" s="479">
        <f t="shared" si="99"/>
        <v>1228465666</v>
      </c>
      <c r="X33" s="479">
        <f t="shared" si="99"/>
        <v>1228465666</v>
      </c>
      <c r="Y33" s="479">
        <f t="shared" si="99"/>
        <v>906927687</v>
      </c>
      <c r="Z33" s="479">
        <f t="shared" si="99"/>
        <v>1228465666</v>
      </c>
      <c r="AA33" s="479">
        <f t="shared" si="99"/>
        <v>906927687</v>
      </c>
      <c r="AB33" s="479">
        <f t="shared" si="99"/>
        <v>19633493734</v>
      </c>
      <c r="AC33" s="479">
        <f t="shared" si="99"/>
        <v>142637700</v>
      </c>
      <c r="AD33" s="479">
        <f t="shared" si="99"/>
        <v>142637700</v>
      </c>
      <c r="AE33" s="479">
        <f t="shared" si="99"/>
        <v>753571967</v>
      </c>
      <c r="AF33" s="479">
        <f t="shared" si="99"/>
        <v>753571967</v>
      </c>
      <c r="AG33" s="479">
        <f t="shared" si="99"/>
        <v>319598467</v>
      </c>
      <c r="AH33" s="479">
        <f t="shared" si="99"/>
        <v>319598467</v>
      </c>
      <c r="AI33" s="479">
        <f t="shared" si="99"/>
        <v>167676800</v>
      </c>
      <c r="AJ33" s="479">
        <f t="shared" si="99"/>
        <v>167676800</v>
      </c>
      <c r="AK33" s="479">
        <f t="shared" si="99"/>
        <v>0</v>
      </c>
      <c r="AL33" s="479">
        <f t="shared" si="99"/>
        <v>0</v>
      </c>
      <c r="AM33" s="479">
        <f t="shared" si="99"/>
        <v>365045330</v>
      </c>
      <c r="AN33" s="479">
        <f t="shared" si="99"/>
        <v>365045330</v>
      </c>
      <c r="AO33" s="479">
        <f t="shared" si="99"/>
        <v>2691039459</v>
      </c>
      <c r="AP33" s="479">
        <f t="shared" si="99"/>
        <v>48195635</v>
      </c>
      <c r="AQ33" s="479">
        <f t="shared" si="99"/>
        <v>2927286145</v>
      </c>
      <c r="AR33" s="479">
        <f t="shared" si="99"/>
        <v>146515193</v>
      </c>
      <c r="AS33" s="479">
        <f t="shared" si="99"/>
        <v>2168963782</v>
      </c>
      <c r="AT33" s="479">
        <f t="shared" si="99"/>
        <v>6500000</v>
      </c>
      <c r="AU33" s="479">
        <f t="shared" si="99"/>
        <v>2713685828</v>
      </c>
      <c r="AV33" s="479">
        <f t="shared" si="99"/>
        <v>4849245247</v>
      </c>
      <c r="AW33" s="479">
        <f t="shared" si="99"/>
        <v>2686797248</v>
      </c>
      <c r="AX33" s="479">
        <f t="shared" si="99"/>
        <v>34777300</v>
      </c>
      <c r="AY33" s="479">
        <f t="shared" si="99"/>
        <v>4407695436</v>
      </c>
      <c r="AZ33" s="479">
        <f t="shared" si="99"/>
        <v>3969899311</v>
      </c>
      <c r="BA33" s="479">
        <f t="shared" si="99"/>
        <v>19343998162</v>
      </c>
      <c r="BB33" s="479">
        <f t="shared" si="99"/>
        <v>19343998162</v>
      </c>
      <c r="BC33" s="479">
        <f t="shared" si="99"/>
        <v>10803662950</v>
      </c>
      <c r="BD33" s="479">
        <f t="shared" si="99"/>
        <v>19343998162</v>
      </c>
      <c r="BE33" s="479">
        <f t="shared" si="99"/>
        <v>10803662950</v>
      </c>
      <c r="BF33" s="479">
        <f t="shared" si="99"/>
        <v>28790156574</v>
      </c>
      <c r="BG33" s="479">
        <f t="shared" si="99"/>
        <v>2605284337</v>
      </c>
      <c r="BH33" s="479">
        <f t="shared" si="99"/>
        <v>2604127670</v>
      </c>
      <c r="BI33" s="479">
        <f t="shared" si="99"/>
        <v>2197882269</v>
      </c>
      <c r="BJ33" s="479">
        <f t="shared" si="99"/>
        <v>72312967</v>
      </c>
      <c r="BK33" s="479">
        <f t="shared" si="99"/>
        <v>1915629675</v>
      </c>
      <c r="BL33" s="479">
        <f t="shared" si="99"/>
        <v>47545366</v>
      </c>
      <c r="BM33" s="479">
        <f t="shared" si="99"/>
        <v>2915877707</v>
      </c>
      <c r="BN33" s="479">
        <f t="shared" si="99"/>
        <v>18151480</v>
      </c>
      <c r="BO33" s="479">
        <f t="shared" si="99"/>
        <v>2883459979</v>
      </c>
      <c r="BP33" s="479">
        <f t="shared" si="99"/>
        <v>15711989.999999985</v>
      </c>
      <c r="BQ33" s="479">
        <f t="shared" si="99"/>
        <v>1375155962</v>
      </c>
      <c r="BR33" s="479">
        <f t="shared" si="99"/>
        <v>75028413.000000015</v>
      </c>
      <c r="BS33" s="479">
        <f t="shared" si="99"/>
        <v>2868474409</v>
      </c>
      <c r="BT33" s="479">
        <f t="shared" ref="BT33:DN33" si="100">+BT31+BT32</f>
        <v>0</v>
      </c>
      <c r="BU33" s="479">
        <f t="shared" si="100"/>
        <v>1963459571</v>
      </c>
      <c r="BV33" s="479">
        <f t="shared" si="100"/>
        <v>0</v>
      </c>
      <c r="BW33" s="479">
        <f t="shared" si="100"/>
        <v>1938253736</v>
      </c>
      <c r="BX33" s="479">
        <f t="shared" si="100"/>
        <v>0</v>
      </c>
      <c r="BY33" s="479">
        <f t="shared" si="100"/>
        <v>1910047068</v>
      </c>
      <c r="BZ33" s="479">
        <f t="shared" si="100"/>
        <v>0</v>
      </c>
      <c r="CA33" s="479">
        <f t="shared" si="100"/>
        <v>1910047068</v>
      </c>
      <c r="CB33" s="479">
        <f t="shared" si="100"/>
        <v>0</v>
      </c>
      <c r="CC33" s="479">
        <f t="shared" si="100"/>
        <v>1796876076</v>
      </c>
      <c r="CD33" s="479">
        <f t="shared" si="100"/>
        <v>0</v>
      </c>
      <c r="CE33" s="479">
        <f t="shared" si="100"/>
        <v>26280447857</v>
      </c>
      <c r="CF33" s="479">
        <f t="shared" si="100"/>
        <v>20663477645</v>
      </c>
      <c r="CG33" s="479">
        <f t="shared" si="100"/>
        <v>2832877886</v>
      </c>
      <c r="CH33" s="479">
        <f t="shared" si="100"/>
        <v>26280447857</v>
      </c>
      <c r="CI33" s="479">
        <f t="shared" si="100"/>
        <v>2832877886</v>
      </c>
      <c r="CJ33" s="479">
        <f t="shared" si="100"/>
        <v>73701000000</v>
      </c>
      <c r="CK33" s="479">
        <f t="shared" si="100"/>
        <v>0</v>
      </c>
      <c r="CL33" s="479">
        <f t="shared" si="100"/>
        <v>0</v>
      </c>
      <c r="CM33" s="479">
        <f t="shared" si="100"/>
        <v>0</v>
      </c>
      <c r="CN33" s="479">
        <f t="shared" si="100"/>
        <v>0</v>
      </c>
      <c r="CO33" s="479">
        <f t="shared" si="100"/>
        <v>0</v>
      </c>
      <c r="CP33" s="479">
        <f t="shared" si="100"/>
        <v>0</v>
      </c>
      <c r="CQ33" s="479">
        <f t="shared" si="100"/>
        <v>0</v>
      </c>
      <c r="CR33" s="479">
        <f t="shared" si="100"/>
        <v>0</v>
      </c>
      <c r="CS33" s="479">
        <f t="shared" si="100"/>
        <v>0</v>
      </c>
      <c r="CT33" s="479">
        <f t="shared" si="100"/>
        <v>0</v>
      </c>
      <c r="CU33" s="479">
        <f t="shared" si="100"/>
        <v>0</v>
      </c>
      <c r="CV33" s="479">
        <f t="shared" si="100"/>
        <v>0</v>
      </c>
      <c r="CW33" s="479">
        <f t="shared" si="100"/>
        <v>0</v>
      </c>
      <c r="CX33" s="479">
        <f t="shared" si="100"/>
        <v>0</v>
      </c>
      <c r="CY33" s="479">
        <f t="shared" si="100"/>
        <v>0</v>
      </c>
      <c r="CZ33" s="479">
        <f t="shared" si="100"/>
        <v>0</v>
      </c>
      <c r="DA33" s="479">
        <f t="shared" si="100"/>
        <v>0</v>
      </c>
      <c r="DB33" s="479">
        <f t="shared" si="100"/>
        <v>0</v>
      </c>
      <c r="DC33" s="479">
        <f t="shared" si="100"/>
        <v>0</v>
      </c>
      <c r="DD33" s="479">
        <f t="shared" si="100"/>
        <v>0</v>
      </c>
      <c r="DE33" s="479">
        <f t="shared" si="100"/>
        <v>0</v>
      </c>
      <c r="DF33" s="479">
        <f t="shared" si="100"/>
        <v>0</v>
      </c>
      <c r="DG33" s="479">
        <f t="shared" si="100"/>
        <v>0</v>
      </c>
      <c r="DH33" s="479">
        <f t="shared" si="100"/>
        <v>0</v>
      </c>
      <c r="DI33" s="479">
        <f t="shared" si="100"/>
        <v>0</v>
      </c>
      <c r="DJ33" s="479">
        <f t="shared" si="100"/>
        <v>0</v>
      </c>
      <c r="DK33" s="479">
        <f t="shared" si="100"/>
        <v>0</v>
      </c>
      <c r="DL33" s="479">
        <f t="shared" si="100"/>
        <v>0</v>
      </c>
      <c r="DM33" s="479">
        <f t="shared" si="100"/>
        <v>0</v>
      </c>
      <c r="DN33" s="479">
        <f t="shared" si="100"/>
        <v>28983000000</v>
      </c>
      <c r="DO33" s="462">
        <f t="shared" ref="DO33:EQ33" si="101">+DO31+DO32</f>
        <v>0</v>
      </c>
      <c r="DP33" s="463">
        <f t="shared" si="101"/>
        <v>0</v>
      </c>
      <c r="DQ33" s="463">
        <f t="shared" si="101"/>
        <v>0</v>
      </c>
      <c r="DR33" s="463">
        <f t="shared" si="101"/>
        <v>0</v>
      </c>
      <c r="DS33" s="463">
        <f t="shared" si="101"/>
        <v>0</v>
      </c>
      <c r="DT33" s="463">
        <f t="shared" si="101"/>
        <v>0</v>
      </c>
      <c r="DU33" s="463">
        <f t="shared" si="101"/>
        <v>0</v>
      </c>
      <c r="DV33" s="463">
        <f t="shared" si="101"/>
        <v>0</v>
      </c>
      <c r="DW33" s="463">
        <f t="shared" si="101"/>
        <v>0</v>
      </c>
      <c r="DX33" s="463">
        <f t="shared" si="101"/>
        <v>0</v>
      </c>
      <c r="DY33" s="463">
        <f t="shared" si="101"/>
        <v>0</v>
      </c>
      <c r="DZ33" s="463">
        <f t="shared" si="101"/>
        <v>0</v>
      </c>
      <c r="EA33" s="463">
        <f t="shared" si="101"/>
        <v>0</v>
      </c>
      <c r="EB33" s="463">
        <f t="shared" si="101"/>
        <v>0</v>
      </c>
      <c r="EC33" s="463">
        <f t="shared" si="101"/>
        <v>0</v>
      </c>
      <c r="ED33" s="463">
        <f t="shared" si="101"/>
        <v>0</v>
      </c>
      <c r="EE33" s="463">
        <f t="shared" si="101"/>
        <v>0</v>
      </c>
      <c r="EF33" s="463">
        <f t="shared" si="101"/>
        <v>0</v>
      </c>
      <c r="EG33" s="463">
        <f t="shared" si="101"/>
        <v>0</v>
      </c>
      <c r="EH33" s="463">
        <f t="shared" si="101"/>
        <v>0</v>
      </c>
      <c r="EI33" s="463">
        <f t="shared" si="101"/>
        <v>0</v>
      </c>
      <c r="EJ33" s="463">
        <f t="shared" si="101"/>
        <v>0</v>
      </c>
      <c r="EK33" s="463">
        <f t="shared" si="101"/>
        <v>0</v>
      </c>
      <c r="EL33" s="463">
        <f t="shared" si="101"/>
        <v>0</v>
      </c>
      <c r="EM33" s="463">
        <f t="shared" si="101"/>
        <v>0</v>
      </c>
      <c r="EN33" s="463">
        <f t="shared" si="101"/>
        <v>0</v>
      </c>
      <c r="EO33" s="463">
        <f t="shared" si="101"/>
        <v>0</v>
      </c>
      <c r="EP33" s="463">
        <f t="shared" si="101"/>
        <v>0</v>
      </c>
      <c r="EQ33" s="464">
        <f t="shared" si="101"/>
        <v>0</v>
      </c>
      <c r="ER33" s="789"/>
      <c r="ES33" s="790"/>
      <c r="ET33" s="790"/>
      <c r="EU33" s="790"/>
      <c r="EV33" s="790"/>
      <c r="EW33" s="790"/>
      <c r="EX33" s="790"/>
      <c r="EY33" s="790"/>
      <c r="EZ33" s="790"/>
      <c r="FA33" s="791"/>
    </row>
    <row r="34" spans="1:157" ht="25.5" customHeight="1" x14ac:dyDescent="0.2">
      <c r="H34" s="78"/>
      <c r="I34" s="78"/>
      <c r="J34" s="78"/>
      <c r="K34" s="78"/>
      <c r="L34" s="78"/>
      <c r="M34" s="78"/>
      <c r="N34" s="78"/>
      <c r="O34" s="78"/>
      <c r="P34" s="78"/>
      <c r="Q34" s="78"/>
      <c r="R34" s="78"/>
      <c r="S34" s="78"/>
      <c r="T34" s="78"/>
      <c r="U34" s="78"/>
      <c r="V34" s="78"/>
      <c r="W34" s="78"/>
      <c r="X34" s="78"/>
      <c r="Y34" s="78"/>
      <c r="Z34" s="78"/>
      <c r="AA34" s="78"/>
      <c r="AB34" s="78"/>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102"/>
      <c r="BB34" s="102"/>
      <c r="BC34" s="102"/>
      <c r="BD34" s="102"/>
      <c r="BE34" s="102"/>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325"/>
      <c r="CH34" s="298"/>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row>
    <row r="35" spans="1:157" ht="25.5" customHeight="1" x14ac:dyDescent="0.2">
      <c r="F35" s="85" t="s">
        <v>33</v>
      </c>
      <c r="G35" s="63"/>
      <c r="H35" s="63"/>
      <c r="I35" s="63"/>
      <c r="J35" s="63"/>
      <c r="K35" s="63"/>
      <c r="L35" s="63"/>
      <c r="M35" s="63"/>
      <c r="N35" s="63"/>
      <c r="O35" s="63"/>
      <c r="P35" s="63"/>
      <c r="Q35" s="63"/>
      <c r="R35" s="63"/>
      <c r="S35" s="63"/>
      <c r="T35" s="63"/>
      <c r="U35" s="63"/>
      <c r="V35" s="63"/>
      <c r="W35" s="63"/>
      <c r="X35" s="63"/>
      <c r="Y35" s="63"/>
      <c r="Z35" s="63"/>
      <c r="AA35" s="63"/>
      <c r="AB35" s="63"/>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113"/>
      <c r="BB35" s="114"/>
      <c r="BC35" s="114"/>
      <c r="BD35" s="114"/>
      <c r="BE35" s="102"/>
      <c r="BW35" s="67"/>
      <c r="BX35" s="67"/>
      <c r="BY35" s="67"/>
      <c r="BZ35" s="67"/>
      <c r="CA35" s="67"/>
      <c r="CB35" s="67"/>
      <c r="CC35" s="67"/>
      <c r="CD35" s="67"/>
      <c r="CE35" s="296"/>
      <c r="CF35" s="326"/>
      <c r="CG35" s="326"/>
      <c r="CH35" s="67"/>
      <c r="CI35" s="67"/>
    </row>
    <row r="36" spans="1:157" ht="25.5" customHeight="1" x14ac:dyDescent="0.2">
      <c r="F36" s="352" t="s">
        <v>34</v>
      </c>
      <c r="G36" s="780" t="s">
        <v>35</v>
      </c>
      <c r="H36" s="781"/>
      <c r="I36" s="781"/>
      <c r="J36" s="781"/>
      <c r="K36" s="781"/>
      <c r="L36" s="781"/>
      <c r="M36" s="782"/>
      <c r="N36" s="783" t="s">
        <v>36</v>
      </c>
      <c r="O36" s="784"/>
      <c r="P36" s="784"/>
      <c r="Q36" s="784"/>
      <c r="R36" s="784"/>
      <c r="S36" s="784"/>
      <c r="T36" s="785"/>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2"/>
      <c r="BC36" s="102"/>
      <c r="BD36" s="102"/>
      <c r="BE36" s="102"/>
      <c r="CG36" s="327"/>
    </row>
    <row r="37" spans="1:157" ht="25.5" customHeight="1" x14ac:dyDescent="0.2">
      <c r="F37" s="353">
        <v>13</v>
      </c>
      <c r="G37" s="774" t="s">
        <v>78</v>
      </c>
      <c r="H37" s="775"/>
      <c r="I37" s="775"/>
      <c r="J37" s="775"/>
      <c r="K37" s="775"/>
      <c r="L37" s="775"/>
      <c r="M37" s="776"/>
      <c r="N37" s="774" t="s">
        <v>69</v>
      </c>
      <c r="O37" s="775"/>
      <c r="P37" s="775"/>
      <c r="Q37" s="775"/>
      <c r="R37" s="775"/>
      <c r="S37" s="775"/>
      <c r="T37" s="776"/>
      <c r="U37" s="105"/>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2"/>
      <c r="BB37" s="102"/>
      <c r="BC37" s="102"/>
      <c r="BD37" s="102"/>
      <c r="BE37" s="102"/>
      <c r="CE37" s="297"/>
    </row>
    <row r="38" spans="1:157" ht="25.5" customHeight="1" x14ac:dyDescent="0.2">
      <c r="F38" s="353">
        <v>14</v>
      </c>
      <c r="G38" s="774" t="s">
        <v>148</v>
      </c>
      <c r="H38" s="775"/>
      <c r="I38" s="775"/>
      <c r="J38" s="775"/>
      <c r="K38" s="775"/>
      <c r="L38" s="775"/>
      <c r="M38" s="776"/>
      <c r="N38" s="777" t="s">
        <v>486</v>
      </c>
      <c r="O38" s="778"/>
      <c r="P38" s="778"/>
      <c r="Q38" s="778"/>
      <c r="R38" s="778"/>
      <c r="S38" s="778"/>
      <c r="T38" s="779"/>
      <c r="BB38" s="102"/>
      <c r="BC38" s="102"/>
      <c r="BD38" s="102"/>
      <c r="BE38" s="102"/>
      <c r="BF38" s="79"/>
    </row>
    <row r="39" spans="1:157" ht="25.5" customHeight="1" x14ac:dyDescent="0.2">
      <c r="AH39" s="68"/>
      <c r="AI39" s="68"/>
      <c r="AJ39" s="68"/>
      <c r="AK39" s="68"/>
      <c r="AL39" s="68"/>
      <c r="BA39" s="115"/>
      <c r="BB39" s="115"/>
      <c r="BC39" s="115"/>
      <c r="BD39" s="115"/>
      <c r="BE39" s="115"/>
      <c r="BF39" s="69"/>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row>
    <row r="40" spans="1:157" ht="25.5" customHeight="1" x14ac:dyDescent="0.2">
      <c r="BA40" s="112"/>
      <c r="BB40" s="112"/>
      <c r="BC40" s="112"/>
      <c r="BD40" s="112"/>
      <c r="BE40" s="112"/>
      <c r="BF40" s="71"/>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row>
    <row r="41" spans="1:157" ht="25.5" hidden="1" customHeight="1" x14ac:dyDescent="0.2">
      <c r="G41" s="80"/>
      <c r="BA41" s="109"/>
      <c r="BB41" s="102"/>
      <c r="BC41" s="102"/>
      <c r="BD41" s="102"/>
      <c r="BE41" s="102"/>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N41" s="70"/>
      <c r="DO41" s="70"/>
      <c r="DP41" s="70"/>
      <c r="DQ41" s="70"/>
      <c r="DR41" s="70"/>
      <c r="DS41" s="70"/>
      <c r="DT41" s="70"/>
      <c r="DU41" s="70"/>
      <c r="DV41" s="70"/>
      <c r="DW41" s="70"/>
      <c r="DX41" s="70"/>
      <c r="DY41" s="70"/>
      <c r="DZ41" s="70"/>
      <c r="EA41" s="70"/>
      <c r="EB41" s="70"/>
      <c r="EC41" s="70"/>
      <c r="ED41" s="70"/>
      <c r="EE41" s="70"/>
      <c r="EF41" s="70"/>
    </row>
    <row r="42" spans="1:157" ht="25.5" hidden="1" customHeight="1" x14ac:dyDescent="0.2">
      <c r="BA42" s="109"/>
      <c r="BB42" s="102"/>
      <c r="BC42" s="102"/>
      <c r="BD42" s="102"/>
      <c r="BE42" s="102"/>
      <c r="BF42" s="72"/>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row>
    <row r="43" spans="1:157" ht="25.5" customHeight="1" x14ac:dyDescent="0.2">
      <c r="G43" s="80"/>
      <c r="Q43" s="80"/>
      <c r="BA43" s="109"/>
      <c r="BB43" s="102"/>
      <c r="BC43" s="102"/>
      <c r="BD43" s="102"/>
      <c r="BE43" s="102"/>
    </row>
    <row r="44" spans="1:157" ht="25.5" customHeight="1" x14ac:dyDescent="0.2">
      <c r="AD44" s="73"/>
      <c r="BB44" s="102"/>
      <c r="BC44" s="102"/>
      <c r="BD44" s="102"/>
      <c r="BE44" s="102"/>
      <c r="BF44" s="68"/>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row>
    <row r="45" spans="1:157" ht="25.5" customHeight="1" x14ac:dyDescent="0.25">
      <c r="AD45" s="73"/>
      <c r="BE45" s="110"/>
      <c r="BF45" s="68"/>
    </row>
    <row r="46" spans="1:157" ht="25.5" customHeight="1" x14ac:dyDescent="0.25">
      <c r="AD46" s="73"/>
      <c r="BE46" s="110"/>
      <c r="BF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row>
    <row r="47" spans="1:157" ht="25.5" customHeight="1" x14ac:dyDescent="0.25">
      <c r="BE47" s="110"/>
      <c r="BF47" s="111"/>
    </row>
    <row r="48" spans="1:157" ht="25.5" customHeight="1" x14ac:dyDescent="0.2">
      <c r="AD48" s="73"/>
    </row>
  </sheetData>
  <mergeCells count="62">
    <mergeCell ref="FA24:FA30"/>
    <mergeCell ref="ER31:FA33"/>
    <mergeCell ref="G38:M38"/>
    <mergeCell ref="N38:T38"/>
    <mergeCell ref="G36:M36"/>
    <mergeCell ref="N36:T36"/>
    <mergeCell ref="G37:M37"/>
    <mergeCell ref="N37:T37"/>
    <mergeCell ref="A31:E33"/>
    <mergeCell ref="B17:B23"/>
    <mergeCell ref="C17:C23"/>
    <mergeCell ref="EZ24:EZ30"/>
    <mergeCell ref="EY17:EY23"/>
    <mergeCell ref="EW24:EW30"/>
    <mergeCell ref="EX24:EX30"/>
    <mergeCell ref="D24:D30"/>
    <mergeCell ref="E24:E30"/>
    <mergeCell ref="EX17:EX23"/>
    <mergeCell ref="E17:E23"/>
    <mergeCell ref="EZ17:EZ23"/>
    <mergeCell ref="EY24:EY30"/>
    <mergeCell ref="D10:D16"/>
    <mergeCell ref="E10:E16"/>
    <mergeCell ref="A10:A30"/>
    <mergeCell ref="C24:C30"/>
    <mergeCell ref="B24:B30"/>
    <mergeCell ref="B10:B16"/>
    <mergeCell ref="C10:C16"/>
    <mergeCell ref="D17:D23"/>
    <mergeCell ref="A1:E3"/>
    <mergeCell ref="A4:E4"/>
    <mergeCell ref="A5:E5"/>
    <mergeCell ref="A7:G8"/>
    <mergeCell ref="F1:FA1"/>
    <mergeCell ref="F2:FA2"/>
    <mergeCell ref="F3:EQ3"/>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H7:DN7"/>
    <mergeCell ref="FA10:FA16"/>
    <mergeCell ref="EZ10:EZ16"/>
    <mergeCell ref="EW17:EW23"/>
    <mergeCell ref="EX10:EX16"/>
    <mergeCell ref="EW10:EW16"/>
    <mergeCell ref="EY10:EY16"/>
    <mergeCell ref="FA17:FA23"/>
  </mergeCells>
  <printOptions horizontalCentered="1" verticalCentered="1"/>
  <pageMargins left="0" right="0" top="0.74803149606299213" bottom="0" header="0.31496062992125984" footer="0"/>
  <pageSetup scale="20" fitToHeight="0" orientation="landscape" r:id="rId1"/>
  <ignoredErrors>
    <ignoredError sqref="CI24 CE22 CE17"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
  <sheetViews>
    <sheetView showGridLines="0" zoomScale="55" zoomScaleNormal="55" zoomScalePageLayoutView="75" workbookViewId="0">
      <pane xSplit="6" ySplit="8" topLeftCell="G9" activePane="bottomRight" state="frozen"/>
      <selection activeCell="C1" sqref="C1"/>
      <selection pane="topRight" activeCell="G1" sqref="G1"/>
      <selection pane="bottomLeft" activeCell="C46" sqref="C46"/>
      <selection pane="bottomRight" activeCell="C11" sqref="C11:C12"/>
    </sheetView>
  </sheetViews>
  <sheetFormatPr baseColWidth="10" defaultColWidth="10.85546875" defaultRowHeight="21.75" customHeight="1" x14ac:dyDescent="0.25"/>
  <cols>
    <col min="1" max="1" width="12" style="89" customWidth="1"/>
    <col min="2" max="2" width="34.7109375" style="89" customWidth="1"/>
    <col min="3" max="3" width="45.140625" style="100" customWidth="1"/>
    <col min="4" max="4" width="10.85546875" style="89" customWidth="1"/>
    <col min="5" max="5" width="10.5703125" style="89" customWidth="1"/>
    <col min="6" max="6" width="12.28515625" style="89" customWidth="1"/>
    <col min="7" max="13" width="9.140625" style="89" customWidth="1"/>
    <col min="14" max="18" width="9.140625" style="99" customWidth="1"/>
    <col min="19" max="19" width="8.28515625" style="99" customWidth="1"/>
    <col min="20" max="20" width="14.28515625" style="99" customWidth="1"/>
    <col min="21" max="21" width="10.140625" style="99" customWidth="1"/>
    <col min="22" max="22" width="47.28515625" style="98" customWidth="1"/>
    <col min="23" max="16384" width="10.85546875" style="89"/>
  </cols>
  <sheetData>
    <row r="1" spans="1:22" ht="21.75" customHeight="1" x14ac:dyDescent="0.25">
      <c r="A1" s="815"/>
      <c r="B1" s="816"/>
      <c r="C1" s="816"/>
      <c r="D1" s="795" t="s">
        <v>37</v>
      </c>
      <c r="E1" s="796"/>
      <c r="F1" s="796"/>
      <c r="G1" s="796"/>
      <c r="H1" s="796"/>
      <c r="I1" s="796"/>
      <c r="J1" s="796"/>
      <c r="K1" s="796"/>
      <c r="L1" s="796"/>
      <c r="M1" s="796"/>
      <c r="N1" s="796"/>
      <c r="O1" s="796"/>
      <c r="P1" s="796"/>
      <c r="Q1" s="796"/>
      <c r="R1" s="796"/>
      <c r="S1" s="796"/>
      <c r="T1" s="796"/>
      <c r="U1" s="796"/>
      <c r="V1" s="797"/>
    </row>
    <row r="2" spans="1:22" ht="23.25" customHeight="1" x14ac:dyDescent="0.25">
      <c r="A2" s="817"/>
      <c r="B2" s="818"/>
      <c r="C2" s="818"/>
      <c r="D2" s="798" t="s">
        <v>146</v>
      </c>
      <c r="E2" s="799"/>
      <c r="F2" s="799"/>
      <c r="G2" s="799"/>
      <c r="H2" s="799"/>
      <c r="I2" s="799"/>
      <c r="J2" s="799"/>
      <c r="K2" s="799"/>
      <c r="L2" s="799"/>
      <c r="M2" s="799"/>
      <c r="N2" s="799"/>
      <c r="O2" s="799"/>
      <c r="P2" s="799"/>
      <c r="Q2" s="799"/>
      <c r="R2" s="799"/>
      <c r="S2" s="799"/>
      <c r="T2" s="799"/>
      <c r="U2" s="799"/>
      <c r="V2" s="800"/>
    </row>
    <row r="3" spans="1:22" ht="21.75" customHeight="1" thickBot="1" x14ac:dyDescent="0.3">
      <c r="A3" s="819"/>
      <c r="B3" s="820"/>
      <c r="C3" s="820"/>
      <c r="D3" s="801" t="s">
        <v>38</v>
      </c>
      <c r="E3" s="802"/>
      <c r="F3" s="802"/>
      <c r="G3" s="802"/>
      <c r="H3" s="802"/>
      <c r="I3" s="802"/>
      <c r="J3" s="802"/>
      <c r="K3" s="802"/>
      <c r="L3" s="802"/>
      <c r="M3" s="802"/>
      <c r="N3" s="802"/>
      <c r="O3" s="802"/>
      <c r="P3" s="802"/>
      <c r="Q3" s="802"/>
      <c r="R3" s="803"/>
      <c r="S3" s="804" t="s">
        <v>485</v>
      </c>
      <c r="T3" s="805"/>
      <c r="U3" s="805"/>
      <c r="V3" s="806"/>
    </row>
    <row r="4" spans="1:22" ht="21.75" customHeight="1" x14ac:dyDescent="0.25">
      <c r="A4" s="823" t="s">
        <v>0</v>
      </c>
      <c r="B4" s="824"/>
      <c r="C4" s="824"/>
      <c r="D4" s="807" t="s">
        <v>149</v>
      </c>
      <c r="E4" s="808"/>
      <c r="F4" s="808"/>
      <c r="G4" s="808"/>
      <c r="H4" s="808"/>
      <c r="I4" s="808"/>
      <c r="J4" s="808"/>
      <c r="K4" s="808"/>
      <c r="L4" s="808"/>
      <c r="M4" s="808"/>
      <c r="N4" s="808"/>
      <c r="O4" s="808"/>
      <c r="P4" s="808"/>
      <c r="Q4" s="808"/>
      <c r="R4" s="808"/>
      <c r="S4" s="808"/>
      <c r="T4" s="808"/>
      <c r="U4" s="808"/>
      <c r="V4" s="809"/>
    </row>
    <row r="5" spans="1:22" ht="31.5" customHeight="1" thickBot="1" x14ac:dyDescent="0.3">
      <c r="A5" s="821" t="s">
        <v>2</v>
      </c>
      <c r="B5" s="822"/>
      <c r="C5" s="822"/>
      <c r="D5" s="810" t="s">
        <v>150</v>
      </c>
      <c r="E5" s="811"/>
      <c r="F5" s="811"/>
      <c r="G5" s="811"/>
      <c r="H5" s="811"/>
      <c r="I5" s="811"/>
      <c r="J5" s="811"/>
      <c r="K5" s="811"/>
      <c r="L5" s="811"/>
      <c r="M5" s="811"/>
      <c r="N5" s="811"/>
      <c r="O5" s="811"/>
      <c r="P5" s="811"/>
      <c r="Q5" s="811"/>
      <c r="R5" s="811"/>
      <c r="S5" s="811"/>
      <c r="T5" s="811"/>
      <c r="U5" s="811"/>
      <c r="V5" s="812"/>
    </row>
    <row r="6" spans="1:22" ht="26.25" customHeight="1" thickBot="1" x14ac:dyDescent="0.3">
      <c r="A6" s="90"/>
      <c r="B6" s="90"/>
      <c r="C6" s="97"/>
      <c r="D6" s="90"/>
      <c r="E6" s="90"/>
      <c r="F6" s="90"/>
      <c r="G6" s="90"/>
      <c r="H6" s="90"/>
      <c r="I6" s="90"/>
      <c r="J6" s="90"/>
      <c r="K6" s="90"/>
      <c r="L6" s="90"/>
      <c r="M6" s="90"/>
      <c r="N6" s="92"/>
      <c r="O6" s="92"/>
      <c r="P6" s="92"/>
      <c r="Q6" s="92"/>
      <c r="R6" s="92"/>
      <c r="S6" s="92"/>
      <c r="T6" s="92"/>
      <c r="U6" s="92"/>
    </row>
    <row r="7" spans="1:22" s="90" customFormat="1" ht="34.5" customHeight="1" x14ac:dyDescent="0.25">
      <c r="A7" s="839" t="s">
        <v>23</v>
      </c>
      <c r="B7" s="827" t="s">
        <v>24</v>
      </c>
      <c r="C7" s="825" t="s">
        <v>56</v>
      </c>
      <c r="D7" s="842" t="s">
        <v>25</v>
      </c>
      <c r="E7" s="843"/>
      <c r="F7" s="844" t="s">
        <v>417</v>
      </c>
      <c r="G7" s="844"/>
      <c r="H7" s="844"/>
      <c r="I7" s="844"/>
      <c r="J7" s="844"/>
      <c r="K7" s="844"/>
      <c r="L7" s="844"/>
      <c r="M7" s="844"/>
      <c r="N7" s="844"/>
      <c r="O7" s="844"/>
      <c r="P7" s="844"/>
      <c r="Q7" s="844"/>
      <c r="R7" s="844"/>
      <c r="S7" s="844"/>
      <c r="T7" s="827" t="s">
        <v>29</v>
      </c>
      <c r="U7" s="827"/>
      <c r="V7" s="825" t="s">
        <v>488</v>
      </c>
    </row>
    <row r="8" spans="1:22" s="90" customFormat="1" ht="44.25" customHeight="1" thickBot="1" x14ac:dyDescent="0.3">
      <c r="A8" s="840"/>
      <c r="B8" s="841"/>
      <c r="C8" s="826"/>
      <c r="D8" s="359" t="s">
        <v>26</v>
      </c>
      <c r="E8" s="359" t="s">
        <v>27</v>
      </c>
      <c r="F8" s="359" t="s">
        <v>28</v>
      </c>
      <c r="G8" s="360" t="s">
        <v>6</v>
      </c>
      <c r="H8" s="360" t="s">
        <v>7</v>
      </c>
      <c r="I8" s="360" t="s">
        <v>8</v>
      </c>
      <c r="J8" s="360" t="s">
        <v>9</v>
      </c>
      <c r="K8" s="360" t="s">
        <v>10</v>
      </c>
      <c r="L8" s="360" t="s">
        <v>11</v>
      </c>
      <c r="M8" s="360" t="s">
        <v>12</v>
      </c>
      <c r="N8" s="360" t="s">
        <v>13</v>
      </c>
      <c r="O8" s="360" t="s">
        <v>14</v>
      </c>
      <c r="P8" s="360" t="s">
        <v>15</v>
      </c>
      <c r="Q8" s="360" t="s">
        <v>16</v>
      </c>
      <c r="R8" s="360" t="s">
        <v>17</v>
      </c>
      <c r="S8" s="361" t="s">
        <v>18</v>
      </c>
      <c r="T8" s="361" t="s">
        <v>30</v>
      </c>
      <c r="U8" s="361" t="s">
        <v>31</v>
      </c>
      <c r="V8" s="826"/>
    </row>
    <row r="9" spans="1:22" s="90" customFormat="1" ht="21.75" customHeight="1" x14ac:dyDescent="0.25">
      <c r="A9" s="845" t="s">
        <v>161</v>
      </c>
      <c r="B9" s="847" t="s">
        <v>164</v>
      </c>
      <c r="C9" s="850" t="s">
        <v>163</v>
      </c>
      <c r="D9" s="852" t="s">
        <v>171</v>
      </c>
      <c r="E9" s="852"/>
      <c r="F9" s="91" t="s">
        <v>19</v>
      </c>
      <c r="G9" s="354">
        <v>0</v>
      </c>
      <c r="H9" s="354">
        <v>0.09</v>
      </c>
      <c r="I9" s="354">
        <v>0.09</v>
      </c>
      <c r="J9" s="354">
        <v>0.09</v>
      </c>
      <c r="K9" s="354">
        <v>0.1</v>
      </c>
      <c r="L9" s="354">
        <v>0.09</v>
      </c>
      <c r="M9" s="354">
        <v>0.09</v>
      </c>
      <c r="N9" s="354">
        <v>0.09</v>
      </c>
      <c r="O9" s="354">
        <v>0.09</v>
      </c>
      <c r="P9" s="354">
        <v>0.09</v>
      </c>
      <c r="Q9" s="354">
        <v>0.09</v>
      </c>
      <c r="R9" s="354">
        <v>0.09</v>
      </c>
      <c r="S9" s="217">
        <f t="shared" ref="S9:S30" si="0">SUM(G9:R9)</f>
        <v>0.99999999999999978</v>
      </c>
      <c r="T9" s="828">
        <v>0.3</v>
      </c>
      <c r="U9" s="828">
        <v>0.1</v>
      </c>
      <c r="V9" s="830" t="s">
        <v>463</v>
      </c>
    </row>
    <row r="10" spans="1:22" s="90" customFormat="1" ht="21.75" customHeight="1" x14ac:dyDescent="0.25">
      <c r="A10" s="845"/>
      <c r="B10" s="848"/>
      <c r="C10" s="851"/>
      <c r="D10" s="838"/>
      <c r="E10" s="838"/>
      <c r="F10" s="93" t="s">
        <v>20</v>
      </c>
      <c r="G10" s="355">
        <v>0</v>
      </c>
      <c r="H10" s="355">
        <v>0.09</v>
      </c>
      <c r="I10" s="355">
        <v>0.09</v>
      </c>
      <c r="J10" s="355">
        <v>0.09</v>
      </c>
      <c r="K10" s="355">
        <v>0.1</v>
      </c>
      <c r="L10" s="355">
        <v>0.09</v>
      </c>
      <c r="M10" s="355">
        <v>0.09</v>
      </c>
      <c r="N10" s="355">
        <v>0.09</v>
      </c>
      <c r="O10" s="355">
        <v>0.09</v>
      </c>
      <c r="P10" s="355"/>
      <c r="Q10" s="355"/>
      <c r="R10" s="355"/>
      <c r="S10" s="175">
        <f t="shared" si="0"/>
        <v>0.72999999999999987</v>
      </c>
      <c r="T10" s="813"/>
      <c r="U10" s="813"/>
      <c r="V10" s="831"/>
    </row>
    <row r="11" spans="1:22" s="90" customFormat="1" ht="21.75" customHeight="1" x14ac:dyDescent="0.25">
      <c r="A11" s="845"/>
      <c r="B11" s="848"/>
      <c r="C11" s="851" t="s">
        <v>457</v>
      </c>
      <c r="D11" s="838" t="s">
        <v>171</v>
      </c>
      <c r="E11" s="838"/>
      <c r="F11" s="94" t="s">
        <v>19</v>
      </c>
      <c r="G11" s="355">
        <v>0</v>
      </c>
      <c r="H11" s="355">
        <v>0.05</v>
      </c>
      <c r="I11" s="355">
        <v>0.1</v>
      </c>
      <c r="J11" s="355">
        <v>0.1</v>
      </c>
      <c r="K11" s="355">
        <v>0.1</v>
      </c>
      <c r="L11" s="355">
        <v>0.1</v>
      </c>
      <c r="M11" s="355">
        <v>0.1</v>
      </c>
      <c r="N11" s="355">
        <v>0.1</v>
      </c>
      <c r="O11" s="355">
        <v>0.1</v>
      </c>
      <c r="P11" s="355">
        <v>0.1</v>
      </c>
      <c r="Q11" s="355">
        <v>0.1</v>
      </c>
      <c r="R11" s="355">
        <v>0.05</v>
      </c>
      <c r="S11" s="96">
        <f t="shared" si="0"/>
        <v>0.99999999999999989</v>
      </c>
      <c r="T11" s="813"/>
      <c r="U11" s="813">
        <v>0.1</v>
      </c>
      <c r="V11" s="814" t="s">
        <v>459</v>
      </c>
    </row>
    <row r="12" spans="1:22" s="90" customFormat="1" ht="21.75" customHeight="1" x14ac:dyDescent="0.25">
      <c r="A12" s="845"/>
      <c r="B12" s="848"/>
      <c r="C12" s="851"/>
      <c r="D12" s="838"/>
      <c r="E12" s="838"/>
      <c r="F12" s="93" t="s">
        <v>20</v>
      </c>
      <c r="G12" s="355">
        <v>0</v>
      </c>
      <c r="H12" s="355">
        <v>0.05</v>
      </c>
      <c r="I12" s="355">
        <v>0.1</v>
      </c>
      <c r="J12" s="355">
        <v>0.1</v>
      </c>
      <c r="K12" s="355">
        <v>0.1</v>
      </c>
      <c r="L12" s="355">
        <v>0.1</v>
      </c>
      <c r="M12" s="355">
        <v>0.1</v>
      </c>
      <c r="N12" s="355">
        <v>0.1</v>
      </c>
      <c r="O12" s="355">
        <v>0.1</v>
      </c>
      <c r="P12" s="355"/>
      <c r="Q12" s="355"/>
      <c r="R12" s="355"/>
      <c r="S12" s="175">
        <f t="shared" si="0"/>
        <v>0.74999999999999989</v>
      </c>
      <c r="T12" s="813"/>
      <c r="U12" s="813"/>
      <c r="V12" s="814"/>
    </row>
    <row r="13" spans="1:22" s="90" customFormat="1" ht="20.25" customHeight="1" x14ac:dyDescent="0.25">
      <c r="A13" s="845"/>
      <c r="B13" s="848"/>
      <c r="C13" s="851" t="s">
        <v>426</v>
      </c>
      <c r="D13" s="838" t="s">
        <v>171</v>
      </c>
      <c r="E13" s="856"/>
      <c r="F13" s="94" t="s">
        <v>19</v>
      </c>
      <c r="G13" s="355">
        <v>0</v>
      </c>
      <c r="H13" s="355">
        <v>0.09</v>
      </c>
      <c r="I13" s="355">
        <v>0.09</v>
      </c>
      <c r="J13" s="355">
        <v>0.09</v>
      </c>
      <c r="K13" s="355">
        <v>0.1</v>
      </c>
      <c r="L13" s="355">
        <v>0.09</v>
      </c>
      <c r="M13" s="355">
        <v>0.09</v>
      </c>
      <c r="N13" s="355">
        <v>0.09</v>
      </c>
      <c r="O13" s="355">
        <v>0.09</v>
      </c>
      <c r="P13" s="355">
        <v>0.09</v>
      </c>
      <c r="Q13" s="355">
        <v>0.09</v>
      </c>
      <c r="R13" s="355">
        <v>0.09</v>
      </c>
      <c r="S13" s="96">
        <f t="shared" si="0"/>
        <v>0.99999999999999978</v>
      </c>
      <c r="T13" s="813"/>
      <c r="U13" s="813">
        <v>0.1</v>
      </c>
      <c r="V13" s="858" t="s">
        <v>484</v>
      </c>
    </row>
    <row r="14" spans="1:22" s="90" customFormat="1" ht="20.25" customHeight="1" thickBot="1" x14ac:dyDescent="0.3">
      <c r="A14" s="845"/>
      <c r="B14" s="849"/>
      <c r="C14" s="853"/>
      <c r="D14" s="854"/>
      <c r="E14" s="857"/>
      <c r="F14" s="95" t="s">
        <v>20</v>
      </c>
      <c r="G14" s="356">
        <v>0</v>
      </c>
      <c r="H14" s="356">
        <v>0.09</v>
      </c>
      <c r="I14" s="356">
        <v>0.09</v>
      </c>
      <c r="J14" s="356">
        <v>0.09</v>
      </c>
      <c r="K14" s="356">
        <v>0.1</v>
      </c>
      <c r="L14" s="356">
        <v>0.09</v>
      </c>
      <c r="M14" s="356">
        <v>0.09</v>
      </c>
      <c r="N14" s="356">
        <v>0.09</v>
      </c>
      <c r="O14" s="356">
        <v>0.09</v>
      </c>
      <c r="P14" s="356"/>
      <c r="Q14" s="356"/>
      <c r="R14" s="356"/>
      <c r="S14" s="218">
        <f t="shared" si="0"/>
        <v>0.72999999999999987</v>
      </c>
      <c r="T14" s="829"/>
      <c r="U14" s="829"/>
      <c r="V14" s="859"/>
    </row>
    <row r="15" spans="1:22" s="90" customFormat="1" ht="20.25" customHeight="1" x14ac:dyDescent="0.25">
      <c r="A15" s="845"/>
      <c r="B15" s="847" t="s">
        <v>168</v>
      </c>
      <c r="C15" s="850" t="s">
        <v>427</v>
      </c>
      <c r="D15" s="852" t="s">
        <v>171</v>
      </c>
      <c r="E15" s="852"/>
      <c r="F15" s="91" t="s">
        <v>19</v>
      </c>
      <c r="G15" s="354">
        <v>0</v>
      </c>
      <c r="H15" s="354">
        <v>0.1</v>
      </c>
      <c r="I15" s="354">
        <v>0.15</v>
      </c>
      <c r="J15" s="354">
        <v>0.15</v>
      </c>
      <c r="K15" s="354">
        <v>0.15</v>
      </c>
      <c r="L15" s="354">
        <v>0.1</v>
      </c>
      <c r="M15" s="354">
        <v>0.1</v>
      </c>
      <c r="N15" s="354">
        <v>0.1</v>
      </c>
      <c r="O15" s="354">
        <v>0.1</v>
      </c>
      <c r="P15" s="354">
        <v>0.05</v>
      </c>
      <c r="Q15" s="354">
        <v>0</v>
      </c>
      <c r="R15" s="354">
        <v>0</v>
      </c>
      <c r="S15" s="217">
        <f>SUM(H15:R15)</f>
        <v>1</v>
      </c>
      <c r="T15" s="828">
        <v>0.35</v>
      </c>
      <c r="U15" s="828">
        <v>8.7499999999999994E-2</v>
      </c>
      <c r="V15" s="832" t="s">
        <v>462</v>
      </c>
    </row>
    <row r="16" spans="1:22" s="90" customFormat="1" ht="20.25" customHeight="1" x14ac:dyDescent="0.25">
      <c r="A16" s="845"/>
      <c r="B16" s="848"/>
      <c r="C16" s="851"/>
      <c r="D16" s="838"/>
      <c r="E16" s="838"/>
      <c r="F16" s="93" t="s">
        <v>20</v>
      </c>
      <c r="G16" s="355">
        <v>0</v>
      </c>
      <c r="H16" s="355">
        <v>0.1</v>
      </c>
      <c r="I16" s="355">
        <v>0.15</v>
      </c>
      <c r="J16" s="355">
        <v>0.15</v>
      </c>
      <c r="K16" s="355">
        <v>0.15</v>
      </c>
      <c r="L16" s="355">
        <v>0.1</v>
      </c>
      <c r="M16" s="355">
        <v>0.1</v>
      </c>
      <c r="N16" s="355">
        <v>0.1</v>
      </c>
      <c r="O16" s="355">
        <v>0.1</v>
      </c>
      <c r="P16" s="355"/>
      <c r="Q16" s="355"/>
      <c r="R16" s="355"/>
      <c r="S16" s="175">
        <f t="shared" si="0"/>
        <v>0.95</v>
      </c>
      <c r="T16" s="813"/>
      <c r="U16" s="813"/>
      <c r="V16" s="814"/>
    </row>
    <row r="17" spans="1:22" s="90" customFormat="1" ht="21.75" customHeight="1" x14ac:dyDescent="0.25">
      <c r="A17" s="845"/>
      <c r="B17" s="848"/>
      <c r="C17" s="851" t="s">
        <v>165</v>
      </c>
      <c r="D17" s="838" t="s">
        <v>171</v>
      </c>
      <c r="E17" s="838"/>
      <c r="F17" s="94" t="s">
        <v>19</v>
      </c>
      <c r="G17" s="355">
        <v>0</v>
      </c>
      <c r="H17" s="355">
        <v>0.05</v>
      </c>
      <c r="I17" s="355">
        <v>0.15</v>
      </c>
      <c r="J17" s="355">
        <v>0.15</v>
      </c>
      <c r="K17" s="355">
        <v>0.15</v>
      </c>
      <c r="L17" s="355">
        <v>0.2</v>
      </c>
      <c r="M17" s="355">
        <v>0.2</v>
      </c>
      <c r="N17" s="355">
        <v>0.1</v>
      </c>
      <c r="O17" s="357">
        <v>0</v>
      </c>
      <c r="P17" s="355">
        <v>0</v>
      </c>
      <c r="Q17" s="355">
        <v>0</v>
      </c>
      <c r="R17" s="355">
        <v>0</v>
      </c>
      <c r="S17" s="96">
        <f t="shared" si="0"/>
        <v>0.99999999999999989</v>
      </c>
      <c r="T17" s="813"/>
      <c r="U17" s="813">
        <v>8.7499999999999994E-2</v>
      </c>
      <c r="V17" s="814" t="s">
        <v>464</v>
      </c>
    </row>
    <row r="18" spans="1:22" s="90" customFormat="1" ht="18.95" customHeight="1" thickBot="1" x14ac:dyDescent="0.3">
      <c r="A18" s="845"/>
      <c r="B18" s="848"/>
      <c r="C18" s="851"/>
      <c r="D18" s="838"/>
      <c r="E18" s="838"/>
      <c r="F18" s="93" t="s">
        <v>20</v>
      </c>
      <c r="G18" s="355">
        <v>0</v>
      </c>
      <c r="H18" s="355">
        <v>0.05</v>
      </c>
      <c r="I18" s="355">
        <v>0.15</v>
      </c>
      <c r="J18" s="355">
        <v>0.15</v>
      </c>
      <c r="K18" s="355">
        <v>0.15</v>
      </c>
      <c r="L18" s="355">
        <v>0.2</v>
      </c>
      <c r="M18" s="355">
        <v>0.2</v>
      </c>
      <c r="N18" s="355">
        <v>0.1</v>
      </c>
      <c r="O18" s="355">
        <v>0</v>
      </c>
      <c r="P18" s="355"/>
      <c r="Q18" s="355"/>
      <c r="R18" s="355"/>
      <c r="S18" s="175">
        <f t="shared" si="0"/>
        <v>0.99999999999999989</v>
      </c>
      <c r="T18" s="813"/>
      <c r="U18" s="813"/>
      <c r="V18" s="814"/>
    </row>
    <row r="19" spans="1:22" s="90" customFormat="1" ht="21.75" customHeight="1" x14ac:dyDescent="0.25">
      <c r="A19" s="845"/>
      <c r="B19" s="848"/>
      <c r="C19" s="851" t="s">
        <v>166</v>
      </c>
      <c r="D19" s="838" t="s">
        <v>171</v>
      </c>
      <c r="E19" s="866"/>
      <c r="F19" s="94" t="s">
        <v>19</v>
      </c>
      <c r="G19" s="355">
        <v>0</v>
      </c>
      <c r="H19" s="355">
        <v>8.3299999999999999E-2</v>
      </c>
      <c r="I19" s="355">
        <v>0.1666</v>
      </c>
      <c r="J19" s="355">
        <v>8.3299999999999999E-2</v>
      </c>
      <c r="K19" s="355">
        <v>8.3299999999999999E-2</v>
      </c>
      <c r="L19" s="355">
        <v>8.3299999999999999E-2</v>
      </c>
      <c r="M19" s="355">
        <v>8.3299999999999999E-2</v>
      </c>
      <c r="N19" s="355">
        <v>8.3299999999999999E-2</v>
      </c>
      <c r="O19" s="355">
        <v>8.3299999999999999E-2</v>
      </c>
      <c r="P19" s="355">
        <v>8.3299999999999999E-2</v>
      </c>
      <c r="Q19" s="355">
        <v>8.3299999999999999E-2</v>
      </c>
      <c r="R19" s="355">
        <v>8.3699999999999997E-2</v>
      </c>
      <c r="S19" s="217">
        <f t="shared" si="0"/>
        <v>1</v>
      </c>
      <c r="T19" s="813"/>
      <c r="U19" s="813">
        <v>8.7499999999999994E-2</v>
      </c>
      <c r="V19" s="814" t="s">
        <v>465</v>
      </c>
    </row>
    <row r="20" spans="1:22" s="90" customFormat="1" ht="21.75" customHeight="1" thickBot="1" x14ac:dyDescent="0.3">
      <c r="A20" s="845"/>
      <c r="B20" s="848"/>
      <c r="C20" s="851"/>
      <c r="D20" s="838"/>
      <c r="E20" s="866"/>
      <c r="F20" s="95" t="s">
        <v>20</v>
      </c>
      <c r="G20" s="355">
        <v>0</v>
      </c>
      <c r="H20" s="355">
        <v>8.3299999999999999E-2</v>
      </c>
      <c r="I20" s="355">
        <v>0.1666</v>
      </c>
      <c r="J20" s="355">
        <v>8.3299999999999999E-2</v>
      </c>
      <c r="K20" s="355">
        <v>8.3299999999999999E-2</v>
      </c>
      <c r="L20" s="355">
        <v>8.3299999999999999E-2</v>
      </c>
      <c r="M20" s="355">
        <v>8.3299999999999999E-2</v>
      </c>
      <c r="N20" s="355">
        <v>8.3299999999999999E-2</v>
      </c>
      <c r="O20" s="355">
        <v>8.3299999999999999E-2</v>
      </c>
      <c r="P20" s="355"/>
      <c r="Q20" s="355"/>
      <c r="R20" s="355"/>
      <c r="S20" s="175">
        <f t="shared" si="0"/>
        <v>0.74970000000000003</v>
      </c>
      <c r="T20" s="813"/>
      <c r="U20" s="813"/>
      <c r="V20" s="814"/>
    </row>
    <row r="21" spans="1:22" s="90" customFormat="1" ht="26.25" customHeight="1" x14ac:dyDescent="0.25">
      <c r="A21" s="845"/>
      <c r="B21" s="848"/>
      <c r="C21" s="851" t="s">
        <v>167</v>
      </c>
      <c r="D21" s="838" t="s">
        <v>171</v>
      </c>
      <c r="E21" s="838"/>
      <c r="F21" s="91" t="s">
        <v>19</v>
      </c>
      <c r="G21" s="355">
        <v>0</v>
      </c>
      <c r="H21" s="355">
        <v>0</v>
      </c>
      <c r="I21" s="355">
        <v>0</v>
      </c>
      <c r="J21" s="355">
        <v>0</v>
      </c>
      <c r="K21" s="355">
        <v>0</v>
      </c>
      <c r="L21" s="355">
        <v>0.05</v>
      </c>
      <c r="M21" s="355">
        <v>0.1</v>
      </c>
      <c r="N21" s="355">
        <v>0.15</v>
      </c>
      <c r="O21" s="355">
        <v>0.15</v>
      </c>
      <c r="P21" s="355">
        <v>0.2</v>
      </c>
      <c r="Q21" s="355">
        <v>0.25</v>
      </c>
      <c r="R21" s="355">
        <v>0.1</v>
      </c>
      <c r="S21" s="96">
        <f t="shared" si="0"/>
        <v>1.0000000000000002</v>
      </c>
      <c r="T21" s="813"/>
      <c r="U21" s="813">
        <v>8.7499999999999994E-2</v>
      </c>
      <c r="V21" s="833" t="s">
        <v>466</v>
      </c>
    </row>
    <row r="22" spans="1:22" s="90" customFormat="1" ht="21.75" customHeight="1" thickBot="1" x14ac:dyDescent="0.3">
      <c r="A22" s="845"/>
      <c r="B22" s="849"/>
      <c r="C22" s="853"/>
      <c r="D22" s="854"/>
      <c r="E22" s="854"/>
      <c r="F22" s="93" t="s">
        <v>20</v>
      </c>
      <c r="G22" s="356">
        <v>0</v>
      </c>
      <c r="H22" s="356">
        <v>0</v>
      </c>
      <c r="I22" s="356">
        <v>0</v>
      </c>
      <c r="J22" s="356">
        <v>0</v>
      </c>
      <c r="K22" s="356">
        <v>0</v>
      </c>
      <c r="L22" s="356">
        <v>0</v>
      </c>
      <c r="M22" s="356">
        <v>0.1</v>
      </c>
      <c r="N22" s="356">
        <v>0.9</v>
      </c>
      <c r="O22" s="356">
        <v>0</v>
      </c>
      <c r="P22" s="356"/>
      <c r="Q22" s="356"/>
      <c r="R22" s="356"/>
      <c r="S22" s="175">
        <f t="shared" si="0"/>
        <v>1</v>
      </c>
      <c r="T22" s="829"/>
      <c r="U22" s="829"/>
      <c r="V22" s="834"/>
    </row>
    <row r="23" spans="1:22" s="90" customFormat="1" ht="21.75" customHeight="1" x14ac:dyDescent="0.25">
      <c r="A23" s="845"/>
      <c r="B23" s="847" t="s">
        <v>170</v>
      </c>
      <c r="C23" s="860" t="s">
        <v>169</v>
      </c>
      <c r="D23" s="862" t="s">
        <v>171</v>
      </c>
      <c r="E23" s="864"/>
      <c r="F23" s="94" t="s">
        <v>19</v>
      </c>
      <c r="G23" s="357">
        <v>0.1</v>
      </c>
      <c r="H23" s="357">
        <v>0</v>
      </c>
      <c r="I23" s="357">
        <v>0.5</v>
      </c>
      <c r="J23" s="357">
        <v>0</v>
      </c>
      <c r="K23" s="357">
        <v>0</v>
      </c>
      <c r="L23" s="357">
        <v>0.4</v>
      </c>
      <c r="M23" s="357">
        <v>0</v>
      </c>
      <c r="N23" s="357">
        <v>0</v>
      </c>
      <c r="O23" s="357">
        <v>0</v>
      </c>
      <c r="P23" s="357">
        <v>0</v>
      </c>
      <c r="Q23" s="357">
        <v>0</v>
      </c>
      <c r="R23" s="357">
        <v>0</v>
      </c>
      <c r="S23" s="217">
        <f>SUM(G23:R23)</f>
        <v>1</v>
      </c>
      <c r="T23" s="865">
        <v>0.35</v>
      </c>
      <c r="U23" s="865">
        <v>0.1166</v>
      </c>
      <c r="V23" s="837" t="s">
        <v>470</v>
      </c>
    </row>
    <row r="24" spans="1:22" s="90" customFormat="1" ht="21.75" customHeight="1" x14ac:dyDescent="0.25">
      <c r="A24" s="845"/>
      <c r="B24" s="848"/>
      <c r="C24" s="861"/>
      <c r="D24" s="863"/>
      <c r="E24" s="838"/>
      <c r="F24" s="93" t="s">
        <v>20</v>
      </c>
      <c r="G24" s="355">
        <v>0.1</v>
      </c>
      <c r="H24" s="355">
        <v>0</v>
      </c>
      <c r="I24" s="355">
        <v>0.5</v>
      </c>
      <c r="J24" s="355">
        <v>0</v>
      </c>
      <c r="K24" s="355">
        <v>0</v>
      </c>
      <c r="L24" s="358">
        <v>0.4</v>
      </c>
      <c r="M24" s="358">
        <v>0</v>
      </c>
      <c r="N24" s="358">
        <v>0</v>
      </c>
      <c r="O24" s="358">
        <v>0</v>
      </c>
      <c r="P24" s="355"/>
      <c r="Q24" s="355"/>
      <c r="R24" s="355"/>
      <c r="S24" s="175">
        <f t="shared" si="0"/>
        <v>1</v>
      </c>
      <c r="T24" s="877"/>
      <c r="U24" s="836"/>
      <c r="V24" s="814"/>
    </row>
    <row r="25" spans="1:22" ht="21.75" customHeight="1" x14ac:dyDescent="0.25">
      <c r="A25" s="845"/>
      <c r="B25" s="848"/>
      <c r="C25" s="867" t="s">
        <v>481</v>
      </c>
      <c r="D25" s="863" t="s">
        <v>171</v>
      </c>
      <c r="E25" s="838"/>
      <c r="F25" s="94" t="s">
        <v>19</v>
      </c>
      <c r="G25" s="355">
        <v>0.1</v>
      </c>
      <c r="H25" s="355">
        <v>0.1</v>
      </c>
      <c r="I25" s="355">
        <v>0</v>
      </c>
      <c r="J25" s="355">
        <v>0.2</v>
      </c>
      <c r="K25" s="355">
        <v>0</v>
      </c>
      <c r="L25" s="355">
        <v>0.2</v>
      </c>
      <c r="M25" s="355">
        <v>0.2</v>
      </c>
      <c r="N25" s="355">
        <v>0</v>
      </c>
      <c r="O25" s="355">
        <v>0</v>
      </c>
      <c r="P25" s="355">
        <v>0.1</v>
      </c>
      <c r="Q25" s="355">
        <v>0.1</v>
      </c>
      <c r="R25" s="355">
        <v>0</v>
      </c>
      <c r="S25" s="96">
        <f t="shared" si="0"/>
        <v>1</v>
      </c>
      <c r="T25" s="877"/>
      <c r="U25" s="835">
        <v>0.1167</v>
      </c>
      <c r="V25" s="837" t="s">
        <v>471</v>
      </c>
    </row>
    <row r="26" spans="1:22" ht="21.75" customHeight="1" thickBot="1" x14ac:dyDescent="0.3">
      <c r="A26" s="845"/>
      <c r="B26" s="848"/>
      <c r="C26" s="861"/>
      <c r="D26" s="863"/>
      <c r="E26" s="838"/>
      <c r="F26" s="95" t="s">
        <v>20</v>
      </c>
      <c r="G26" s="355">
        <v>0.1</v>
      </c>
      <c r="H26" s="355">
        <v>0.1</v>
      </c>
      <c r="I26" s="355">
        <v>0</v>
      </c>
      <c r="J26" s="355">
        <v>0.2</v>
      </c>
      <c r="K26" s="355">
        <v>0</v>
      </c>
      <c r="L26" s="355">
        <v>0.2</v>
      </c>
      <c r="M26" s="355">
        <v>0.2</v>
      </c>
      <c r="N26" s="355">
        <v>0.2</v>
      </c>
      <c r="O26" s="355">
        <v>0</v>
      </c>
      <c r="P26" s="355"/>
      <c r="Q26" s="355"/>
      <c r="R26" s="355"/>
      <c r="S26" s="175">
        <f t="shared" si="0"/>
        <v>1</v>
      </c>
      <c r="T26" s="877"/>
      <c r="U26" s="836"/>
      <c r="V26" s="814"/>
    </row>
    <row r="27" spans="1:22" ht="21.75" customHeight="1" x14ac:dyDescent="0.25">
      <c r="A27" s="845"/>
      <c r="B27" s="848"/>
      <c r="C27" s="861" t="s">
        <v>421</v>
      </c>
      <c r="D27" s="863" t="s">
        <v>171</v>
      </c>
      <c r="E27" s="838"/>
      <c r="F27" s="91" t="s">
        <v>19</v>
      </c>
      <c r="G27" s="355">
        <v>0</v>
      </c>
      <c r="H27" s="355">
        <v>0.1</v>
      </c>
      <c r="I27" s="355">
        <v>0.1</v>
      </c>
      <c r="J27" s="355">
        <v>0.1</v>
      </c>
      <c r="K27" s="355">
        <v>0.1</v>
      </c>
      <c r="L27" s="355">
        <v>0.1</v>
      </c>
      <c r="M27" s="355">
        <v>0.1</v>
      </c>
      <c r="N27" s="355">
        <v>0.1</v>
      </c>
      <c r="O27" s="355">
        <v>0.1</v>
      </c>
      <c r="P27" s="355">
        <v>0.1</v>
      </c>
      <c r="Q27" s="355">
        <v>0.1</v>
      </c>
      <c r="R27" s="355">
        <v>0</v>
      </c>
      <c r="S27" s="217">
        <f t="shared" si="0"/>
        <v>0.99999999999999989</v>
      </c>
      <c r="T27" s="877"/>
      <c r="U27" s="835">
        <v>0.1167</v>
      </c>
      <c r="V27" s="833" t="s">
        <v>472</v>
      </c>
    </row>
    <row r="28" spans="1:22" ht="21.75" customHeight="1" x14ac:dyDescent="0.25">
      <c r="A28" s="845"/>
      <c r="B28" s="848"/>
      <c r="C28" s="861"/>
      <c r="D28" s="863"/>
      <c r="E28" s="838"/>
      <c r="F28" s="93" t="s">
        <v>20</v>
      </c>
      <c r="G28" s="355">
        <v>0</v>
      </c>
      <c r="H28" s="355">
        <v>0.1</v>
      </c>
      <c r="I28" s="355">
        <v>0.1</v>
      </c>
      <c r="J28" s="355">
        <v>0.1</v>
      </c>
      <c r="K28" s="355">
        <v>0.1</v>
      </c>
      <c r="L28" s="355">
        <v>0.1</v>
      </c>
      <c r="M28" s="355">
        <v>0.1</v>
      </c>
      <c r="N28" s="355">
        <v>0.1</v>
      </c>
      <c r="O28" s="355">
        <v>0.1</v>
      </c>
      <c r="P28" s="355"/>
      <c r="Q28" s="355"/>
      <c r="R28" s="355"/>
      <c r="S28" s="175">
        <f>SUM(G28:R28)</f>
        <v>0.79999999999999993</v>
      </c>
      <c r="T28" s="836"/>
      <c r="U28" s="836"/>
      <c r="V28" s="833"/>
    </row>
    <row r="29" spans="1:22" ht="21.75" customHeight="1" x14ac:dyDescent="0.25">
      <c r="A29" s="845"/>
      <c r="B29" s="848"/>
      <c r="C29" s="868" t="s">
        <v>422</v>
      </c>
      <c r="D29" s="870" t="s">
        <v>171</v>
      </c>
      <c r="E29" s="872"/>
      <c r="F29" s="362" t="s">
        <v>19</v>
      </c>
      <c r="G29" s="363">
        <v>0</v>
      </c>
      <c r="H29" s="363">
        <v>0</v>
      </c>
      <c r="I29" s="363">
        <v>0.05</v>
      </c>
      <c r="J29" s="363">
        <v>0.05</v>
      </c>
      <c r="K29" s="363">
        <v>0.05</v>
      </c>
      <c r="L29" s="363">
        <v>0.05</v>
      </c>
      <c r="M29" s="363">
        <v>0.1</v>
      </c>
      <c r="N29" s="363">
        <v>0.1</v>
      </c>
      <c r="O29" s="363">
        <v>0.15</v>
      </c>
      <c r="P29" s="363">
        <v>0.15</v>
      </c>
      <c r="Q29" s="363">
        <v>0.15</v>
      </c>
      <c r="R29" s="363">
        <v>0.15</v>
      </c>
      <c r="S29" s="364">
        <f t="shared" si="0"/>
        <v>1</v>
      </c>
      <c r="T29" s="365"/>
      <c r="U29" s="874">
        <v>0</v>
      </c>
      <c r="V29" s="876" t="s">
        <v>487</v>
      </c>
    </row>
    <row r="30" spans="1:22" ht="21.75" customHeight="1" thickBot="1" x14ac:dyDescent="0.3">
      <c r="A30" s="846"/>
      <c r="B30" s="855"/>
      <c r="C30" s="869"/>
      <c r="D30" s="871"/>
      <c r="E30" s="873"/>
      <c r="F30" s="362" t="s">
        <v>20</v>
      </c>
      <c r="G30" s="366">
        <v>0</v>
      </c>
      <c r="H30" s="366">
        <v>0</v>
      </c>
      <c r="I30" s="366">
        <v>0</v>
      </c>
      <c r="J30" s="366">
        <v>0</v>
      </c>
      <c r="K30" s="366">
        <v>0</v>
      </c>
      <c r="L30" s="366">
        <v>0</v>
      </c>
      <c r="M30" s="366">
        <v>0</v>
      </c>
      <c r="N30" s="366">
        <v>0</v>
      </c>
      <c r="O30" s="366">
        <v>0</v>
      </c>
      <c r="P30" s="366"/>
      <c r="Q30" s="366"/>
      <c r="R30" s="366"/>
      <c r="S30" s="364">
        <f t="shared" si="0"/>
        <v>0</v>
      </c>
      <c r="T30" s="367"/>
      <c r="U30" s="875"/>
      <c r="V30" s="876"/>
    </row>
    <row r="31" spans="1:22" ht="21.75" customHeight="1" thickBot="1" x14ac:dyDescent="0.3">
      <c r="A31" s="792" t="s">
        <v>125</v>
      </c>
      <c r="B31" s="793"/>
      <c r="C31" s="793"/>
      <c r="D31" s="793"/>
      <c r="E31" s="793"/>
      <c r="F31" s="793"/>
      <c r="G31" s="793"/>
      <c r="H31" s="793"/>
      <c r="I31" s="793"/>
      <c r="J31" s="793"/>
      <c r="K31" s="793"/>
      <c r="L31" s="793"/>
      <c r="M31" s="793"/>
      <c r="N31" s="793"/>
      <c r="O31" s="793"/>
      <c r="P31" s="793"/>
      <c r="Q31" s="793"/>
      <c r="R31" s="793"/>
      <c r="S31" s="794"/>
      <c r="T31" s="249">
        <f>SUM(T9:T30)</f>
        <v>0.99999999999999989</v>
      </c>
      <c r="U31" s="250">
        <f>SUM(U9:U30)</f>
        <v>1.0000000000000002</v>
      </c>
      <c r="V31" s="176"/>
    </row>
    <row r="33" spans="2:16" ht="21.75" customHeight="1" x14ac:dyDescent="0.25">
      <c r="B33" s="352" t="s">
        <v>34</v>
      </c>
      <c r="C33" s="780" t="s">
        <v>35</v>
      </c>
      <c r="D33" s="781"/>
      <c r="E33" s="781"/>
      <c r="F33" s="781"/>
      <c r="G33" s="781"/>
      <c r="H33" s="781"/>
      <c r="I33" s="782"/>
      <c r="J33" s="783" t="s">
        <v>36</v>
      </c>
      <c r="K33" s="784"/>
      <c r="L33" s="784"/>
      <c r="M33" s="784"/>
      <c r="N33" s="784"/>
      <c r="O33" s="784"/>
      <c r="P33" s="785"/>
    </row>
    <row r="34" spans="2:16" ht="21.75" customHeight="1" x14ac:dyDescent="0.25">
      <c r="B34" s="353">
        <v>13</v>
      </c>
      <c r="C34" s="774" t="s">
        <v>78</v>
      </c>
      <c r="D34" s="775"/>
      <c r="E34" s="775"/>
      <c r="F34" s="775"/>
      <c r="G34" s="775"/>
      <c r="H34" s="775"/>
      <c r="I34" s="776"/>
      <c r="J34" s="774" t="s">
        <v>69</v>
      </c>
      <c r="K34" s="775"/>
      <c r="L34" s="775"/>
      <c r="M34" s="775"/>
      <c r="N34" s="775"/>
      <c r="O34" s="775"/>
      <c r="P34" s="776"/>
    </row>
    <row r="35" spans="2:16" ht="21.75" customHeight="1" x14ac:dyDescent="0.25">
      <c r="B35" s="353">
        <v>14</v>
      </c>
      <c r="C35" s="774" t="s">
        <v>148</v>
      </c>
      <c r="D35" s="775"/>
      <c r="E35" s="775"/>
      <c r="F35" s="775"/>
      <c r="G35" s="775"/>
      <c r="H35" s="775"/>
      <c r="I35" s="776"/>
      <c r="J35" s="777" t="s">
        <v>486</v>
      </c>
      <c r="K35" s="778"/>
      <c r="L35" s="778"/>
      <c r="M35" s="778"/>
      <c r="N35" s="778"/>
      <c r="O35" s="778"/>
      <c r="P35" s="779"/>
    </row>
    <row r="36" spans="2:16" ht="21.75" customHeight="1" x14ac:dyDescent="0.2">
      <c r="B36" s="116"/>
      <c r="C36" s="116"/>
      <c r="D36" s="116"/>
      <c r="E36" s="116"/>
      <c r="F36" s="116"/>
      <c r="G36" s="116"/>
      <c r="H36" s="88"/>
      <c r="I36" s="116"/>
      <c r="J36" s="116"/>
      <c r="K36" s="116"/>
      <c r="L36" s="116"/>
      <c r="M36" s="116"/>
      <c r="N36" s="116"/>
      <c r="O36" s="116"/>
      <c r="P36" s="116"/>
    </row>
  </sheetData>
  <mergeCells count="85">
    <mergeCell ref="V29:V30"/>
    <mergeCell ref="T23:T28"/>
    <mergeCell ref="C27:C28"/>
    <mergeCell ref="D27:D28"/>
    <mergeCell ref="E27:E28"/>
    <mergeCell ref="U27:U28"/>
    <mergeCell ref="V27:V28"/>
    <mergeCell ref="V23:V24"/>
    <mergeCell ref="C17:C18"/>
    <mergeCell ref="D17:D18"/>
    <mergeCell ref="E17:E18"/>
    <mergeCell ref="U17:U18"/>
    <mergeCell ref="V17:V18"/>
    <mergeCell ref="C19:C20"/>
    <mergeCell ref="D19:D20"/>
    <mergeCell ref="E19:E20"/>
    <mergeCell ref="B23:B30"/>
    <mergeCell ref="C13:C14"/>
    <mergeCell ref="D13:D14"/>
    <mergeCell ref="E13:E14"/>
    <mergeCell ref="U13:U14"/>
    <mergeCell ref="C23:C24"/>
    <mergeCell ref="D23:D24"/>
    <mergeCell ref="E23:E24"/>
    <mergeCell ref="U23:U24"/>
    <mergeCell ref="C25:C26"/>
    <mergeCell ref="C29:C30"/>
    <mergeCell ref="D29:D30"/>
    <mergeCell ref="E29:E30"/>
    <mergeCell ref="U29:U30"/>
    <mergeCell ref="D25:D26"/>
    <mergeCell ref="E25:E26"/>
    <mergeCell ref="C21:C22"/>
    <mergeCell ref="D21:D22"/>
    <mergeCell ref="E21:E22"/>
    <mergeCell ref="C11:C12"/>
    <mergeCell ref="D11:D12"/>
    <mergeCell ref="U25:U26"/>
    <mergeCell ref="V25:V26"/>
    <mergeCell ref="E11:E12"/>
    <mergeCell ref="A7:A8"/>
    <mergeCell ref="B7:B8"/>
    <mergeCell ref="D7:E7"/>
    <mergeCell ref="F7:S7"/>
    <mergeCell ref="A9:A30"/>
    <mergeCell ref="B9:B14"/>
    <mergeCell ref="C9:C10"/>
    <mergeCell ref="D9:D10"/>
    <mergeCell ref="E9:E10"/>
    <mergeCell ref="B15:B22"/>
    <mergeCell ref="C15:C16"/>
    <mergeCell ref="D15:D16"/>
    <mergeCell ref="E15:E16"/>
    <mergeCell ref="T7:U7"/>
    <mergeCell ref="T9:T14"/>
    <mergeCell ref="U9:U10"/>
    <mergeCell ref="V9:V10"/>
    <mergeCell ref="T15:T22"/>
    <mergeCell ref="U15:U16"/>
    <mergeCell ref="V15:V16"/>
    <mergeCell ref="U21:U22"/>
    <mergeCell ref="V21:V22"/>
    <mergeCell ref="V13:V14"/>
    <mergeCell ref="A31:S31"/>
    <mergeCell ref="D1:V1"/>
    <mergeCell ref="D2:V2"/>
    <mergeCell ref="D3:R3"/>
    <mergeCell ref="S3:V3"/>
    <mergeCell ref="D4:V4"/>
    <mergeCell ref="D5:V5"/>
    <mergeCell ref="U11:U12"/>
    <mergeCell ref="V11:V12"/>
    <mergeCell ref="U19:U20"/>
    <mergeCell ref="V19:V20"/>
    <mergeCell ref="A1:C3"/>
    <mergeCell ref="A5:C5"/>
    <mergeCell ref="A4:C4"/>
    <mergeCell ref="V7:V8"/>
    <mergeCell ref="C7:C8"/>
    <mergeCell ref="C33:I33"/>
    <mergeCell ref="J33:P33"/>
    <mergeCell ref="C34:I34"/>
    <mergeCell ref="J34:P34"/>
    <mergeCell ref="C35:I35"/>
    <mergeCell ref="J35:P35"/>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B5CE5-7ED9-4F91-B86E-4772764AC41C}">
  <dimension ref="A1:AS1594"/>
  <sheetViews>
    <sheetView zoomScale="69" zoomScaleNormal="69" workbookViewId="0">
      <selection activeCell="A8" sqref="A8:F8"/>
    </sheetView>
  </sheetViews>
  <sheetFormatPr baseColWidth="10" defaultColWidth="11.42578125" defaultRowHeight="12" customHeight="1" x14ac:dyDescent="0.25"/>
  <cols>
    <col min="2" max="2" width="11" customWidth="1"/>
    <col min="3" max="3" width="12.42578125" customWidth="1"/>
    <col min="4" max="4" width="11.140625" customWidth="1"/>
    <col min="5" max="5" width="20.42578125" customWidth="1"/>
    <col min="6" max="6" width="21.42578125" style="333" customWidth="1"/>
    <col min="7" max="7" width="16" style="333" hidden="1" customWidth="1"/>
    <col min="8" max="10" width="15" style="333" hidden="1" customWidth="1"/>
    <col min="11" max="11" width="16.28515625" style="333" hidden="1" customWidth="1"/>
    <col min="12" max="12" width="20.7109375" style="333" hidden="1" customWidth="1"/>
    <col min="13" max="14" width="16.140625" style="333" hidden="1" customWidth="1"/>
    <col min="15" max="15" width="21.42578125" bestFit="1" customWidth="1"/>
    <col min="16" max="16" width="10.42578125" style="295" hidden="1" customWidth="1"/>
    <col min="17" max="24" width="21.7109375" customWidth="1"/>
    <col min="25" max="25" width="20.7109375" customWidth="1"/>
    <col min="26" max="26" width="4.7109375" style="295" hidden="1" customWidth="1"/>
    <col min="27" max="27" width="18.7109375" customWidth="1"/>
    <col min="28" max="28" width="29" customWidth="1"/>
    <col min="30" max="30" width="26.7109375" customWidth="1"/>
    <col min="31" max="31" width="21.42578125" customWidth="1"/>
    <col min="32" max="32" width="13.28515625" customWidth="1"/>
    <col min="33" max="33" width="18.7109375" customWidth="1"/>
    <col min="34" max="34" width="15.42578125" customWidth="1"/>
    <col min="43" max="43" width="14.7109375" customWidth="1"/>
    <col min="44" max="44" width="15.7109375" customWidth="1"/>
    <col min="45" max="45" width="17.7109375" customWidth="1"/>
  </cols>
  <sheetData>
    <row r="1" spans="1:45" ht="12" customHeight="1" x14ac:dyDescent="0.25">
      <c r="A1" s="902"/>
      <c r="B1" s="903"/>
      <c r="C1" s="903"/>
      <c r="D1" s="903"/>
      <c r="E1" s="906" t="s">
        <v>37</v>
      </c>
      <c r="F1" s="906"/>
      <c r="G1" s="906"/>
      <c r="H1" s="906"/>
      <c r="I1" s="906"/>
      <c r="J1" s="906"/>
      <c r="K1" s="906"/>
      <c r="L1" s="906"/>
      <c r="M1" s="906"/>
      <c r="N1" s="906"/>
      <c r="O1" s="906"/>
      <c r="P1" s="906"/>
      <c r="Q1" s="906"/>
      <c r="R1" s="906"/>
      <c r="S1" s="906"/>
      <c r="T1" s="906"/>
      <c r="U1" s="906"/>
      <c r="V1" s="906"/>
      <c r="W1" s="906"/>
      <c r="X1" s="906"/>
      <c r="Y1" s="906"/>
      <c r="Z1" s="906"/>
      <c r="AA1" s="906"/>
      <c r="AB1" s="906"/>
      <c r="AC1" s="906"/>
      <c r="AD1" s="906"/>
      <c r="AE1" s="906"/>
      <c r="AF1" s="906"/>
      <c r="AG1" s="906"/>
      <c r="AH1" s="906"/>
      <c r="AI1" s="906"/>
      <c r="AJ1" s="906"/>
      <c r="AK1" s="906"/>
      <c r="AL1" s="906"/>
      <c r="AM1" s="906"/>
      <c r="AN1" s="906"/>
      <c r="AO1" s="906"/>
      <c r="AP1" s="906"/>
      <c r="AQ1" s="906"/>
      <c r="AR1" s="906"/>
      <c r="AS1" s="906"/>
    </row>
    <row r="2" spans="1:45" ht="17.25" customHeight="1" thickBot="1" x14ac:dyDescent="0.3">
      <c r="A2" s="904"/>
      <c r="B2" s="905"/>
      <c r="C2" s="905"/>
      <c r="D2" s="905"/>
      <c r="E2" s="907" t="s">
        <v>147</v>
      </c>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7"/>
      <c r="AG2" s="907"/>
      <c r="AH2" s="907"/>
      <c r="AI2" s="907"/>
      <c r="AJ2" s="907"/>
      <c r="AK2" s="907"/>
      <c r="AL2" s="907"/>
      <c r="AM2" s="907"/>
      <c r="AN2" s="907"/>
      <c r="AO2" s="907"/>
      <c r="AP2" s="907"/>
      <c r="AQ2" s="907"/>
      <c r="AR2" s="907"/>
      <c r="AS2" s="907"/>
    </row>
    <row r="3" spans="1:45" ht="12" customHeight="1" thickBot="1" x14ac:dyDescent="0.3">
      <c r="A3" s="904"/>
      <c r="B3" s="905"/>
      <c r="C3" s="905"/>
      <c r="D3" s="905"/>
      <c r="E3" s="908" t="s">
        <v>38</v>
      </c>
      <c r="F3" s="909"/>
      <c r="G3" s="909"/>
      <c r="H3" s="909"/>
      <c r="I3" s="909"/>
      <c r="J3" s="909"/>
      <c r="K3" s="909"/>
      <c r="L3" s="909"/>
      <c r="M3" s="909"/>
      <c r="N3" s="909"/>
      <c r="O3" s="909"/>
      <c r="P3" s="909"/>
      <c r="Q3" s="909"/>
      <c r="R3" s="909"/>
      <c r="S3" s="909"/>
      <c r="T3" s="909"/>
      <c r="U3" s="909"/>
      <c r="V3" s="909"/>
      <c r="W3" s="909"/>
      <c r="X3" s="909"/>
      <c r="Y3" s="909"/>
      <c r="Z3" s="910" t="s">
        <v>126</v>
      </c>
      <c r="AA3" s="910"/>
      <c r="AB3" s="910"/>
      <c r="AC3" s="910"/>
      <c r="AD3" s="910"/>
      <c r="AE3" s="910"/>
      <c r="AF3" s="910"/>
      <c r="AG3" s="910"/>
      <c r="AH3" s="910"/>
      <c r="AI3" s="910"/>
      <c r="AJ3" s="910"/>
      <c r="AK3" s="910"/>
      <c r="AL3" s="910"/>
      <c r="AM3" s="910"/>
      <c r="AN3" s="910"/>
      <c r="AO3" s="910"/>
      <c r="AP3" s="910"/>
      <c r="AQ3" s="910"/>
      <c r="AR3" s="910"/>
      <c r="AS3" s="911"/>
    </row>
    <row r="4" spans="1:45" ht="27.75" customHeight="1" thickBot="1" x14ac:dyDescent="0.3">
      <c r="A4" s="878" t="s">
        <v>0</v>
      </c>
      <c r="B4" s="879"/>
      <c r="C4" s="879"/>
      <c r="D4" s="880"/>
      <c r="E4" s="881" t="s">
        <v>149</v>
      </c>
      <c r="F4" s="881"/>
      <c r="G4" s="881"/>
      <c r="H4" s="881"/>
      <c r="I4" s="881"/>
      <c r="J4" s="881"/>
      <c r="K4" s="881"/>
      <c r="L4" s="881"/>
      <c r="M4" s="881"/>
      <c r="N4" s="881"/>
      <c r="O4" s="882"/>
      <c r="P4" s="882"/>
      <c r="Q4" s="882"/>
      <c r="R4" s="882"/>
      <c r="S4" s="882"/>
      <c r="T4" s="882"/>
      <c r="U4" s="882"/>
      <c r="V4" s="882"/>
      <c r="W4" s="882"/>
      <c r="X4" s="882"/>
      <c r="Y4" s="882"/>
      <c r="Z4" s="882"/>
      <c r="AA4" s="882"/>
      <c r="AB4" s="882"/>
      <c r="AC4" s="882"/>
      <c r="AD4" s="882"/>
      <c r="AE4" s="882"/>
      <c r="AF4" s="882"/>
      <c r="AG4" s="882"/>
      <c r="AH4" s="882"/>
      <c r="AI4" s="882"/>
      <c r="AJ4" s="882"/>
      <c r="AK4" s="882"/>
      <c r="AL4" s="882"/>
      <c r="AM4" s="882"/>
      <c r="AN4" s="882"/>
      <c r="AO4" s="882"/>
      <c r="AP4" s="882"/>
      <c r="AQ4" s="882"/>
      <c r="AR4" s="882"/>
      <c r="AS4" s="883"/>
    </row>
    <row r="5" spans="1:45" ht="20.25" customHeight="1" thickBot="1" x14ac:dyDescent="0.3">
      <c r="A5" s="887" t="s">
        <v>2</v>
      </c>
      <c r="B5" s="888"/>
      <c r="C5" s="888"/>
      <c r="D5" s="889"/>
      <c r="E5" s="890" t="s">
        <v>150</v>
      </c>
      <c r="F5" s="890"/>
      <c r="G5" s="890"/>
      <c r="H5" s="890"/>
      <c r="I5" s="890"/>
      <c r="J5" s="890"/>
      <c r="K5" s="890"/>
      <c r="L5" s="890"/>
      <c r="M5" s="890"/>
      <c r="N5" s="890"/>
      <c r="O5" s="891"/>
      <c r="P5" s="891"/>
      <c r="Q5" s="891"/>
      <c r="R5" s="891"/>
      <c r="S5" s="891"/>
      <c r="T5" s="891"/>
      <c r="U5" s="891"/>
      <c r="V5" s="891"/>
      <c r="W5" s="891"/>
      <c r="X5" s="891"/>
      <c r="Y5" s="891"/>
      <c r="Z5" s="891"/>
      <c r="AA5" s="891"/>
      <c r="AB5" s="891"/>
      <c r="AC5" s="891"/>
      <c r="AD5" s="891"/>
      <c r="AE5" s="891"/>
      <c r="AF5" s="891"/>
      <c r="AG5" s="891"/>
      <c r="AH5" s="891"/>
      <c r="AI5" s="891"/>
      <c r="AJ5" s="891"/>
      <c r="AK5" s="891"/>
      <c r="AL5" s="891"/>
      <c r="AM5" s="891"/>
      <c r="AN5" s="891"/>
      <c r="AO5" s="891"/>
      <c r="AP5" s="891"/>
      <c r="AQ5" s="891"/>
      <c r="AR5" s="891"/>
      <c r="AS5" s="892"/>
    </row>
    <row r="6" spans="1:45" ht="21" customHeight="1" thickBot="1" x14ac:dyDescent="0.3">
      <c r="A6" s="893" t="s">
        <v>21</v>
      </c>
      <c r="B6" s="894"/>
      <c r="C6" s="894"/>
      <c r="D6" s="895"/>
      <c r="E6" s="896" t="s">
        <v>493</v>
      </c>
      <c r="F6" s="896"/>
      <c r="G6" s="896"/>
      <c r="H6" s="896"/>
      <c r="I6" s="896"/>
      <c r="J6" s="896"/>
      <c r="K6" s="896"/>
      <c r="L6" s="896"/>
      <c r="M6" s="896"/>
      <c r="N6" s="896"/>
      <c r="O6" s="896"/>
      <c r="P6" s="897"/>
      <c r="Q6" s="897"/>
      <c r="R6" s="897"/>
      <c r="S6" s="897"/>
      <c r="T6" s="897"/>
      <c r="U6" s="897"/>
      <c r="V6" s="897"/>
      <c r="W6" s="897"/>
      <c r="X6" s="897"/>
      <c r="Y6" s="897"/>
      <c r="Z6" s="897"/>
      <c r="AA6" s="897"/>
      <c r="AB6" s="897"/>
      <c r="AC6" s="897"/>
      <c r="AD6" s="897"/>
      <c r="AE6" s="897"/>
      <c r="AF6" s="897"/>
      <c r="AG6" s="897"/>
      <c r="AH6" s="897"/>
      <c r="AI6" s="897"/>
      <c r="AJ6" s="897"/>
      <c r="AK6" s="897"/>
      <c r="AL6" s="897"/>
      <c r="AM6" s="897"/>
      <c r="AN6" s="897"/>
      <c r="AO6" s="897"/>
      <c r="AP6" s="897"/>
      <c r="AQ6" s="897"/>
      <c r="AR6" s="897"/>
      <c r="AS6" s="898"/>
    </row>
    <row r="7" spans="1:45" ht="12" customHeight="1" thickBot="1" x14ac:dyDescent="0.3">
      <c r="A7" s="899"/>
      <c r="B7" s="900"/>
      <c r="C7" s="900"/>
      <c r="D7" s="900"/>
      <c r="E7" s="900"/>
      <c r="F7" s="900"/>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900"/>
      <c r="AG7" s="900"/>
      <c r="AH7" s="900"/>
      <c r="AI7" s="900"/>
      <c r="AJ7" s="900"/>
      <c r="AK7" s="900"/>
      <c r="AL7" s="900"/>
      <c r="AM7" s="900"/>
      <c r="AN7" s="900"/>
      <c r="AO7" s="900"/>
      <c r="AP7" s="900"/>
      <c r="AQ7" s="900"/>
      <c r="AR7" s="900"/>
      <c r="AS7" s="901"/>
    </row>
    <row r="8" spans="1:45" ht="64.5" customHeight="1" thickBot="1" x14ac:dyDescent="0.3">
      <c r="A8" s="725" t="s">
        <v>79</v>
      </c>
      <c r="B8" s="726"/>
      <c r="C8" s="726"/>
      <c r="D8" s="726"/>
      <c r="E8" s="726"/>
      <c r="F8" s="727"/>
      <c r="G8" s="960" t="s">
        <v>418</v>
      </c>
      <c r="H8" s="961"/>
      <c r="I8" s="961"/>
      <c r="J8" s="961"/>
      <c r="K8" s="961"/>
      <c r="L8" s="961"/>
      <c r="M8" s="961"/>
      <c r="N8" s="961"/>
      <c r="O8" s="961"/>
      <c r="P8" s="962"/>
      <c r="Q8" s="960" t="s">
        <v>419</v>
      </c>
      <c r="R8" s="961"/>
      <c r="S8" s="961"/>
      <c r="T8" s="961"/>
      <c r="U8" s="961"/>
      <c r="V8" s="961"/>
      <c r="W8" s="961"/>
      <c r="X8" s="961"/>
      <c r="Y8" s="961"/>
      <c r="Z8" s="962"/>
      <c r="AA8" s="637" t="s">
        <v>85</v>
      </c>
      <c r="AB8" s="638"/>
      <c r="AC8" s="638"/>
      <c r="AD8" s="638"/>
      <c r="AE8" s="638"/>
      <c r="AF8" s="731" t="s">
        <v>91</v>
      </c>
      <c r="AG8" s="664"/>
      <c r="AH8" s="332"/>
      <c r="AI8" s="886" t="s">
        <v>55</v>
      </c>
      <c r="AJ8" s="731"/>
      <c r="AK8" s="731"/>
      <c r="AL8" s="731"/>
      <c r="AM8" s="731"/>
      <c r="AN8" s="731"/>
      <c r="AO8" s="731"/>
      <c r="AP8" s="731"/>
      <c r="AQ8" s="731"/>
      <c r="AR8" s="664"/>
      <c r="AS8" s="661" t="s">
        <v>105</v>
      </c>
    </row>
    <row r="9" spans="1:45" ht="51" customHeight="1" thickBot="1" x14ac:dyDescent="0.3">
      <c r="A9" s="32" t="s">
        <v>80</v>
      </c>
      <c r="B9" s="33" t="s">
        <v>81</v>
      </c>
      <c r="C9" s="34" t="s">
        <v>82</v>
      </c>
      <c r="D9" s="35" t="s">
        <v>83</v>
      </c>
      <c r="E9" s="219" t="s">
        <v>425</v>
      </c>
      <c r="F9" s="219" t="s">
        <v>84</v>
      </c>
      <c r="G9" s="957" t="s">
        <v>6</v>
      </c>
      <c r="H9" s="957" t="s">
        <v>7</v>
      </c>
      <c r="I9" s="957" t="s">
        <v>8</v>
      </c>
      <c r="J9" s="957" t="s">
        <v>9</v>
      </c>
      <c r="K9" s="957" t="s">
        <v>10</v>
      </c>
      <c r="L9" s="957" t="s">
        <v>11</v>
      </c>
      <c r="M9" s="957" t="s">
        <v>12</v>
      </c>
      <c r="N9" s="957" t="s">
        <v>13</v>
      </c>
      <c r="O9" s="957" t="s">
        <v>476</v>
      </c>
      <c r="P9" s="958" t="s">
        <v>54</v>
      </c>
      <c r="Q9" s="957" t="s">
        <v>6</v>
      </c>
      <c r="R9" s="957" t="s">
        <v>7</v>
      </c>
      <c r="S9" s="957" t="s">
        <v>8</v>
      </c>
      <c r="T9" s="957" t="s">
        <v>9</v>
      </c>
      <c r="U9" s="957" t="s">
        <v>10</v>
      </c>
      <c r="V9" s="957" t="s">
        <v>11</v>
      </c>
      <c r="W9" s="957" t="s">
        <v>12</v>
      </c>
      <c r="X9" s="957" t="s">
        <v>13</v>
      </c>
      <c r="Y9" s="957" t="str">
        <f>+O9</f>
        <v>sep</v>
      </c>
      <c r="Z9" s="959" t="s">
        <v>54</v>
      </c>
      <c r="AA9" s="372" t="s">
        <v>86</v>
      </c>
      <c r="AB9" s="331" t="s">
        <v>87</v>
      </c>
      <c r="AC9" s="331" t="s">
        <v>88</v>
      </c>
      <c r="AD9" s="331" t="s">
        <v>89</v>
      </c>
      <c r="AE9" s="331" t="s">
        <v>90</v>
      </c>
      <c r="AF9" s="331" t="s">
        <v>92</v>
      </c>
      <c r="AG9" s="331" t="s">
        <v>93</v>
      </c>
      <c r="AH9" s="36" t="s">
        <v>94</v>
      </c>
      <c r="AI9" s="36" t="s">
        <v>95</v>
      </c>
      <c r="AJ9" s="36" t="s">
        <v>96</v>
      </c>
      <c r="AK9" s="36" t="s">
        <v>97</v>
      </c>
      <c r="AL9" s="36" t="s">
        <v>98</v>
      </c>
      <c r="AM9" s="36" t="s">
        <v>99</v>
      </c>
      <c r="AN9" s="36" t="s">
        <v>100</v>
      </c>
      <c r="AO9" s="36" t="s">
        <v>101</v>
      </c>
      <c r="AP9" s="36" t="s">
        <v>102</v>
      </c>
      <c r="AQ9" s="36" t="s">
        <v>103</v>
      </c>
      <c r="AR9" s="37" t="s">
        <v>104</v>
      </c>
      <c r="AS9" s="730"/>
    </row>
    <row r="10" spans="1:45" ht="28.5" customHeight="1" x14ac:dyDescent="0.25">
      <c r="A10" s="916" t="s">
        <v>161</v>
      </c>
      <c r="B10" s="919" t="s">
        <v>158</v>
      </c>
      <c r="C10" s="884" t="s">
        <v>172</v>
      </c>
      <c r="D10" s="31" t="s">
        <v>39</v>
      </c>
      <c r="E10" s="963">
        <v>22</v>
      </c>
      <c r="F10" s="963">
        <v>22</v>
      </c>
      <c r="G10" s="963">
        <v>22</v>
      </c>
      <c r="H10" s="963">
        <v>0.01</v>
      </c>
      <c r="I10" s="963">
        <v>0.01</v>
      </c>
      <c r="J10" s="963">
        <v>0.01</v>
      </c>
      <c r="K10" s="963">
        <v>14.01</v>
      </c>
      <c r="L10" s="963">
        <v>14.01</v>
      </c>
      <c r="M10" s="963">
        <v>14.01</v>
      </c>
      <c r="N10" s="963">
        <v>22</v>
      </c>
      <c r="O10" s="964">
        <f>+[4]INVERSIÓN!$CH$10</f>
        <v>22</v>
      </c>
      <c r="P10" s="305">
        <f>+O10-[4]INVERSIÓN!$CH$10</f>
        <v>0</v>
      </c>
      <c r="Q10" s="963">
        <v>0</v>
      </c>
      <c r="R10" s="963">
        <v>0.01</v>
      </c>
      <c r="S10" s="963">
        <v>0.08</v>
      </c>
      <c r="T10" s="963">
        <v>0.09</v>
      </c>
      <c r="U10" s="963">
        <v>0.09</v>
      </c>
      <c r="V10" s="965">
        <v>0.27</v>
      </c>
      <c r="W10" s="965">
        <v>0.27</v>
      </c>
      <c r="X10" s="965">
        <v>0.27</v>
      </c>
      <c r="Y10" s="964">
        <f>+[4]INVERSIÓN!$CI$10</f>
        <v>0.27</v>
      </c>
      <c r="Z10" s="308">
        <f>+Y10-[4]INVERSIÓN!CI10</f>
        <v>0</v>
      </c>
      <c r="AA10" s="966" t="s">
        <v>175</v>
      </c>
      <c r="AB10" s="967" t="s">
        <v>176</v>
      </c>
      <c r="AC10" s="967"/>
      <c r="AD10" s="968" t="s">
        <v>177</v>
      </c>
      <c r="AE10" s="969" t="s">
        <v>178</v>
      </c>
      <c r="AF10" s="970"/>
      <c r="AG10" s="970" t="s">
        <v>179</v>
      </c>
      <c r="AH10" s="971">
        <v>1382330</v>
      </c>
      <c r="AI10" s="971">
        <v>672167</v>
      </c>
      <c r="AJ10" s="971">
        <v>710163</v>
      </c>
      <c r="AK10" s="971" t="s">
        <v>188</v>
      </c>
      <c r="AL10" s="971" t="s">
        <v>189</v>
      </c>
      <c r="AM10" s="971" t="s">
        <v>190</v>
      </c>
      <c r="AN10" s="971" t="s">
        <v>191</v>
      </c>
      <c r="AO10" s="971" t="s">
        <v>192</v>
      </c>
      <c r="AP10" s="971" t="s">
        <v>193</v>
      </c>
      <c r="AQ10" s="971" t="s">
        <v>192</v>
      </c>
      <c r="AR10" s="971"/>
      <c r="AS10" s="971" t="s">
        <v>194</v>
      </c>
    </row>
    <row r="11" spans="1:45" s="20" customFormat="1" ht="28.5" customHeight="1" x14ac:dyDescent="0.25">
      <c r="A11" s="917"/>
      <c r="B11" s="914"/>
      <c r="C11" s="885"/>
      <c r="D11" s="19" t="s">
        <v>3</v>
      </c>
      <c r="E11" s="972">
        <v>1107804000</v>
      </c>
      <c r="F11" s="972">
        <v>1107804000</v>
      </c>
      <c r="G11" s="972">
        <v>1107804000</v>
      </c>
      <c r="H11" s="972">
        <v>477616391</v>
      </c>
      <c r="I11" s="972">
        <v>541948271</v>
      </c>
      <c r="J11" s="972">
        <v>606280151</v>
      </c>
      <c r="K11" s="972">
        <v>670612031</v>
      </c>
      <c r="L11" s="972">
        <v>113791618</v>
      </c>
      <c r="M11" s="972">
        <v>178123498</v>
      </c>
      <c r="N11" s="972">
        <v>486651707</v>
      </c>
      <c r="O11" s="973">
        <f>+[4]INVERSIÓN!$CH$11</f>
        <v>487297040</v>
      </c>
      <c r="P11" s="306">
        <f>+O11-[4]INVERSIÓN!$CH$11</f>
        <v>0</v>
      </c>
      <c r="Q11" s="972">
        <v>413284511</v>
      </c>
      <c r="R11" s="972">
        <v>413284511</v>
      </c>
      <c r="S11" s="972">
        <v>413284511</v>
      </c>
      <c r="T11" s="972">
        <v>413284511</v>
      </c>
      <c r="U11" s="972">
        <v>413284511</v>
      </c>
      <c r="V11" s="972">
        <v>457237218</v>
      </c>
      <c r="W11" s="972">
        <v>457237218</v>
      </c>
      <c r="X11" s="972">
        <v>457237218</v>
      </c>
      <c r="Y11" s="973">
        <f>+[4]INVERSIÓN!$CI$11</f>
        <v>457237218</v>
      </c>
      <c r="Z11" s="309">
        <f>+Y11-[4]INVERSIÓN!CI11</f>
        <v>0</v>
      </c>
      <c r="AA11" s="974"/>
      <c r="AB11" s="975"/>
      <c r="AC11" s="975"/>
      <c r="AD11" s="976"/>
      <c r="AE11" s="977"/>
      <c r="AF11" s="978"/>
      <c r="AG11" s="978"/>
      <c r="AH11" s="979"/>
      <c r="AI11" s="979"/>
      <c r="AJ11" s="979"/>
      <c r="AK11" s="979"/>
      <c r="AL11" s="979"/>
      <c r="AM11" s="979"/>
      <c r="AN11" s="979"/>
      <c r="AO11" s="979"/>
      <c r="AP11" s="979"/>
      <c r="AQ11" s="979"/>
      <c r="AR11" s="979"/>
      <c r="AS11" s="979"/>
    </row>
    <row r="12" spans="1:45" ht="28.5" customHeight="1" x14ac:dyDescent="0.25">
      <c r="A12" s="917"/>
      <c r="B12" s="914"/>
      <c r="C12" s="885"/>
      <c r="D12" s="9" t="s">
        <v>40</v>
      </c>
      <c r="E12" s="980">
        <v>0</v>
      </c>
      <c r="F12" s="980">
        <v>0</v>
      </c>
      <c r="G12" s="981">
        <v>0</v>
      </c>
      <c r="H12" s="981">
        <v>0</v>
      </c>
      <c r="I12" s="981">
        <v>0</v>
      </c>
      <c r="J12" s="981">
        <v>0</v>
      </c>
      <c r="K12" s="981">
        <v>0</v>
      </c>
      <c r="L12" s="981">
        <v>0</v>
      </c>
      <c r="M12" s="981">
        <v>0</v>
      </c>
      <c r="N12" s="981">
        <v>0</v>
      </c>
      <c r="O12" s="982">
        <f>+[4]INVERSIÓN!$CH$13</f>
        <v>0</v>
      </c>
      <c r="P12" s="306">
        <f>+O12-[4]INVERSIÓN!$CH$13</f>
        <v>0</v>
      </c>
      <c r="Q12" s="981">
        <v>0</v>
      </c>
      <c r="R12" s="981">
        <v>0</v>
      </c>
      <c r="S12" s="981">
        <v>0</v>
      </c>
      <c r="T12" s="981">
        <v>0</v>
      </c>
      <c r="U12" s="981">
        <v>0</v>
      </c>
      <c r="V12" s="981">
        <v>0</v>
      </c>
      <c r="W12" s="981">
        <v>0</v>
      </c>
      <c r="X12" s="981">
        <v>0</v>
      </c>
      <c r="Y12" s="982">
        <f>+[4]INVERSIÓN!$CI$13</f>
        <v>0</v>
      </c>
      <c r="Z12" s="309">
        <f>+Y12-[4]INVERSIÓN!CI13</f>
        <v>0</v>
      </c>
      <c r="AA12" s="974"/>
      <c r="AB12" s="975"/>
      <c r="AC12" s="975"/>
      <c r="AD12" s="976"/>
      <c r="AE12" s="977"/>
      <c r="AF12" s="978"/>
      <c r="AG12" s="978"/>
      <c r="AH12" s="979"/>
      <c r="AI12" s="979"/>
      <c r="AJ12" s="979"/>
      <c r="AK12" s="979"/>
      <c r="AL12" s="979"/>
      <c r="AM12" s="979"/>
      <c r="AN12" s="979"/>
      <c r="AO12" s="979"/>
      <c r="AP12" s="979"/>
      <c r="AQ12" s="979"/>
      <c r="AR12" s="979"/>
      <c r="AS12" s="979"/>
    </row>
    <row r="13" spans="1:45" s="20" customFormat="1" ht="28.5" customHeight="1" x14ac:dyDescent="0.25">
      <c r="A13" s="917"/>
      <c r="B13" s="914"/>
      <c r="C13" s="885"/>
      <c r="D13" s="19" t="s">
        <v>4</v>
      </c>
      <c r="E13" s="983">
        <v>26824067</v>
      </c>
      <c r="F13" s="983">
        <v>26824067</v>
      </c>
      <c r="G13" s="983">
        <v>26824067</v>
      </c>
      <c r="H13" s="983">
        <v>13880000</v>
      </c>
      <c r="I13" s="983">
        <v>44834109</v>
      </c>
      <c r="J13" s="983">
        <v>75788218</v>
      </c>
      <c r="K13" s="983">
        <v>75788218</v>
      </c>
      <c r="L13" s="983">
        <v>75788218</v>
      </c>
      <c r="M13" s="983">
        <v>75788218</v>
      </c>
      <c r="N13" s="983">
        <v>75788218</v>
      </c>
      <c r="O13" s="984">
        <f>+[4]INVERSIÓN!$CH$14</f>
        <v>75788218</v>
      </c>
      <c r="P13" s="306">
        <f>+O13-[4]INVERSIÓN!$CH$14</f>
        <v>0</v>
      </c>
      <c r="Q13" s="983">
        <v>6940000</v>
      </c>
      <c r="R13" s="983">
        <v>15099000</v>
      </c>
      <c r="S13" s="983">
        <v>60858876</v>
      </c>
      <c r="T13" s="983">
        <v>66201449</v>
      </c>
      <c r="U13" s="983">
        <v>72073592.103705242</v>
      </c>
      <c r="V13" s="983">
        <v>75788218</v>
      </c>
      <c r="W13" s="983">
        <v>75788218</v>
      </c>
      <c r="X13" s="983">
        <v>75788218</v>
      </c>
      <c r="Y13" s="985">
        <f>+[4]INVERSIÓN!$CI$14</f>
        <v>75788218</v>
      </c>
      <c r="Z13" s="309">
        <f>+Y13-[4]INVERSIÓN!CI14</f>
        <v>0</v>
      </c>
      <c r="AA13" s="974"/>
      <c r="AB13" s="975"/>
      <c r="AC13" s="975"/>
      <c r="AD13" s="976"/>
      <c r="AE13" s="977"/>
      <c r="AF13" s="978"/>
      <c r="AG13" s="978"/>
      <c r="AH13" s="979"/>
      <c r="AI13" s="979"/>
      <c r="AJ13" s="979"/>
      <c r="AK13" s="979"/>
      <c r="AL13" s="979"/>
      <c r="AM13" s="979"/>
      <c r="AN13" s="979"/>
      <c r="AO13" s="979"/>
      <c r="AP13" s="979"/>
      <c r="AQ13" s="979"/>
      <c r="AR13" s="979"/>
      <c r="AS13" s="979"/>
    </row>
    <row r="14" spans="1:45" ht="28.5" customHeight="1" x14ac:dyDescent="0.25">
      <c r="A14" s="917"/>
      <c r="B14" s="914"/>
      <c r="C14" s="885"/>
      <c r="D14" s="9" t="s">
        <v>41</v>
      </c>
      <c r="E14" s="986">
        <v>22</v>
      </c>
      <c r="F14" s="986">
        <v>22</v>
      </c>
      <c r="G14" s="986">
        <v>22</v>
      </c>
      <c r="H14" s="986">
        <v>0.01</v>
      </c>
      <c r="I14" s="986">
        <v>0.01</v>
      </c>
      <c r="J14" s="986">
        <v>0.01</v>
      </c>
      <c r="K14" s="986">
        <v>14.01</v>
      </c>
      <c r="L14" s="986">
        <v>14.01</v>
      </c>
      <c r="M14" s="986">
        <v>14.01</v>
      </c>
      <c r="N14" s="986">
        <v>22</v>
      </c>
      <c r="O14" s="982">
        <f t="shared" ref="O14:O15" si="0">+O12+O10</f>
        <v>22</v>
      </c>
      <c r="P14" s="306">
        <f>+O14-[4]INVERSIÓN!$CH$15</f>
        <v>0</v>
      </c>
      <c r="Q14" s="986">
        <v>0</v>
      </c>
      <c r="R14" s="986">
        <v>0.01</v>
      </c>
      <c r="S14" s="986">
        <v>0.08</v>
      </c>
      <c r="T14" s="986">
        <v>0.09</v>
      </c>
      <c r="U14" s="986">
        <v>0.09</v>
      </c>
      <c r="V14" s="986">
        <v>0.27</v>
      </c>
      <c r="W14" s="986">
        <v>0.27</v>
      </c>
      <c r="X14" s="986">
        <v>0.27</v>
      </c>
      <c r="Y14" s="982">
        <f t="shared" ref="Y14:Y15" si="1">+Y12+Y10</f>
        <v>0.27</v>
      </c>
      <c r="Z14" s="309">
        <f>+Y14-[4]INVERSIÓN!CI15</f>
        <v>0</v>
      </c>
      <c r="AA14" s="974"/>
      <c r="AB14" s="975"/>
      <c r="AC14" s="975"/>
      <c r="AD14" s="976"/>
      <c r="AE14" s="977"/>
      <c r="AF14" s="978"/>
      <c r="AG14" s="978"/>
      <c r="AH14" s="979"/>
      <c r="AI14" s="979"/>
      <c r="AJ14" s="979"/>
      <c r="AK14" s="979"/>
      <c r="AL14" s="979"/>
      <c r="AM14" s="979"/>
      <c r="AN14" s="979"/>
      <c r="AO14" s="979"/>
      <c r="AP14" s="979"/>
      <c r="AQ14" s="979"/>
      <c r="AR14" s="979"/>
      <c r="AS14" s="979"/>
    </row>
    <row r="15" spans="1:45" s="20" customFormat="1" ht="28.5" customHeight="1" thickBot="1" x14ac:dyDescent="0.3">
      <c r="A15" s="917"/>
      <c r="B15" s="915"/>
      <c r="C15" s="885"/>
      <c r="D15" s="19" t="s">
        <v>43</v>
      </c>
      <c r="E15" s="987">
        <v>1134628067</v>
      </c>
      <c r="F15" s="987">
        <v>1134628067</v>
      </c>
      <c r="G15" s="987">
        <v>1134628067</v>
      </c>
      <c r="H15" s="987">
        <v>491496391</v>
      </c>
      <c r="I15" s="987">
        <v>586782380</v>
      </c>
      <c r="J15" s="987">
        <v>682068369</v>
      </c>
      <c r="K15" s="987">
        <v>746400249</v>
      </c>
      <c r="L15" s="987">
        <v>189579836</v>
      </c>
      <c r="M15" s="987">
        <v>253911716</v>
      </c>
      <c r="N15" s="987">
        <v>562439925</v>
      </c>
      <c r="O15" s="987">
        <f t="shared" si="0"/>
        <v>563085258</v>
      </c>
      <c r="P15" s="307">
        <f>+O15-[4]INVERSIÓN!$CH$16</f>
        <v>0</v>
      </c>
      <c r="Q15" s="987">
        <v>420224511</v>
      </c>
      <c r="R15" s="987">
        <v>428383511</v>
      </c>
      <c r="S15" s="987">
        <v>474143387</v>
      </c>
      <c r="T15" s="987">
        <v>479485960</v>
      </c>
      <c r="U15" s="987">
        <v>485358103.10370523</v>
      </c>
      <c r="V15" s="987">
        <v>533025436</v>
      </c>
      <c r="W15" s="987">
        <v>533025436</v>
      </c>
      <c r="X15" s="987">
        <v>533025436</v>
      </c>
      <c r="Y15" s="987">
        <f t="shared" si="1"/>
        <v>533025436</v>
      </c>
      <c r="Z15" s="310">
        <f>+Y15-[4]INVERSIÓN!CI16</f>
        <v>0</v>
      </c>
      <c r="AA15" s="974"/>
      <c r="AB15" s="975"/>
      <c r="AC15" s="975"/>
      <c r="AD15" s="976"/>
      <c r="AE15" s="977"/>
      <c r="AF15" s="978"/>
      <c r="AG15" s="978"/>
      <c r="AH15" s="979"/>
      <c r="AI15" s="979"/>
      <c r="AJ15" s="979"/>
      <c r="AK15" s="979"/>
      <c r="AL15" s="979"/>
      <c r="AM15" s="979"/>
      <c r="AN15" s="979"/>
      <c r="AO15" s="979"/>
      <c r="AP15" s="979"/>
      <c r="AQ15" s="979"/>
      <c r="AR15" s="979"/>
      <c r="AS15" s="979"/>
    </row>
    <row r="16" spans="1:45" ht="28.5" customHeight="1" x14ac:dyDescent="0.25">
      <c r="A16" s="917"/>
      <c r="B16" s="920" t="s">
        <v>159</v>
      </c>
      <c r="C16" s="884" t="s">
        <v>173</v>
      </c>
      <c r="D16" s="9" t="s">
        <v>39</v>
      </c>
      <c r="E16" s="963">
        <v>51</v>
      </c>
      <c r="F16" s="963">
        <v>51</v>
      </c>
      <c r="G16" s="963">
        <v>51</v>
      </c>
      <c r="H16" s="963">
        <v>0</v>
      </c>
      <c r="I16" s="963">
        <v>0.5</v>
      </c>
      <c r="J16" s="963">
        <v>5.57</v>
      </c>
      <c r="K16" s="963">
        <v>10.64</v>
      </c>
      <c r="L16" s="963">
        <v>20.64</v>
      </c>
      <c r="M16" s="963">
        <v>30.64</v>
      </c>
      <c r="N16" s="963">
        <v>51</v>
      </c>
      <c r="O16" s="964">
        <f>+[4]INVERSIÓN!$CH$17</f>
        <v>79.599999999999994</v>
      </c>
      <c r="P16" s="305">
        <f>+O16-[4]INVERSIÓN!$CH$17</f>
        <v>0</v>
      </c>
      <c r="Q16" s="963">
        <v>0</v>
      </c>
      <c r="R16" s="963">
        <v>0</v>
      </c>
      <c r="S16" s="963">
        <v>0</v>
      </c>
      <c r="T16" s="963">
        <v>0</v>
      </c>
      <c r="U16" s="963">
        <v>0</v>
      </c>
      <c r="V16" s="963">
        <v>0</v>
      </c>
      <c r="W16" s="963">
        <v>12.1</v>
      </c>
      <c r="X16" s="963">
        <v>75.7</v>
      </c>
      <c r="Y16" s="964">
        <f>+[4]INVERSIÓN!$CI$17</f>
        <v>79.600000000000009</v>
      </c>
      <c r="Z16" s="311">
        <f>+Y16-[4]INVERSIÓN!CI17</f>
        <v>0</v>
      </c>
      <c r="AA16" s="966" t="s">
        <v>429</v>
      </c>
      <c r="AB16" s="967" t="s">
        <v>180</v>
      </c>
      <c r="AC16" s="967" t="s">
        <v>181</v>
      </c>
      <c r="AD16" s="968" t="s">
        <v>182</v>
      </c>
      <c r="AE16" s="969" t="s">
        <v>183</v>
      </c>
      <c r="AF16" s="970" t="s">
        <v>199</v>
      </c>
      <c r="AG16" s="970" t="s">
        <v>199</v>
      </c>
      <c r="AH16" s="970" t="s">
        <v>199</v>
      </c>
      <c r="AI16" s="970" t="s">
        <v>199</v>
      </c>
      <c r="AJ16" s="970" t="s">
        <v>199</v>
      </c>
      <c r="AK16" s="970" t="s">
        <v>199</v>
      </c>
      <c r="AL16" s="970" t="s">
        <v>199</v>
      </c>
      <c r="AM16" s="970" t="s">
        <v>199</v>
      </c>
      <c r="AN16" s="970" t="s">
        <v>199</v>
      </c>
      <c r="AO16" s="970" t="s">
        <v>199</v>
      </c>
      <c r="AP16" s="970" t="s">
        <v>199</v>
      </c>
      <c r="AQ16" s="970" t="s">
        <v>199</v>
      </c>
      <c r="AR16" s="970" t="s">
        <v>199</v>
      </c>
      <c r="AS16" s="970"/>
    </row>
    <row r="17" spans="1:45" s="20" customFormat="1" ht="28.5" customHeight="1" x14ac:dyDescent="0.25">
      <c r="A17" s="917"/>
      <c r="B17" s="920"/>
      <c r="C17" s="885"/>
      <c r="D17" s="19" t="s">
        <v>3</v>
      </c>
      <c r="E17" s="988">
        <v>26218961000</v>
      </c>
      <c r="F17" s="988">
        <v>26218961000</v>
      </c>
      <c r="G17" s="988">
        <v>26218961000</v>
      </c>
      <c r="H17" s="988">
        <v>3302970963</v>
      </c>
      <c r="I17" s="988">
        <v>5068732348</v>
      </c>
      <c r="J17" s="988">
        <v>7834493733</v>
      </c>
      <c r="K17" s="988">
        <v>10600255118</v>
      </c>
      <c r="L17" s="988">
        <v>12484815779</v>
      </c>
      <c r="M17" s="988">
        <v>15250577168</v>
      </c>
      <c r="N17" s="988">
        <v>24337760276</v>
      </c>
      <c r="O17" s="973">
        <f>+[4]INVERSIÓN!$CH$18</f>
        <v>24322665233</v>
      </c>
      <c r="P17" s="306">
        <f>+O17-[4]INVERSIÓN!$CH$18</f>
        <v>0</v>
      </c>
      <c r="Q17" s="988">
        <v>1336964511</v>
      </c>
      <c r="R17" s="988">
        <v>1336964511</v>
      </c>
      <c r="S17" s="988">
        <v>1336964511</v>
      </c>
      <c r="T17" s="988">
        <v>1336964511</v>
      </c>
      <c r="U17" s="988">
        <v>1336964511</v>
      </c>
      <c r="V17" s="988">
        <v>1361964511</v>
      </c>
      <c r="W17" s="988">
        <v>1361964511</v>
      </c>
      <c r="X17" s="988">
        <v>1361964511</v>
      </c>
      <c r="Y17" s="989">
        <f>+[4]INVERSIÓN!$CI$18</f>
        <v>1361964511</v>
      </c>
      <c r="Z17" s="309">
        <f>+Y17-[4]INVERSIÓN!CI18</f>
        <v>0</v>
      </c>
      <c r="AA17" s="974"/>
      <c r="AB17" s="975"/>
      <c r="AC17" s="975"/>
      <c r="AD17" s="976"/>
      <c r="AE17" s="977"/>
      <c r="AF17" s="978"/>
      <c r="AG17" s="978"/>
      <c r="AH17" s="978"/>
      <c r="AI17" s="978"/>
      <c r="AJ17" s="978"/>
      <c r="AK17" s="978"/>
      <c r="AL17" s="978"/>
      <c r="AM17" s="978"/>
      <c r="AN17" s="978"/>
      <c r="AO17" s="978"/>
      <c r="AP17" s="978"/>
      <c r="AQ17" s="978"/>
      <c r="AR17" s="978"/>
      <c r="AS17" s="978"/>
    </row>
    <row r="18" spans="1:45" ht="28.5" customHeight="1" x14ac:dyDescent="0.25">
      <c r="A18" s="917"/>
      <c r="B18" s="920"/>
      <c r="C18" s="885"/>
      <c r="D18" s="9" t="s">
        <v>40</v>
      </c>
      <c r="E18" s="980">
        <v>0</v>
      </c>
      <c r="F18" s="980">
        <v>0</v>
      </c>
      <c r="G18" s="981">
        <v>0</v>
      </c>
      <c r="H18" s="981">
        <v>0</v>
      </c>
      <c r="I18" s="981">
        <v>0</v>
      </c>
      <c r="J18" s="981">
        <v>0</v>
      </c>
      <c r="K18" s="981">
        <v>0</v>
      </c>
      <c r="L18" s="981">
        <v>0</v>
      </c>
      <c r="M18" s="981">
        <v>0</v>
      </c>
      <c r="N18" s="981">
        <v>0</v>
      </c>
      <c r="O18" s="982">
        <f>+[4]INVERSIÓN!$CH$20</f>
        <v>0</v>
      </c>
      <c r="P18" s="306">
        <f>+O18-[4]INVERSIÓN!$CH$20</f>
        <v>0</v>
      </c>
      <c r="Q18" s="981">
        <v>0</v>
      </c>
      <c r="R18" s="981">
        <v>0</v>
      </c>
      <c r="S18" s="981">
        <v>0</v>
      </c>
      <c r="T18" s="981">
        <v>0</v>
      </c>
      <c r="U18" s="981">
        <v>0</v>
      </c>
      <c r="V18" s="981">
        <v>0</v>
      </c>
      <c r="W18" s="981">
        <v>0</v>
      </c>
      <c r="X18" s="981">
        <v>0</v>
      </c>
      <c r="Y18" s="982">
        <f>+[4]INVERSIÓN!$CI$20</f>
        <v>0</v>
      </c>
      <c r="Z18" s="309">
        <f>+Y18-[4]INVERSIÓN!CI20</f>
        <v>0</v>
      </c>
      <c r="AA18" s="974"/>
      <c r="AB18" s="975"/>
      <c r="AC18" s="975"/>
      <c r="AD18" s="976"/>
      <c r="AE18" s="977"/>
      <c r="AF18" s="978"/>
      <c r="AG18" s="978"/>
      <c r="AH18" s="978"/>
      <c r="AI18" s="978"/>
      <c r="AJ18" s="978"/>
      <c r="AK18" s="978"/>
      <c r="AL18" s="978"/>
      <c r="AM18" s="978"/>
      <c r="AN18" s="978"/>
      <c r="AO18" s="978"/>
      <c r="AP18" s="978"/>
      <c r="AQ18" s="978"/>
      <c r="AR18" s="978"/>
      <c r="AS18" s="978"/>
    </row>
    <row r="19" spans="1:45" s="20" customFormat="1" ht="28.5" customHeight="1" x14ac:dyDescent="0.25">
      <c r="A19" s="917"/>
      <c r="B19" s="920"/>
      <c r="C19" s="885"/>
      <c r="D19" s="19" t="s">
        <v>4</v>
      </c>
      <c r="E19" s="983">
        <v>330009060</v>
      </c>
      <c r="F19" s="983">
        <v>330009060</v>
      </c>
      <c r="G19" s="983">
        <v>330009060</v>
      </c>
      <c r="H19" s="983">
        <v>243095242</v>
      </c>
      <c r="I19" s="983">
        <v>244558861</v>
      </c>
      <c r="J19" s="983">
        <v>246022480</v>
      </c>
      <c r="K19" s="983">
        <v>246022480</v>
      </c>
      <c r="L19" s="983">
        <v>246022480</v>
      </c>
      <c r="M19" s="983">
        <v>246022480</v>
      </c>
      <c r="N19" s="983">
        <v>246022480</v>
      </c>
      <c r="O19" s="985">
        <f>+[4]INVERSIÓN!$CH$21</f>
        <v>246022480</v>
      </c>
      <c r="P19" s="306">
        <f>+O19-[4]INVERSIÓN!$CH$21</f>
        <v>0</v>
      </c>
      <c r="Q19" s="983">
        <v>133092222</v>
      </c>
      <c r="R19" s="983">
        <v>179799856</v>
      </c>
      <c r="S19" s="983">
        <v>138846443</v>
      </c>
      <c r="T19" s="983">
        <v>149640616</v>
      </c>
      <c r="U19" s="983">
        <v>155512759.10370523</v>
      </c>
      <c r="V19" s="983">
        <v>156921785</v>
      </c>
      <c r="W19" s="983">
        <v>156921785</v>
      </c>
      <c r="X19" s="983">
        <v>156921785</v>
      </c>
      <c r="Y19" s="985">
        <f>+[4]INVERSIÓN!$CI$21</f>
        <v>156921785</v>
      </c>
      <c r="Z19" s="309">
        <f>+Y19-[4]INVERSIÓN!CI21</f>
        <v>0</v>
      </c>
      <c r="AA19" s="974"/>
      <c r="AB19" s="975"/>
      <c r="AC19" s="975"/>
      <c r="AD19" s="976"/>
      <c r="AE19" s="977"/>
      <c r="AF19" s="978"/>
      <c r="AG19" s="978"/>
      <c r="AH19" s="978"/>
      <c r="AI19" s="978"/>
      <c r="AJ19" s="978"/>
      <c r="AK19" s="978"/>
      <c r="AL19" s="978"/>
      <c r="AM19" s="978"/>
      <c r="AN19" s="978"/>
      <c r="AO19" s="978"/>
      <c r="AP19" s="978"/>
      <c r="AQ19" s="978"/>
      <c r="AR19" s="978"/>
      <c r="AS19" s="978"/>
    </row>
    <row r="20" spans="1:45" ht="28.5" customHeight="1" x14ac:dyDescent="0.25">
      <c r="A20" s="917"/>
      <c r="B20" s="920"/>
      <c r="C20" s="885"/>
      <c r="D20" s="9" t="s">
        <v>41</v>
      </c>
      <c r="E20" s="990">
        <v>51</v>
      </c>
      <c r="F20" s="990">
        <v>51</v>
      </c>
      <c r="G20" s="990">
        <v>51</v>
      </c>
      <c r="H20" s="990">
        <v>0</v>
      </c>
      <c r="I20" s="990">
        <v>0.5</v>
      </c>
      <c r="J20" s="990">
        <v>5.57</v>
      </c>
      <c r="K20" s="990">
        <v>10.64</v>
      </c>
      <c r="L20" s="990">
        <v>20.64</v>
      </c>
      <c r="M20" s="990">
        <v>30.64</v>
      </c>
      <c r="N20" s="990">
        <v>51</v>
      </c>
      <c r="O20" s="986">
        <f t="shared" ref="O20:O21" si="2">+O18+O16</f>
        <v>79.599999999999994</v>
      </c>
      <c r="P20" s="306">
        <f>+O20-[4]INVERSIÓN!$CH$22</f>
        <v>0</v>
      </c>
      <c r="Q20" s="990">
        <v>0</v>
      </c>
      <c r="R20" s="990">
        <v>0</v>
      </c>
      <c r="S20" s="990">
        <v>0</v>
      </c>
      <c r="T20" s="990">
        <v>0</v>
      </c>
      <c r="U20" s="990">
        <v>0</v>
      </c>
      <c r="V20" s="990">
        <v>0</v>
      </c>
      <c r="W20" s="990">
        <v>12.1</v>
      </c>
      <c r="X20" s="990">
        <v>75.7</v>
      </c>
      <c r="Y20" s="990">
        <f t="shared" ref="Y20:Y21" si="3">+Y18+Y16</f>
        <v>79.600000000000009</v>
      </c>
      <c r="Z20" s="309">
        <f>+Y20-[4]INVERSIÓN!CI22</f>
        <v>0</v>
      </c>
      <c r="AA20" s="974"/>
      <c r="AB20" s="975"/>
      <c r="AC20" s="975"/>
      <c r="AD20" s="976"/>
      <c r="AE20" s="977"/>
      <c r="AF20" s="978"/>
      <c r="AG20" s="978"/>
      <c r="AH20" s="978"/>
      <c r="AI20" s="978"/>
      <c r="AJ20" s="978"/>
      <c r="AK20" s="978"/>
      <c r="AL20" s="978"/>
      <c r="AM20" s="978"/>
      <c r="AN20" s="978"/>
      <c r="AO20" s="978"/>
      <c r="AP20" s="978"/>
      <c r="AQ20" s="978"/>
      <c r="AR20" s="978"/>
      <c r="AS20" s="978"/>
    </row>
    <row r="21" spans="1:45" s="21" customFormat="1" ht="28.5" customHeight="1" thickBot="1" x14ac:dyDescent="0.3">
      <c r="A21" s="917"/>
      <c r="B21" s="920"/>
      <c r="C21" s="885"/>
      <c r="D21" s="19" t="s">
        <v>43</v>
      </c>
      <c r="E21" s="987">
        <v>26548970060</v>
      </c>
      <c r="F21" s="987">
        <v>26548970060</v>
      </c>
      <c r="G21" s="987">
        <v>26548970060</v>
      </c>
      <c r="H21" s="987">
        <v>3546066205</v>
      </c>
      <c r="I21" s="987">
        <v>5313291209</v>
      </c>
      <c r="J21" s="987">
        <v>8080516213</v>
      </c>
      <c r="K21" s="987">
        <v>10846277598</v>
      </c>
      <c r="L21" s="987">
        <v>12730838259</v>
      </c>
      <c r="M21" s="987">
        <v>15496599648</v>
      </c>
      <c r="N21" s="987">
        <v>24583782756</v>
      </c>
      <c r="O21" s="987">
        <f t="shared" si="2"/>
        <v>24568687713</v>
      </c>
      <c r="P21" s="307">
        <f>+O21-[4]INVERSIÓN!$CH$23</f>
        <v>0</v>
      </c>
      <c r="Q21" s="987">
        <v>1470056733</v>
      </c>
      <c r="R21" s="987">
        <v>1516764367</v>
      </c>
      <c r="S21" s="987">
        <v>1475810954</v>
      </c>
      <c r="T21" s="987">
        <v>1486605127</v>
      </c>
      <c r="U21" s="987">
        <v>1492477270.1037052</v>
      </c>
      <c r="V21" s="987">
        <v>1518886296</v>
      </c>
      <c r="W21" s="987">
        <v>1518886296</v>
      </c>
      <c r="X21" s="987">
        <v>1518886296</v>
      </c>
      <c r="Y21" s="987">
        <f t="shared" si="3"/>
        <v>1518886296</v>
      </c>
      <c r="Z21" s="310">
        <f>+Y21-[4]INVERSIÓN!CI23</f>
        <v>0</v>
      </c>
      <c r="AA21" s="974"/>
      <c r="AB21" s="975"/>
      <c r="AC21" s="975"/>
      <c r="AD21" s="976"/>
      <c r="AE21" s="977"/>
      <c r="AF21" s="978"/>
      <c r="AG21" s="978"/>
      <c r="AH21" s="978"/>
      <c r="AI21" s="978"/>
      <c r="AJ21" s="978"/>
      <c r="AK21" s="978"/>
      <c r="AL21" s="978"/>
      <c r="AM21" s="978"/>
      <c r="AN21" s="978"/>
      <c r="AO21" s="978"/>
      <c r="AP21" s="978"/>
      <c r="AQ21" s="978"/>
      <c r="AR21" s="978"/>
      <c r="AS21" s="978"/>
    </row>
    <row r="22" spans="1:45" ht="28.5" customHeight="1" x14ac:dyDescent="0.25">
      <c r="A22" s="917"/>
      <c r="B22" s="913" t="s">
        <v>160</v>
      </c>
      <c r="C22" s="884" t="s">
        <v>174</v>
      </c>
      <c r="D22" s="9" t="s">
        <v>39</v>
      </c>
      <c r="E22" s="991">
        <v>21</v>
      </c>
      <c r="F22" s="991">
        <v>21</v>
      </c>
      <c r="G22" s="991">
        <v>21</v>
      </c>
      <c r="H22" s="991">
        <v>0</v>
      </c>
      <c r="I22" s="991">
        <v>0</v>
      </c>
      <c r="J22" s="991">
        <v>0</v>
      </c>
      <c r="K22" s="991">
        <v>0</v>
      </c>
      <c r="L22" s="991">
        <v>10.5</v>
      </c>
      <c r="M22" s="991">
        <v>10.5</v>
      </c>
      <c r="N22" s="991">
        <v>21</v>
      </c>
      <c r="O22" s="964">
        <f>+[4]INVERSIÓN!$CH$24</f>
        <v>21</v>
      </c>
      <c r="P22" s="306">
        <f>+O22-[4]INVERSIÓN!CH24</f>
        <v>0</v>
      </c>
      <c r="Q22" s="991">
        <v>0</v>
      </c>
      <c r="R22" s="991">
        <v>0</v>
      </c>
      <c r="S22" s="991">
        <v>0</v>
      </c>
      <c r="T22" s="991">
        <v>0</v>
      </c>
      <c r="U22" s="991">
        <v>0</v>
      </c>
      <c r="V22" s="991">
        <v>0</v>
      </c>
      <c r="W22" s="991">
        <v>0</v>
      </c>
      <c r="X22" s="991">
        <v>0</v>
      </c>
      <c r="Y22" s="964">
        <f>+[4]INVERSIÓN!$CI$24</f>
        <v>17.84</v>
      </c>
      <c r="Z22" s="312">
        <f>+Y22-[4]INVERSIÓN!CI24</f>
        <v>0</v>
      </c>
      <c r="AA22" s="966" t="s">
        <v>429</v>
      </c>
      <c r="AB22" s="967" t="s">
        <v>430</v>
      </c>
      <c r="AC22" s="967" t="s">
        <v>184</v>
      </c>
      <c r="AD22" s="968" t="s">
        <v>197</v>
      </c>
      <c r="AE22" s="969" t="s">
        <v>185</v>
      </c>
      <c r="AF22" s="970" t="s">
        <v>186</v>
      </c>
      <c r="AG22" s="970" t="s">
        <v>187</v>
      </c>
      <c r="AH22" s="992"/>
      <c r="AI22" s="970" t="s">
        <v>195</v>
      </c>
      <c r="AJ22" s="970" t="s">
        <v>195</v>
      </c>
      <c r="AK22" s="970" t="s">
        <v>188</v>
      </c>
      <c r="AL22" s="970" t="s">
        <v>188</v>
      </c>
      <c r="AM22" s="970" t="s">
        <v>188</v>
      </c>
      <c r="AN22" s="970" t="s">
        <v>188</v>
      </c>
      <c r="AO22" s="970" t="s">
        <v>196</v>
      </c>
      <c r="AP22" s="970"/>
      <c r="AQ22" s="970"/>
      <c r="AR22" s="970"/>
      <c r="AS22" s="993" t="s">
        <v>198</v>
      </c>
    </row>
    <row r="23" spans="1:45" s="11" customFormat="1" ht="28.5" customHeight="1" x14ac:dyDescent="0.25">
      <c r="A23" s="917"/>
      <c r="B23" s="914"/>
      <c r="C23" s="885"/>
      <c r="D23" s="10" t="s">
        <v>3</v>
      </c>
      <c r="E23" s="988">
        <v>1065631000</v>
      </c>
      <c r="F23" s="988">
        <v>1065631000</v>
      </c>
      <c r="G23" s="988">
        <v>1065631000</v>
      </c>
      <c r="H23" s="988">
        <v>750753114</v>
      </c>
      <c r="I23" s="988">
        <v>789134250</v>
      </c>
      <c r="J23" s="988">
        <v>827515386</v>
      </c>
      <c r="K23" s="988">
        <v>865896522</v>
      </c>
      <c r="L23" s="988">
        <v>898326658</v>
      </c>
      <c r="M23" s="988">
        <v>936707798</v>
      </c>
      <c r="N23" s="988">
        <v>1059680000</v>
      </c>
      <c r="O23" s="973">
        <f>+[4]INVERSIÓN!$CH$25</f>
        <v>1074129710</v>
      </c>
      <c r="P23" s="306">
        <f>+O23-[4]INVERSIÓN!CH25</f>
        <v>0</v>
      </c>
      <c r="Q23" s="988">
        <v>706420978</v>
      </c>
      <c r="R23" s="988">
        <v>706420978</v>
      </c>
      <c r="S23" s="988">
        <v>706420978</v>
      </c>
      <c r="T23" s="988">
        <v>706420978</v>
      </c>
      <c r="U23" s="988">
        <v>706420978</v>
      </c>
      <c r="V23" s="988">
        <v>706420978</v>
      </c>
      <c r="W23" s="988">
        <v>706420978</v>
      </c>
      <c r="X23" s="988">
        <v>706420978</v>
      </c>
      <c r="Y23" s="989">
        <f>+[4]INVERSIÓN!$CI$25</f>
        <v>706420978</v>
      </c>
      <c r="Z23" s="312">
        <f>+Y23-[4]INVERSIÓN!CI25</f>
        <v>0</v>
      </c>
      <c r="AA23" s="974"/>
      <c r="AB23" s="975"/>
      <c r="AC23" s="975"/>
      <c r="AD23" s="976"/>
      <c r="AE23" s="977"/>
      <c r="AF23" s="978"/>
      <c r="AG23" s="978"/>
      <c r="AH23" s="979"/>
      <c r="AI23" s="978"/>
      <c r="AJ23" s="978"/>
      <c r="AK23" s="978"/>
      <c r="AL23" s="978"/>
      <c r="AM23" s="978"/>
      <c r="AN23" s="978"/>
      <c r="AO23" s="978"/>
      <c r="AP23" s="978"/>
      <c r="AQ23" s="978"/>
      <c r="AR23" s="978"/>
      <c r="AS23" s="994"/>
    </row>
    <row r="24" spans="1:45" ht="28.5" customHeight="1" x14ac:dyDescent="0.25">
      <c r="A24" s="917"/>
      <c r="B24" s="914"/>
      <c r="C24" s="885"/>
      <c r="D24" s="9" t="s">
        <v>40</v>
      </c>
      <c r="E24" s="980">
        <v>0</v>
      </c>
      <c r="F24" s="980">
        <v>0</v>
      </c>
      <c r="G24" s="981">
        <v>0</v>
      </c>
      <c r="H24" s="981">
        <v>0</v>
      </c>
      <c r="I24" s="981">
        <v>0</v>
      </c>
      <c r="J24" s="981">
        <v>0</v>
      </c>
      <c r="K24" s="981">
        <v>0</v>
      </c>
      <c r="L24" s="981">
        <v>0</v>
      </c>
      <c r="M24" s="981">
        <v>0</v>
      </c>
      <c r="N24" s="981">
        <v>0</v>
      </c>
      <c r="O24" s="982">
        <f>+[4]INVERSIÓN!$CH$27</f>
        <v>0</v>
      </c>
      <c r="P24" s="306">
        <f>+O24-[4]INVERSIÓN!CH27</f>
        <v>0</v>
      </c>
      <c r="Q24" s="981">
        <v>0</v>
      </c>
      <c r="R24" s="981">
        <v>0</v>
      </c>
      <c r="S24" s="981">
        <v>0</v>
      </c>
      <c r="T24" s="981">
        <v>0</v>
      </c>
      <c r="U24" s="981">
        <v>0</v>
      </c>
      <c r="V24" s="981">
        <v>0</v>
      </c>
      <c r="W24" s="981">
        <v>0</v>
      </c>
      <c r="X24" s="981">
        <v>0</v>
      </c>
      <c r="Y24" s="982">
        <f>+[4]INVERSIÓN!$CI$27</f>
        <v>0</v>
      </c>
      <c r="Z24" s="312">
        <f>+Y24-[4]INVERSIÓN!CI27</f>
        <v>0</v>
      </c>
      <c r="AA24" s="974"/>
      <c r="AB24" s="975"/>
      <c r="AC24" s="975"/>
      <c r="AD24" s="976"/>
      <c r="AE24" s="977"/>
      <c r="AF24" s="978"/>
      <c r="AG24" s="978"/>
      <c r="AH24" s="979"/>
      <c r="AI24" s="978"/>
      <c r="AJ24" s="978"/>
      <c r="AK24" s="978"/>
      <c r="AL24" s="978"/>
      <c r="AM24" s="978"/>
      <c r="AN24" s="978"/>
      <c r="AO24" s="978"/>
      <c r="AP24" s="978"/>
      <c r="AQ24" s="978"/>
      <c r="AR24" s="978"/>
      <c r="AS24" s="994"/>
    </row>
    <row r="25" spans="1:45" ht="28.5" customHeight="1" x14ac:dyDescent="0.25">
      <c r="A25" s="917"/>
      <c r="B25" s="914"/>
      <c r="C25" s="885"/>
      <c r="D25" s="8" t="s">
        <v>4</v>
      </c>
      <c r="E25" s="983">
        <v>40927447</v>
      </c>
      <c r="F25" s="983">
        <v>40927447</v>
      </c>
      <c r="G25" s="983">
        <v>40927447</v>
      </c>
      <c r="H25" s="983">
        <v>14850896</v>
      </c>
      <c r="I25" s="983">
        <v>29588442</v>
      </c>
      <c r="J25" s="983">
        <v>44574020</v>
      </c>
      <c r="K25" s="983">
        <v>59559598</v>
      </c>
      <c r="L25" s="983">
        <v>74545176</v>
      </c>
      <c r="M25" s="983">
        <v>74545176</v>
      </c>
      <c r="N25" s="983">
        <v>74545176</v>
      </c>
      <c r="O25" s="985">
        <f>+[4]INVERSIÓN!$CH$28</f>
        <v>74545176</v>
      </c>
      <c r="P25" s="306">
        <f>+O25-[4]INVERSIÓN!CH28</f>
        <v>0</v>
      </c>
      <c r="Q25" s="983">
        <v>7425448</v>
      </c>
      <c r="R25" s="983">
        <v>24871781</v>
      </c>
      <c r="S25" s="983">
        <v>67610684</v>
      </c>
      <c r="T25" s="983">
        <v>69625418</v>
      </c>
      <c r="U25" s="983">
        <v>73593121.792589515</v>
      </c>
      <c r="V25" s="983">
        <v>74545176</v>
      </c>
      <c r="W25" s="983">
        <v>74545176</v>
      </c>
      <c r="X25" s="983">
        <v>74545176</v>
      </c>
      <c r="Y25" s="985">
        <f>+[4]INVERSIÓN!$CI$28</f>
        <v>74545176</v>
      </c>
      <c r="Z25" s="312">
        <f>+Y25-[4]INVERSIÓN!CI28</f>
        <v>0</v>
      </c>
      <c r="AA25" s="974"/>
      <c r="AB25" s="975"/>
      <c r="AC25" s="975"/>
      <c r="AD25" s="976"/>
      <c r="AE25" s="977"/>
      <c r="AF25" s="978"/>
      <c r="AG25" s="978"/>
      <c r="AH25" s="979"/>
      <c r="AI25" s="978"/>
      <c r="AJ25" s="978"/>
      <c r="AK25" s="978"/>
      <c r="AL25" s="978"/>
      <c r="AM25" s="978"/>
      <c r="AN25" s="978"/>
      <c r="AO25" s="978"/>
      <c r="AP25" s="978"/>
      <c r="AQ25" s="978"/>
      <c r="AR25" s="978"/>
      <c r="AS25" s="994"/>
    </row>
    <row r="26" spans="1:45" ht="28.5" customHeight="1" x14ac:dyDescent="0.25">
      <c r="A26" s="917"/>
      <c r="B26" s="914"/>
      <c r="C26" s="885"/>
      <c r="D26" s="9" t="s">
        <v>41</v>
      </c>
      <c r="E26" s="995">
        <v>21</v>
      </c>
      <c r="F26" s="995">
        <v>21</v>
      </c>
      <c r="G26" s="995">
        <v>21</v>
      </c>
      <c r="H26" s="995">
        <v>0</v>
      </c>
      <c r="I26" s="995">
        <v>0</v>
      </c>
      <c r="J26" s="995">
        <v>0</v>
      </c>
      <c r="K26" s="995">
        <v>0</v>
      </c>
      <c r="L26" s="995">
        <v>10.5</v>
      </c>
      <c r="M26" s="995">
        <v>10.5</v>
      </c>
      <c r="N26" s="995">
        <v>21</v>
      </c>
      <c r="O26" s="982">
        <f t="shared" ref="O26:O27" si="4">+O24+O22</f>
        <v>21</v>
      </c>
      <c r="P26" s="306">
        <f>+O26-[4]INVERSIÓN!CH29</f>
        <v>0</v>
      </c>
      <c r="Q26" s="995">
        <v>0</v>
      </c>
      <c r="R26" s="995">
        <v>0</v>
      </c>
      <c r="S26" s="995">
        <v>0</v>
      </c>
      <c r="T26" s="995">
        <v>0</v>
      </c>
      <c r="U26" s="995">
        <v>0</v>
      </c>
      <c r="V26" s="995">
        <v>0</v>
      </c>
      <c r="W26" s="995">
        <v>0</v>
      </c>
      <c r="X26" s="995">
        <v>0</v>
      </c>
      <c r="Y26" s="982">
        <f t="shared" ref="Y26:Y27" si="5">+Y24+Y22</f>
        <v>17.84</v>
      </c>
      <c r="Z26" s="312">
        <f>+Y26-[4]INVERSIÓN!CI29</f>
        <v>0</v>
      </c>
      <c r="AA26" s="974"/>
      <c r="AB26" s="975"/>
      <c r="AC26" s="975"/>
      <c r="AD26" s="976"/>
      <c r="AE26" s="977"/>
      <c r="AF26" s="978"/>
      <c r="AG26" s="978"/>
      <c r="AH26" s="979"/>
      <c r="AI26" s="978"/>
      <c r="AJ26" s="978"/>
      <c r="AK26" s="978"/>
      <c r="AL26" s="978"/>
      <c r="AM26" s="978"/>
      <c r="AN26" s="978"/>
      <c r="AO26" s="978"/>
      <c r="AP26" s="978"/>
      <c r="AQ26" s="978"/>
      <c r="AR26" s="978"/>
      <c r="AS26" s="994"/>
    </row>
    <row r="27" spans="1:45" ht="28.5" customHeight="1" thickBot="1" x14ac:dyDescent="0.3">
      <c r="A27" s="918"/>
      <c r="B27" s="915"/>
      <c r="C27" s="912"/>
      <c r="D27" s="8" t="s">
        <v>43</v>
      </c>
      <c r="E27" s="987">
        <v>1106558447</v>
      </c>
      <c r="F27" s="987">
        <v>1106558447</v>
      </c>
      <c r="G27" s="987">
        <v>1106558447</v>
      </c>
      <c r="H27" s="987">
        <v>765604010</v>
      </c>
      <c r="I27" s="987">
        <v>818722692</v>
      </c>
      <c r="J27" s="987">
        <v>872089406</v>
      </c>
      <c r="K27" s="987">
        <v>925456120</v>
      </c>
      <c r="L27" s="987">
        <v>972871834</v>
      </c>
      <c r="M27" s="987">
        <v>1011252974</v>
      </c>
      <c r="N27" s="987">
        <v>1134225176</v>
      </c>
      <c r="O27" s="987">
        <f t="shared" si="4"/>
        <v>1148674886</v>
      </c>
      <c r="P27" s="306">
        <f>+O27-[4]INVERSIÓN!CH30</f>
        <v>0</v>
      </c>
      <c r="Q27" s="987">
        <v>713846426</v>
      </c>
      <c r="R27" s="987">
        <v>731292759</v>
      </c>
      <c r="S27" s="987">
        <v>774031662</v>
      </c>
      <c r="T27" s="987">
        <v>776046396</v>
      </c>
      <c r="U27" s="987">
        <v>780014099.79258955</v>
      </c>
      <c r="V27" s="987">
        <v>780966154</v>
      </c>
      <c r="W27" s="987">
        <v>780966154</v>
      </c>
      <c r="X27" s="987">
        <v>780966154</v>
      </c>
      <c r="Y27" s="987">
        <f t="shared" si="5"/>
        <v>780966154</v>
      </c>
      <c r="Z27" s="312">
        <f>+Y27-[4]INVERSIÓN!CI30</f>
        <v>0</v>
      </c>
      <c r="AA27" s="996"/>
      <c r="AB27" s="997"/>
      <c r="AC27" s="997"/>
      <c r="AD27" s="998"/>
      <c r="AE27" s="999"/>
      <c r="AF27" s="1000"/>
      <c r="AG27" s="1000"/>
      <c r="AH27" s="1001"/>
      <c r="AI27" s="1000"/>
      <c r="AJ27" s="1000"/>
      <c r="AK27" s="1000"/>
      <c r="AL27" s="1000"/>
      <c r="AM27" s="1000"/>
      <c r="AN27" s="1000"/>
      <c r="AO27" s="1000"/>
      <c r="AP27" s="1000"/>
      <c r="AQ27" s="1000"/>
      <c r="AR27" s="1000"/>
      <c r="AS27" s="1002"/>
    </row>
    <row r="28" spans="1:45" s="11" customFormat="1" ht="28.5" customHeight="1" x14ac:dyDescent="0.25">
      <c r="A28" s="1003" t="s">
        <v>22</v>
      </c>
      <c r="B28" s="1003"/>
      <c r="C28" s="1003"/>
      <c r="D28" s="1004" t="s">
        <v>447</v>
      </c>
      <c r="E28" s="1005">
        <f>+E11+E17+E23</f>
        <v>28392396000</v>
      </c>
      <c r="F28" s="1005">
        <f t="shared" ref="F28:O28" si="6">+F11+F17+F23</f>
        <v>28392396000</v>
      </c>
      <c r="G28" s="1005">
        <v>28392396000</v>
      </c>
      <c r="H28" s="1005">
        <f t="shared" ref="H28:N28" si="7">+H11+H17+H23</f>
        <v>4531340468</v>
      </c>
      <c r="I28" s="1005">
        <f t="shared" si="7"/>
        <v>6399814869</v>
      </c>
      <c r="J28" s="1005">
        <f t="shared" si="7"/>
        <v>9268289270</v>
      </c>
      <c r="K28" s="1005">
        <f t="shared" si="7"/>
        <v>12136763671</v>
      </c>
      <c r="L28" s="1005">
        <f t="shared" si="7"/>
        <v>13496934055</v>
      </c>
      <c r="M28" s="1005">
        <f t="shared" si="7"/>
        <v>16365408464</v>
      </c>
      <c r="N28" s="1005">
        <f t="shared" si="7"/>
        <v>25884091983</v>
      </c>
      <c r="O28" s="1005">
        <f t="shared" si="6"/>
        <v>25884091983</v>
      </c>
      <c r="P28" s="1006">
        <f>+O28-[4]INVERSIÓN!$CH$31</f>
        <v>0</v>
      </c>
      <c r="Q28" s="1007">
        <v>2456670000</v>
      </c>
      <c r="R28" s="1005">
        <f t="shared" ref="R28:Y28" si="8">+R11+R17+R23</f>
        <v>2456670000</v>
      </c>
      <c r="S28" s="1005">
        <f t="shared" si="8"/>
        <v>2456670000</v>
      </c>
      <c r="T28" s="1005">
        <f t="shared" si="8"/>
        <v>2456670000</v>
      </c>
      <c r="U28" s="1005">
        <f t="shared" si="8"/>
        <v>2456670000</v>
      </c>
      <c r="V28" s="1008">
        <f t="shared" si="8"/>
        <v>2525622707</v>
      </c>
      <c r="W28" s="1008">
        <f t="shared" si="8"/>
        <v>2525622707</v>
      </c>
      <c r="X28" s="1008">
        <f t="shared" si="8"/>
        <v>2525622707</v>
      </c>
      <c r="Y28" s="1008">
        <f t="shared" si="8"/>
        <v>2525622707</v>
      </c>
      <c r="Z28" s="1009">
        <f>+Y28-[4]INVERSIÓN!CG31</f>
        <v>0</v>
      </c>
      <c r="AA28" s="1010"/>
      <c r="AB28" s="1010"/>
      <c r="AC28" s="1010"/>
      <c r="AD28" s="1010"/>
      <c r="AE28" s="1010"/>
      <c r="AF28" s="1010"/>
      <c r="AG28" s="1010"/>
      <c r="AH28" s="1010"/>
      <c r="AI28" s="1010"/>
      <c r="AJ28" s="1010"/>
      <c r="AK28" s="1010"/>
      <c r="AL28" s="1010"/>
      <c r="AM28" s="1010"/>
      <c r="AN28" s="1010"/>
      <c r="AO28" s="1010"/>
      <c r="AP28" s="1010"/>
      <c r="AQ28" s="1010"/>
      <c r="AR28" s="1010"/>
      <c r="AS28" s="1011"/>
    </row>
    <row r="29" spans="1:45" ht="28.5" customHeight="1" x14ac:dyDescent="0.25">
      <c r="A29" s="1003"/>
      <c r="B29" s="1003"/>
      <c r="C29" s="1003"/>
      <c r="D29" s="1012" t="s">
        <v>446</v>
      </c>
      <c r="E29" s="1013">
        <f>+E13+E19+E25</f>
        <v>397760574</v>
      </c>
      <c r="F29" s="1013">
        <f t="shared" ref="F29:O29" si="9">+F13+F19+F25</f>
        <v>397760574</v>
      </c>
      <c r="G29" s="1013">
        <v>397760574</v>
      </c>
      <c r="H29" s="1013">
        <f t="shared" ref="H29:N29" si="10">+H13+H19+H25</f>
        <v>271826138</v>
      </c>
      <c r="I29" s="1013">
        <f t="shared" si="10"/>
        <v>318981412</v>
      </c>
      <c r="J29" s="1013">
        <f t="shared" si="10"/>
        <v>366384718</v>
      </c>
      <c r="K29" s="1013">
        <f t="shared" si="10"/>
        <v>381370296</v>
      </c>
      <c r="L29" s="1013">
        <f t="shared" si="10"/>
        <v>396355874</v>
      </c>
      <c r="M29" s="1013">
        <f t="shared" si="10"/>
        <v>396355874</v>
      </c>
      <c r="N29" s="1013">
        <f t="shared" si="10"/>
        <v>396355874</v>
      </c>
      <c r="O29" s="1013">
        <f t="shared" si="9"/>
        <v>396355874</v>
      </c>
      <c r="P29" s="1014">
        <f>+O29-[4]INVERSIÓN!$CH$32</f>
        <v>0</v>
      </c>
      <c r="Q29" s="1015">
        <v>147457670</v>
      </c>
      <c r="R29" s="1013">
        <f t="shared" ref="R29:Y29" si="11">+R13+R19+R25</f>
        <v>219770637</v>
      </c>
      <c r="S29" s="1013">
        <f t="shared" si="11"/>
        <v>267316003</v>
      </c>
      <c r="T29" s="1013">
        <f t="shared" si="11"/>
        <v>285467483</v>
      </c>
      <c r="U29" s="1013">
        <f t="shared" si="11"/>
        <v>301179473</v>
      </c>
      <c r="V29" s="1016">
        <f t="shared" si="11"/>
        <v>307255179</v>
      </c>
      <c r="W29" s="1016">
        <f t="shared" si="11"/>
        <v>307255179</v>
      </c>
      <c r="X29" s="1016">
        <f t="shared" si="11"/>
        <v>307255179</v>
      </c>
      <c r="Y29" s="1016">
        <f t="shared" si="11"/>
        <v>307255179</v>
      </c>
      <c r="Z29" s="1017">
        <f>+Y29-[4]INVERSIÓN!CG32</f>
        <v>0</v>
      </c>
      <c r="AA29" s="1018"/>
      <c r="AB29" s="1018"/>
      <c r="AC29" s="1018"/>
      <c r="AD29" s="1018"/>
      <c r="AE29" s="1018"/>
      <c r="AF29" s="1018"/>
      <c r="AG29" s="1018"/>
      <c r="AH29" s="1018"/>
      <c r="AI29" s="1018"/>
      <c r="AJ29" s="1018"/>
      <c r="AK29" s="1018"/>
      <c r="AL29" s="1018"/>
      <c r="AM29" s="1018"/>
      <c r="AN29" s="1018"/>
      <c r="AO29" s="1018"/>
      <c r="AP29" s="1018"/>
      <c r="AQ29" s="1018"/>
      <c r="AR29" s="1018"/>
      <c r="AS29" s="1019"/>
    </row>
    <row r="30" spans="1:45" s="11" customFormat="1" ht="28.5" customHeight="1" thickBot="1" x14ac:dyDescent="0.3">
      <c r="A30" s="1003"/>
      <c r="B30" s="1003"/>
      <c r="C30" s="1003"/>
      <c r="D30" s="1020" t="s">
        <v>32</v>
      </c>
      <c r="E30" s="1021">
        <f>+E28+E29</f>
        <v>28790156574</v>
      </c>
      <c r="F30" s="1021">
        <f t="shared" ref="F30:O30" si="12">+F28+F29</f>
        <v>28790156574</v>
      </c>
      <c r="G30" s="1021">
        <v>28790156574</v>
      </c>
      <c r="H30" s="1021">
        <f t="shared" ref="H30:N30" si="13">+H28+H29</f>
        <v>4803166606</v>
      </c>
      <c r="I30" s="1021">
        <f t="shared" si="13"/>
        <v>6718796281</v>
      </c>
      <c r="J30" s="1021">
        <f t="shared" si="13"/>
        <v>9634673988</v>
      </c>
      <c r="K30" s="1021">
        <f t="shared" si="13"/>
        <v>12518133967</v>
      </c>
      <c r="L30" s="1021">
        <f t="shared" si="13"/>
        <v>13893289929</v>
      </c>
      <c r="M30" s="1021">
        <f t="shared" si="13"/>
        <v>16761764338</v>
      </c>
      <c r="N30" s="1021">
        <f t="shared" si="13"/>
        <v>26280447857</v>
      </c>
      <c r="O30" s="1021">
        <f t="shared" si="12"/>
        <v>26280447857</v>
      </c>
      <c r="P30" s="1022">
        <f>+O30-[4]INVERSIÓN!$CH$34</f>
        <v>0</v>
      </c>
      <c r="Q30" s="1023">
        <v>2604127670</v>
      </c>
      <c r="R30" s="1021">
        <f t="shared" ref="R30:Y30" si="14">+R28+R29</f>
        <v>2676440637</v>
      </c>
      <c r="S30" s="1021">
        <f t="shared" si="14"/>
        <v>2723986003</v>
      </c>
      <c r="T30" s="1021">
        <f t="shared" si="14"/>
        <v>2742137483</v>
      </c>
      <c r="U30" s="1021">
        <f t="shared" si="14"/>
        <v>2757849473</v>
      </c>
      <c r="V30" s="1024">
        <f t="shared" si="14"/>
        <v>2832877886</v>
      </c>
      <c r="W30" s="1024">
        <f t="shared" si="14"/>
        <v>2832877886</v>
      </c>
      <c r="X30" s="1024">
        <f t="shared" si="14"/>
        <v>2832877886</v>
      </c>
      <c r="Y30" s="1024">
        <f t="shared" si="14"/>
        <v>2832877886</v>
      </c>
      <c r="Z30" s="1025">
        <f>+Y30-[4]INVERSIÓN!CG34</f>
        <v>0</v>
      </c>
      <c r="AA30" s="1026"/>
      <c r="AB30" s="1026"/>
      <c r="AC30" s="1026"/>
      <c r="AD30" s="1026"/>
      <c r="AE30" s="1026"/>
      <c r="AF30" s="1026"/>
      <c r="AG30" s="1026"/>
      <c r="AH30" s="1026"/>
      <c r="AI30" s="1026"/>
      <c r="AJ30" s="1026"/>
      <c r="AK30" s="1026"/>
      <c r="AL30" s="1026"/>
      <c r="AM30" s="1026"/>
      <c r="AN30" s="1026"/>
      <c r="AO30" s="1026"/>
      <c r="AP30" s="1026"/>
      <c r="AQ30" s="1026"/>
      <c r="AR30" s="1026"/>
      <c r="AS30" s="1027"/>
    </row>
    <row r="31" spans="1:45" ht="12" customHeight="1" x14ac:dyDescent="0.25">
      <c r="A31" s="1"/>
      <c r="B31" s="1"/>
      <c r="C31" s="1"/>
      <c r="D31" s="1"/>
      <c r="E31" s="2"/>
      <c r="F31" s="22"/>
      <c r="G31" s="22"/>
      <c r="H31" s="22"/>
      <c r="I31" s="22"/>
      <c r="J31" s="22"/>
      <c r="K31" s="22"/>
      <c r="L31" s="22"/>
      <c r="M31" s="22"/>
      <c r="N31" s="22"/>
      <c r="O31" s="2"/>
      <c r="P31" s="291"/>
      <c r="Q31" s="2"/>
      <c r="R31" s="2"/>
      <c r="S31" s="2"/>
      <c r="T31" s="2"/>
      <c r="U31" s="2"/>
      <c r="V31" s="2"/>
      <c r="W31" s="2"/>
      <c r="X31" s="2"/>
      <c r="Y31" s="2"/>
      <c r="Z31" s="292"/>
      <c r="AA31" s="1"/>
      <c r="AB31" s="1"/>
      <c r="AC31" s="1"/>
      <c r="AD31" s="1"/>
      <c r="AE31" s="1"/>
      <c r="AF31" s="1"/>
      <c r="AG31" s="1"/>
      <c r="AH31" s="1"/>
      <c r="AI31" s="1"/>
      <c r="AJ31" s="16"/>
      <c r="AK31" s="16"/>
      <c r="AL31" s="1"/>
      <c r="AM31" s="1"/>
      <c r="AN31" s="1"/>
      <c r="AO31" s="1"/>
      <c r="AP31" s="1"/>
      <c r="AQ31" s="1"/>
      <c r="AR31" s="16"/>
    </row>
    <row r="32" spans="1:45" ht="12" customHeight="1" x14ac:dyDescent="0.25">
      <c r="A32" s="3" t="s">
        <v>33</v>
      </c>
      <c r="B32" s="1"/>
      <c r="C32" s="1"/>
      <c r="D32" s="1"/>
      <c r="E32" s="2"/>
      <c r="F32" s="22"/>
      <c r="G32" s="22"/>
      <c r="H32" s="22"/>
      <c r="I32" s="22"/>
      <c r="J32" s="22"/>
      <c r="K32" s="22"/>
      <c r="L32" s="22"/>
      <c r="M32" s="22"/>
      <c r="N32" s="22"/>
      <c r="O32" s="2"/>
      <c r="P32" s="291"/>
      <c r="Q32" s="2"/>
      <c r="R32" s="2"/>
      <c r="S32" s="2"/>
      <c r="T32" s="2"/>
      <c r="U32" s="2"/>
      <c r="V32" s="2"/>
      <c r="W32" s="2"/>
      <c r="X32" s="2"/>
      <c r="Y32" s="2"/>
      <c r="Z32" s="292"/>
      <c r="AA32" s="1"/>
      <c r="AB32" s="1"/>
      <c r="AC32" s="1"/>
      <c r="AD32" s="4"/>
      <c r="AE32" s="4"/>
      <c r="AF32" s="4"/>
      <c r="AG32" s="4"/>
      <c r="AH32" s="4"/>
      <c r="AI32" s="4"/>
      <c r="AJ32" s="17"/>
      <c r="AK32" s="17"/>
      <c r="AL32" s="5"/>
      <c r="AM32" s="5"/>
      <c r="AN32" s="5"/>
      <c r="AO32" s="5"/>
      <c r="AP32" s="5"/>
      <c r="AQ32" s="5"/>
      <c r="AR32" s="5"/>
    </row>
    <row r="33" spans="1:44" ht="12" customHeight="1" x14ac:dyDescent="0.25">
      <c r="A33" s="352" t="s">
        <v>34</v>
      </c>
      <c r="B33" s="780" t="s">
        <v>35</v>
      </c>
      <c r="C33" s="781"/>
      <c r="D33" s="781"/>
      <c r="E33" s="781"/>
      <c r="F33" s="781"/>
      <c r="G33" s="781"/>
      <c r="H33" s="782"/>
      <c r="I33" s="783" t="s">
        <v>36</v>
      </c>
      <c r="J33" s="784"/>
      <c r="K33" s="784"/>
      <c r="L33" s="784"/>
      <c r="M33" s="784"/>
      <c r="N33" s="784"/>
      <c r="O33" s="785"/>
      <c r="P33" s="293"/>
      <c r="Q33" s="6"/>
      <c r="R33" s="6"/>
      <c r="S33" s="6"/>
      <c r="T33" s="6"/>
      <c r="U33" s="6"/>
      <c r="V33" s="6"/>
      <c r="W33" s="6"/>
      <c r="X33" s="6"/>
      <c r="Y33" s="6"/>
      <c r="Z33" s="293"/>
      <c r="AA33" s="6"/>
      <c r="AB33" s="6"/>
      <c r="AC33" s="6"/>
      <c r="AD33" s="6"/>
      <c r="AE33" s="6"/>
      <c r="AF33" s="6"/>
      <c r="AG33" s="6"/>
      <c r="AH33" s="6"/>
      <c r="AI33" s="6"/>
      <c r="AJ33" s="6"/>
      <c r="AK33" s="6"/>
      <c r="AL33" s="6"/>
      <c r="AM33" s="6"/>
      <c r="AN33" s="6"/>
      <c r="AO33" s="6"/>
      <c r="AP33" s="6"/>
      <c r="AQ33" s="6"/>
      <c r="AR33" s="6"/>
    </row>
    <row r="34" spans="1:44" ht="12" customHeight="1" x14ac:dyDescent="0.25">
      <c r="A34" s="353">
        <v>13</v>
      </c>
      <c r="B34" s="774" t="s">
        <v>78</v>
      </c>
      <c r="C34" s="775"/>
      <c r="D34" s="775"/>
      <c r="E34" s="775"/>
      <c r="F34" s="775"/>
      <c r="G34" s="775"/>
      <c r="H34" s="776"/>
      <c r="I34" s="774" t="s">
        <v>69</v>
      </c>
      <c r="J34" s="775"/>
      <c r="K34" s="775"/>
      <c r="L34" s="775"/>
      <c r="M34" s="775"/>
      <c r="N34" s="775"/>
      <c r="O34" s="776"/>
      <c r="P34" s="294"/>
      <c r="Q34" s="7"/>
      <c r="R34" s="7"/>
      <c r="S34" s="7"/>
      <c r="T34" s="7"/>
      <c r="U34" s="7"/>
      <c r="V34" s="7"/>
      <c r="W34" s="7"/>
      <c r="X34" s="7"/>
      <c r="Y34" s="7"/>
      <c r="Z34" s="293"/>
      <c r="AA34" s="6"/>
      <c r="AB34" s="6"/>
      <c r="AC34" s="6"/>
      <c r="AD34" s="6"/>
      <c r="AE34" s="6"/>
      <c r="AF34" s="6"/>
      <c r="AG34" s="6"/>
      <c r="AH34" s="6"/>
      <c r="AI34" s="6"/>
      <c r="AJ34" s="6"/>
      <c r="AK34" s="6"/>
      <c r="AL34" s="6"/>
      <c r="AM34" s="6"/>
      <c r="AN34" s="6"/>
      <c r="AO34" s="6"/>
      <c r="AP34" s="6"/>
      <c r="AQ34" s="6"/>
      <c r="AR34" s="6"/>
    </row>
    <row r="35" spans="1:44" ht="12" customHeight="1" x14ac:dyDescent="0.25">
      <c r="A35" s="353">
        <v>14</v>
      </c>
      <c r="B35" s="774" t="s">
        <v>148</v>
      </c>
      <c r="C35" s="775"/>
      <c r="D35" s="775"/>
      <c r="E35" s="775"/>
      <c r="F35" s="775"/>
      <c r="G35" s="775"/>
      <c r="H35" s="776"/>
      <c r="I35" s="777" t="s">
        <v>486</v>
      </c>
      <c r="J35" s="778"/>
      <c r="K35" s="778"/>
      <c r="L35" s="778"/>
      <c r="M35" s="778"/>
      <c r="N35" s="778"/>
      <c r="O35" s="779"/>
      <c r="P35" s="293"/>
      <c r="Q35" s="6"/>
      <c r="R35" s="6"/>
      <c r="S35" s="6"/>
      <c r="T35" s="6"/>
      <c r="U35" s="6"/>
      <c r="V35" s="6"/>
      <c r="W35" s="6"/>
      <c r="X35" s="6"/>
      <c r="Y35" s="6"/>
      <c r="Z35" s="293"/>
      <c r="AA35" s="6"/>
      <c r="AB35" s="6"/>
      <c r="AC35" s="6"/>
      <c r="AD35" s="6"/>
      <c r="AE35" s="6"/>
      <c r="AF35" s="6"/>
      <c r="AG35" s="6"/>
      <c r="AH35" s="6"/>
      <c r="AI35" s="6"/>
      <c r="AJ35" s="6"/>
      <c r="AK35" s="6"/>
      <c r="AL35" s="6"/>
      <c r="AM35" s="6"/>
      <c r="AN35" s="6"/>
      <c r="AO35" s="6"/>
      <c r="AP35" s="6"/>
      <c r="AQ35" s="6"/>
      <c r="AR35" s="6"/>
    </row>
    <row r="36" spans="1:44" ht="12" customHeight="1" x14ac:dyDescent="0.25">
      <c r="A36" s="6"/>
      <c r="B36" s="6"/>
      <c r="C36" s="6"/>
      <c r="D36" s="6"/>
      <c r="E36" s="6"/>
      <c r="F36" s="23"/>
      <c r="G36" s="23"/>
      <c r="H36" s="23"/>
      <c r="I36" s="23"/>
      <c r="J36" s="23"/>
      <c r="K36" s="23"/>
      <c r="L36" s="23"/>
      <c r="M36" s="23"/>
      <c r="N36" s="23"/>
      <c r="O36" s="6"/>
      <c r="P36" s="293"/>
      <c r="Q36" s="6"/>
      <c r="R36" s="6"/>
      <c r="S36" s="6"/>
      <c r="T36" s="6"/>
      <c r="U36" s="6"/>
      <c r="V36" s="6"/>
      <c r="W36" s="6"/>
      <c r="X36" s="6"/>
      <c r="Y36" s="6"/>
      <c r="Z36" s="293"/>
      <c r="AA36" s="6"/>
      <c r="AB36" s="6"/>
      <c r="AC36" s="6"/>
      <c r="AD36" s="6"/>
      <c r="AE36" s="6"/>
      <c r="AF36" s="6"/>
      <c r="AG36" s="6"/>
      <c r="AH36" s="6"/>
      <c r="AI36" s="6"/>
      <c r="AJ36" s="6"/>
      <c r="AK36" s="6"/>
      <c r="AL36" s="6"/>
      <c r="AM36" s="6"/>
      <c r="AN36" s="6"/>
      <c r="AO36" s="6"/>
      <c r="AP36" s="6"/>
      <c r="AQ36" s="6"/>
      <c r="AR36" s="6"/>
    </row>
    <row r="37" spans="1:44" ht="12" customHeight="1" x14ac:dyDescent="0.25">
      <c r="A37" s="6"/>
      <c r="B37" s="6"/>
      <c r="C37" s="6"/>
      <c r="D37" s="6"/>
      <c r="E37" s="6"/>
      <c r="F37" s="23"/>
      <c r="G37" s="23"/>
      <c r="H37" s="23"/>
      <c r="I37" s="23"/>
      <c r="J37" s="23"/>
      <c r="K37" s="23"/>
      <c r="L37" s="23"/>
      <c r="M37" s="23"/>
      <c r="N37" s="23"/>
      <c r="O37" s="6"/>
      <c r="P37" s="293"/>
      <c r="Q37" s="6"/>
      <c r="R37" s="6"/>
      <c r="S37" s="6"/>
      <c r="T37" s="6"/>
      <c r="U37" s="6"/>
      <c r="V37" s="6"/>
      <c r="W37" s="6"/>
      <c r="X37" s="6"/>
      <c r="Y37" s="6"/>
      <c r="Z37" s="293"/>
      <c r="AA37" s="6"/>
      <c r="AB37" s="6"/>
      <c r="AC37" s="6"/>
      <c r="AD37" s="6"/>
      <c r="AE37" s="6"/>
      <c r="AF37" s="6"/>
      <c r="AG37" s="6"/>
      <c r="AH37" s="6"/>
      <c r="AI37" s="6"/>
      <c r="AJ37" s="6"/>
      <c r="AK37" s="6"/>
      <c r="AL37" s="6"/>
      <c r="AM37" s="6"/>
      <c r="AN37" s="6"/>
      <c r="AO37" s="6"/>
      <c r="AP37" s="6"/>
      <c r="AQ37" s="6"/>
      <c r="AR37" s="6"/>
    </row>
    <row r="38" spans="1:44" ht="12" customHeight="1" x14ac:dyDescent="0.25">
      <c r="A38" s="6"/>
      <c r="B38" s="6"/>
      <c r="C38" s="6"/>
      <c r="D38" s="6"/>
      <c r="E38" s="6"/>
      <c r="F38" s="23"/>
      <c r="G38" s="23"/>
      <c r="H38" s="23"/>
      <c r="I38" s="23"/>
      <c r="J38" s="23"/>
      <c r="K38" s="23"/>
      <c r="L38" s="23"/>
      <c r="M38" s="23"/>
      <c r="N38" s="23"/>
      <c r="O38" s="6"/>
      <c r="P38" s="293"/>
      <c r="Q38" s="6"/>
      <c r="R38" s="6"/>
      <c r="S38" s="6"/>
      <c r="T38" s="6"/>
      <c r="U38" s="6"/>
      <c r="V38" s="6"/>
      <c r="W38" s="6"/>
      <c r="X38" s="6"/>
      <c r="Y38" s="6"/>
      <c r="Z38" s="293"/>
      <c r="AA38" s="6"/>
      <c r="AB38" s="6"/>
      <c r="AC38" s="6"/>
      <c r="AD38" s="6"/>
      <c r="AE38" s="6"/>
      <c r="AF38" s="6"/>
      <c r="AG38" s="6"/>
      <c r="AH38" s="6"/>
      <c r="AI38" s="6"/>
      <c r="AJ38" s="6"/>
      <c r="AK38" s="6"/>
      <c r="AL38" s="6"/>
      <c r="AM38" s="6"/>
      <c r="AN38" s="6"/>
      <c r="AO38" s="6"/>
      <c r="AP38" s="6"/>
      <c r="AQ38" s="6"/>
      <c r="AR38" s="6"/>
    </row>
    <row r="39" spans="1:44" ht="12" customHeight="1" x14ac:dyDescent="0.25">
      <c r="A39" s="6"/>
      <c r="B39" s="6"/>
      <c r="C39" s="6"/>
      <c r="D39" s="6"/>
      <c r="E39" s="6"/>
      <c r="F39" s="23"/>
      <c r="G39" s="23"/>
      <c r="H39" s="23"/>
      <c r="I39" s="23"/>
      <c r="J39" s="23"/>
      <c r="K39" s="23"/>
      <c r="L39" s="23"/>
      <c r="M39" s="23"/>
      <c r="N39" s="23"/>
      <c r="O39" s="6"/>
      <c r="P39" s="293"/>
      <c r="Q39" s="6"/>
      <c r="R39" s="6"/>
      <c r="S39" s="6"/>
      <c r="T39" s="6"/>
      <c r="U39" s="6"/>
      <c r="V39" s="6"/>
      <c r="W39" s="6"/>
      <c r="X39" s="6"/>
      <c r="Y39" s="6"/>
      <c r="Z39" s="293"/>
      <c r="AA39" s="6"/>
      <c r="AB39" s="6"/>
      <c r="AC39" s="6"/>
      <c r="AD39" s="6"/>
      <c r="AE39" s="6"/>
      <c r="AF39" s="6"/>
      <c r="AG39" s="6"/>
      <c r="AH39" s="6"/>
      <c r="AI39" s="6"/>
      <c r="AJ39" s="6"/>
      <c r="AK39" s="6"/>
      <c r="AL39" s="6"/>
      <c r="AM39" s="6"/>
      <c r="AN39" s="6"/>
      <c r="AO39" s="6"/>
      <c r="AP39" s="6"/>
      <c r="AQ39" s="6"/>
      <c r="AR39" s="6"/>
    </row>
    <row r="40" spans="1:44" ht="12" customHeight="1" x14ac:dyDescent="0.25">
      <c r="A40" s="6"/>
      <c r="B40" s="6"/>
      <c r="C40" s="6"/>
      <c r="D40" s="6"/>
      <c r="E40" s="6"/>
      <c r="F40" s="23"/>
      <c r="G40" s="23"/>
      <c r="H40" s="23"/>
      <c r="I40" s="23"/>
      <c r="J40" s="23"/>
      <c r="K40" s="23"/>
      <c r="L40" s="23"/>
      <c r="M40" s="23"/>
      <c r="N40" s="23"/>
      <c r="O40" s="6"/>
      <c r="P40" s="293"/>
      <c r="Q40" s="6"/>
      <c r="R40" s="6"/>
      <c r="S40" s="6"/>
      <c r="T40" s="6"/>
      <c r="U40" s="6"/>
      <c r="V40" s="6"/>
      <c r="W40" s="6"/>
      <c r="X40" s="6"/>
      <c r="Y40" s="6"/>
      <c r="Z40" s="293"/>
      <c r="AA40" s="6"/>
      <c r="AB40" s="6"/>
      <c r="AC40" s="6"/>
      <c r="AD40" s="6"/>
      <c r="AE40" s="6"/>
      <c r="AF40" s="6"/>
      <c r="AG40" s="6"/>
      <c r="AH40" s="6"/>
      <c r="AI40" s="6"/>
      <c r="AJ40" s="6"/>
      <c r="AK40" s="6"/>
      <c r="AL40" s="6"/>
      <c r="AM40" s="6"/>
      <c r="AN40" s="6"/>
      <c r="AO40" s="6"/>
      <c r="AP40" s="6"/>
      <c r="AQ40" s="6"/>
      <c r="AR40" s="6"/>
    </row>
    <row r="41" spans="1:44" ht="12" customHeight="1" x14ac:dyDescent="0.25">
      <c r="A41" s="6"/>
      <c r="B41" s="6"/>
      <c r="C41" s="6"/>
      <c r="D41" s="6"/>
      <c r="E41" s="6"/>
      <c r="F41" s="23"/>
      <c r="G41" s="23"/>
      <c r="H41" s="23"/>
      <c r="I41" s="23"/>
      <c r="J41" s="23"/>
      <c r="K41" s="23"/>
      <c r="L41" s="23"/>
      <c r="M41" s="23"/>
      <c r="N41" s="23"/>
      <c r="O41" s="6"/>
      <c r="P41" s="293"/>
      <c r="Q41" s="6"/>
      <c r="R41" s="6"/>
      <c r="S41" s="6"/>
      <c r="T41" s="6"/>
      <c r="U41" s="6"/>
      <c r="V41" s="6"/>
      <c r="W41" s="6"/>
      <c r="X41" s="6"/>
      <c r="Y41" s="6"/>
      <c r="Z41" s="293"/>
      <c r="AA41" s="6"/>
      <c r="AB41" s="6"/>
      <c r="AC41" s="6"/>
      <c r="AD41" s="6"/>
      <c r="AE41" s="6"/>
      <c r="AF41" s="6"/>
      <c r="AG41" s="6"/>
      <c r="AH41" s="6"/>
      <c r="AI41" s="6"/>
      <c r="AJ41" s="6"/>
      <c r="AK41" s="6"/>
      <c r="AL41" s="6"/>
      <c r="AM41" s="6"/>
      <c r="AN41" s="6"/>
      <c r="AO41" s="6"/>
      <c r="AP41" s="6"/>
      <c r="AQ41" s="6"/>
      <c r="AR41" s="6"/>
    </row>
    <row r="42" spans="1:44" ht="12" customHeight="1" x14ac:dyDescent="0.25">
      <c r="P42" s="293"/>
      <c r="Q42" s="6"/>
      <c r="R42" s="6"/>
      <c r="S42" s="6"/>
      <c r="T42" s="6"/>
      <c r="U42" s="6"/>
      <c r="V42" s="6"/>
      <c r="W42" s="6"/>
      <c r="X42" s="6"/>
      <c r="Y42" s="6"/>
    </row>
    <row r="43" spans="1:44" ht="12" customHeight="1" x14ac:dyDescent="0.25">
      <c r="P43" s="293"/>
      <c r="Q43" s="6"/>
      <c r="R43" s="6"/>
      <c r="S43" s="6"/>
      <c r="T43" s="6"/>
      <c r="U43" s="6"/>
      <c r="V43" s="6"/>
      <c r="W43" s="6"/>
      <c r="X43" s="6"/>
      <c r="Y43" s="6"/>
    </row>
    <row r="44" spans="1:44" ht="12" customHeight="1" x14ac:dyDescent="0.25">
      <c r="P44" s="293"/>
      <c r="Q44" s="6"/>
      <c r="R44" s="6"/>
      <c r="S44" s="6"/>
      <c r="T44" s="6"/>
      <c r="U44" s="6"/>
      <c r="V44" s="6"/>
      <c r="W44" s="6"/>
      <c r="X44" s="6"/>
      <c r="Y44" s="6"/>
    </row>
    <row r="45" spans="1:44" ht="12" customHeight="1" x14ac:dyDescent="0.25">
      <c r="P45" s="293"/>
      <c r="Q45" s="6"/>
      <c r="R45" s="6"/>
      <c r="S45" s="6"/>
      <c r="T45" s="6"/>
      <c r="U45" s="6"/>
      <c r="V45" s="6"/>
      <c r="W45" s="6"/>
      <c r="X45" s="6"/>
      <c r="Y45" s="6"/>
    </row>
    <row r="46" spans="1:44" ht="12" customHeight="1" x14ac:dyDescent="0.25">
      <c r="P46" s="293"/>
      <c r="Q46" s="6"/>
      <c r="R46" s="6"/>
      <c r="S46" s="6"/>
      <c r="T46" s="6"/>
      <c r="U46" s="6"/>
      <c r="V46" s="6"/>
      <c r="W46" s="6"/>
      <c r="X46" s="6"/>
      <c r="Y46" s="6"/>
    </row>
    <row r="47" spans="1:44" ht="12" customHeight="1" x14ac:dyDescent="0.25">
      <c r="P47" s="293"/>
      <c r="Q47" s="6"/>
      <c r="R47" s="6"/>
      <c r="S47" s="6"/>
      <c r="T47" s="6"/>
      <c r="U47" s="6"/>
      <c r="V47" s="6"/>
      <c r="W47" s="6"/>
      <c r="X47" s="6"/>
      <c r="Y47" s="6"/>
    </row>
    <row r="48" spans="1:44" ht="12" customHeight="1" x14ac:dyDescent="0.25">
      <c r="P48" s="293"/>
      <c r="Q48" s="6"/>
      <c r="R48" s="6"/>
      <c r="S48" s="6"/>
      <c r="T48" s="6"/>
      <c r="U48" s="6"/>
      <c r="V48" s="6"/>
      <c r="W48" s="6"/>
      <c r="X48" s="6"/>
      <c r="Y48" s="6"/>
    </row>
    <row r="49" spans="16:25" ht="12" customHeight="1" x14ac:dyDescent="0.25">
      <c r="P49" s="293"/>
      <c r="Q49" s="6"/>
      <c r="R49" s="6"/>
      <c r="S49" s="6"/>
      <c r="T49" s="6"/>
      <c r="U49" s="6"/>
      <c r="V49" s="6"/>
      <c r="W49" s="6"/>
      <c r="X49" s="6"/>
      <c r="Y49" s="6"/>
    </row>
    <row r="50" spans="16:25" ht="12" customHeight="1" x14ac:dyDescent="0.25">
      <c r="P50" s="293"/>
      <c r="Q50" s="6"/>
      <c r="R50" s="6"/>
      <c r="S50" s="6"/>
      <c r="T50" s="6"/>
      <c r="U50" s="6"/>
      <c r="V50" s="6"/>
      <c r="W50" s="6"/>
      <c r="X50" s="6"/>
      <c r="Y50" s="6"/>
    </row>
    <row r="51" spans="16:25" ht="12" customHeight="1" x14ac:dyDescent="0.25">
      <c r="P51" s="293"/>
      <c r="Q51" s="6"/>
      <c r="R51" s="6"/>
      <c r="S51" s="6"/>
      <c r="T51" s="6"/>
      <c r="U51" s="6"/>
      <c r="V51" s="6"/>
      <c r="W51" s="6"/>
      <c r="X51" s="6"/>
      <c r="Y51" s="6"/>
    </row>
    <row r="52" spans="16:25" ht="12" customHeight="1" x14ac:dyDescent="0.25">
      <c r="P52" s="293"/>
      <c r="Q52" s="6"/>
      <c r="R52" s="6"/>
      <c r="S52" s="6"/>
      <c r="T52" s="6"/>
      <c r="U52" s="6"/>
      <c r="V52" s="6"/>
      <c r="W52" s="6"/>
      <c r="X52" s="6"/>
      <c r="Y52" s="6"/>
    </row>
    <row r="53" spans="16:25" ht="12" customHeight="1" x14ac:dyDescent="0.25">
      <c r="P53" s="293"/>
      <c r="Q53" s="6"/>
      <c r="R53" s="6"/>
      <c r="S53" s="6"/>
      <c r="T53" s="6"/>
      <c r="U53" s="6"/>
      <c r="V53" s="6"/>
      <c r="W53" s="6"/>
      <c r="X53" s="6"/>
      <c r="Y53" s="6"/>
    </row>
    <row r="54" spans="16:25" ht="12" customHeight="1" x14ac:dyDescent="0.25">
      <c r="P54" s="293"/>
      <c r="Q54" s="6"/>
      <c r="R54" s="6"/>
      <c r="S54" s="6"/>
      <c r="T54" s="6"/>
      <c r="U54" s="6"/>
      <c r="V54" s="6"/>
      <c r="W54" s="6"/>
      <c r="X54" s="6"/>
      <c r="Y54" s="6"/>
    </row>
    <row r="55" spans="16:25" ht="12" customHeight="1" x14ac:dyDescent="0.25">
      <c r="P55" s="293"/>
      <c r="Q55" s="6"/>
      <c r="R55" s="6"/>
      <c r="S55" s="6"/>
      <c r="T55" s="6"/>
      <c r="U55" s="6"/>
      <c r="V55" s="6"/>
      <c r="W55" s="6"/>
      <c r="X55" s="6"/>
      <c r="Y55" s="6"/>
    </row>
    <row r="56" spans="16:25" ht="12" customHeight="1" x14ac:dyDescent="0.25">
      <c r="P56" s="293"/>
      <c r="Q56" s="6"/>
      <c r="R56" s="6"/>
      <c r="S56" s="6"/>
      <c r="T56" s="6"/>
      <c r="U56" s="6"/>
      <c r="V56" s="6"/>
      <c r="W56" s="6"/>
      <c r="X56" s="6"/>
      <c r="Y56" s="6"/>
    </row>
    <row r="57" spans="16:25" ht="12" customHeight="1" x14ac:dyDescent="0.25">
      <c r="P57" s="293"/>
      <c r="Q57" s="6"/>
      <c r="R57" s="6"/>
      <c r="S57" s="6"/>
      <c r="T57" s="6"/>
      <c r="U57" s="6"/>
      <c r="V57" s="6"/>
      <c r="W57" s="6"/>
      <c r="X57" s="6"/>
      <c r="Y57" s="6"/>
    </row>
    <row r="58" spans="16:25" ht="12" customHeight="1" x14ac:dyDescent="0.25">
      <c r="P58" s="293"/>
      <c r="Q58" s="6"/>
      <c r="R58" s="6"/>
      <c r="S58" s="6"/>
      <c r="T58" s="6"/>
      <c r="U58" s="6"/>
      <c r="V58" s="6"/>
      <c r="W58" s="6"/>
      <c r="X58" s="6"/>
      <c r="Y58" s="6"/>
    </row>
    <row r="59" spans="16:25" ht="12" customHeight="1" x14ac:dyDescent="0.25">
      <c r="P59" s="293"/>
      <c r="Q59" s="6"/>
      <c r="R59" s="6"/>
      <c r="S59" s="6"/>
      <c r="T59" s="6"/>
      <c r="U59" s="6"/>
      <c r="V59" s="6"/>
      <c r="W59" s="6"/>
      <c r="X59" s="6"/>
      <c r="Y59" s="6"/>
    </row>
    <row r="60" spans="16:25" ht="12" customHeight="1" x14ac:dyDescent="0.25">
      <c r="P60" s="293"/>
      <c r="Q60" s="6"/>
      <c r="R60" s="6"/>
      <c r="S60" s="6"/>
      <c r="T60" s="6"/>
      <c r="U60" s="6"/>
      <c r="V60" s="6"/>
      <c r="W60" s="6"/>
      <c r="X60" s="6"/>
      <c r="Y60" s="6"/>
    </row>
    <row r="61" spans="16:25" ht="12" customHeight="1" x14ac:dyDescent="0.25">
      <c r="P61" s="293"/>
      <c r="Q61" s="6"/>
      <c r="R61" s="6"/>
      <c r="S61" s="6"/>
      <c r="T61" s="6"/>
      <c r="U61" s="6"/>
      <c r="V61" s="6"/>
      <c r="W61" s="6"/>
      <c r="X61" s="6"/>
      <c r="Y61" s="6"/>
    </row>
    <row r="62" spans="16:25" ht="12" customHeight="1" x14ac:dyDescent="0.25">
      <c r="P62" s="293"/>
      <c r="Q62" s="6"/>
      <c r="R62" s="6"/>
      <c r="S62" s="6"/>
      <c r="T62" s="6"/>
      <c r="U62" s="6"/>
      <c r="V62" s="6"/>
      <c r="W62" s="6"/>
      <c r="X62" s="6"/>
      <c r="Y62" s="6"/>
    </row>
    <row r="63" spans="16:25" ht="12" customHeight="1" x14ac:dyDescent="0.25">
      <c r="P63" s="293"/>
      <c r="Q63" s="6"/>
      <c r="R63" s="6"/>
      <c r="S63" s="6"/>
      <c r="T63" s="6"/>
      <c r="U63" s="6"/>
      <c r="V63" s="6"/>
      <c r="W63" s="6"/>
      <c r="X63" s="6"/>
      <c r="Y63" s="6"/>
    </row>
    <row r="64" spans="16:25" ht="12" customHeight="1" x14ac:dyDescent="0.25">
      <c r="P64" s="293"/>
      <c r="Q64" s="6"/>
      <c r="R64" s="6"/>
      <c r="S64" s="6"/>
      <c r="T64" s="6"/>
      <c r="U64" s="6"/>
      <c r="V64" s="6"/>
      <c r="W64" s="6"/>
      <c r="X64" s="6"/>
      <c r="Y64" s="6"/>
    </row>
    <row r="65" spans="16:25" ht="12" customHeight="1" x14ac:dyDescent="0.25">
      <c r="P65" s="293"/>
      <c r="Q65" s="6"/>
      <c r="R65" s="6"/>
      <c r="S65" s="6"/>
      <c r="T65" s="6"/>
      <c r="U65" s="6"/>
      <c r="V65" s="6"/>
      <c r="W65" s="6"/>
      <c r="X65" s="6"/>
      <c r="Y65" s="6"/>
    </row>
    <row r="66" spans="16:25" ht="12" customHeight="1" x14ac:dyDescent="0.25">
      <c r="P66" s="293"/>
      <c r="Q66" s="6"/>
      <c r="R66" s="6"/>
      <c r="S66" s="6"/>
      <c r="T66" s="6"/>
      <c r="U66" s="6"/>
      <c r="V66" s="6"/>
      <c r="W66" s="6"/>
      <c r="X66" s="6"/>
      <c r="Y66" s="6"/>
    </row>
    <row r="67" spans="16:25" ht="12" customHeight="1" x14ac:dyDescent="0.25">
      <c r="P67" s="293"/>
      <c r="Q67" s="6"/>
      <c r="R67" s="6"/>
      <c r="S67" s="6"/>
      <c r="T67" s="6"/>
      <c r="U67" s="6"/>
      <c r="V67" s="6"/>
      <c r="W67" s="6"/>
      <c r="X67" s="6"/>
      <c r="Y67" s="6"/>
    </row>
    <row r="68" spans="16:25" ht="12" customHeight="1" x14ac:dyDescent="0.25">
      <c r="P68" s="293"/>
      <c r="Q68" s="6"/>
      <c r="R68" s="6"/>
      <c r="S68" s="6"/>
      <c r="T68" s="6"/>
      <c r="U68" s="6"/>
      <c r="V68" s="6"/>
      <c r="W68" s="6"/>
      <c r="X68" s="6"/>
      <c r="Y68" s="6"/>
    </row>
    <row r="69" spans="16:25" ht="12" customHeight="1" x14ac:dyDescent="0.25">
      <c r="P69" s="293"/>
      <c r="Q69" s="6"/>
      <c r="R69" s="6"/>
      <c r="S69" s="6"/>
      <c r="T69" s="6"/>
      <c r="U69" s="6"/>
      <c r="V69" s="6"/>
      <c r="W69" s="6"/>
      <c r="X69" s="6"/>
      <c r="Y69" s="6"/>
    </row>
    <row r="70" spans="16:25" ht="12" customHeight="1" x14ac:dyDescent="0.25">
      <c r="P70" s="293"/>
      <c r="Q70" s="6"/>
      <c r="R70" s="6"/>
      <c r="S70" s="6"/>
      <c r="T70" s="6"/>
      <c r="U70" s="6"/>
      <c r="V70" s="6"/>
      <c r="W70" s="6"/>
      <c r="X70" s="6"/>
      <c r="Y70" s="6"/>
    </row>
    <row r="71" spans="16:25" ht="12" customHeight="1" x14ac:dyDescent="0.25">
      <c r="P71" s="293"/>
      <c r="Q71" s="6"/>
      <c r="R71" s="6"/>
      <c r="S71" s="6"/>
      <c r="T71" s="6"/>
      <c r="U71" s="6"/>
      <c r="V71" s="6"/>
      <c r="W71" s="6"/>
      <c r="X71" s="6"/>
      <c r="Y71" s="6"/>
    </row>
    <row r="72" spans="16:25" ht="12" customHeight="1" x14ac:dyDescent="0.25">
      <c r="P72" s="293"/>
      <c r="Q72" s="6"/>
      <c r="R72" s="6"/>
      <c r="S72" s="6"/>
      <c r="T72" s="6"/>
      <c r="U72" s="6"/>
      <c r="V72" s="6"/>
      <c r="W72" s="6"/>
      <c r="X72" s="6"/>
      <c r="Y72" s="6"/>
    </row>
    <row r="73" spans="16:25" ht="12" customHeight="1" x14ac:dyDescent="0.25">
      <c r="P73" s="293"/>
      <c r="Q73" s="6"/>
      <c r="R73" s="6"/>
      <c r="S73" s="6"/>
      <c r="T73" s="6"/>
      <c r="U73" s="6"/>
      <c r="V73" s="6"/>
      <c r="W73" s="6"/>
      <c r="X73" s="6"/>
      <c r="Y73" s="6"/>
    </row>
    <row r="74" spans="16:25" ht="12" customHeight="1" x14ac:dyDescent="0.25">
      <c r="P74" s="293"/>
      <c r="Q74" s="6"/>
      <c r="R74" s="6"/>
      <c r="S74" s="6"/>
      <c r="T74" s="6"/>
      <c r="U74" s="6"/>
      <c r="V74" s="6"/>
      <c r="W74" s="6"/>
      <c r="X74" s="6"/>
      <c r="Y74" s="6"/>
    </row>
    <row r="75" spans="16:25" ht="12" customHeight="1" x14ac:dyDescent="0.25">
      <c r="P75" s="293"/>
      <c r="Q75" s="6"/>
      <c r="R75" s="6"/>
      <c r="S75" s="6"/>
      <c r="T75" s="6"/>
      <c r="U75" s="6"/>
      <c r="V75" s="6"/>
      <c r="W75" s="6"/>
      <c r="X75" s="6"/>
      <c r="Y75" s="6"/>
    </row>
    <row r="76" spans="16:25" ht="12" customHeight="1" x14ac:dyDescent="0.25">
      <c r="P76" s="293"/>
      <c r="Q76" s="6"/>
      <c r="R76" s="6"/>
      <c r="S76" s="6"/>
      <c r="T76" s="6"/>
      <c r="U76" s="6"/>
      <c r="V76" s="6"/>
      <c r="W76" s="6"/>
      <c r="X76" s="6"/>
      <c r="Y76" s="6"/>
    </row>
    <row r="77" spans="16:25" ht="12" customHeight="1" x14ac:dyDescent="0.25">
      <c r="P77" s="293"/>
      <c r="Q77" s="6"/>
      <c r="R77" s="6"/>
      <c r="S77" s="6"/>
      <c r="T77" s="6"/>
      <c r="U77" s="6"/>
      <c r="V77" s="6"/>
      <c r="W77" s="6"/>
      <c r="X77" s="6"/>
      <c r="Y77" s="6"/>
    </row>
    <row r="78" spans="16:25" ht="12" customHeight="1" x14ac:dyDescent="0.25">
      <c r="P78" s="293"/>
      <c r="Q78" s="6"/>
      <c r="R78" s="6"/>
      <c r="S78" s="6"/>
      <c r="T78" s="6"/>
      <c r="U78" s="6"/>
      <c r="V78" s="6"/>
      <c r="W78" s="6"/>
      <c r="X78" s="6"/>
      <c r="Y78" s="6"/>
    </row>
    <row r="79" spans="16:25" ht="12" customHeight="1" x14ac:dyDescent="0.25">
      <c r="P79" s="293"/>
      <c r="Q79" s="6"/>
      <c r="R79" s="6"/>
      <c r="S79" s="6"/>
      <c r="T79" s="6"/>
      <c r="U79" s="6"/>
      <c r="V79" s="6"/>
      <c r="W79" s="6"/>
      <c r="X79" s="6"/>
      <c r="Y79" s="6"/>
    </row>
    <row r="80" spans="16:25" ht="12" customHeight="1" x14ac:dyDescent="0.25">
      <c r="P80" s="293"/>
      <c r="Q80" s="6"/>
      <c r="R80" s="6"/>
      <c r="S80" s="6"/>
      <c r="T80" s="6"/>
      <c r="U80" s="6"/>
      <c r="V80" s="6"/>
      <c r="W80" s="6"/>
      <c r="X80" s="6"/>
      <c r="Y80" s="6"/>
    </row>
    <row r="81" spans="16:25" ht="12" customHeight="1" x14ac:dyDescent="0.25">
      <c r="P81" s="293"/>
      <c r="Q81" s="6"/>
      <c r="R81" s="6"/>
      <c r="S81" s="6"/>
      <c r="T81" s="6"/>
      <c r="U81" s="6"/>
      <c r="V81" s="6"/>
      <c r="W81" s="6"/>
      <c r="X81" s="6"/>
      <c r="Y81" s="6"/>
    </row>
    <row r="82" spans="16:25" ht="12" customHeight="1" x14ac:dyDescent="0.25">
      <c r="P82" s="293"/>
      <c r="Q82" s="6"/>
      <c r="R82" s="6"/>
      <c r="S82" s="6"/>
      <c r="T82" s="6"/>
      <c r="U82" s="6"/>
      <c r="V82" s="6"/>
      <c r="W82" s="6"/>
      <c r="X82" s="6"/>
      <c r="Y82" s="6"/>
    </row>
    <row r="83" spans="16:25" ht="12" customHeight="1" x14ac:dyDescent="0.25">
      <c r="P83" s="293"/>
      <c r="Q83" s="6"/>
      <c r="R83" s="6"/>
      <c r="S83" s="6"/>
      <c r="T83" s="6"/>
      <c r="U83" s="6"/>
      <c r="V83" s="6"/>
      <c r="W83" s="6"/>
      <c r="X83" s="6"/>
      <c r="Y83" s="6"/>
    </row>
    <row r="84" spans="16:25" ht="12" customHeight="1" x14ac:dyDescent="0.25">
      <c r="P84" s="293"/>
      <c r="Q84" s="6"/>
      <c r="R84" s="6"/>
      <c r="S84" s="6"/>
      <c r="T84" s="6"/>
      <c r="U84" s="6"/>
      <c r="V84" s="6"/>
      <c r="W84" s="6"/>
      <c r="X84" s="6"/>
      <c r="Y84" s="6"/>
    </row>
    <row r="85" spans="16:25" ht="12" customHeight="1" x14ac:dyDescent="0.25">
      <c r="P85" s="293"/>
      <c r="Q85" s="6"/>
      <c r="R85" s="6"/>
      <c r="S85" s="6"/>
      <c r="T85" s="6"/>
      <c r="U85" s="6"/>
      <c r="V85" s="6"/>
      <c r="W85" s="6"/>
      <c r="X85" s="6"/>
      <c r="Y85" s="6"/>
    </row>
    <row r="86" spans="16:25" ht="12" customHeight="1" x14ac:dyDescent="0.25">
      <c r="P86" s="293"/>
      <c r="Q86" s="6"/>
      <c r="R86" s="6"/>
      <c r="S86" s="6"/>
      <c r="T86" s="6"/>
      <c r="U86" s="6"/>
      <c r="V86" s="6"/>
      <c r="W86" s="6"/>
      <c r="X86" s="6"/>
      <c r="Y86" s="6"/>
    </row>
    <row r="87" spans="16:25" ht="12" customHeight="1" x14ac:dyDescent="0.25">
      <c r="P87" s="293"/>
      <c r="Q87" s="6"/>
      <c r="R87" s="6"/>
      <c r="S87" s="6"/>
      <c r="T87" s="6"/>
      <c r="U87" s="6"/>
      <c r="V87" s="6"/>
      <c r="W87" s="6"/>
      <c r="X87" s="6"/>
      <c r="Y87" s="6"/>
    </row>
    <row r="88" spans="16:25" ht="12" customHeight="1" x14ac:dyDescent="0.25">
      <c r="P88" s="293"/>
      <c r="Q88" s="6"/>
      <c r="R88" s="6"/>
      <c r="S88" s="6"/>
      <c r="T88" s="6"/>
      <c r="U88" s="6"/>
      <c r="V88" s="6"/>
      <c r="W88" s="6"/>
      <c r="X88" s="6"/>
      <c r="Y88" s="6"/>
    </row>
    <row r="89" spans="16:25" ht="12" customHeight="1" x14ac:dyDescent="0.25">
      <c r="P89" s="293"/>
      <c r="Q89" s="6"/>
      <c r="R89" s="6"/>
      <c r="S89" s="6"/>
      <c r="T89" s="6"/>
      <c r="U89" s="6"/>
      <c r="V89" s="6"/>
      <c r="W89" s="6"/>
      <c r="X89" s="6"/>
      <c r="Y89" s="6"/>
    </row>
    <row r="90" spans="16:25" ht="12" customHeight="1" x14ac:dyDescent="0.25">
      <c r="P90" s="293"/>
      <c r="Q90" s="6"/>
      <c r="R90" s="6"/>
      <c r="S90" s="6"/>
      <c r="T90" s="6"/>
      <c r="U90" s="6"/>
      <c r="V90" s="6"/>
      <c r="W90" s="6"/>
      <c r="X90" s="6"/>
      <c r="Y90" s="6"/>
    </row>
    <row r="91" spans="16:25" ht="12" customHeight="1" x14ac:dyDescent="0.25">
      <c r="P91" s="293"/>
      <c r="Q91" s="6"/>
      <c r="R91" s="6"/>
      <c r="S91" s="6"/>
      <c r="T91" s="6"/>
      <c r="U91" s="6"/>
      <c r="V91" s="6"/>
      <c r="W91" s="6"/>
      <c r="X91" s="6"/>
      <c r="Y91" s="6"/>
    </row>
    <row r="92" spans="16:25" ht="12" customHeight="1" x14ac:dyDescent="0.25">
      <c r="P92" s="293"/>
      <c r="Q92" s="6"/>
      <c r="R92" s="6"/>
      <c r="S92" s="6"/>
      <c r="T92" s="6"/>
      <c r="U92" s="6"/>
      <c r="V92" s="6"/>
      <c r="W92" s="6"/>
      <c r="X92" s="6"/>
      <c r="Y92" s="6"/>
    </row>
    <row r="93" spans="16:25" ht="12" customHeight="1" x14ac:dyDescent="0.25">
      <c r="P93" s="293"/>
      <c r="Q93" s="6"/>
      <c r="R93" s="6"/>
      <c r="S93" s="6"/>
      <c r="T93" s="6"/>
      <c r="U93" s="6"/>
      <c r="V93" s="6"/>
      <c r="W93" s="6"/>
      <c r="X93" s="6"/>
      <c r="Y93" s="6"/>
    </row>
    <row r="94" spans="16:25" ht="12" customHeight="1" x14ac:dyDescent="0.25">
      <c r="P94" s="293"/>
      <c r="Q94" s="6"/>
      <c r="R94" s="6"/>
      <c r="S94" s="6"/>
      <c r="T94" s="6"/>
      <c r="U94" s="6"/>
      <c r="V94" s="6"/>
      <c r="W94" s="6"/>
      <c r="X94" s="6"/>
      <c r="Y94" s="6"/>
    </row>
    <row r="95" spans="16:25" ht="12" customHeight="1" x14ac:dyDescent="0.25">
      <c r="P95" s="293"/>
      <c r="Q95" s="6"/>
      <c r="R95" s="6"/>
      <c r="S95" s="6"/>
      <c r="T95" s="6"/>
      <c r="U95" s="6"/>
      <c r="V95" s="6"/>
      <c r="W95" s="6"/>
      <c r="X95" s="6"/>
      <c r="Y95" s="6"/>
    </row>
    <row r="96" spans="16:25" ht="12" customHeight="1" x14ac:dyDescent="0.25">
      <c r="P96" s="293"/>
      <c r="Q96" s="6"/>
      <c r="R96" s="6"/>
      <c r="S96" s="6"/>
      <c r="T96" s="6"/>
      <c r="U96" s="6"/>
      <c r="V96" s="6"/>
      <c r="W96" s="6"/>
      <c r="X96" s="6"/>
      <c r="Y96" s="6"/>
    </row>
    <row r="97" spans="16:25" ht="12" customHeight="1" x14ac:dyDescent="0.25">
      <c r="P97" s="293"/>
      <c r="Q97" s="6"/>
      <c r="R97" s="6"/>
      <c r="S97" s="6"/>
      <c r="T97" s="6"/>
      <c r="U97" s="6"/>
      <c r="V97" s="6"/>
      <c r="W97" s="6"/>
      <c r="X97" s="6"/>
      <c r="Y97" s="6"/>
    </row>
    <row r="98" spans="16:25" ht="12" customHeight="1" x14ac:dyDescent="0.25">
      <c r="P98" s="293"/>
      <c r="Q98" s="6"/>
      <c r="R98" s="6"/>
      <c r="S98" s="6"/>
      <c r="T98" s="6"/>
      <c r="U98" s="6"/>
      <c r="V98" s="6"/>
      <c r="W98" s="6"/>
      <c r="X98" s="6"/>
      <c r="Y98" s="6"/>
    </row>
    <row r="99" spans="16:25" ht="12" customHeight="1" x14ac:dyDescent="0.25">
      <c r="P99" s="293"/>
      <c r="Q99" s="6"/>
      <c r="R99" s="6"/>
      <c r="S99" s="6"/>
      <c r="T99" s="6"/>
      <c r="U99" s="6"/>
      <c r="V99" s="6"/>
      <c r="W99" s="6"/>
      <c r="X99" s="6"/>
      <c r="Y99" s="6"/>
    </row>
    <row r="100" spans="16:25" ht="12" customHeight="1" x14ac:dyDescent="0.25">
      <c r="P100" s="293"/>
      <c r="Q100" s="6"/>
      <c r="R100" s="6"/>
      <c r="S100" s="6"/>
      <c r="T100" s="6"/>
      <c r="U100" s="6"/>
      <c r="V100" s="6"/>
      <c r="W100" s="6"/>
      <c r="X100" s="6"/>
      <c r="Y100" s="6"/>
    </row>
    <row r="101" spans="16:25" ht="12" customHeight="1" x14ac:dyDescent="0.25">
      <c r="P101" s="293"/>
      <c r="Q101" s="6"/>
      <c r="R101" s="6"/>
      <c r="S101" s="6"/>
      <c r="T101" s="6"/>
      <c r="U101" s="6"/>
      <c r="V101" s="6"/>
      <c r="W101" s="6"/>
      <c r="X101" s="6"/>
      <c r="Y101" s="6"/>
    </row>
    <row r="102" spans="16:25" ht="12" customHeight="1" x14ac:dyDescent="0.25">
      <c r="P102" s="293"/>
      <c r="Q102" s="6"/>
      <c r="R102" s="6"/>
      <c r="S102" s="6"/>
      <c r="T102" s="6"/>
      <c r="U102" s="6"/>
      <c r="V102" s="6"/>
      <c r="W102" s="6"/>
      <c r="X102" s="6"/>
      <c r="Y102" s="6"/>
    </row>
    <row r="103" spans="16:25" ht="12" customHeight="1" x14ac:dyDescent="0.25">
      <c r="P103" s="293"/>
      <c r="Q103" s="6"/>
      <c r="R103" s="6"/>
      <c r="S103" s="6"/>
      <c r="T103" s="6"/>
      <c r="U103" s="6"/>
      <c r="V103" s="6"/>
      <c r="W103" s="6"/>
      <c r="X103" s="6"/>
      <c r="Y103" s="6"/>
    </row>
    <row r="104" spans="16:25" ht="12" customHeight="1" x14ac:dyDescent="0.25">
      <c r="P104" s="293"/>
      <c r="Q104" s="6"/>
      <c r="R104" s="6"/>
      <c r="S104" s="6"/>
      <c r="T104" s="6"/>
      <c r="U104" s="6"/>
      <c r="V104" s="6"/>
      <c r="W104" s="6"/>
      <c r="X104" s="6"/>
      <c r="Y104" s="6"/>
    </row>
    <row r="105" spans="16:25" ht="12" customHeight="1" x14ac:dyDescent="0.25">
      <c r="P105" s="293"/>
      <c r="Q105" s="6"/>
      <c r="R105" s="6"/>
      <c r="S105" s="6"/>
      <c r="T105" s="6"/>
      <c r="U105" s="6"/>
      <c r="V105" s="6"/>
      <c r="W105" s="6"/>
      <c r="X105" s="6"/>
      <c r="Y105" s="6"/>
    </row>
    <row r="106" spans="16:25" ht="12" customHeight="1" x14ac:dyDescent="0.25">
      <c r="P106" s="293"/>
      <c r="Q106" s="6"/>
      <c r="R106" s="6"/>
      <c r="S106" s="6"/>
      <c r="T106" s="6"/>
      <c r="U106" s="6"/>
      <c r="V106" s="6"/>
      <c r="W106" s="6"/>
      <c r="X106" s="6"/>
      <c r="Y106" s="6"/>
    </row>
    <row r="107" spans="16:25" ht="12" customHeight="1" x14ac:dyDescent="0.25">
      <c r="P107" s="293"/>
      <c r="Q107" s="6"/>
      <c r="R107" s="6"/>
      <c r="S107" s="6"/>
      <c r="T107" s="6"/>
      <c r="U107" s="6"/>
      <c r="V107" s="6"/>
      <c r="W107" s="6"/>
      <c r="X107" s="6"/>
      <c r="Y107" s="6"/>
    </row>
    <row r="108" spans="16:25" ht="12" customHeight="1" x14ac:dyDescent="0.25">
      <c r="P108" s="293"/>
      <c r="Q108" s="6"/>
      <c r="R108" s="6"/>
      <c r="S108" s="6"/>
      <c r="T108" s="6"/>
      <c r="U108" s="6"/>
      <c r="V108" s="6"/>
      <c r="W108" s="6"/>
      <c r="X108" s="6"/>
      <c r="Y108" s="6"/>
    </row>
    <row r="109" spans="16:25" ht="12" customHeight="1" x14ac:dyDescent="0.25">
      <c r="P109" s="293"/>
      <c r="Q109" s="6"/>
      <c r="R109" s="6"/>
      <c r="S109" s="6"/>
      <c r="T109" s="6"/>
      <c r="U109" s="6"/>
      <c r="V109" s="6"/>
      <c r="W109" s="6"/>
      <c r="X109" s="6"/>
      <c r="Y109" s="6"/>
    </row>
    <row r="110" spans="16:25" ht="12" customHeight="1" x14ac:dyDescent="0.25">
      <c r="P110" s="293"/>
      <c r="Q110" s="6"/>
      <c r="R110" s="6"/>
      <c r="S110" s="6"/>
      <c r="T110" s="6"/>
      <c r="U110" s="6"/>
      <c r="V110" s="6"/>
      <c r="W110" s="6"/>
      <c r="X110" s="6"/>
      <c r="Y110" s="6"/>
    </row>
    <row r="111" spans="16:25" ht="12" customHeight="1" x14ac:dyDescent="0.25">
      <c r="P111" s="293"/>
      <c r="Q111" s="6"/>
      <c r="R111" s="6"/>
      <c r="S111" s="6"/>
      <c r="T111" s="6"/>
      <c r="U111" s="6"/>
      <c r="V111" s="6"/>
      <c r="W111" s="6"/>
      <c r="X111" s="6"/>
      <c r="Y111" s="6"/>
    </row>
    <row r="112" spans="16:25" ht="12" customHeight="1" x14ac:dyDescent="0.25">
      <c r="P112" s="293"/>
      <c r="Q112" s="6"/>
      <c r="R112" s="6"/>
      <c r="S112" s="6"/>
      <c r="T112" s="6"/>
      <c r="U112" s="6"/>
      <c r="V112" s="6"/>
      <c r="W112" s="6"/>
      <c r="X112" s="6"/>
      <c r="Y112" s="6"/>
    </row>
    <row r="113" spans="16:25" ht="12" customHeight="1" x14ac:dyDescent="0.25">
      <c r="P113" s="293"/>
      <c r="Q113" s="6"/>
      <c r="R113" s="6"/>
      <c r="S113" s="6"/>
      <c r="T113" s="6"/>
      <c r="U113" s="6"/>
      <c r="V113" s="6"/>
      <c r="W113" s="6"/>
      <c r="X113" s="6"/>
      <c r="Y113" s="6"/>
    </row>
    <row r="114" spans="16:25" ht="12" customHeight="1" x14ac:dyDescent="0.25">
      <c r="P114" s="293"/>
      <c r="Q114" s="6"/>
      <c r="R114" s="6"/>
      <c r="S114" s="6"/>
      <c r="T114" s="6"/>
      <c r="U114" s="6"/>
      <c r="V114" s="6"/>
      <c r="W114" s="6"/>
      <c r="X114" s="6"/>
      <c r="Y114" s="6"/>
    </row>
    <row r="115" spans="16:25" ht="12" customHeight="1" x14ac:dyDescent="0.25">
      <c r="P115" s="293"/>
      <c r="Q115" s="6"/>
      <c r="R115" s="6"/>
      <c r="S115" s="6"/>
      <c r="T115" s="6"/>
      <c r="U115" s="6"/>
      <c r="V115" s="6"/>
      <c r="W115" s="6"/>
      <c r="X115" s="6"/>
      <c r="Y115" s="6"/>
    </row>
    <row r="116" spans="16:25" ht="12" customHeight="1" x14ac:dyDescent="0.25">
      <c r="P116" s="293"/>
      <c r="Q116" s="6"/>
      <c r="R116" s="6"/>
      <c r="S116" s="6"/>
      <c r="T116" s="6"/>
      <c r="U116" s="6"/>
      <c r="V116" s="6"/>
      <c r="W116" s="6"/>
      <c r="X116" s="6"/>
      <c r="Y116" s="6"/>
    </row>
    <row r="117" spans="16:25" ht="12" customHeight="1" x14ac:dyDescent="0.25">
      <c r="P117" s="293"/>
      <c r="Q117" s="6"/>
      <c r="R117" s="6"/>
      <c r="S117" s="6"/>
      <c r="T117" s="6"/>
      <c r="U117" s="6"/>
      <c r="V117" s="6"/>
      <c r="W117" s="6"/>
      <c r="X117" s="6"/>
      <c r="Y117" s="6"/>
    </row>
    <row r="118" spans="16:25" ht="12" customHeight="1" x14ac:dyDescent="0.25">
      <c r="P118" s="293"/>
      <c r="Q118" s="6"/>
      <c r="R118" s="6"/>
      <c r="S118" s="6"/>
      <c r="T118" s="6"/>
      <c r="U118" s="6"/>
      <c r="V118" s="6"/>
      <c r="W118" s="6"/>
      <c r="X118" s="6"/>
      <c r="Y118" s="6"/>
    </row>
    <row r="119" spans="16:25" ht="12" customHeight="1" x14ac:dyDescent="0.25">
      <c r="P119" s="293"/>
      <c r="Q119" s="6"/>
      <c r="R119" s="6"/>
      <c r="S119" s="6"/>
      <c r="T119" s="6"/>
      <c r="U119" s="6"/>
      <c r="V119" s="6"/>
      <c r="W119" s="6"/>
      <c r="X119" s="6"/>
      <c r="Y119" s="6"/>
    </row>
    <row r="120" spans="16:25" ht="12" customHeight="1" x14ac:dyDescent="0.25">
      <c r="P120" s="293"/>
      <c r="Q120" s="6"/>
      <c r="R120" s="6"/>
      <c r="S120" s="6"/>
      <c r="T120" s="6"/>
      <c r="U120" s="6"/>
      <c r="V120" s="6"/>
      <c r="W120" s="6"/>
      <c r="X120" s="6"/>
      <c r="Y120" s="6"/>
    </row>
    <row r="121" spans="16:25" ht="12" customHeight="1" x14ac:dyDescent="0.25">
      <c r="P121" s="293"/>
      <c r="Q121" s="6"/>
      <c r="R121" s="6"/>
      <c r="S121" s="6"/>
      <c r="T121" s="6"/>
      <c r="U121" s="6"/>
      <c r="V121" s="6"/>
      <c r="W121" s="6"/>
      <c r="X121" s="6"/>
      <c r="Y121" s="6"/>
    </row>
    <row r="122" spans="16:25" ht="12" customHeight="1" x14ac:dyDescent="0.25">
      <c r="P122" s="293"/>
      <c r="Q122" s="6"/>
      <c r="R122" s="6"/>
      <c r="S122" s="6"/>
      <c r="T122" s="6"/>
      <c r="U122" s="6"/>
      <c r="V122" s="6"/>
      <c r="W122" s="6"/>
      <c r="X122" s="6"/>
      <c r="Y122" s="6"/>
    </row>
    <row r="123" spans="16:25" ht="12" customHeight="1" x14ac:dyDescent="0.25">
      <c r="P123" s="293"/>
      <c r="Q123" s="6"/>
      <c r="R123" s="6"/>
      <c r="S123" s="6"/>
      <c r="T123" s="6"/>
      <c r="U123" s="6"/>
      <c r="V123" s="6"/>
      <c r="W123" s="6"/>
      <c r="X123" s="6"/>
      <c r="Y123" s="6"/>
    </row>
    <row r="124" spans="16:25" ht="12" customHeight="1" x14ac:dyDescent="0.25">
      <c r="P124" s="293"/>
      <c r="Q124" s="6"/>
      <c r="R124" s="6"/>
      <c r="S124" s="6"/>
      <c r="T124" s="6"/>
      <c r="U124" s="6"/>
      <c r="V124" s="6"/>
      <c r="W124" s="6"/>
      <c r="X124" s="6"/>
      <c r="Y124" s="6"/>
    </row>
    <row r="125" spans="16:25" ht="12" customHeight="1" x14ac:dyDescent="0.25">
      <c r="P125" s="293"/>
      <c r="Q125" s="6"/>
      <c r="R125" s="6"/>
      <c r="S125" s="6"/>
      <c r="T125" s="6"/>
      <c r="U125" s="6"/>
      <c r="V125" s="6"/>
      <c r="W125" s="6"/>
      <c r="X125" s="6"/>
      <c r="Y125" s="6"/>
    </row>
    <row r="126" spans="16:25" ht="12" customHeight="1" x14ac:dyDescent="0.25">
      <c r="P126" s="293"/>
      <c r="Q126" s="6"/>
      <c r="R126" s="6"/>
      <c r="S126" s="6"/>
      <c r="T126" s="6"/>
      <c r="U126" s="6"/>
      <c r="V126" s="6"/>
      <c r="W126" s="6"/>
      <c r="X126" s="6"/>
      <c r="Y126" s="6"/>
    </row>
    <row r="127" spans="16:25" ht="12" customHeight="1" x14ac:dyDescent="0.25">
      <c r="P127" s="293"/>
      <c r="Q127" s="6"/>
      <c r="R127" s="6"/>
      <c r="S127" s="6"/>
      <c r="T127" s="6"/>
      <c r="U127" s="6"/>
      <c r="V127" s="6"/>
      <c r="W127" s="6"/>
      <c r="X127" s="6"/>
      <c r="Y127" s="6"/>
    </row>
    <row r="128" spans="16:25" ht="12" customHeight="1" x14ac:dyDescent="0.25">
      <c r="P128" s="293"/>
      <c r="Q128" s="6"/>
      <c r="R128" s="6"/>
      <c r="S128" s="6"/>
      <c r="T128" s="6"/>
      <c r="U128" s="6"/>
      <c r="V128" s="6"/>
      <c r="W128" s="6"/>
      <c r="X128" s="6"/>
      <c r="Y128" s="6"/>
    </row>
    <row r="129" spans="16:25" ht="12" customHeight="1" x14ac:dyDescent="0.25">
      <c r="P129" s="293"/>
      <c r="Q129" s="6"/>
      <c r="R129" s="6"/>
      <c r="S129" s="6"/>
      <c r="T129" s="6"/>
      <c r="U129" s="6"/>
      <c r="V129" s="6"/>
      <c r="W129" s="6"/>
      <c r="X129" s="6"/>
      <c r="Y129" s="6"/>
    </row>
    <row r="130" spans="16:25" ht="12" customHeight="1" x14ac:dyDescent="0.25">
      <c r="P130" s="293"/>
      <c r="Q130" s="6"/>
      <c r="R130" s="6"/>
      <c r="S130" s="6"/>
      <c r="T130" s="6"/>
      <c r="U130" s="6"/>
      <c r="V130" s="6"/>
      <c r="W130" s="6"/>
      <c r="X130" s="6"/>
      <c r="Y130" s="6"/>
    </row>
    <row r="131" spans="16:25" ht="12" customHeight="1" x14ac:dyDescent="0.25">
      <c r="P131" s="293"/>
      <c r="Q131" s="6"/>
      <c r="R131" s="6"/>
      <c r="S131" s="6"/>
      <c r="T131" s="6"/>
      <c r="U131" s="6"/>
      <c r="V131" s="6"/>
      <c r="W131" s="6"/>
      <c r="X131" s="6"/>
      <c r="Y131" s="6"/>
    </row>
    <row r="132" spans="16:25" ht="12" customHeight="1" x14ac:dyDescent="0.25">
      <c r="P132" s="293"/>
      <c r="Q132" s="6"/>
      <c r="R132" s="6"/>
      <c r="S132" s="6"/>
      <c r="T132" s="6"/>
      <c r="U132" s="6"/>
      <c r="V132" s="6"/>
      <c r="W132" s="6"/>
      <c r="X132" s="6"/>
      <c r="Y132" s="6"/>
    </row>
    <row r="133" spans="16:25" ht="12" customHeight="1" x14ac:dyDescent="0.25">
      <c r="P133" s="293"/>
      <c r="Q133" s="6"/>
      <c r="R133" s="6"/>
      <c r="S133" s="6"/>
      <c r="T133" s="6"/>
      <c r="U133" s="6"/>
      <c r="V133" s="6"/>
      <c r="W133" s="6"/>
      <c r="X133" s="6"/>
      <c r="Y133" s="6"/>
    </row>
    <row r="134" spans="16:25" ht="12" customHeight="1" x14ac:dyDescent="0.25">
      <c r="P134" s="293"/>
      <c r="Q134" s="6"/>
      <c r="R134" s="6"/>
      <c r="S134" s="6"/>
      <c r="T134" s="6"/>
      <c r="U134" s="6"/>
      <c r="V134" s="6"/>
      <c r="W134" s="6"/>
      <c r="X134" s="6"/>
      <c r="Y134" s="6"/>
    </row>
    <row r="135" spans="16:25" ht="12" customHeight="1" x14ac:dyDescent="0.25">
      <c r="P135" s="293"/>
      <c r="Q135" s="6"/>
      <c r="R135" s="6"/>
      <c r="S135" s="6"/>
      <c r="T135" s="6"/>
      <c r="U135" s="6"/>
      <c r="V135" s="6"/>
      <c r="W135" s="6"/>
      <c r="X135" s="6"/>
      <c r="Y135" s="6"/>
    </row>
    <row r="136" spans="16:25" ht="12" customHeight="1" x14ac:dyDescent="0.25">
      <c r="P136" s="293"/>
      <c r="Q136" s="6"/>
      <c r="R136" s="6"/>
      <c r="S136" s="6"/>
      <c r="T136" s="6"/>
      <c r="U136" s="6"/>
      <c r="V136" s="6"/>
      <c r="W136" s="6"/>
      <c r="X136" s="6"/>
      <c r="Y136" s="6"/>
    </row>
    <row r="137" spans="16:25" ht="12" customHeight="1" x14ac:dyDescent="0.25">
      <c r="P137" s="293"/>
      <c r="Q137" s="6"/>
      <c r="R137" s="6"/>
      <c r="S137" s="6"/>
      <c r="T137" s="6"/>
      <c r="U137" s="6"/>
      <c r="V137" s="6"/>
      <c r="W137" s="6"/>
      <c r="X137" s="6"/>
      <c r="Y137" s="6"/>
    </row>
    <row r="138" spans="16:25" ht="12" customHeight="1" x14ac:dyDescent="0.25">
      <c r="P138" s="293"/>
      <c r="Q138" s="6"/>
      <c r="R138" s="6"/>
      <c r="S138" s="6"/>
      <c r="T138" s="6"/>
      <c r="U138" s="6"/>
      <c r="V138" s="6"/>
      <c r="W138" s="6"/>
      <c r="X138" s="6"/>
      <c r="Y138" s="6"/>
    </row>
    <row r="139" spans="16:25" ht="12" customHeight="1" x14ac:dyDescent="0.25">
      <c r="P139" s="293"/>
      <c r="Q139" s="6"/>
      <c r="R139" s="6"/>
      <c r="S139" s="6"/>
      <c r="T139" s="6"/>
      <c r="U139" s="6"/>
      <c r="V139" s="6"/>
      <c r="W139" s="6"/>
      <c r="X139" s="6"/>
      <c r="Y139" s="6"/>
    </row>
    <row r="140" spans="16:25" ht="12" customHeight="1" x14ac:dyDescent="0.25">
      <c r="P140" s="293"/>
      <c r="Q140" s="6"/>
      <c r="R140" s="6"/>
      <c r="S140" s="6"/>
      <c r="T140" s="6"/>
      <c r="U140" s="6"/>
      <c r="V140" s="6"/>
      <c r="W140" s="6"/>
      <c r="X140" s="6"/>
      <c r="Y140" s="6"/>
    </row>
    <row r="141" spans="16:25" ht="12" customHeight="1" x14ac:dyDescent="0.25">
      <c r="P141" s="293"/>
      <c r="Q141" s="6"/>
      <c r="R141" s="6"/>
      <c r="S141" s="6"/>
      <c r="T141" s="6"/>
      <c r="U141" s="6"/>
      <c r="V141" s="6"/>
      <c r="W141" s="6"/>
      <c r="X141" s="6"/>
      <c r="Y141" s="6"/>
    </row>
    <row r="142" spans="16:25" ht="12" customHeight="1" x14ac:dyDescent="0.25">
      <c r="P142" s="293"/>
      <c r="Q142" s="6"/>
      <c r="R142" s="6"/>
      <c r="S142" s="6"/>
      <c r="T142" s="6"/>
      <c r="U142" s="6"/>
      <c r="V142" s="6"/>
      <c r="W142" s="6"/>
      <c r="X142" s="6"/>
      <c r="Y142" s="6"/>
    </row>
    <row r="143" spans="16:25" ht="12" customHeight="1" x14ac:dyDescent="0.25">
      <c r="P143" s="293"/>
      <c r="Q143" s="6"/>
      <c r="R143" s="6"/>
      <c r="S143" s="6"/>
      <c r="T143" s="6"/>
      <c r="U143" s="6"/>
      <c r="V143" s="6"/>
      <c r="W143" s="6"/>
      <c r="X143" s="6"/>
      <c r="Y143" s="6"/>
    </row>
    <row r="144" spans="16:25" ht="12" customHeight="1" x14ac:dyDescent="0.25">
      <c r="P144" s="293"/>
      <c r="Q144" s="6"/>
      <c r="R144" s="6"/>
      <c r="S144" s="6"/>
      <c r="T144" s="6"/>
      <c r="U144" s="6"/>
      <c r="V144" s="6"/>
      <c r="W144" s="6"/>
      <c r="X144" s="6"/>
      <c r="Y144" s="6"/>
    </row>
    <row r="145" spans="16:25" ht="12" customHeight="1" x14ac:dyDescent="0.25">
      <c r="P145" s="293"/>
      <c r="Q145" s="6"/>
      <c r="R145" s="6"/>
      <c r="S145" s="6"/>
      <c r="T145" s="6"/>
      <c r="U145" s="6"/>
      <c r="V145" s="6"/>
      <c r="W145" s="6"/>
      <c r="X145" s="6"/>
      <c r="Y145" s="6"/>
    </row>
    <row r="146" spans="16:25" ht="12" customHeight="1" x14ac:dyDescent="0.25">
      <c r="P146" s="293"/>
      <c r="Q146" s="6"/>
      <c r="R146" s="6"/>
      <c r="S146" s="6"/>
      <c r="T146" s="6"/>
      <c r="U146" s="6"/>
      <c r="V146" s="6"/>
      <c r="W146" s="6"/>
      <c r="X146" s="6"/>
      <c r="Y146" s="6"/>
    </row>
    <row r="147" spans="16:25" ht="12" customHeight="1" x14ac:dyDescent="0.25">
      <c r="P147" s="293"/>
      <c r="Q147" s="6"/>
      <c r="R147" s="6"/>
      <c r="S147" s="6"/>
      <c r="T147" s="6"/>
      <c r="U147" s="6"/>
      <c r="V147" s="6"/>
      <c r="W147" s="6"/>
      <c r="X147" s="6"/>
      <c r="Y147" s="6"/>
    </row>
    <row r="148" spans="16:25" ht="12" customHeight="1" x14ac:dyDescent="0.25">
      <c r="P148" s="293"/>
      <c r="Q148" s="6"/>
      <c r="R148" s="6"/>
      <c r="S148" s="6"/>
      <c r="T148" s="6"/>
      <c r="U148" s="6"/>
      <c r="V148" s="6"/>
      <c r="W148" s="6"/>
      <c r="X148" s="6"/>
      <c r="Y148" s="6"/>
    </row>
    <row r="149" spans="16:25" ht="12" customHeight="1" x14ac:dyDescent="0.25">
      <c r="P149" s="293"/>
      <c r="Q149" s="6"/>
      <c r="R149" s="6"/>
      <c r="S149" s="6"/>
      <c r="T149" s="6"/>
      <c r="U149" s="6"/>
      <c r="V149" s="6"/>
      <c r="W149" s="6"/>
      <c r="X149" s="6"/>
      <c r="Y149" s="6"/>
    </row>
    <row r="150" spans="16:25" ht="12" customHeight="1" x14ac:dyDescent="0.25">
      <c r="P150" s="293"/>
      <c r="Q150" s="6"/>
      <c r="R150" s="6"/>
      <c r="S150" s="6"/>
      <c r="T150" s="6"/>
      <c r="U150" s="6"/>
      <c r="V150" s="6"/>
      <c r="W150" s="6"/>
      <c r="X150" s="6"/>
      <c r="Y150" s="6"/>
    </row>
    <row r="151" spans="16:25" ht="12" customHeight="1" x14ac:dyDescent="0.25">
      <c r="P151" s="293"/>
      <c r="Q151" s="6"/>
      <c r="R151" s="6"/>
      <c r="S151" s="6"/>
      <c r="T151" s="6"/>
      <c r="U151" s="6"/>
      <c r="V151" s="6"/>
      <c r="W151" s="6"/>
      <c r="X151" s="6"/>
      <c r="Y151" s="6"/>
    </row>
    <row r="152" spans="16:25" ht="12" customHeight="1" x14ac:dyDescent="0.25">
      <c r="P152" s="293"/>
      <c r="Q152" s="6"/>
      <c r="R152" s="6"/>
      <c r="S152" s="6"/>
      <c r="T152" s="6"/>
      <c r="U152" s="6"/>
      <c r="V152" s="6"/>
      <c r="W152" s="6"/>
      <c r="X152" s="6"/>
      <c r="Y152" s="6"/>
    </row>
    <row r="153" spans="16:25" ht="12" customHeight="1" x14ac:dyDescent="0.25">
      <c r="P153" s="293"/>
      <c r="Q153" s="6"/>
      <c r="R153" s="6"/>
      <c r="S153" s="6"/>
      <c r="T153" s="6"/>
      <c r="U153" s="6"/>
      <c r="V153" s="6"/>
      <c r="W153" s="6"/>
      <c r="X153" s="6"/>
      <c r="Y153" s="6"/>
    </row>
    <row r="154" spans="16:25" ht="12" customHeight="1" x14ac:dyDescent="0.25">
      <c r="P154" s="293"/>
      <c r="Q154" s="6"/>
      <c r="R154" s="6"/>
      <c r="S154" s="6"/>
      <c r="T154" s="6"/>
      <c r="U154" s="6"/>
      <c r="V154" s="6"/>
      <c r="W154" s="6"/>
      <c r="X154" s="6"/>
      <c r="Y154" s="6"/>
    </row>
    <row r="155" spans="16:25" ht="12" customHeight="1" x14ac:dyDescent="0.25">
      <c r="P155" s="293"/>
      <c r="Q155" s="6"/>
      <c r="R155" s="6"/>
      <c r="S155" s="6"/>
      <c r="T155" s="6"/>
      <c r="U155" s="6"/>
      <c r="V155" s="6"/>
      <c r="W155" s="6"/>
      <c r="X155" s="6"/>
      <c r="Y155" s="6"/>
    </row>
    <row r="156" spans="16:25" ht="12" customHeight="1" x14ac:dyDescent="0.25">
      <c r="P156" s="293"/>
      <c r="Q156" s="6"/>
      <c r="R156" s="6"/>
      <c r="S156" s="6"/>
      <c r="T156" s="6"/>
      <c r="U156" s="6"/>
      <c r="V156" s="6"/>
      <c r="W156" s="6"/>
      <c r="X156" s="6"/>
      <c r="Y156" s="6"/>
    </row>
    <row r="157" spans="16:25" ht="12" customHeight="1" x14ac:dyDescent="0.25">
      <c r="P157" s="293"/>
      <c r="Q157" s="6"/>
      <c r="R157" s="6"/>
      <c r="S157" s="6"/>
      <c r="T157" s="6"/>
      <c r="U157" s="6"/>
      <c r="V157" s="6"/>
      <c r="W157" s="6"/>
      <c r="X157" s="6"/>
      <c r="Y157" s="6"/>
    </row>
    <row r="158" spans="16:25" ht="12" customHeight="1" x14ac:dyDescent="0.25">
      <c r="P158" s="293"/>
      <c r="Q158" s="6"/>
      <c r="R158" s="6"/>
      <c r="S158" s="6"/>
      <c r="T158" s="6"/>
      <c r="U158" s="6"/>
      <c r="V158" s="6"/>
      <c r="W158" s="6"/>
      <c r="X158" s="6"/>
      <c r="Y158" s="6"/>
    </row>
    <row r="159" spans="16:25" ht="12" customHeight="1" x14ac:dyDescent="0.25">
      <c r="P159" s="293"/>
      <c r="Q159" s="6"/>
      <c r="R159" s="6"/>
      <c r="S159" s="6"/>
      <c r="T159" s="6"/>
      <c r="U159" s="6"/>
      <c r="V159" s="6"/>
      <c r="W159" s="6"/>
      <c r="X159" s="6"/>
      <c r="Y159" s="6"/>
    </row>
    <row r="160" spans="16:25" ht="12" customHeight="1" x14ac:dyDescent="0.25">
      <c r="P160" s="293"/>
      <c r="Q160" s="6"/>
      <c r="R160" s="6"/>
      <c r="S160" s="6"/>
      <c r="T160" s="6"/>
      <c r="U160" s="6"/>
      <c r="V160" s="6"/>
      <c r="W160" s="6"/>
      <c r="X160" s="6"/>
      <c r="Y160" s="6"/>
    </row>
    <row r="161" spans="16:25" ht="12" customHeight="1" x14ac:dyDescent="0.25">
      <c r="P161" s="293"/>
      <c r="Q161" s="6"/>
      <c r="R161" s="6"/>
      <c r="S161" s="6"/>
      <c r="T161" s="6"/>
      <c r="U161" s="6"/>
      <c r="V161" s="6"/>
      <c r="W161" s="6"/>
      <c r="X161" s="6"/>
      <c r="Y161" s="6"/>
    </row>
    <row r="162" spans="16:25" ht="12" customHeight="1" x14ac:dyDescent="0.25">
      <c r="P162" s="293"/>
      <c r="Q162" s="6"/>
      <c r="R162" s="6"/>
      <c r="S162" s="6"/>
      <c r="T162" s="6"/>
      <c r="U162" s="6"/>
      <c r="V162" s="6"/>
      <c r="W162" s="6"/>
      <c r="X162" s="6"/>
      <c r="Y162" s="6"/>
    </row>
    <row r="163" spans="16:25" ht="12" customHeight="1" x14ac:dyDescent="0.25">
      <c r="P163" s="293"/>
      <c r="Q163" s="6"/>
      <c r="R163" s="6"/>
      <c r="S163" s="6"/>
      <c r="T163" s="6"/>
      <c r="U163" s="6"/>
      <c r="V163" s="6"/>
      <c r="W163" s="6"/>
      <c r="X163" s="6"/>
      <c r="Y163" s="6"/>
    </row>
    <row r="164" spans="16:25" ht="12" customHeight="1" x14ac:dyDescent="0.25">
      <c r="P164" s="293"/>
      <c r="Q164" s="6"/>
      <c r="R164" s="6"/>
      <c r="S164" s="6"/>
      <c r="T164" s="6"/>
      <c r="U164" s="6"/>
      <c r="V164" s="6"/>
      <c r="W164" s="6"/>
      <c r="X164" s="6"/>
      <c r="Y164" s="6"/>
    </row>
    <row r="165" spans="16:25" ht="12" customHeight="1" x14ac:dyDescent="0.25">
      <c r="P165" s="293"/>
      <c r="Q165" s="6"/>
      <c r="R165" s="6"/>
      <c r="S165" s="6"/>
      <c r="T165" s="6"/>
      <c r="U165" s="6"/>
      <c r="V165" s="6"/>
      <c r="W165" s="6"/>
      <c r="X165" s="6"/>
      <c r="Y165" s="6"/>
    </row>
    <row r="166" spans="16:25" ht="12" customHeight="1" x14ac:dyDescent="0.25">
      <c r="P166" s="293"/>
      <c r="Q166" s="6"/>
      <c r="R166" s="6"/>
      <c r="S166" s="6"/>
      <c r="T166" s="6"/>
      <c r="U166" s="6"/>
      <c r="V166" s="6"/>
      <c r="W166" s="6"/>
      <c r="X166" s="6"/>
      <c r="Y166" s="6"/>
    </row>
    <row r="167" spans="16:25" ht="12" customHeight="1" x14ac:dyDescent="0.25">
      <c r="P167" s="293"/>
      <c r="Q167" s="6"/>
      <c r="R167" s="6"/>
      <c r="S167" s="6"/>
      <c r="T167" s="6"/>
      <c r="U167" s="6"/>
      <c r="V167" s="6"/>
      <c r="W167" s="6"/>
      <c r="X167" s="6"/>
      <c r="Y167" s="6"/>
    </row>
    <row r="168" spans="16:25" ht="12" customHeight="1" x14ac:dyDescent="0.25">
      <c r="P168" s="293"/>
      <c r="Q168" s="6"/>
      <c r="R168" s="6"/>
      <c r="S168" s="6"/>
      <c r="T168" s="6"/>
      <c r="U168" s="6"/>
      <c r="V168" s="6"/>
      <c r="W168" s="6"/>
      <c r="X168" s="6"/>
      <c r="Y168" s="6"/>
    </row>
    <row r="169" spans="16:25" ht="12" customHeight="1" x14ac:dyDescent="0.25">
      <c r="P169" s="293"/>
      <c r="Q169" s="6"/>
      <c r="R169" s="6"/>
      <c r="S169" s="6"/>
      <c r="T169" s="6"/>
      <c r="U169" s="6"/>
      <c r="V169" s="6"/>
      <c r="W169" s="6"/>
      <c r="X169" s="6"/>
      <c r="Y169" s="6"/>
    </row>
    <row r="170" spans="16:25" ht="12" customHeight="1" x14ac:dyDescent="0.25">
      <c r="P170" s="293"/>
      <c r="Q170" s="6"/>
      <c r="R170" s="6"/>
      <c r="S170" s="6"/>
      <c r="T170" s="6"/>
      <c r="U170" s="6"/>
      <c r="V170" s="6"/>
      <c r="W170" s="6"/>
      <c r="X170" s="6"/>
      <c r="Y170" s="6"/>
    </row>
    <row r="171" spans="16:25" ht="12" customHeight="1" x14ac:dyDescent="0.25">
      <c r="P171" s="293"/>
      <c r="Q171" s="6"/>
      <c r="R171" s="6"/>
      <c r="S171" s="6"/>
      <c r="T171" s="6"/>
      <c r="U171" s="6"/>
      <c r="V171" s="6"/>
      <c r="W171" s="6"/>
      <c r="X171" s="6"/>
      <c r="Y171" s="6"/>
    </row>
    <row r="172" spans="16:25" ht="12" customHeight="1" x14ac:dyDescent="0.25">
      <c r="P172" s="293"/>
      <c r="Q172" s="6"/>
      <c r="R172" s="6"/>
      <c r="S172" s="6"/>
      <c r="T172" s="6"/>
      <c r="U172" s="6"/>
      <c r="V172" s="6"/>
      <c r="W172" s="6"/>
      <c r="X172" s="6"/>
      <c r="Y172" s="6"/>
    </row>
    <row r="173" spans="16:25" ht="12" customHeight="1" x14ac:dyDescent="0.25">
      <c r="P173" s="293"/>
      <c r="Q173" s="6"/>
      <c r="R173" s="6"/>
      <c r="S173" s="6"/>
      <c r="T173" s="6"/>
      <c r="U173" s="6"/>
      <c r="V173" s="6"/>
      <c r="W173" s="6"/>
      <c r="X173" s="6"/>
      <c r="Y173" s="6"/>
    </row>
    <row r="174" spans="16:25" ht="12" customHeight="1" x14ac:dyDescent="0.25">
      <c r="P174" s="293"/>
      <c r="Q174" s="6"/>
      <c r="R174" s="6"/>
      <c r="S174" s="6"/>
      <c r="T174" s="6"/>
      <c r="U174" s="6"/>
      <c r="V174" s="6"/>
      <c r="W174" s="6"/>
      <c r="X174" s="6"/>
      <c r="Y174" s="6"/>
    </row>
    <row r="175" spans="16:25" ht="12" customHeight="1" x14ac:dyDescent="0.25">
      <c r="P175" s="293"/>
      <c r="Q175" s="6"/>
      <c r="R175" s="6"/>
      <c r="S175" s="6"/>
      <c r="T175" s="6"/>
      <c r="U175" s="6"/>
      <c r="V175" s="6"/>
      <c r="W175" s="6"/>
      <c r="X175" s="6"/>
      <c r="Y175" s="6"/>
    </row>
    <row r="176" spans="16:25" ht="12" customHeight="1" x14ac:dyDescent="0.25">
      <c r="P176" s="293"/>
      <c r="Q176" s="6"/>
      <c r="R176" s="6"/>
      <c r="S176" s="6"/>
      <c r="T176" s="6"/>
      <c r="U176" s="6"/>
      <c r="V176" s="6"/>
      <c r="W176" s="6"/>
      <c r="X176" s="6"/>
      <c r="Y176" s="6"/>
    </row>
    <row r="177" spans="16:25" ht="12" customHeight="1" x14ac:dyDescent="0.25">
      <c r="P177" s="293"/>
      <c r="Q177" s="6"/>
      <c r="R177" s="6"/>
      <c r="S177" s="6"/>
      <c r="T177" s="6"/>
      <c r="U177" s="6"/>
      <c r="V177" s="6"/>
      <c r="W177" s="6"/>
      <c r="X177" s="6"/>
      <c r="Y177" s="6"/>
    </row>
    <row r="178" spans="16:25" ht="12" customHeight="1" x14ac:dyDescent="0.25">
      <c r="P178" s="293"/>
      <c r="Q178" s="6"/>
      <c r="R178" s="6"/>
      <c r="S178" s="6"/>
      <c r="T178" s="6"/>
      <c r="U178" s="6"/>
      <c r="V178" s="6"/>
      <c r="W178" s="6"/>
      <c r="X178" s="6"/>
      <c r="Y178" s="6"/>
    </row>
    <row r="179" spans="16:25" ht="12" customHeight="1" x14ac:dyDescent="0.25">
      <c r="P179" s="293"/>
      <c r="Q179" s="6"/>
      <c r="R179" s="6"/>
      <c r="S179" s="6"/>
      <c r="T179" s="6"/>
      <c r="U179" s="6"/>
      <c r="V179" s="6"/>
      <c r="W179" s="6"/>
      <c r="X179" s="6"/>
      <c r="Y179" s="6"/>
    </row>
    <row r="180" spans="16:25" ht="12" customHeight="1" x14ac:dyDescent="0.25">
      <c r="P180" s="293"/>
      <c r="Q180" s="6"/>
      <c r="R180" s="6"/>
      <c r="S180" s="6"/>
      <c r="T180" s="6"/>
      <c r="U180" s="6"/>
      <c r="V180" s="6"/>
      <c r="W180" s="6"/>
      <c r="X180" s="6"/>
      <c r="Y180" s="6"/>
    </row>
    <row r="181" spans="16:25" ht="12" customHeight="1" x14ac:dyDescent="0.25">
      <c r="P181" s="293"/>
      <c r="Q181" s="6"/>
      <c r="R181" s="6"/>
      <c r="S181" s="6"/>
      <c r="T181" s="6"/>
      <c r="U181" s="6"/>
      <c r="V181" s="6"/>
      <c r="W181" s="6"/>
      <c r="X181" s="6"/>
      <c r="Y181" s="6"/>
    </row>
    <row r="182" spans="16:25" ht="12" customHeight="1" x14ac:dyDescent="0.25">
      <c r="P182" s="293"/>
      <c r="Q182" s="6"/>
      <c r="R182" s="6"/>
      <c r="S182" s="6"/>
      <c r="T182" s="6"/>
      <c r="U182" s="6"/>
      <c r="V182" s="6"/>
      <c r="W182" s="6"/>
      <c r="X182" s="6"/>
      <c r="Y182" s="6"/>
    </row>
    <row r="183" spans="16:25" ht="12" customHeight="1" x14ac:dyDescent="0.25">
      <c r="P183" s="293"/>
      <c r="Q183" s="6"/>
      <c r="R183" s="6"/>
      <c r="S183" s="6"/>
      <c r="T183" s="6"/>
      <c r="U183" s="6"/>
      <c r="V183" s="6"/>
      <c r="W183" s="6"/>
      <c r="X183" s="6"/>
      <c r="Y183" s="6"/>
    </row>
    <row r="184" spans="16:25" ht="12" customHeight="1" x14ac:dyDescent="0.25">
      <c r="P184" s="293"/>
      <c r="Q184" s="6"/>
      <c r="R184" s="6"/>
      <c r="S184" s="6"/>
      <c r="T184" s="6"/>
      <c r="U184" s="6"/>
      <c r="V184" s="6"/>
      <c r="W184" s="6"/>
      <c r="X184" s="6"/>
      <c r="Y184" s="6"/>
    </row>
    <row r="185" spans="16:25" ht="12" customHeight="1" x14ac:dyDescent="0.25">
      <c r="P185" s="293"/>
      <c r="Q185" s="6"/>
      <c r="R185" s="6"/>
      <c r="S185" s="6"/>
      <c r="T185" s="6"/>
      <c r="U185" s="6"/>
      <c r="V185" s="6"/>
      <c r="W185" s="6"/>
      <c r="X185" s="6"/>
      <c r="Y185" s="6"/>
    </row>
    <row r="186" spans="16:25" ht="12" customHeight="1" x14ac:dyDescent="0.25">
      <c r="P186" s="293"/>
      <c r="Q186" s="6"/>
      <c r="R186" s="6"/>
      <c r="S186" s="6"/>
      <c r="T186" s="6"/>
      <c r="U186" s="6"/>
      <c r="V186" s="6"/>
      <c r="W186" s="6"/>
      <c r="X186" s="6"/>
      <c r="Y186" s="6"/>
    </row>
    <row r="187" spans="16:25" ht="12" customHeight="1" x14ac:dyDescent="0.25">
      <c r="P187" s="293"/>
      <c r="Q187" s="6"/>
      <c r="R187" s="6"/>
      <c r="S187" s="6"/>
      <c r="T187" s="6"/>
      <c r="U187" s="6"/>
      <c r="V187" s="6"/>
      <c r="W187" s="6"/>
      <c r="X187" s="6"/>
      <c r="Y187" s="6"/>
    </row>
    <row r="188" spans="16:25" ht="12" customHeight="1" x14ac:dyDescent="0.25">
      <c r="P188" s="293"/>
      <c r="Q188" s="6"/>
      <c r="R188" s="6"/>
      <c r="S188" s="6"/>
      <c r="T188" s="6"/>
      <c r="U188" s="6"/>
      <c r="V188" s="6"/>
      <c r="W188" s="6"/>
      <c r="X188" s="6"/>
      <c r="Y188" s="6"/>
    </row>
    <row r="189" spans="16:25" ht="12" customHeight="1" x14ac:dyDescent="0.25">
      <c r="P189" s="293"/>
      <c r="Q189" s="6"/>
      <c r="R189" s="6"/>
      <c r="S189" s="6"/>
      <c r="T189" s="6"/>
      <c r="U189" s="6"/>
      <c r="V189" s="6"/>
      <c r="W189" s="6"/>
      <c r="X189" s="6"/>
      <c r="Y189" s="6"/>
    </row>
    <row r="190" spans="16:25" ht="12" customHeight="1" x14ac:dyDescent="0.25">
      <c r="P190" s="293"/>
      <c r="Q190" s="6"/>
      <c r="R190" s="6"/>
      <c r="S190" s="6"/>
      <c r="T190" s="6"/>
      <c r="U190" s="6"/>
      <c r="V190" s="6"/>
      <c r="W190" s="6"/>
      <c r="X190" s="6"/>
      <c r="Y190" s="6"/>
    </row>
    <row r="191" spans="16:25" ht="12" customHeight="1" x14ac:dyDescent="0.25">
      <c r="P191" s="293"/>
      <c r="Q191" s="6"/>
      <c r="R191" s="6"/>
      <c r="S191" s="6"/>
      <c r="T191" s="6"/>
      <c r="U191" s="6"/>
      <c r="V191" s="6"/>
      <c r="W191" s="6"/>
      <c r="X191" s="6"/>
      <c r="Y191" s="6"/>
    </row>
    <row r="192" spans="16:25" ht="12" customHeight="1" x14ac:dyDescent="0.25">
      <c r="P192" s="293"/>
      <c r="Q192" s="6"/>
      <c r="R192" s="6"/>
      <c r="S192" s="6"/>
      <c r="T192" s="6"/>
      <c r="U192" s="6"/>
      <c r="V192" s="6"/>
      <c r="W192" s="6"/>
      <c r="X192" s="6"/>
      <c r="Y192" s="6"/>
    </row>
    <row r="193" spans="16:25" ht="12" customHeight="1" x14ac:dyDescent="0.25">
      <c r="P193" s="293"/>
      <c r="Q193" s="6"/>
      <c r="R193" s="6"/>
      <c r="S193" s="6"/>
      <c r="T193" s="6"/>
      <c r="U193" s="6"/>
      <c r="V193" s="6"/>
      <c r="W193" s="6"/>
      <c r="X193" s="6"/>
      <c r="Y193" s="6"/>
    </row>
    <row r="194" spans="16:25" ht="12" customHeight="1" x14ac:dyDescent="0.25">
      <c r="P194" s="293"/>
      <c r="Q194" s="6"/>
      <c r="R194" s="6"/>
      <c r="S194" s="6"/>
      <c r="T194" s="6"/>
      <c r="U194" s="6"/>
      <c r="V194" s="6"/>
      <c r="W194" s="6"/>
      <c r="X194" s="6"/>
      <c r="Y194" s="6"/>
    </row>
    <row r="195" spans="16:25" ht="12" customHeight="1" x14ac:dyDescent="0.25">
      <c r="P195" s="293"/>
      <c r="Q195" s="6"/>
      <c r="R195" s="6"/>
      <c r="S195" s="6"/>
      <c r="T195" s="6"/>
      <c r="U195" s="6"/>
      <c r="V195" s="6"/>
      <c r="W195" s="6"/>
      <c r="X195" s="6"/>
      <c r="Y195" s="6"/>
    </row>
    <row r="196" spans="16:25" ht="12" customHeight="1" x14ac:dyDescent="0.25">
      <c r="P196" s="293"/>
      <c r="Q196" s="6"/>
      <c r="R196" s="6"/>
      <c r="S196" s="6"/>
      <c r="T196" s="6"/>
      <c r="U196" s="6"/>
      <c r="V196" s="6"/>
      <c r="W196" s="6"/>
      <c r="X196" s="6"/>
      <c r="Y196" s="6"/>
    </row>
    <row r="197" spans="16:25" ht="12" customHeight="1" x14ac:dyDescent="0.25">
      <c r="P197" s="293"/>
      <c r="Q197" s="6"/>
      <c r="R197" s="6"/>
      <c r="S197" s="6"/>
      <c r="T197" s="6"/>
      <c r="U197" s="6"/>
      <c r="V197" s="6"/>
      <c r="W197" s="6"/>
      <c r="X197" s="6"/>
      <c r="Y197" s="6"/>
    </row>
    <row r="198" spans="16:25" ht="12" customHeight="1" x14ac:dyDescent="0.25">
      <c r="P198" s="293"/>
      <c r="Q198" s="6"/>
      <c r="R198" s="6"/>
      <c r="S198" s="6"/>
      <c r="T198" s="6"/>
      <c r="U198" s="6"/>
      <c r="V198" s="6"/>
      <c r="W198" s="6"/>
      <c r="X198" s="6"/>
      <c r="Y198" s="6"/>
    </row>
    <row r="199" spans="16:25" ht="12" customHeight="1" x14ac:dyDescent="0.25">
      <c r="P199" s="293"/>
      <c r="Q199" s="6"/>
      <c r="R199" s="6"/>
      <c r="S199" s="6"/>
      <c r="T199" s="6"/>
      <c r="U199" s="6"/>
      <c r="V199" s="6"/>
      <c r="W199" s="6"/>
      <c r="X199" s="6"/>
      <c r="Y199" s="6"/>
    </row>
    <row r="200" spans="16:25" ht="12" customHeight="1" x14ac:dyDescent="0.25">
      <c r="P200" s="293"/>
      <c r="Q200" s="6"/>
      <c r="R200" s="6"/>
      <c r="S200" s="6"/>
      <c r="T200" s="6"/>
      <c r="U200" s="6"/>
      <c r="V200" s="6"/>
      <c r="W200" s="6"/>
      <c r="X200" s="6"/>
      <c r="Y200" s="6"/>
    </row>
    <row r="201" spans="16:25" ht="12" customHeight="1" x14ac:dyDescent="0.25">
      <c r="P201" s="293"/>
      <c r="Q201" s="6"/>
      <c r="R201" s="6"/>
      <c r="S201" s="6"/>
      <c r="T201" s="6"/>
      <c r="U201" s="6"/>
      <c r="V201" s="6"/>
      <c r="W201" s="6"/>
      <c r="X201" s="6"/>
      <c r="Y201" s="6"/>
    </row>
    <row r="202" spans="16:25" ht="12" customHeight="1" x14ac:dyDescent="0.25">
      <c r="P202" s="293"/>
      <c r="Q202" s="6"/>
      <c r="R202" s="6"/>
      <c r="S202" s="6"/>
      <c r="T202" s="6"/>
      <c r="U202" s="6"/>
      <c r="V202" s="6"/>
      <c r="W202" s="6"/>
      <c r="X202" s="6"/>
      <c r="Y202" s="6"/>
    </row>
    <row r="203" spans="16:25" ht="12" customHeight="1" x14ac:dyDescent="0.25">
      <c r="P203" s="293"/>
      <c r="Q203" s="6"/>
      <c r="R203" s="6"/>
      <c r="S203" s="6"/>
      <c r="T203" s="6"/>
      <c r="U203" s="6"/>
      <c r="V203" s="6"/>
      <c r="W203" s="6"/>
      <c r="X203" s="6"/>
      <c r="Y203" s="6"/>
    </row>
    <row r="204" spans="16:25" ht="12" customHeight="1" x14ac:dyDescent="0.25">
      <c r="P204" s="293"/>
      <c r="Q204" s="6"/>
      <c r="R204" s="6"/>
      <c r="S204" s="6"/>
      <c r="T204" s="6"/>
      <c r="U204" s="6"/>
      <c r="V204" s="6"/>
      <c r="W204" s="6"/>
      <c r="X204" s="6"/>
      <c r="Y204" s="6"/>
    </row>
    <row r="205" spans="16:25" ht="12" customHeight="1" x14ac:dyDescent="0.25">
      <c r="P205" s="293"/>
      <c r="Q205" s="6"/>
      <c r="R205" s="6"/>
      <c r="S205" s="6"/>
      <c r="T205" s="6"/>
      <c r="U205" s="6"/>
      <c r="V205" s="6"/>
      <c r="W205" s="6"/>
      <c r="X205" s="6"/>
      <c r="Y205" s="6"/>
    </row>
    <row r="206" spans="16:25" ht="12" customHeight="1" x14ac:dyDescent="0.25">
      <c r="P206" s="293"/>
      <c r="Q206" s="6"/>
      <c r="R206" s="6"/>
      <c r="S206" s="6"/>
      <c r="T206" s="6"/>
      <c r="U206" s="6"/>
      <c r="V206" s="6"/>
      <c r="W206" s="6"/>
      <c r="X206" s="6"/>
      <c r="Y206" s="6"/>
    </row>
    <row r="207" spans="16:25" ht="12" customHeight="1" x14ac:dyDescent="0.25">
      <c r="P207" s="293"/>
      <c r="Q207" s="6"/>
      <c r="R207" s="6"/>
      <c r="S207" s="6"/>
      <c r="T207" s="6"/>
      <c r="U207" s="6"/>
      <c r="V207" s="6"/>
      <c r="W207" s="6"/>
      <c r="X207" s="6"/>
      <c r="Y207" s="6"/>
    </row>
    <row r="208" spans="16:25" ht="12" customHeight="1" x14ac:dyDescent="0.25">
      <c r="P208" s="293"/>
      <c r="Q208" s="6"/>
      <c r="R208" s="6"/>
      <c r="S208" s="6"/>
      <c r="T208" s="6"/>
      <c r="U208" s="6"/>
      <c r="V208" s="6"/>
      <c r="W208" s="6"/>
      <c r="X208" s="6"/>
      <c r="Y208" s="6"/>
    </row>
    <row r="209" spans="16:25" ht="12" customHeight="1" x14ac:dyDescent="0.25">
      <c r="P209" s="293"/>
      <c r="Q209" s="6"/>
      <c r="R209" s="6"/>
      <c r="S209" s="6"/>
      <c r="T209" s="6"/>
      <c r="U209" s="6"/>
      <c r="V209" s="6"/>
      <c r="W209" s="6"/>
      <c r="X209" s="6"/>
      <c r="Y209" s="6"/>
    </row>
    <row r="210" spans="16:25" ht="12" customHeight="1" x14ac:dyDescent="0.25">
      <c r="P210" s="293"/>
      <c r="Q210" s="6"/>
      <c r="R210" s="6"/>
      <c r="S210" s="6"/>
      <c r="T210" s="6"/>
      <c r="U210" s="6"/>
      <c r="V210" s="6"/>
      <c r="W210" s="6"/>
      <c r="X210" s="6"/>
      <c r="Y210" s="6"/>
    </row>
    <row r="211" spans="16:25" ht="12" customHeight="1" x14ac:dyDescent="0.25">
      <c r="P211" s="293"/>
      <c r="Q211" s="6"/>
      <c r="R211" s="6"/>
      <c r="S211" s="6"/>
      <c r="T211" s="6"/>
      <c r="U211" s="6"/>
      <c r="V211" s="6"/>
      <c r="W211" s="6"/>
      <c r="X211" s="6"/>
      <c r="Y211" s="6"/>
    </row>
    <row r="212" spans="16:25" ht="12" customHeight="1" x14ac:dyDescent="0.25">
      <c r="P212" s="293"/>
      <c r="Q212" s="6"/>
      <c r="R212" s="6"/>
      <c r="S212" s="6"/>
      <c r="T212" s="6"/>
      <c r="U212" s="6"/>
      <c r="V212" s="6"/>
      <c r="W212" s="6"/>
      <c r="X212" s="6"/>
      <c r="Y212" s="6"/>
    </row>
    <row r="213" spans="16:25" ht="12" customHeight="1" x14ac:dyDescent="0.25">
      <c r="P213" s="293"/>
      <c r="Q213" s="6"/>
      <c r="R213" s="6"/>
      <c r="S213" s="6"/>
      <c r="T213" s="6"/>
      <c r="U213" s="6"/>
      <c r="V213" s="6"/>
      <c r="W213" s="6"/>
      <c r="X213" s="6"/>
      <c r="Y213" s="6"/>
    </row>
    <row r="214" spans="16:25" ht="12" customHeight="1" x14ac:dyDescent="0.25">
      <c r="P214" s="293"/>
      <c r="Q214" s="6"/>
      <c r="R214" s="6"/>
      <c r="S214" s="6"/>
      <c r="T214" s="6"/>
      <c r="U214" s="6"/>
      <c r="V214" s="6"/>
      <c r="W214" s="6"/>
      <c r="X214" s="6"/>
      <c r="Y214" s="6"/>
    </row>
    <row r="215" spans="16:25" ht="12" customHeight="1" x14ac:dyDescent="0.25">
      <c r="P215" s="293"/>
      <c r="Q215" s="6"/>
      <c r="R215" s="6"/>
      <c r="S215" s="6"/>
      <c r="T215" s="6"/>
      <c r="U215" s="6"/>
      <c r="V215" s="6"/>
      <c r="W215" s="6"/>
      <c r="X215" s="6"/>
      <c r="Y215" s="6"/>
    </row>
    <row r="216" spans="16:25" ht="12" customHeight="1" x14ac:dyDescent="0.25">
      <c r="P216" s="293"/>
      <c r="Q216" s="6"/>
      <c r="R216" s="6"/>
      <c r="S216" s="6"/>
      <c r="T216" s="6"/>
      <c r="U216" s="6"/>
      <c r="V216" s="6"/>
      <c r="W216" s="6"/>
      <c r="X216" s="6"/>
      <c r="Y216" s="6"/>
    </row>
    <row r="217" spans="16:25" ht="12" customHeight="1" x14ac:dyDescent="0.25">
      <c r="P217" s="293"/>
      <c r="Q217" s="6"/>
      <c r="R217" s="6"/>
      <c r="S217" s="6"/>
      <c r="T217" s="6"/>
      <c r="U217" s="6"/>
      <c r="V217" s="6"/>
      <c r="W217" s="6"/>
      <c r="X217" s="6"/>
      <c r="Y217" s="6"/>
    </row>
    <row r="218" spans="16:25" ht="12" customHeight="1" x14ac:dyDescent="0.25">
      <c r="P218" s="293"/>
      <c r="Q218" s="6"/>
      <c r="R218" s="6"/>
      <c r="S218" s="6"/>
      <c r="T218" s="6"/>
      <c r="U218" s="6"/>
      <c r="V218" s="6"/>
      <c r="W218" s="6"/>
      <c r="X218" s="6"/>
      <c r="Y218" s="6"/>
    </row>
    <row r="219" spans="16:25" ht="12" customHeight="1" x14ac:dyDescent="0.25">
      <c r="P219" s="293"/>
      <c r="Q219" s="6"/>
      <c r="R219" s="6"/>
      <c r="S219" s="6"/>
      <c r="T219" s="6"/>
      <c r="U219" s="6"/>
      <c r="V219" s="6"/>
      <c r="W219" s="6"/>
      <c r="X219" s="6"/>
      <c r="Y219" s="6"/>
    </row>
    <row r="220" spans="16:25" ht="12" customHeight="1" x14ac:dyDescent="0.25">
      <c r="P220" s="293"/>
      <c r="Q220" s="6"/>
      <c r="R220" s="6"/>
      <c r="S220" s="6"/>
      <c r="T220" s="6"/>
      <c r="U220" s="6"/>
      <c r="V220" s="6"/>
      <c r="W220" s="6"/>
      <c r="X220" s="6"/>
      <c r="Y220" s="6"/>
    </row>
    <row r="221" spans="16:25" ht="12" customHeight="1" x14ac:dyDescent="0.25">
      <c r="P221" s="293"/>
      <c r="Q221" s="6"/>
      <c r="R221" s="6"/>
      <c r="S221" s="6"/>
      <c r="T221" s="6"/>
      <c r="U221" s="6"/>
      <c r="V221" s="6"/>
      <c r="W221" s="6"/>
      <c r="X221" s="6"/>
      <c r="Y221" s="6"/>
    </row>
    <row r="222" spans="16:25" ht="12" customHeight="1" x14ac:dyDescent="0.25">
      <c r="P222" s="293"/>
      <c r="Q222" s="6"/>
      <c r="R222" s="6"/>
      <c r="S222" s="6"/>
      <c r="T222" s="6"/>
      <c r="U222" s="6"/>
      <c r="V222" s="6"/>
      <c r="W222" s="6"/>
      <c r="X222" s="6"/>
      <c r="Y222" s="6"/>
    </row>
    <row r="223" spans="16:25" ht="12" customHeight="1" x14ac:dyDescent="0.25">
      <c r="P223" s="293"/>
      <c r="Q223" s="6"/>
      <c r="R223" s="6"/>
      <c r="S223" s="6"/>
      <c r="T223" s="6"/>
      <c r="U223" s="6"/>
      <c r="V223" s="6"/>
      <c r="W223" s="6"/>
      <c r="X223" s="6"/>
      <c r="Y223" s="6"/>
    </row>
    <row r="224" spans="16:25" ht="12" customHeight="1" x14ac:dyDescent="0.25">
      <c r="P224" s="293"/>
      <c r="Q224" s="6"/>
      <c r="R224" s="6"/>
      <c r="S224" s="6"/>
      <c r="T224" s="6"/>
      <c r="U224" s="6"/>
      <c r="V224" s="6"/>
      <c r="W224" s="6"/>
      <c r="X224" s="6"/>
      <c r="Y224" s="6"/>
    </row>
    <row r="225" spans="16:25" ht="12" customHeight="1" x14ac:dyDescent="0.25">
      <c r="P225" s="293"/>
      <c r="Q225" s="6"/>
      <c r="R225" s="6"/>
      <c r="S225" s="6"/>
      <c r="T225" s="6"/>
      <c r="U225" s="6"/>
      <c r="V225" s="6"/>
      <c r="W225" s="6"/>
      <c r="X225" s="6"/>
      <c r="Y225" s="6"/>
    </row>
    <row r="226" spans="16:25" ht="12" customHeight="1" x14ac:dyDescent="0.25">
      <c r="P226" s="293"/>
      <c r="Q226" s="6"/>
      <c r="R226" s="6"/>
      <c r="S226" s="6"/>
      <c r="T226" s="6"/>
      <c r="U226" s="6"/>
      <c r="V226" s="6"/>
      <c r="W226" s="6"/>
      <c r="X226" s="6"/>
      <c r="Y226" s="6"/>
    </row>
    <row r="227" spans="16:25" ht="12" customHeight="1" x14ac:dyDescent="0.25">
      <c r="P227" s="293"/>
      <c r="Q227" s="6"/>
      <c r="R227" s="6"/>
      <c r="S227" s="6"/>
      <c r="T227" s="6"/>
      <c r="U227" s="6"/>
      <c r="V227" s="6"/>
      <c r="W227" s="6"/>
      <c r="X227" s="6"/>
      <c r="Y227" s="6"/>
    </row>
    <row r="228" spans="16:25" ht="12" customHeight="1" x14ac:dyDescent="0.25">
      <c r="P228" s="293"/>
      <c r="Q228" s="6"/>
      <c r="R228" s="6"/>
      <c r="S228" s="6"/>
      <c r="T228" s="6"/>
      <c r="U228" s="6"/>
      <c r="V228" s="6"/>
      <c r="W228" s="6"/>
      <c r="X228" s="6"/>
      <c r="Y228" s="6"/>
    </row>
    <row r="229" spans="16:25" ht="12" customHeight="1" x14ac:dyDescent="0.25">
      <c r="P229" s="293"/>
      <c r="Q229" s="6"/>
      <c r="R229" s="6"/>
      <c r="S229" s="6"/>
      <c r="T229" s="6"/>
      <c r="U229" s="6"/>
      <c r="V229" s="6"/>
      <c r="W229" s="6"/>
      <c r="X229" s="6"/>
      <c r="Y229" s="6"/>
    </row>
    <row r="230" spans="16:25" ht="12" customHeight="1" x14ac:dyDescent="0.25">
      <c r="P230" s="293"/>
      <c r="Q230" s="6"/>
      <c r="R230" s="6"/>
      <c r="S230" s="6"/>
      <c r="T230" s="6"/>
      <c r="U230" s="6"/>
      <c r="V230" s="6"/>
      <c r="W230" s="6"/>
      <c r="X230" s="6"/>
      <c r="Y230" s="6"/>
    </row>
    <row r="231" spans="16:25" ht="12" customHeight="1" x14ac:dyDescent="0.25">
      <c r="P231" s="293"/>
      <c r="Q231" s="6"/>
      <c r="R231" s="6"/>
      <c r="S231" s="6"/>
      <c r="T231" s="6"/>
      <c r="U231" s="6"/>
      <c r="V231" s="6"/>
      <c r="W231" s="6"/>
      <c r="X231" s="6"/>
      <c r="Y231" s="6"/>
    </row>
    <row r="232" spans="16:25" ht="12" customHeight="1" x14ac:dyDescent="0.25">
      <c r="P232" s="293"/>
      <c r="Q232" s="6"/>
      <c r="R232" s="6"/>
      <c r="S232" s="6"/>
      <c r="T232" s="6"/>
      <c r="U232" s="6"/>
      <c r="V232" s="6"/>
      <c r="W232" s="6"/>
      <c r="X232" s="6"/>
      <c r="Y232" s="6"/>
    </row>
    <row r="233" spans="16:25" ht="12" customHeight="1" x14ac:dyDescent="0.25">
      <c r="P233" s="293"/>
      <c r="Q233" s="6"/>
      <c r="R233" s="6"/>
      <c r="S233" s="6"/>
      <c r="T233" s="6"/>
      <c r="U233" s="6"/>
      <c r="V233" s="6"/>
      <c r="W233" s="6"/>
      <c r="X233" s="6"/>
      <c r="Y233" s="6"/>
    </row>
    <row r="234" spans="16:25" ht="12" customHeight="1" x14ac:dyDescent="0.25">
      <c r="P234" s="293"/>
      <c r="Q234" s="6"/>
      <c r="R234" s="6"/>
      <c r="S234" s="6"/>
      <c r="T234" s="6"/>
      <c r="U234" s="6"/>
      <c r="V234" s="6"/>
      <c r="W234" s="6"/>
      <c r="X234" s="6"/>
      <c r="Y234" s="6"/>
    </row>
    <row r="235" spans="16:25" ht="12" customHeight="1" x14ac:dyDescent="0.25">
      <c r="P235" s="293"/>
      <c r="Q235" s="6"/>
      <c r="R235" s="6"/>
      <c r="S235" s="6"/>
      <c r="T235" s="6"/>
      <c r="U235" s="6"/>
      <c r="V235" s="6"/>
      <c r="W235" s="6"/>
      <c r="X235" s="6"/>
      <c r="Y235" s="6"/>
    </row>
    <row r="236" spans="16:25" ht="12" customHeight="1" x14ac:dyDescent="0.25">
      <c r="P236" s="293"/>
      <c r="Q236" s="6"/>
      <c r="R236" s="6"/>
      <c r="S236" s="6"/>
      <c r="T236" s="6"/>
      <c r="U236" s="6"/>
      <c r="V236" s="6"/>
      <c r="W236" s="6"/>
      <c r="X236" s="6"/>
      <c r="Y236" s="6"/>
    </row>
    <row r="237" spans="16:25" ht="12" customHeight="1" x14ac:dyDescent="0.25">
      <c r="P237" s="293"/>
      <c r="Q237" s="6"/>
      <c r="R237" s="6"/>
      <c r="S237" s="6"/>
      <c r="T237" s="6"/>
      <c r="U237" s="6"/>
      <c r="V237" s="6"/>
      <c r="W237" s="6"/>
      <c r="X237" s="6"/>
      <c r="Y237" s="6"/>
    </row>
    <row r="238" spans="16:25" ht="12" customHeight="1" x14ac:dyDescent="0.25">
      <c r="P238" s="293"/>
      <c r="Q238" s="6"/>
      <c r="R238" s="6"/>
      <c r="S238" s="6"/>
      <c r="T238" s="6"/>
      <c r="U238" s="6"/>
      <c r="V238" s="6"/>
      <c r="W238" s="6"/>
      <c r="X238" s="6"/>
      <c r="Y238" s="6"/>
    </row>
    <row r="239" spans="16:25" ht="12" customHeight="1" x14ac:dyDescent="0.25">
      <c r="P239" s="293"/>
      <c r="Q239" s="6"/>
      <c r="R239" s="6"/>
      <c r="S239" s="6"/>
      <c r="T239" s="6"/>
      <c r="U239" s="6"/>
      <c r="V239" s="6"/>
      <c r="W239" s="6"/>
      <c r="X239" s="6"/>
      <c r="Y239" s="6"/>
    </row>
    <row r="240" spans="16:25" ht="12" customHeight="1" x14ac:dyDescent="0.25">
      <c r="P240" s="293"/>
      <c r="Q240" s="6"/>
      <c r="R240" s="6"/>
      <c r="S240" s="6"/>
      <c r="T240" s="6"/>
      <c r="U240" s="6"/>
      <c r="V240" s="6"/>
      <c r="W240" s="6"/>
      <c r="X240" s="6"/>
      <c r="Y240" s="6"/>
    </row>
    <row r="241" spans="16:25" ht="12" customHeight="1" x14ac:dyDescent="0.25">
      <c r="P241" s="293"/>
      <c r="Q241" s="6"/>
      <c r="R241" s="6"/>
      <c r="S241" s="6"/>
      <c r="T241" s="6"/>
      <c r="U241" s="6"/>
      <c r="V241" s="6"/>
      <c r="W241" s="6"/>
      <c r="X241" s="6"/>
      <c r="Y241" s="6"/>
    </row>
    <row r="242" spans="16:25" ht="12" customHeight="1" x14ac:dyDescent="0.25">
      <c r="P242" s="293"/>
      <c r="Q242" s="6"/>
      <c r="R242" s="6"/>
      <c r="S242" s="6"/>
      <c r="T242" s="6"/>
      <c r="U242" s="6"/>
      <c r="V242" s="6"/>
      <c r="W242" s="6"/>
      <c r="X242" s="6"/>
      <c r="Y242" s="6"/>
    </row>
    <row r="243" spans="16:25" ht="12" customHeight="1" x14ac:dyDescent="0.25">
      <c r="P243" s="293"/>
      <c r="Q243" s="6"/>
      <c r="R243" s="6"/>
      <c r="S243" s="6"/>
      <c r="T243" s="6"/>
      <c r="U243" s="6"/>
      <c r="V243" s="6"/>
      <c r="W243" s="6"/>
      <c r="X243" s="6"/>
      <c r="Y243" s="6"/>
    </row>
    <row r="244" spans="16:25" ht="12" customHeight="1" x14ac:dyDescent="0.25">
      <c r="P244" s="293"/>
      <c r="Q244" s="6"/>
      <c r="R244" s="6"/>
      <c r="S244" s="6"/>
      <c r="T244" s="6"/>
      <c r="U244" s="6"/>
      <c r="V244" s="6"/>
      <c r="W244" s="6"/>
      <c r="X244" s="6"/>
      <c r="Y244" s="6"/>
    </row>
    <row r="245" spans="16:25" ht="12" customHeight="1" x14ac:dyDescent="0.25">
      <c r="P245" s="293"/>
      <c r="Q245" s="6"/>
      <c r="R245" s="6"/>
      <c r="S245" s="6"/>
      <c r="T245" s="6"/>
      <c r="U245" s="6"/>
      <c r="V245" s="6"/>
      <c r="W245" s="6"/>
      <c r="X245" s="6"/>
      <c r="Y245" s="6"/>
    </row>
    <row r="246" spans="16:25" ht="12" customHeight="1" x14ac:dyDescent="0.25">
      <c r="P246" s="293"/>
      <c r="Q246" s="6"/>
      <c r="R246" s="6"/>
      <c r="S246" s="6"/>
      <c r="T246" s="6"/>
      <c r="U246" s="6"/>
      <c r="V246" s="6"/>
      <c r="W246" s="6"/>
      <c r="X246" s="6"/>
      <c r="Y246" s="6"/>
    </row>
    <row r="247" spans="16:25" ht="12" customHeight="1" x14ac:dyDescent="0.25">
      <c r="P247" s="293"/>
      <c r="Q247" s="6"/>
      <c r="R247" s="6"/>
      <c r="S247" s="6"/>
      <c r="T247" s="6"/>
      <c r="U247" s="6"/>
      <c r="V247" s="6"/>
      <c r="W247" s="6"/>
      <c r="X247" s="6"/>
      <c r="Y247" s="6"/>
    </row>
    <row r="248" spans="16:25" ht="12" customHeight="1" x14ac:dyDescent="0.25">
      <c r="P248" s="293"/>
      <c r="Q248" s="6"/>
      <c r="R248" s="6"/>
      <c r="S248" s="6"/>
      <c r="T248" s="6"/>
      <c r="U248" s="6"/>
      <c r="V248" s="6"/>
      <c r="W248" s="6"/>
      <c r="X248" s="6"/>
      <c r="Y248" s="6"/>
    </row>
    <row r="249" spans="16:25" ht="12" customHeight="1" x14ac:dyDescent="0.25">
      <c r="P249" s="293"/>
      <c r="Q249" s="6"/>
      <c r="R249" s="6"/>
      <c r="S249" s="6"/>
      <c r="T249" s="6"/>
      <c r="U249" s="6"/>
      <c r="V249" s="6"/>
      <c r="W249" s="6"/>
      <c r="X249" s="6"/>
      <c r="Y249" s="6"/>
    </row>
    <row r="250" spans="16:25" ht="12" customHeight="1" x14ac:dyDescent="0.25">
      <c r="P250" s="293"/>
      <c r="Q250" s="6"/>
      <c r="R250" s="6"/>
      <c r="S250" s="6"/>
      <c r="T250" s="6"/>
      <c r="U250" s="6"/>
      <c r="V250" s="6"/>
      <c r="W250" s="6"/>
      <c r="X250" s="6"/>
      <c r="Y250" s="6"/>
    </row>
    <row r="251" spans="16:25" ht="12" customHeight="1" x14ac:dyDescent="0.25">
      <c r="P251" s="293"/>
      <c r="Q251" s="6"/>
      <c r="R251" s="6"/>
      <c r="S251" s="6"/>
      <c r="T251" s="6"/>
      <c r="U251" s="6"/>
      <c r="V251" s="6"/>
      <c r="W251" s="6"/>
      <c r="X251" s="6"/>
      <c r="Y251" s="6"/>
    </row>
    <row r="252" spans="16:25" ht="12" customHeight="1" x14ac:dyDescent="0.25">
      <c r="P252" s="293"/>
      <c r="Q252" s="6"/>
      <c r="R252" s="6"/>
      <c r="S252" s="6"/>
      <c r="T252" s="6"/>
      <c r="U252" s="6"/>
      <c r="V252" s="6"/>
      <c r="W252" s="6"/>
      <c r="X252" s="6"/>
      <c r="Y252" s="6"/>
    </row>
    <row r="253" spans="16:25" ht="12" customHeight="1" x14ac:dyDescent="0.25">
      <c r="P253" s="293"/>
      <c r="Q253" s="6"/>
      <c r="R253" s="6"/>
      <c r="S253" s="6"/>
      <c r="T253" s="6"/>
      <c r="U253" s="6"/>
      <c r="V253" s="6"/>
      <c r="W253" s="6"/>
      <c r="X253" s="6"/>
      <c r="Y253" s="6"/>
    </row>
    <row r="254" spans="16:25" ht="12" customHeight="1" x14ac:dyDescent="0.25">
      <c r="P254" s="293"/>
      <c r="Q254" s="6"/>
      <c r="R254" s="6"/>
      <c r="S254" s="6"/>
      <c r="T254" s="6"/>
      <c r="U254" s="6"/>
      <c r="V254" s="6"/>
      <c r="W254" s="6"/>
      <c r="X254" s="6"/>
      <c r="Y254" s="6"/>
    </row>
    <row r="255" spans="16:25" ht="12" customHeight="1" x14ac:dyDescent="0.25">
      <c r="P255" s="293"/>
      <c r="Q255" s="6"/>
      <c r="R255" s="6"/>
      <c r="S255" s="6"/>
      <c r="T255" s="6"/>
      <c r="U255" s="6"/>
      <c r="V255" s="6"/>
      <c r="W255" s="6"/>
      <c r="X255" s="6"/>
      <c r="Y255" s="6"/>
    </row>
    <row r="256" spans="16:25" ht="12" customHeight="1" x14ac:dyDescent="0.25">
      <c r="P256" s="293"/>
      <c r="Q256" s="6"/>
      <c r="R256" s="6"/>
      <c r="S256" s="6"/>
      <c r="T256" s="6"/>
      <c r="U256" s="6"/>
      <c r="V256" s="6"/>
      <c r="W256" s="6"/>
      <c r="X256" s="6"/>
      <c r="Y256" s="6"/>
    </row>
    <row r="257" spans="16:25" ht="12" customHeight="1" x14ac:dyDescent="0.25">
      <c r="P257" s="293"/>
      <c r="Q257" s="6"/>
      <c r="R257" s="6"/>
      <c r="S257" s="6"/>
      <c r="T257" s="6"/>
      <c r="U257" s="6"/>
      <c r="V257" s="6"/>
      <c r="W257" s="6"/>
      <c r="X257" s="6"/>
      <c r="Y257" s="6"/>
    </row>
    <row r="258" spans="16:25" ht="12" customHeight="1" x14ac:dyDescent="0.25">
      <c r="P258" s="293"/>
      <c r="Q258" s="6"/>
      <c r="R258" s="6"/>
      <c r="S258" s="6"/>
      <c r="T258" s="6"/>
      <c r="U258" s="6"/>
      <c r="V258" s="6"/>
      <c r="W258" s="6"/>
      <c r="X258" s="6"/>
      <c r="Y258" s="6"/>
    </row>
    <row r="259" spans="16:25" ht="12" customHeight="1" x14ac:dyDescent="0.25">
      <c r="P259" s="293"/>
      <c r="Q259" s="6"/>
      <c r="R259" s="6"/>
      <c r="S259" s="6"/>
      <c r="T259" s="6"/>
      <c r="U259" s="6"/>
      <c r="V259" s="6"/>
      <c r="W259" s="6"/>
      <c r="X259" s="6"/>
      <c r="Y259" s="6"/>
    </row>
    <row r="260" spans="16:25" ht="12" customHeight="1" x14ac:dyDescent="0.25">
      <c r="P260" s="293"/>
      <c r="Q260" s="6"/>
      <c r="R260" s="6"/>
      <c r="S260" s="6"/>
      <c r="T260" s="6"/>
      <c r="U260" s="6"/>
      <c r="V260" s="6"/>
      <c r="W260" s="6"/>
      <c r="X260" s="6"/>
      <c r="Y260" s="6"/>
    </row>
    <row r="261" spans="16:25" ht="12" customHeight="1" x14ac:dyDescent="0.25">
      <c r="P261" s="293"/>
      <c r="Q261" s="6"/>
      <c r="R261" s="6"/>
      <c r="S261" s="6"/>
      <c r="T261" s="6"/>
      <c r="U261" s="6"/>
      <c r="V261" s="6"/>
      <c r="W261" s="6"/>
      <c r="X261" s="6"/>
      <c r="Y261" s="6"/>
    </row>
    <row r="262" spans="16:25" ht="12" customHeight="1" x14ac:dyDescent="0.25">
      <c r="P262" s="293"/>
      <c r="Q262" s="6"/>
      <c r="R262" s="6"/>
      <c r="S262" s="6"/>
      <c r="T262" s="6"/>
      <c r="U262" s="6"/>
      <c r="V262" s="6"/>
      <c r="W262" s="6"/>
      <c r="X262" s="6"/>
      <c r="Y262" s="6"/>
    </row>
    <row r="263" spans="16:25" ht="12" customHeight="1" x14ac:dyDescent="0.25">
      <c r="P263" s="293"/>
      <c r="Q263" s="6"/>
      <c r="R263" s="6"/>
      <c r="S263" s="6"/>
      <c r="T263" s="6"/>
      <c r="U263" s="6"/>
      <c r="V263" s="6"/>
      <c r="W263" s="6"/>
      <c r="X263" s="6"/>
      <c r="Y263" s="6"/>
    </row>
    <row r="264" spans="16:25" ht="12" customHeight="1" x14ac:dyDescent="0.25">
      <c r="P264" s="293"/>
      <c r="Q264" s="6"/>
      <c r="R264" s="6"/>
      <c r="S264" s="6"/>
      <c r="T264" s="6"/>
      <c r="U264" s="6"/>
      <c r="V264" s="6"/>
      <c r="W264" s="6"/>
      <c r="X264" s="6"/>
      <c r="Y264" s="6"/>
    </row>
    <row r="265" spans="16:25" ht="12" customHeight="1" x14ac:dyDescent="0.25">
      <c r="P265" s="293"/>
      <c r="Q265" s="6"/>
      <c r="R265" s="6"/>
      <c r="S265" s="6"/>
      <c r="T265" s="6"/>
      <c r="U265" s="6"/>
      <c r="V265" s="6"/>
      <c r="W265" s="6"/>
      <c r="X265" s="6"/>
      <c r="Y265" s="6"/>
    </row>
    <row r="266" spans="16:25" ht="12" customHeight="1" x14ac:dyDescent="0.25">
      <c r="P266" s="293"/>
      <c r="Q266" s="6"/>
      <c r="R266" s="6"/>
      <c r="S266" s="6"/>
      <c r="T266" s="6"/>
      <c r="U266" s="6"/>
      <c r="V266" s="6"/>
      <c r="W266" s="6"/>
      <c r="X266" s="6"/>
      <c r="Y266" s="6"/>
    </row>
    <row r="267" spans="16:25" ht="12" customHeight="1" x14ac:dyDescent="0.25">
      <c r="P267" s="293"/>
      <c r="Q267" s="6"/>
      <c r="R267" s="6"/>
      <c r="S267" s="6"/>
      <c r="T267" s="6"/>
      <c r="U267" s="6"/>
      <c r="V267" s="6"/>
      <c r="W267" s="6"/>
      <c r="X267" s="6"/>
      <c r="Y267" s="6"/>
    </row>
    <row r="268" spans="16:25" ht="12" customHeight="1" x14ac:dyDescent="0.25">
      <c r="P268" s="293"/>
      <c r="Q268" s="6"/>
      <c r="R268" s="6"/>
      <c r="S268" s="6"/>
      <c r="T268" s="6"/>
      <c r="U268" s="6"/>
      <c r="V268" s="6"/>
      <c r="W268" s="6"/>
      <c r="X268" s="6"/>
      <c r="Y268" s="6"/>
    </row>
    <row r="269" spans="16:25" ht="12" customHeight="1" x14ac:dyDescent="0.25">
      <c r="P269" s="293"/>
      <c r="Q269" s="6"/>
      <c r="R269" s="6"/>
      <c r="S269" s="6"/>
      <c r="T269" s="6"/>
      <c r="U269" s="6"/>
      <c r="V269" s="6"/>
      <c r="W269" s="6"/>
      <c r="X269" s="6"/>
      <c r="Y269" s="6"/>
    </row>
    <row r="270" spans="16:25" ht="12" customHeight="1" x14ac:dyDescent="0.25">
      <c r="P270" s="293"/>
      <c r="Q270" s="6"/>
      <c r="R270" s="6"/>
      <c r="S270" s="6"/>
      <c r="T270" s="6"/>
      <c r="U270" s="6"/>
      <c r="V270" s="6"/>
      <c r="W270" s="6"/>
      <c r="X270" s="6"/>
      <c r="Y270" s="6"/>
    </row>
    <row r="271" spans="16:25" ht="12" customHeight="1" x14ac:dyDescent="0.25">
      <c r="P271" s="293"/>
      <c r="Q271" s="6"/>
      <c r="R271" s="6"/>
      <c r="S271" s="6"/>
      <c r="T271" s="6"/>
      <c r="U271" s="6"/>
      <c r="V271" s="6"/>
      <c r="W271" s="6"/>
      <c r="X271" s="6"/>
      <c r="Y271" s="6"/>
    </row>
    <row r="272" spans="16:25" ht="12" customHeight="1" x14ac:dyDescent="0.25">
      <c r="P272" s="293"/>
      <c r="Q272" s="6"/>
      <c r="R272" s="6"/>
      <c r="S272" s="6"/>
      <c r="T272" s="6"/>
      <c r="U272" s="6"/>
      <c r="V272" s="6"/>
      <c r="W272" s="6"/>
      <c r="X272" s="6"/>
      <c r="Y272" s="6"/>
    </row>
    <row r="273" spans="16:25" ht="12" customHeight="1" x14ac:dyDescent="0.25">
      <c r="P273" s="293"/>
      <c r="Q273" s="6"/>
      <c r="R273" s="6"/>
      <c r="S273" s="6"/>
      <c r="T273" s="6"/>
      <c r="U273" s="6"/>
      <c r="V273" s="6"/>
      <c r="W273" s="6"/>
      <c r="X273" s="6"/>
      <c r="Y273" s="6"/>
    </row>
    <row r="274" spans="16:25" ht="12" customHeight="1" x14ac:dyDescent="0.25">
      <c r="P274" s="293"/>
      <c r="Q274" s="6"/>
      <c r="R274" s="6"/>
      <c r="S274" s="6"/>
      <c r="T274" s="6"/>
      <c r="U274" s="6"/>
      <c r="V274" s="6"/>
      <c r="W274" s="6"/>
      <c r="X274" s="6"/>
      <c r="Y274" s="6"/>
    </row>
    <row r="275" spans="16:25" ht="12" customHeight="1" x14ac:dyDescent="0.25">
      <c r="P275" s="293"/>
      <c r="Q275" s="6"/>
      <c r="R275" s="6"/>
      <c r="S275" s="6"/>
      <c r="T275" s="6"/>
      <c r="U275" s="6"/>
      <c r="V275" s="6"/>
      <c r="W275" s="6"/>
      <c r="X275" s="6"/>
      <c r="Y275" s="6"/>
    </row>
    <row r="276" spans="16:25" ht="12" customHeight="1" x14ac:dyDescent="0.25">
      <c r="P276" s="293"/>
      <c r="Q276" s="6"/>
      <c r="R276" s="6"/>
      <c r="S276" s="6"/>
      <c r="T276" s="6"/>
      <c r="U276" s="6"/>
      <c r="V276" s="6"/>
      <c r="W276" s="6"/>
      <c r="X276" s="6"/>
      <c r="Y276" s="6"/>
    </row>
    <row r="277" spans="16:25" ht="12" customHeight="1" x14ac:dyDescent="0.25">
      <c r="P277" s="293"/>
      <c r="Q277" s="6"/>
      <c r="R277" s="6"/>
      <c r="S277" s="6"/>
      <c r="T277" s="6"/>
      <c r="U277" s="6"/>
      <c r="V277" s="6"/>
      <c r="W277" s="6"/>
      <c r="X277" s="6"/>
      <c r="Y277" s="6"/>
    </row>
    <row r="278" spans="16:25" ht="12" customHeight="1" x14ac:dyDescent="0.25">
      <c r="P278" s="293"/>
      <c r="Q278" s="6"/>
      <c r="R278" s="6"/>
      <c r="S278" s="6"/>
      <c r="T278" s="6"/>
      <c r="U278" s="6"/>
      <c r="V278" s="6"/>
      <c r="W278" s="6"/>
      <c r="X278" s="6"/>
      <c r="Y278" s="6"/>
    </row>
    <row r="279" spans="16:25" ht="12" customHeight="1" x14ac:dyDescent="0.25">
      <c r="P279" s="293"/>
      <c r="Q279" s="6"/>
      <c r="R279" s="6"/>
      <c r="S279" s="6"/>
      <c r="T279" s="6"/>
      <c r="U279" s="6"/>
      <c r="V279" s="6"/>
      <c r="W279" s="6"/>
      <c r="X279" s="6"/>
      <c r="Y279" s="6"/>
    </row>
    <row r="280" spans="16:25" ht="12" customHeight="1" x14ac:dyDescent="0.25">
      <c r="P280" s="293"/>
      <c r="Q280" s="6"/>
      <c r="R280" s="6"/>
      <c r="S280" s="6"/>
      <c r="T280" s="6"/>
      <c r="U280" s="6"/>
      <c r="V280" s="6"/>
      <c r="W280" s="6"/>
      <c r="X280" s="6"/>
      <c r="Y280" s="6"/>
    </row>
    <row r="281" spans="16:25" ht="12" customHeight="1" x14ac:dyDescent="0.25">
      <c r="P281" s="293"/>
      <c r="Q281" s="6"/>
      <c r="R281" s="6"/>
      <c r="S281" s="6"/>
      <c r="T281" s="6"/>
      <c r="U281" s="6"/>
      <c r="V281" s="6"/>
      <c r="W281" s="6"/>
      <c r="X281" s="6"/>
      <c r="Y281" s="6"/>
    </row>
    <row r="282" spans="16:25" ht="12" customHeight="1" x14ac:dyDescent="0.25">
      <c r="P282" s="293"/>
      <c r="Q282" s="6"/>
      <c r="R282" s="6"/>
      <c r="S282" s="6"/>
      <c r="T282" s="6"/>
      <c r="U282" s="6"/>
      <c r="V282" s="6"/>
      <c r="W282" s="6"/>
      <c r="X282" s="6"/>
      <c r="Y282" s="6"/>
    </row>
    <row r="283" spans="16:25" ht="12" customHeight="1" x14ac:dyDescent="0.25">
      <c r="P283" s="293"/>
      <c r="Q283" s="6"/>
      <c r="R283" s="6"/>
      <c r="S283" s="6"/>
      <c r="T283" s="6"/>
      <c r="U283" s="6"/>
      <c r="V283" s="6"/>
      <c r="W283" s="6"/>
      <c r="X283" s="6"/>
      <c r="Y283" s="6"/>
    </row>
    <row r="284" spans="16:25" ht="12" customHeight="1" x14ac:dyDescent="0.25">
      <c r="P284" s="293"/>
      <c r="Q284" s="6"/>
      <c r="R284" s="6"/>
      <c r="S284" s="6"/>
      <c r="T284" s="6"/>
      <c r="U284" s="6"/>
      <c r="V284" s="6"/>
      <c r="W284" s="6"/>
      <c r="X284" s="6"/>
      <c r="Y284" s="6"/>
    </row>
    <row r="285" spans="16:25" ht="12" customHeight="1" x14ac:dyDescent="0.25">
      <c r="P285" s="293"/>
      <c r="Q285" s="6"/>
      <c r="R285" s="6"/>
      <c r="S285" s="6"/>
      <c r="T285" s="6"/>
      <c r="U285" s="6"/>
      <c r="V285" s="6"/>
      <c r="W285" s="6"/>
      <c r="X285" s="6"/>
      <c r="Y285" s="6"/>
    </row>
    <row r="286" spans="16:25" ht="12" customHeight="1" x14ac:dyDescent="0.25">
      <c r="P286" s="293"/>
      <c r="Q286" s="6"/>
      <c r="R286" s="6"/>
      <c r="S286" s="6"/>
      <c r="T286" s="6"/>
      <c r="U286" s="6"/>
      <c r="V286" s="6"/>
      <c r="W286" s="6"/>
      <c r="X286" s="6"/>
      <c r="Y286" s="6"/>
    </row>
    <row r="287" spans="16:25" ht="12" customHeight="1" x14ac:dyDescent="0.25">
      <c r="P287" s="293"/>
      <c r="Q287" s="6"/>
      <c r="R287" s="6"/>
      <c r="S287" s="6"/>
      <c r="T287" s="6"/>
      <c r="U287" s="6"/>
      <c r="V287" s="6"/>
      <c r="W287" s="6"/>
      <c r="X287" s="6"/>
      <c r="Y287" s="6"/>
    </row>
    <row r="288" spans="16:25" ht="12" customHeight="1" x14ac:dyDescent="0.25">
      <c r="P288" s="293"/>
      <c r="Q288" s="6"/>
      <c r="R288" s="6"/>
      <c r="S288" s="6"/>
      <c r="T288" s="6"/>
      <c r="U288" s="6"/>
      <c r="V288" s="6"/>
      <c r="W288" s="6"/>
      <c r="X288" s="6"/>
      <c r="Y288" s="6"/>
    </row>
    <row r="289" spans="16:25" ht="12" customHeight="1" x14ac:dyDescent="0.25">
      <c r="P289" s="293"/>
      <c r="Q289" s="6"/>
      <c r="R289" s="6"/>
      <c r="S289" s="6"/>
      <c r="T289" s="6"/>
      <c r="U289" s="6"/>
      <c r="V289" s="6"/>
      <c r="W289" s="6"/>
      <c r="X289" s="6"/>
      <c r="Y289" s="6"/>
    </row>
    <row r="290" spans="16:25" ht="12" customHeight="1" x14ac:dyDescent="0.25">
      <c r="P290" s="293"/>
      <c r="Q290" s="6"/>
      <c r="R290" s="6"/>
      <c r="S290" s="6"/>
      <c r="T290" s="6"/>
      <c r="U290" s="6"/>
      <c r="V290" s="6"/>
      <c r="W290" s="6"/>
      <c r="X290" s="6"/>
      <c r="Y290" s="6"/>
    </row>
    <row r="291" spans="16:25" ht="12" customHeight="1" x14ac:dyDescent="0.25">
      <c r="P291" s="293"/>
      <c r="Q291" s="6"/>
      <c r="R291" s="6"/>
      <c r="S291" s="6"/>
      <c r="T291" s="6"/>
      <c r="U291" s="6"/>
      <c r="V291" s="6"/>
      <c r="W291" s="6"/>
      <c r="X291" s="6"/>
      <c r="Y291" s="6"/>
    </row>
    <row r="292" spans="16:25" ht="12" customHeight="1" x14ac:dyDescent="0.25">
      <c r="P292" s="293"/>
      <c r="Q292" s="6"/>
      <c r="R292" s="6"/>
      <c r="S292" s="6"/>
      <c r="T292" s="6"/>
      <c r="U292" s="6"/>
      <c r="V292" s="6"/>
      <c r="W292" s="6"/>
      <c r="X292" s="6"/>
      <c r="Y292" s="6"/>
    </row>
    <row r="293" spans="16:25" ht="12" customHeight="1" x14ac:dyDescent="0.25">
      <c r="P293" s="293"/>
      <c r="Q293" s="6"/>
      <c r="R293" s="6"/>
      <c r="S293" s="6"/>
      <c r="T293" s="6"/>
      <c r="U293" s="6"/>
      <c r="V293" s="6"/>
      <c r="W293" s="6"/>
      <c r="X293" s="6"/>
      <c r="Y293" s="6"/>
    </row>
    <row r="294" spans="16:25" ht="12" customHeight="1" x14ac:dyDescent="0.25">
      <c r="P294" s="293"/>
      <c r="Q294" s="6"/>
      <c r="R294" s="6"/>
      <c r="S294" s="6"/>
      <c r="T294" s="6"/>
      <c r="U294" s="6"/>
      <c r="V294" s="6"/>
      <c r="W294" s="6"/>
      <c r="X294" s="6"/>
      <c r="Y294" s="6"/>
    </row>
    <row r="295" spans="16:25" ht="12" customHeight="1" x14ac:dyDescent="0.25">
      <c r="P295" s="293"/>
      <c r="Q295" s="6"/>
      <c r="R295" s="6"/>
      <c r="S295" s="6"/>
      <c r="T295" s="6"/>
      <c r="U295" s="6"/>
      <c r="V295" s="6"/>
      <c r="W295" s="6"/>
      <c r="X295" s="6"/>
      <c r="Y295" s="6"/>
    </row>
    <row r="296" spans="16:25" ht="12" customHeight="1" x14ac:dyDescent="0.25">
      <c r="P296" s="293"/>
      <c r="Q296" s="6"/>
      <c r="R296" s="6"/>
      <c r="S296" s="6"/>
      <c r="T296" s="6"/>
      <c r="U296" s="6"/>
      <c r="V296" s="6"/>
      <c r="W296" s="6"/>
      <c r="X296" s="6"/>
      <c r="Y296" s="6"/>
    </row>
    <row r="297" spans="16:25" ht="12" customHeight="1" x14ac:dyDescent="0.25">
      <c r="P297" s="293"/>
      <c r="Q297" s="6"/>
      <c r="R297" s="6"/>
      <c r="S297" s="6"/>
      <c r="T297" s="6"/>
      <c r="U297" s="6"/>
      <c r="V297" s="6"/>
      <c r="W297" s="6"/>
      <c r="X297" s="6"/>
      <c r="Y297" s="6"/>
    </row>
    <row r="298" spans="16:25" ht="12" customHeight="1" x14ac:dyDescent="0.25">
      <c r="P298" s="293"/>
      <c r="Q298" s="6"/>
      <c r="R298" s="6"/>
      <c r="S298" s="6"/>
      <c r="T298" s="6"/>
      <c r="U298" s="6"/>
      <c r="V298" s="6"/>
      <c r="W298" s="6"/>
      <c r="X298" s="6"/>
      <c r="Y298" s="6"/>
    </row>
    <row r="299" spans="16:25" ht="12" customHeight="1" x14ac:dyDescent="0.25">
      <c r="P299" s="293"/>
      <c r="Q299" s="6"/>
      <c r="R299" s="6"/>
      <c r="S299" s="6"/>
      <c r="T299" s="6"/>
      <c r="U299" s="6"/>
      <c r="V299" s="6"/>
      <c r="W299" s="6"/>
      <c r="X299" s="6"/>
      <c r="Y299" s="6"/>
    </row>
    <row r="300" spans="16:25" ht="12" customHeight="1" x14ac:dyDescent="0.25">
      <c r="P300" s="293"/>
      <c r="Q300" s="6"/>
      <c r="R300" s="6"/>
      <c r="S300" s="6"/>
      <c r="T300" s="6"/>
      <c r="U300" s="6"/>
      <c r="V300" s="6"/>
      <c r="W300" s="6"/>
      <c r="X300" s="6"/>
      <c r="Y300" s="6"/>
    </row>
    <row r="301" spans="16:25" ht="12" customHeight="1" x14ac:dyDescent="0.25">
      <c r="P301" s="293"/>
      <c r="Q301" s="6"/>
      <c r="R301" s="6"/>
      <c r="S301" s="6"/>
      <c r="T301" s="6"/>
      <c r="U301" s="6"/>
      <c r="V301" s="6"/>
      <c r="W301" s="6"/>
      <c r="X301" s="6"/>
      <c r="Y301" s="6"/>
    </row>
    <row r="302" spans="16:25" ht="12" customHeight="1" x14ac:dyDescent="0.25">
      <c r="P302" s="293"/>
      <c r="Q302" s="6"/>
      <c r="R302" s="6"/>
      <c r="S302" s="6"/>
      <c r="T302" s="6"/>
      <c r="U302" s="6"/>
      <c r="V302" s="6"/>
      <c r="W302" s="6"/>
      <c r="X302" s="6"/>
      <c r="Y302" s="6"/>
    </row>
    <row r="303" spans="16:25" ht="12" customHeight="1" x14ac:dyDescent="0.25">
      <c r="P303" s="293"/>
      <c r="Q303" s="6"/>
      <c r="R303" s="6"/>
      <c r="S303" s="6"/>
      <c r="T303" s="6"/>
      <c r="U303" s="6"/>
      <c r="V303" s="6"/>
      <c r="W303" s="6"/>
      <c r="X303" s="6"/>
      <c r="Y303" s="6"/>
    </row>
    <row r="304" spans="16:25" ht="12" customHeight="1" x14ac:dyDescent="0.25">
      <c r="P304" s="293"/>
      <c r="Q304" s="6"/>
      <c r="R304" s="6"/>
      <c r="S304" s="6"/>
      <c r="T304" s="6"/>
      <c r="U304" s="6"/>
      <c r="V304" s="6"/>
      <c r="W304" s="6"/>
      <c r="X304" s="6"/>
      <c r="Y304" s="6"/>
    </row>
    <row r="305" spans="16:25" ht="12" customHeight="1" x14ac:dyDescent="0.25">
      <c r="P305" s="293"/>
      <c r="Q305" s="6"/>
      <c r="R305" s="6"/>
      <c r="S305" s="6"/>
      <c r="T305" s="6"/>
      <c r="U305" s="6"/>
      <c r="V305" s="6"/>
      <c r="W305" s="6"/>
      <c r="X305" s="6"/>
      <c r="Y305" s="6"/>
    </row>
    <row r="306" spans="16:25" ht="12" customHeight="1" x14ac:dyDescent="0.25">
      <c r="P306" s="293"/>
      <c r="Q306" s="6"/>
      <c r="R306" s="6"/>
      <c r="S306" s="6"/>
      <c r="T306" s="6"/>
      <c r="U306" s="6"/>
      <c r="V306" s="6"/>
      <c r="W306" s="6"/>
      <c r="X306" s="6"/>
      <c r="Y306" s="6"/>
    </row>
    <row r="307" spans="16:25" ht="12" customHeight="1" x14ac:dyDescent="0.25">
      <c r="P307" s="293"/>
      <c r="Q307" s="6"/>
      <c r="R307" s="6"/>
      <c r="S307" s="6"/>
      <c r="T307" s="6"/>
      <c r="U307" s="6"/>
      <c r="V307" s="6"/>
      <c r="W307" s="6"/>
      <c r="X307" s="6"/>
      <c r="Y307" s="6"/>
    </row>
    <row r="308" spans="16:25" ht="12" customHeight="1" x14ac:dyDescent="0.25">
      <c r="P308" s="293"/>
      <c r="Q308" s="6"/>
      <c r="R308" s="6"/>
      <c r="S308" s="6"/>
      <c r="T308" s="6"/>
      <c r="U308" s="6"/>
      <c r="V308" s="6"/>
      <c r="W308" s="6"/>
      <c r="X308" s="6"/>
      <c r="Y308" s="6"/>
    </row>
    <row r="309" spans="16:25" ht="12" customHeight="1" x14ac:dyDescent="0.25">
      <c r="P309" s="293"/>
      <c r="Q309" s="6"/>
      <c r="R309" s="6"/>
      <c r="S309" s="6"/>
      <c r="T309" s="6"/>
      <c r="U309" s="6"/>
      <c r="V309" s="6"/>
      <c r="W309" s="6"/>
      <c r="X309" s="6"/>
      <c r="Y309" s="6"/>
    </row>
    <row r="310" spans="16:25" ht="12" customHeight="1" x14ac:dyDescent="0.25">
      <c r="P310" s="293"/>
      <c r="Q310" s="6"/>
      <c r="R310" s="6"/>
      <c r="S310" s="6"/>
      <c r="T310" s="6"/>
      <c r="U310" s="6"/>
      <c r="V310" s="6"/>
      <c r="W310" s="6"/>
      <c r="X310" s="6"/>
      <c r="Y310" s="6"/>
    </row>
    <row r="311" spans="16:25" ht="12" customHeight="1" x14ac:dyDescent="0.25">
      <c r="P311" s="293"/>
      <c r="Q311" s="6"/>
      <c r="R311" s="6"/>
      <c r="S311" s="6"/>
      <c r="T311" s="6"/>
      <c r="U311" s="6"/>
      <c r="V311" s="6"/>
      <c r="W311" s="6"/>
      <c r="X311" s="6"/>
      <c r="Y311" s="6"/>
    </row>
    <row r="312" spans="16:25" ht="12" customHeight="1" x14ac:dyDescent="0.25">
      <c r="P312" s="293"/>
      <c r="Q312" s="6"/>
      <c r="R312" s="6"/>
      <c r="S312" s="6"/>
      <c r="T312" s="6"/>
      <c r="U312" s="6"/>
      <c r="V312" s="6"/>
      <c r="W312" s="6"/>
      <c r="X312" s="6"/>
      <c r="Y312" s="6"/>
    </row>
    <row r="313" spans="16:25" ht="12" customHeight="1" x14ac:dyDescent="0.25">
      <c r="P313" s="293"/>
      <c r="Q313" s="6"/>
      <c r="R313" s="6"/>
      <c r="S313" s="6"/>
      <c r="T313" s="6"/>
      <c r="U313" s="6"/>
      <c r="V313" s="6"/>
      <c r="W313" s="6"/>
      <c r="X313" s="6"/>
      <c r="Y313" s="6"/>
    </row>
    <row r="314" spans="16:25" ht="12" customHeight="1" x14ac:dyDescent="0.25">
      <c r="P314" s="293"/>
      <c r="Q314" s="6"/>
      <c r="R314" s="6"/>
      <c r="S314" s="6"/>
      <c r="T314" s="6"/>
      <c r="U314" s="6"/>
      <c r="V314" s="6"/>
      <c r="W314" s="6"/>
      <c r="X314" s="6"/>
      <c r="Y314" s="6"/>
    </row>
    <row r="315" spans="16:25" ht="12" customHeight="1" x14ac:dyDescent="0.25">
      <c r="P315" s="293"/>
      <c r="Q315" s="6"/>
      <c r="R315" s="6"/>
      <c r="S315" s="6"/>
      <c r="T315" s="6"/>
      <c r="U315" s="6"/>
      <c r="V315" s="6"/>
      <c r="W315" s="6"/>
      <c r="X315" s="6"/>
      <c r="Y315" s="6"/>
    </row>
    <row r="316" spans="16:25" ht="12" customHeight="1" x14ac:dyDescent="0.25">
      <c r="P316" s="293"/>
      <c r="Q316" s="6"/>
      <c r="R316" s="6"/>
      <c r="S316" s="6"/>
      <c r="T316" s="6"/>
      <c r="U316" s="6"/>
      <c r="V316" s="6"/>
      <c r="W316" s="6"/>
      <c r="X316" s="6"/>
      <c r="Y316" s="6"/>
    </row>
    <row r="317" spans="16:25" ht="12" customHeight="1" x14ac:dyDescent="0.25">
      <c r="P317" s="293"/>
      <c r="Q317" s="6"/>
      <c r="R317" s="6"/>
      <c r="S317" s="6"/>
      <c r="T317" s="6"/>
      <c r="U317" s="6"/>
      <c r="V317" s="6"/>
      <c r="W317" s="6"/>
      <c r="X317" s="6"/>
      <c r="Y317" s="6"/>
    </row>
    <row r="318" spans="16:25" ht="12" customHeight="1" x14ac:dyDescent="0.25">
      <c r="P318" s="293"/>
      <c r="Q318" s="6"/>
      <c r="R318" s="6"/>
      <c r="S318" s="6"/>
      <c r="T318" s="6"/>
      <c r="U318" s="6"/>
      <c r="V318" s="6"/>
      <c r="W318" s="6"/>
      <c r="X318" s="6"/>
      <c r="Y318" s="6"/>
    </row>
    <row r="319" spans="16:25" ht="12" customHeight="1" x14ac:dyDescent="0.25">
      <c r="P319" s="293"/>
      <c r="Q319" s="6"/>
      <c r="R319" s="6"/>
      <c r="S319" s="6"/>
      <c r="T319" s="6"/>
      <c r="U319" s="6"/>
      <c r="V319" s="6"/>
      <c r="W319" s="6"/>
      <c r="X319" s="6"/>
      <c r="Y319" s="6"/>
    </row>
    <row r="320" spans="16:25" ht="12" customHeight="1" x14ac:dyDescent="0.25">
      <c r="P320" s="293"/>
      <c r="Q320" s="6"/>
      <c r="R320" s="6"/>
      <c r="S320" s="6"/>
      <c r="T320" s="6"/>
      <c r="U320" s="6"/>
      <c r="V320" s="6"/>
      <c r="W320" s="6"/>
      <c r="X320" s="6"/>
      <c r="Y320" s="6"/>
    </row>
    <row r="321" spans="16:25" ht="12" customHeight="1" x14ac:dyDescent="0.25">
      <c r="P321" s="293"/>
      <c r="Q321" s="6"/>
      <c r="R321" s="6"/>
      <c r="S321" s="6"/>
      <c r="T321" s="6"/>
      <c r="U321" s="6"/>
      <c r="V321" s="6"/>
      <c r="W321" s="6"/>
      <c r="X321" s="6"/>
      <c r="Y321" s="6"/>
    </row>
    <row r="322" spans="16:25" ht="12" customHeight="1" x14ac:dyDescent="0.25">
      <c r="P322" s="293"/>
      <c r="Q322" s="6"/>
      <c r="R322" s="6"/>
      <c r="S322" s="6"/>
      <c r="T322" s="6"/>
      <c r="U322" s="6"/>
      <c r="V322" s="6"/>
      <c r="W322" s="6"/>
      <c r="X322" s="6"/>
      <c r="Y322" s="6"/>
    </row>
    <row r="323" spans="16:25" ht="12" customHeight="1" x14ac:dyDescent="0.25">
      <c r="P323" s="293"/>
      <c r="Q323" s="6"/>
      <c r="R323" s="6"/>
      <c r="S323" s="6"/>
      <c r="T323" s="6"/>
      <c r="U323" s="6"/>
      <c r="V323" s="6"/>
      <c r="W323" s="6"/>
      <c r="X323" s="6"/>
      <c r="Y323" s="6"/>
    </row>
    <row r="324" spans="16:25" ht="12" customHeight="1" x14ac:dyDescent="0.25">
      <c r="P324" s="293"/>
      <c r="Q324" s="6"/>
      <c r="R324" s="6"/>
      <c r="S324" s="6"/>
      <c r="T324" s="6"/>
      <c r="U324" s="6"/>
      <c r="V324" s="6"/>
      <c r="W324" s="6"/>
      <c r="X324" s="6"/>
      <c r="Y324" s="6"/>
    </row>
    <row r="325" spans="16:25" ht="12" customHeight="1" x14ac:dyDescent="0.25">
      <c r="P325" s="293"/>
      <c r="Q325" s="6"/>
      <c r="R325" s="6"/>
      <c r="S325" s="6"/>
      <c r="T325" s="6"/>
      <c r="U325" s="6"/>
      <c r="V325" s="6"/>
      <c r="W325" s="6"/>
      <c r="X325" s="6"/>
      <c r="Y325" s="6"/>
    </row>
    <row r="326" spans="16:25" ht="12" customHeight="1" x14ac:dyDescent="0.25">
      <c r="P326" s="293"/>
      <c r="Q326" s="6"/>
      <c r="R326" s="6"/>
      <c r="S326" s="6"/>
      <c r="T326" s="6"/>
      <c r="U326" s="6"/>
      <c r="V326" s="6"/>
      <c r="W326" s="6"/>
      <c r="X326" s="6"/>
      <c r="Y326" s="6"/>
    </row>
    <row r="327" spans="16:25" ht="12" customHeight="1" x14ac:dyDescent="0.25">
      <c r="P327" s="293"/>
      <c r="Q327" s="6"/>
      <c r="R327" s="6"/>
      <c r="S327" s="6"/>
      <c r="T327" s="6"/>
      <c r="U327" s="6"/>
      <c r="V327" s="6"/>
      <c r="W327" s="6"/>
      <c r="X327" s="6"/>
      <c r="Y327" s="6"/>
    </row>
    <row r="328" spans="16:25" ht="12" customHeight="1" x14ac:dyDescent="0.25">
      <c r="P328" s="293"/>
      <c r="Q328" s="6"/>
      <c r="R328" s="6"/>
      <c r="S328" s="6"/>
      <c r="T328" s="6"/>
      <c r="U328" s="6"/>
      <c r="V328" s="6"/>
      <c r="W328" s="6"/>
      <c r="X328" s="6"/>
      <c r="Y328" s="6"/>
    </row>
    <row r="329" spans="16:25" ht="12" customHeight="1" x14ac:dyDescent="0.25">
      <c r="P329" s="293"/>
      <c r="Q329" s="6"/>
      <c r="R329" s="6"/>
      <c r="S329" s="6"/>
      <c r="T329" s="6"/>
      <c r="U329" s="6"/>
      <c r="V329" s="6"/>
      <c r="W329" s="6"/>
      <c r="X329" s="6"/>
      <c r="Y329" s="6"/>
    </row>
    <row r="330" spans="16:25" ht="12" customHeight="1" x14ac:dyDescent="0.25">
      <c r="P330" s="293"/>
      <c r="Q330" s="6"/>
      <c r="R330" s="6"/>
      <c r="S330" s="6"/>
      <c r="T330" s="6"/>
      <c r="U330" s="6"/>
      <c r="V330" s="6"/>
      <c r="W330" s="6"/>
      <c r="X330" s="6"/>
      <c r="Y330" s="6"/>
    </row>
    <row r="331" spans="16:25" ht="12" customHeight="1" x14ac:dyDescent="0.25">
      <c r="P331" s="293"/>
      <c r="Q331" s="6"/>
      <c r="R331" s="6"/>
      <c r="S331" s="6"/>
      <c r="T331" s="6"/>
      <c r="U331" s="6"/>
      <c r="V331" s="6"/>
      <c r="W331" s="6"/>
      <c r="X331" s="6"/>
      <c r="Y331" s="6"/>
    </row>
    <row r="332" spans="16:25" ht="12" customHeight="1" x14ac:dyDescent="0.25">
      <c r="P332" s="293"/>
      <c r="Q332" s="6"/>
      <c r="R332" s="6"/>
      <c r="S332" s="6"/>
      <c r="T332" s="6"/>
      <c r="U332" s="6"/>
      <c r="V332" s="6"/>
      <c r="W332" s="6"/>
      <c r="X332" s="6"/>
      <c r="Y332" s="6"/>
    </row>
    <row r="333" spans="16:25" ht="12" customHeight="1" x14ac:dyDescent="0.25">
      <c r="P333" s="293"/>
      <c r="Q333" s="6"/>
      <c r="R333" s="6"/>
      <c r="S333" s="6"/>
      <c r="T333" s="6"/>
      <c r="U333" s="6"/>
      <c r="V333" s="6"/>
      <c r="W333" s="6"/>
      <c r="X333" s="6"/>
      <c r="Y333" s="6"/>
    </row>
    <row r="334" spans="16:25" ht="12" customHeight="1" x14ac:dyDescent="0.25">
      <c r="P334" s="293"/>
      <c r="Q334" s="6"/>
      <c r="R334" s="6"/>
      <c r="S334" s="6"/>
      <c r="T334" s="6"/>
      <c r="U334" s="6"/>
      <c r="V334" s="6"/>
      <c r="W334" s="6"/>
      <c r="X334" s="6"/>
      <c r="Y334" s="6"/>
    </row>
    <row r="335" spans="16:25" ht="12" customHeight="1" x14ac:dyDescent="0.25">
      <c r="P335" s="293"/>
      <c r="Q335" s="6"/>
      <c r="R335" s="6"/>
      <c r="S335" s="6"/>
      <c r="T335" s="6"/>
      <c r="U335" s="6"/>
      <c r="V335" s="6"/>
      <c r="W335" s="6"/>
      <c r="X335" s="6"/>
      <c r="Y335" s="6"/>
    </row>
    <row r="336" spans="16:25" ht="12" customHeight="1" x14ac:dyDescent="0.25">
      <c r="P336" s="293"/>
      <c r="Q336" s="6"/>
      <c r="R336" s="6"/>
      <c r="S336" s="6"/>
      <c r="T336" s="6"/>
      <c r="U336" s="6"/>
      <c r="V336" s="6"/>
      <c r="W336" s="6"/>
      <c r="X336" s="6"/>
      <c r="Y336" s="6"/>
    </row>
    <row r="337" spans="16:25" ht="12" customHeight="1" x14ac:dyDescent="0.25">
      <c r="P337" s="293"/>
      <c r="Q337" s="6"/>
      <c r="R337" s="6"/>
      <c r="S337" s="6"/>
      <c r="T337" s="6"/>
      <c r="U337" s="6"/>
      <c r="V337" s="6"/>
      <c r="W337" s="6"/>
      <c r="X337" s="6"/>
      <c r="Y337" s="6"/>
    </row>
    <row r="338" spans="16:25" ht="12" customHeight="1" x14ac:dyDescent="0.25">
      <c r="P338" s="293"/>
      <c r="Q338" s="6"/>
      <c r="R338" s="6"/>
      <c r="S338" s="6"/>
      <c r="T338" s="6"/>
      <c r="U338" s="6"/>
      <c r="V338" s="6"/>
      <c r="W338" s="6"/>
      <c r="X338" s="6"/>
      <c r="Y338" s="6"/>
    </row>
    <row r="339" spans="16:25" ht="12" customHeight="1" x14ac:dyDescent="0.25">
      <c r="P339" s="293"/>
      <c r="Q339" s="6"/>
      <c r="R339" s="6"/>
      <c r="S339" s="6"/>
      <c r="T339" s="6"/>
      <c r="U339" s="6"/>
      <c r="V339" s="6"/>
      <c r="W339" s="6"/>
      <c r="X339" s="6"/>
      <c r="Y339" s="6"/>
    </row>
    <row r="340" spans="16:25" ht="12" customHeight="1" x14ac:dyDescent="0.25">
      <c r="P340" s="293"/>
      <c r="Q340" s="6"/>
      <c r="R340" s="6"/>
      <c r="S340" s="6"/>
      <c r="T340" s="6"/>
      <c r="U340" s="6"/>
      <c r="V340" s="6"/>
      <c r="W340" s="6"/>
      <c r="X340" s="6"/>
      <c r="Y340" s="6"/>
    </row>
    <row r="341" spans="16:25" ht="12" customHeight="1" x14ac:dyDescent="0.25">
      <c r="P341" s="293"/>
      <c r="Q341" s="6"/>
      <c r="R341" s="6"/>
      <c r="S341" s="6"/>
      <c r="T341" s="6"/>
      <c r="U341" s="6"/>
      <c r="V341" s="6"/>
      <c r="W341" s="6"/>
      <c r="X341" s="6"/>
      <c r="Y341" s="6"/>
    </row>
    <row r="342" spans="16:25" ht="12" customHeight="1" x14ac:dyDescent="0.25">
      <c r="P342" s="293"/>
      <c r="Q342" s="6"/>
      <c r="R342" s="6"/>
      <c r="S342" s="6"/>
      <c r="T342" s="6"/>
      <c r="U342" s="6"/>
      <c r="V342" s="6"/>
      <c r="W342" s="6"/>
      <c r="X342" s="6"/>
      <c r="Y342" s="6"/>
    </row>
    <row r="343" spans="16:25" ht="12" customHeight="1" x14ac:dyDescent="0.25">
      <c r="P343" s="293"/>
      <c r="Q343" s="6"/>
      <c r="R343" s="6"/>
      <c r="S343" s="6"/>
      <c r="T343" s="6"/>
      <c r="U343" s="6"/>
      <c r="V343" s="6"/>
      <c r="W343" s="6"/>
      <c r="X343" s="6"/>
      <c r="Y343" s="6"/>
    </row>
    <row r="344" spans="16:25" ht="12" customHeight="1" x14ac:dyDescent="0.25">
      <c r="P344" s="293"/>
      <c r="Q344" s="6"/>
      <c r="R344" s="6"/>
      <c r="S344" s="6"/>
      <c r="T344" s="6"/>
      <c r="U344" s="6"/>
      <c r="V344" s="6"/>
      <c r="W344" s="6"/>
      <c r="X344" s="6"/>
      <c r="Y344" s="6"/>
    </row>
    <row r="345" spans="16:25" ht="12" customHeight="1" x14ac:dyDescent="0.25">
      <c r="P345" s="293"/>
      <c r="Q345" s="6"/>
      <c r="R345" s="6"/>
      <c r="S345" s="6"/>
      <c r="T345" s="6"/>
      <c r="U345" s="6"/>
      <c r="V345" s="6"/>
      <c r="W345" s="6"/>
      <c r="X345" s="6"/>
      <c r="Y345" s="6"/>
    </row>
    <row r="346" spans="16:25" ht="12" customHeight="1" x14ac:dyDescent="0.25">
      <c r="P346" s="293"/>
      <c r="Q346" s="6"/>
      <c r="R346" s="6"/>
      <c r="S346" s="6"/>
      <c r="T346" s="6"/>
      <c r="U346" s="6"/>
      <c r="V346" s="6"/>
      <c r="W346" s="6"/>
      <c r="X346" s="6"/>
      <c r="Y346" s="6"/>
    </row>
    <row r="347" spans="16:25" ht="12" customHeight="1" x14ac:dyDescent="0.25">
      <c r="P347" s="293"/>
      <c r="Q347" s="6"/>
      <c r="R347" s="6"/>
      <c r="S347" s="6"/>
      <c r="T347" s="6"/>
      <c r="U347" s="6"/>
      <c r="V347" s="6"/>
      <c r="W347" s="6"/>
      <c r="X347" s="6"/>
      <c r="Y347" s="6"/>
    </row>
    <row r="348" spans="16:25" ht="12" customHeight="1" x14ac:dyDescent="0.25">
      <c r="P348" s="293"/>
      <c r="Q348" s="6"/>
      <c r="R348" s="6"/>
      <c r="S348" s="6"/>
      <c r="T348" s="6"/>
      <c r="U348" s="6"/>
      <c r="V348" s="6"/>
      <c r="W348" s="6"/>
      <c r="X348" s="6"/>
      <c r="Y348" s="6"/>
    </row>
    <row r="349" spans="16:25" ht="12" customHeight="1" x14ac:dyDescent="0.25">
      <c r="P349" s="293"/>
      <c r="Q349" s="6"/>
      <c r="R349" s="6"/>
      <c r="S349" s="6"/>
      <c r="T349" s="6"/>
      <c r="U349" s="6"/>
      <c r="V349" s="6"/>
      <c r="W349" s="6"/>
      <c r="X349" s="6"/>
      <c r="Y349" s="6"/>
    </row>
    <row r="350" spans="16:25" ht="12" customHeight="1" x14ac:dyDescent="0.25">
      <c r="P350" s="293"/>
      <c r="Q350" s="6"/>
      <c r="R350" s="6"/>
      <c r="S350" s="6"/>
      <c r="T350" s="6"/>
      <c r="U350" s="6"/>
      <c r="V350" s="6"/>
      <c r="W350" s="6"/>
      <c r="X350" s="6"/>
      <c r="Y350" s="6"/>
    </row>
    <row r="351" spans="16:25" ht="12" customHeight="1" x14ac:dyDescent="0.25">
      <c r="P351" s="293"/>
      <c r="Q351" s="6"/>
      <c r="R351" s="6"/>
      <c r="S351" s="6"/>
      <c r="T351" s="6"/>
      <c r="U351" s="6"/>
      <c r="V351" s="6"/>
      <c r="W351" s="6"/>
      <c r="X351" s="6"/>
      <c r="Y351" s="6"/>
    </row>
    <row r="352" spans="16:25" ht="12" customHeight="1" x14ac:dyDescent="0.25">
      <c r="P352" s="293"/>
      <c r="Q352" s="6"/>
      <c r="R352" s="6"/>
      <c r="S352" s="6"/>
      <c r="T352" s="6"/>
      <c r="U352" s="6"/>
      <c r="V352" s="6"/>
      <c r="W352" s="6"/>
      <c r="X352" s="6"/>
      <c r="Y352" s="6"/>
    </row>
    <row r="353" spans="16:25" ht="12" customHeight="1" x14ac:dyDescent="0.25">
      <c r="P353" s="293"/>
      <c r="Q353" s="6"/>
      <c r="R353" s="6"/>
      <c r="S353" s="6"/>
      <c r="T353" s="6"/>
      <c r="U353" s="6"/>
      <c r="V353" s="6"/>
      <c r="W353" s="6"/>
      <c r="X353" s="6"/>
      <c r="Y353" s="6"/>
    </row>
    <row r="354" spans="16:25" ht="12" customHeight="1" x14ac:dyDescent="0.25">
      <c r="P354" s="293"/>
      <c r="Q354" s="6"/>
      <c r="R354" s="6"/>
      <c r="S354" s="6"/>
      <c r="T354" s="6"/>
      <c r="U354" s="6"/>
      <c r="V354" s="6"/>
      <c r="W354" s="6"/>
      <c r="X354" s="6"/>
      <c r="Y354" s="6"/>
    </row>
    <row r="355" spans="16:25" ht="12" customHeight="1" x14ac:dyDescent="0.25">
      <c r="P355" s="293"/>
      <c r="Q355" s="6"/>
      <c r="R355" s="6"/>
      <c r="S355" s="6"/>
      <c r="T355" s="6"/>
      <c r="U355" s="6"/>
      <c r="V355" s="6"/>
      <c r="W355" s="6"/>
      <c r="X355" s="6"/>
      <c r="Y355" s="6"/>
    </row>
    <row r="356" spans="16:25" ht="12" customHeight="1" x14ac:dyDescent="0.25">
      <c r="P356" s="293"/>
      <c r="Q356" s="6"/>
      <c r="R356" s="6"/>
      <c r="S356" s="6"/>
      <c r="T356" s="6"/>
      <c r="U356" s="6"/>
      <c r="V356" s="6"/>
      <c r="W356" s="6"/>
      <c r="X356" s="6"/>
      <c r="Y356" s="6"/>
    </row>
    <row r="357" spans="16:25" ht="12" customHeight="1" x14ac:dyDescent="0.25">
      <c r="P357" s="293"/>
      <c r="Q357" s="6"/>
      <c r="R357" s="6"/>
      <c r="S357" s="6"/>
      <c r="T357" s="6"/>
      <c r="U357" s="6"/>
      <c r="V357" s="6"/>
      <c r="W357" s="6"/>
      <c r="X357" s="6"/>
      <c r="Y357" s="6"/>
    </row>
    <row r="358" spans="16:25" ht="12" customHeight="1" x14ac:dyDescent="0.25">
      <c r="P358" s="293"/>
      <c r="Q358" s="6"/>
      <c r="R358" s="6"/>
      <c r="S358" s="6"/>
      <c r="T358" s="6"/>
      <c r="U358" s="6"/>
      <c r="V358" s="6"/>
      <c r="W358" s="6"/>
      <c r="X358" s="6"/>
      <c r="Y358" s="6"/>
    </row>
    <row r="359" spans="16:25" ht="12" customHeight="1" x14ac:dyDescent="0.25">
      <c r="P359" s="293"/>
      <c r="Q359" s="6"/>
      <c r="R359" s="6"/>
      <c r="S359" s="6"/>
      <c r="T359" s="6"/>
      <c r="U359" s="6"/>
      <c r="V359" s="6"/>
      <c r="W359" s="6"/>
      <c r="X359" s="6"/>
      <c r="Y359" s="6"/>
    </row>
    <row r="360" spans="16:25" ht="12" customHeight="1" x14ac:dyDescent="0.25">
      <c r="P360" s="293"/>
      <c r="Q360" s="6"/>
      <c r="R360" s="6"/>
      <c r="S360" s="6"/>
      <c r="T360" s="6"/>
      <c r="U360" s="6"/>
      <c r="V360" s="6"/>
      <c r="W360" s="6"/>
      <c r="X360" s="6"/>
      <c r="Y360" s="6"/>
    </row>
    <row r="361" spans="16:25" ht="12" customHeight="1" x14ac:dyDescent="0.25">
      <c r="P361" s="293"/>
      <c r="Q361" s="6"/>
      <c r="R361" s="6"/>
      <c r="S361" s="6"/>
      <c r="T361" s="6"/>
      <c r="U361" s="6"/>
      <c r="V361" s="6"/>
      <c r="W361" s="6"/>
      <c r="X361" s="6"/>
      <c r="Y361" s="6"/>
    </row>
    <row r="362" spans="16:25" ht="12" customHeight="1" x14ac:dyDescent="0.25">
      <c r="P362" s="293"/>
      <c r="Q362" s="6"/>
      <c r="R362" s="6"/>
      <c r="S362" s="6"/>
      <c r="T362" s="6"/>
      <c r="U362" s="6"/>
      <c r="V362" s="6"/>
      <c r="W362" s="6"/>
      <c r="X362" s="6"/>
      <c r="Y362" s="6"/>
    </row>
    <row r="363" spans="16:25" ht="12" customHeight="1" x14ac:dyDescent="0.25">
      <c r="P363" s="293"/>
      <c r="Q363" s="6"/>
      <c r="R363" s="6"/>
      <c r="S363" s="6"/>
      <c r="T363" s="6"/>
      <c r="U363" s="6"/>
      <c r="V363" s="6"/>
      <c r="W363" s="6"/>
      <c r="X363" s="6"/>
      <c r="Y363" s="6"/>
    </row>
    <row r="364" spans="16:25" ht="12" customHeight="1" x14ac:dyDescent="0.25">
      <c r="P364" s="293"/>
      <c r="Q364" s="6"/>
      <c r="R364" s="6"/>
      <c r="S364" s="6"/>
      <c r="T364" s="6"/>
      <c r="U364" s="6"/>
      <c r="V364" s="6"/>
      <c r="W364" s="6"/>
      <c r="X364" s="6"/>
      <c r="Y364" s="6"/>
    </row>
    <row r="365" spans="16:25" ht="12" customHeight="1" x14ac:dyDescent="0.25">
      <c r="P365" s="293"/>
      <c r="Q365" s="6"/>
      <c r="R365" s="6"/>
      <c r="S365" s="6"/>
      <c r="T365" s="6"/>
      <c r="U365" s="6"/>
      <c r="V365" s="6"/>
      <c r="W365" s="6"/>
      <c r="X365" s="6"/>
      <c r="Y365" s="6"/>
    </row>
    <row r="366" spans="16:25" ht="12" customHeight="1" x14ac:dyDescent="0.25">
      <c r="P366" s="293"/>
      <c r="Q366" s="6"/>
      <c r="R366" s="6"/>
      <c r="S366" s="6"/>
      <c r="T366" s="6"/>
      <c r="U366" s="6"/>
      <c r="V366" s="6"/>
      <c r="W366" s="6"/>
      <c r="X366" s="6"/>
      <c r="Y366" s="6"/>
    </row>
    <row r="367" spans="16:25" ht="12" customHeight="1" x14ac:dyDescent="0.25">
      <c r="P367" s="293"/>
      <c r="Q367" s="6"/>
      <c r="R367" s="6"/>
      <c r="S367" s="6"/>
      <c r="T367" s="6"/>
      <c r="U367" s="6"/>
      <c r="V367" s="6"/>
      <c r="W367" s="6"/>
      <c r="X367" s="6"/>
      <c r="Y367" s="6"/>
    </row>
    <row r="368" spans="16:25" ht="12" customHeight="1" x14ac:dyDescent="0.25">
      <c r="P368" s="293"/>
      <c r="Q368" s="6"/>
      <c r="R368" s="6"/>
      <c r="S368" s="6"/>
      <c r="T368" s="6"/>
      <c r="U368" s="6"/>
      <c r="V368" s="6"/>
      <c r="W368" s="6"/>
      <c r="X368" s="6"/>
      <c r="Y368" s="6"/>
    </row>
    <row r="369" spans="16:25" ht="12" customHeight="1" x14ac:dyDescent="0.25">
      <c r="P369" s="293"/>
      <c r="Q369" s="6"/>
      <c r="R369" s="6"/>
      <c r="S369" s="6"/>
      <c r="T369" s="6"/>
      <c r="U369" s="6"/>
      <c r="V369" s="6"/>
      <c r="W369" s="6"/>
      <c r="X369" s="6"/>
      <c r="Y369" s="6"/>
    </row>
    <row r="370" spans="16:25" ht="12" customHeight="1" x14ac:dyDescent="0.25">
      <c r="P370" s="293"/>
      <c r="Q370" s="6"/>
      <c r="R370" s="6"/>
      <c r="S370" s="6"/>
      <c r="T370" s="6"/>
      <c r="U370" s="6"/>
      <c r="V370" s="6"/>
      <c r="W370" s="6"/>
      <c r="X370" s="6"/>
      <c r="Y370" s="6"/>
    </row>
    <row r="371" spans="16:25" ht="12" customHeight="1" x14ac:dyDescent="0.25">
      <c r="P371" s="293"/>
      <c r="Q371" s="6"/>
      <c r="R371" s="6"/>
      <c r="S371" s="6"/>
      <c r="T371" s="6"/>
      <c r="U371" s="6"/>
      <c r="V371" s="6"/>
      <c r="W371" s="6"/>
      <c r="X371" s="6"/>
      <c r="Y371" s="6"/>
    </row>
    <row r="372" spans="16:25" ht="12" customHeight="1" x14ac:dyDescent="0.25">
      <c r="P372" s="293"/>
      <c r="Q372" s="6"/>
      <c r="R372" s="6"/>
      <c r="S372" s="6"/>
      <c r="T372" s="6"/>
      <c r="U372" s="6"/>
      <c r="V372" s="6"/>
      <c r="W372" s="6"/>
      <c r="X372" s="6"/>
      <c r="Y372" s="6"/>
    </row>
    <row r="373" spans="16:25" ht="12" customHeight="1" x14ac:dyDescent="0.25">
      <c r="P373" s="293"/>
      <c r="Q373" s="6"/>
      <c r="R373" s="6"/>
      <c r="S373" s="6"/>
      <c r="T373" s="6"/>
      <c r="U373" s="6"/>
      <c r="V373" s="6"/>
      <c r="W373" s="6"/>
      <c r="X373" s="6"/>
      <c r="Y373" s="6"/>
    </row>
    <row r="374" spans="16:25" ht="12" customHeight="1" x14ac:dyDescent="0.25">
      <c r="P374" s="293"/>
      <c r="Q374" s="6"/>
      <c r="R374" s="6"/>
      <c r="S374" s="6"/>
      <c r="T374" s="6"/>
      <c r="U374" s="6"/>
      <c r="V374" s="6"/>
      <c r="W374" s="6"/>
      <c r="X374" s="6"/>
      <c r="Y374" s="6"/>
    </row>
    <row r="375" spans="16:25" ht="12" customHeight="1" x14ac:dyDescent="0.25">
      <c r="P375" s="293"/>
      <c r="Q375" s="6"/>
      <c r="R375" s="6"/>
      <c r="S375" s="6"/>
      <c r="T375" s="6"/>
      <c r="U375" s="6"/>
      <c r="V375" s="6"/>
      <c r="W375" s="6"/>
      <c r="X375" s="6"/>
      <c r="Y375" s="6"/>
    </row>
    <row r="376" spans="16:25" ht="12" customHeight="1" x14ac:dyDescent="0.25">
      <c r="P376" s="293"/>
      <c r="Q376" s="6"/>
      <c r="R376" s="6"/>
      <c r="S376" s="6"/>
      <c r="T376" s="6"/>
      <c r="U376" s="6"/>
      <c r="V376" s="6"/>
      <c r="W376" s="6"/>
      <c r="X376" s="6"/>
      <c r="Y376" s="6"/>
    </row>
    <row r="377" spans="16:25" ht="12" customHeight="1" x14ac:dyDescent="0.25">
      <c r="P377" s="293"/>
      <c r="Q377" s="6"/>
      <c r="R377" s="6"/>
      <c r="S377" s="6"/>
      <c r="T377" s="6"/>
      <c r="U377" s="6"/>
      <c r="V377" s="6"/>
      <c r="W377" s="6"/>
      <c r="X377" s="6"/>
      <c r="Y377" s="6"/>
    </row>
    <row r="378" spans="16:25" ht="12" customHeight="1" x14ac:dyDescent="0.25">
      <c r="P378" s="293"/>
      <c r="Q378" s="6"/>
      <c r="R378" s="6"/>
      <c r="S378" s="6"/>
      <c r="T378" s="6"/>
      <c r="U378" s="6"/>
      <c r="V378" s="6"/>
      <c r="W378" s="6"/>
      <c r="X378" s="6"/>
      <c r="Y378" s="6"/>
    </row>
    <row r="379" spans="16:25" ht="12" customHeight="1" x14ac:dyDescent="0.25">
      <c r="P379" s="293"/>
      <c r="Q379" s="6"/>
      <c r="R379" s="6"/>
      <c r="S379" s="6"/>
      <c r="T379" s="6"/>
      <c r="U379" s="6"/>
      <c r="V379" s="6"/>
      <c r="W379" s="6"/>
      <c r="X379" s="6"/>
      <c r="Y379" s="6"/>
    </row>
    <row r="380" spans="16:25" ht="12" customHeight="1" x14ac:dyDescent="0.25">
      <c r="P380" s="293"/>
      <c r="Q380" s="6"/>
      <c r="R380" s="6"/>
      <c r="S380" s="6"/>
      <c r="T380" s="6"/>
      <c r="U380" s="6"/>
      <c r="V380" s="6"/>
      <c r="W380" s="6"/>
      <c r="X380" s="6"/>
      <c r="Y380" s="6"/>
    </row>
    <row r="381" spans="16:25" ht="12" customHeight="1" x14ac:dyDescent="0.25">
      <c r="P381" s="293"/>
      <c r="Q381" s="6"/>
      <c r="R381" s="6"/>
      <c r="S381" s="6"/>
      <c r="T381" s="6"/>
      <c r="U381" s="6"/>
      <c r="V381" s="6"/>
      <c r="W381" s="6"/>
      <c r="X381" s="6"/>
      <c r="Y381" s="6"/>
    </row>
    <row r="382" spans="16:25" ht="12" customHeight="1" x14ac:dyDescent="0.25">
      <c r="P382" s="293"/>
      <c r="Q382" s="6"/>
      <c r="R382" s="6"/>
      <c r="S382" s="6"/>
      <c r="T382" s="6"/>
      <c r="U382" s="6"/>
      <c r="V382" s="6"/>
      <c r="W382" s="6"/>
      <c r="X382" s="6"/>
      <c r="Y382" s="6"/>
    </row>
    <row r="383" spans="16:25" ht="12" customHeight="1" x14ac:dyDescent="0.25">
      <c r="P383" s="293"/>
      <c r="Q383" s="6"/>
      <c r="R383" s="6"/>
      <c r="S383" s="6"/>
      <c r="T383" s="6"/>
      <c r="U383" s="6"/>
      <c r="V383" s="6"/>
      <c r="W383" s="6"/>
      <c r="X383" s="6"/>
      <c r="Y383" s="6"/>
    </row>
    <row r="384" spans="16:25" ht="12" customHeight="1" x14ac:dyDescent="0.25">
      <c r="P384" s="293"/>
      <c r="Q384" s="6"/>
      <c r="R384" s="6"/>
      <c r="S384" s="6"/>
      <c r="T384" s="6"/>
      <c r="U384" s="6"/>
      <c r="V384" s="6"/>
      <c r="W384" s="6"/>
      <c r="X384" s="6"/>
      <c r="Y384" s="6"/>
    </row>
    <row r="385" spans="16:25" ht="12" customHeight="1" x14ac:dyDescent="0.25">
      <c r="P385" s="293"/>
      <c r="Q385" s="6"/>
      <c r="R385" s="6"/>
      <c r="S385" s="6"/>
      <c r="T385" s="6"/>
      <c r="U385" s="6"/>
      <c r="V385" s="6"/>
      <c r="W385" s="6"/>
      <c r="X385" s="6"/>
      <c r="Y385" s="6"/>
    </row>
    <row r="386" spans="16:25" ht="12" customHeight="1" x14ac:dyDescent="0.25">
      <c r="P386" s="293"/>
      <c r="Q386" s="6"/>
      <c r="R386" s="6"/>
      <c r="S386" s="6"/>
      <c r="T386" s="6"/>
      <c r="U386" s="6"/>
      <c r="V386" s="6"/>
      <c r="W386" s="6"/>
      <c r="X386" s="6"/>
      <c r="Y386" s="6"/>
    </row>
    <row r="387" spans="16:25" ht="12" customHeight="1" x14ac:dyDescent="0.25">
      <c r="P387" s="293"/>
      <c r="Q387" s="6"/>
      <c r="R387" s="6"/>
      <c r="S387" s="6"/>
      <c r="T387" s="6"/>
      <c r="U387" s="6"/>
      <c r="V387" s="6"/>
      <c r="W387" s="6"/>
      <c r="X387" s="6"/>
      <c r="Y387" s="6"/>
    </row>
    <row r="388" spans="16:25" ht="12" customHeight="1" x14ac:dyDescent="0.25">
      <c r="P388" s="293"/>
      <c r="Q388" s="6"/>
      <c r="R388" s="6"/>
      <c r="S388" s="6"/>
      <c r="T388" s="6"/>
      <c r="U388" s="6"/>
      <c r="V388" s="6"/>
      <c r="W388" s="6"/>
      <c r="X388" s="6"/>
      <c r="Y388" s="6"/>
    </row>
    <row r="389" spans="16:25" ht="12" customHeight="1" x14ac:dyDescent="0.25">
      <c r="P389" s="293"/>
      <c r="Q389" s="6"/>
      <c r="R389" s="6"/>
      <c r="S389" s="6"/>
      <c r="T389" s="6"/>
      <c r="U389" s="6"/>
      <c r="V389" s="6"/>
      <c r="W389" s="6"/>
      <c r="X389" s="6"/>
      <c r="Y389" s="6"/>
    </row>
    <row r="390" spans="16:25" ht="12" customHeight="1" x14ac:dyDescent="0.25">
      <c r="P390" s="293"/>
      <c r="Q390" s="6"/>
      <c r="R390" s="6"/>
      <c r="S390" s="6"/>
      <c r="T390" s="6"/>
      <c r="U390" s="6"/>
      <c r="V390" s="6"/>
      <c r="W390" s="6"/>
      <c r="X390" s="6"/>
      <c r="Y390" s="6"/>
    </row>
    <row r="391" spans="16:25" ht="12" customHeight="1" x14ac:dyDescent="0.25">
      <c r="P391" s="293"/>
      <c r="Q391" s="6"/>
      <c r="R391" s="6"/>
      <c r="S391" s="6"/>
      <c r="T391" s="6"/>
      <c r="U391" s="6"/>
      <c r="V391" s="6"/>
      <c r="W391" s="6"/>
      <c r="X391" s="6"/>
      <c r="Y391" s="6"/>
    </row>
    <row r="392" spans="16:25" ht="12" customHeight="1" x14ac:dyDescent="0.25">
      <c r="P392" s="293"/>
      <c r="Q392" s="6"/>
      <c r="R392" s="6"/>
      <c r="S392" s="6"/>
      <c r="T392" s="6"/>
      <c r="U392" s="6"/>
      <c r="V392" s="6"/>
      <c r="W392" s="6"/>
      <c r="X392" s="6"/>
      <c r="Y392" s="6"/>
    </row>
    <row r="393" spans="16:25" ht="12" customHeight="1" x14ac:dyDescent="0.25">
      <c r="P393" s="293"/>
      <c r="Q393" s="6"/>
      <c r="R393" s="6"/>
      <c r="S393" s="6"/>
      <c r="T393" s="6"/>
      <c r="U393" s="6"/>
      <c r="V393" s="6"/>
      <c r="W393" s="6"/>
      <c r="X393" s="6"/>
      <c r="Y393" s="6"/>
    </row>
    <row r="394" spans="16:25" ht="12" customHeight="1" x14ac:dyDescent="0.25">
      <c r="P394" s="293"/>
      <c r="Q394" s="6"/>
      <c r="R394" s="6"/>
      <c r="S394" s="6"/>
      <c r="T394" s="6"/>
      <c r="U394" s="6"/>
      <c r="V394" s="6"/>
      <c r="W394" s="6"/>
      <c r="X394" s="6"/>
      <c r="Y394" s="6"/>
    </row>
    <row r="395" spans="16:25" ht="12" customHeight="1" x14ac:dyDescent="0.25">
      <c r="P395" s="293"/>
      <c r="Q395" s="6"/>
      <c r="R395" s="6"/>
      <c r="S395" s="6"/>
      <c r="T395" s="6"/>
      <c r="U395" s="6"/>
      <c r="V395" s="6"/>
      <c r="W395" s="6"/>
      <c r="X395" s="6"/>
      <c r="Y395" s="6"/>
    </row>
    <row r="396" spans="16:25" ht="12" customHeight="1" x14ac:dyDescent="0.25">
      <c r="P396" s="293"/>
      <c r="Q396" s="6"/>
      <c r="R396" s="6"/>
      <c r="S396" s="6"/>
      <c r="T396" s="6"/>
      <c r="U396" s="6"/>
      <c r="V396" s="6"/>
      <c r="W396" s="6"/>
      <c r="X396" s="6"/>
      <c r="Y396" s="6"/>
    </row>
    <row r="397" spans="16:25" ht="12" customHeight="1" x14ac:dyDescent="0.25">
      <c r="P397" s="293"/>
      <c r="Q397" s="6"/>
      <c r="R397" s="6"/>
      <c r="S397" s="6"/>
      <c r="T397" s="6"/>
      <c r="U397" s="6"/>
      <c r="V397" s="6"/>
      <c r="W397" s="6"/>
      <c r="X397" s="6"/>
      <c r="Y397" s="6"/>
    </row>
    <row r="398" spans="16:25" ht="12" customHeight="1" x14ac:dyDescent="0.25">
      <c r="P398" s="293"/>
      <c r="Q398" s="6"/>
      <c r="R398" s="6"/>
      <c r="S398" s="6"/>
      <c r="T398" s="6"/>
      <c r="U398" s="6"/>
      <c r="V398" s="6"/>
      <c r="W398" s="6"/>
      <c r="X398" s="6"/>
      <c r="Y398" s="6"/>
    </row>
    <row r="399" spans="16:25" ht="12" customHeight="1" x14ac:dyDescent="0.25">
      <c r="P399" s="293"/>
      <c r="Q399" s="6"/>
      <c r="R399" s="6"/>
      <c r="S399" s="6"/>
      <c r="T399" s="6"/>
      <c r="U399" s="6"/>
      <c r="V399" s="6"/>
      <c r="W399" s="6"/>
      <c r="X399" s="6"/>
      <c r="Y399" s="6"/>
    </row>
    <row r="400" spans="16:25" ht="12" customHeight="1" x14ac:dyDescent="0.25">
      <c r="P400" s="293"/>
      <c r="Q400" s="6"/>
      <c r="R400" s="6"/>
      <c r="S400" s="6"/>
      <c r="T400" s="6"/>
      <c r="U400" s="6"/>
      <c r="V400" s="6"/>
      <c r="W400" s="6"/>
      <c r="X400" s="6"/>
      <c r="Y400" s="6"/>
    </row>
    <row r="401" spans="16:25" ht="12" customHeight="1" x14ac:dyDescent="0.25">
      <c r="P401" s="293"/>
      <c r="Q401" s="6"/>
      <c r="R401" s="6"/>
      <c r="S401" s="6"/>
      <c r="T401" s="6"/>
      <c r="U401" s="6"/>
      <c r="V401" s="6"/>
      <c r="W401" s="6"/>
      <c r="X401" s="6"/>
      <c r="Y401" s="6"/>
    </row>
    <row r="402" spans="16:25" ht="12" customHeight="1" x14ac:dyDescent="0.25">
      <c r="P402" s="293"/>
      <c r="Q402" s="6"/>
      <c r="R402" s="6"/>
      <c r="S402" s="6"/>
      <c r="T402" s="6"/>
      <c r="U402" s="6"/>
      <c r="V402" s="6"/>
      <c r="W402" s="6"/>
      <c r="X402" s="6"/>
      <c r="Y402" s="6"/>
    </row>
    <row r="403" spans="16:25" ht="12" customHeight="1" x14ac:dyDescent="0.25">
      <c r="P403" s="293"/>
      <c r="Q403" s="6"/>
      <c r="R403" s="6"/>
      <c r="S403" s="6"/>
      <c r="T403" s="6"/>
      <c r="U403" s="6"/>
      <c r="V403" s="6"/>
      <c r="W403" s="6"/>
      <c r="X403" s="6"/>
      <c r="Y403" s="6"/>
    </row>
    <row r="404" spans="16:25" ht="12" customHeight="1" x14ac:dyDescent="0.25">
      <c r="P404" s="293"/>
      <c r="Q404" s="6"/>
      <c r="R404" s="6"/>
      <c r="S404" s="6"/>
      <c r="T404" s="6"/>
      <c r="U404" s="6"/>
      <c r="V404" s="6"/>
      <c r="W404" s="6"/>
      <c r="X404" s="6"/>
      <c r="Y404" s="6"/>
    </row>
    <row r="405" spans="16:25" ht="12" customHeight="1" x14ac:dyDescent="0.25">
      <c r="P405" s="293"/>
      <c r="Q405" s="6"/>
      <c r="R405" s="6"/>
      <c r="S405" s="6"/>
      <c r="T405" s="6"/>
      <c r="U405" s="6"/>
      <c r="V405" s="6"/>
      <c r="W405" s="6"/>
      <c r="X405" s="6"/>
      <c r="Y405" s="6"/>
    </row>
    <row r="406" spans="16:25" ht="12" customHeight="1" x14ac:dyDescent="0.25">
      <c r="P406" s="293"/>
      <c r="Q406" s="6"/>
      <c r="R406" s="6"/>
      <c r="S406" s="6"/>
      <c r="T406" s="6"/>
      <c r="U406" s="6"/>
      <c r="V406" s="6"/>
      <c r="W406" s="6"/>
      <c r="X406" s="6"/>
      <c r="Y406" s="6"/>
    </row>
    <row r="407" spans="16:25" ht="12" customHeight="1" x14ac:dyDescent="0.25">
      <c r="P407" s="293"/>
      <c r="Q407" s="6"/>
      <c r="R407" s="6"/>
      <c r="S407" s="6"/>
      <c r="T407" s="6"/>
      <c r="U407" s="6"/>
      <c r="V407" s="6"/>
      <c r="W407" s="6"/>
      <c r="X407" s="6"/>
      <c r="Y407" s="6"/>
    </row>
    <row r="408" spans="16:25" ht="12" customHeight="1" x14ac:dyDescent="0.25">
      <c r="P408" s="293"/>
      <c r="Q408" s="6"/>
      <c r="R408" s="6"/>
      <c r="S408" s="6"/>
      <c r="T408" s="6"/>
      <c r="U408" s="6"/>
      <c r="V408" s="6"/>
      <c r="W408" s="6"/>
      <c r="X408" s="6"/>
      <c r="Y408" s="6"/>
    </row>
    <row r="409" spans="16:25" ht="12" customHeight="1" x14ac:dyDescent="0.25">
      <c r="P409" s="293"/>
      <c r="Q409" s="6"/>
      <c r="R409" s="6"/>
      <c r="S409" s="6"/>
      <c r="T409" s="6"/>
      <c r="U409" s="6"/>
      <c r="V409" s="6"/>
      <c r="W409" s="6"/>
      <c r="X409" s="6"/>
      <c r="Y409" s="6"/>
    </row>
    <row r="410" spans="16:25" ht="12" customHeight="1" x14ac:dyDescent="0.25">
      <c r="P410" s="293"/>
      <c r="Q410" s="6"/>
      <c r="R410" s="6"/>
      <c r="S410" s="6"/>
      <c r="T410" s="6"/>
      <c r="U410" s="6"/>
      <c r="V410" s="6"/>
      <c r="W410" s="6"/>
      <c r="X410" s="6"/>
      <c r="Y410" s="6"/>
    </row>
    <row r="411" spans="16:25" ht="12" customHeight="1" x14ac:dyDescent="0.25">
      <c r="P411" s="293"/>
      <c r="Q411" s="6"/>
      <c r="R411" s="6"/>
      <c r="S411" s="6"/>
      <c r="T411" s="6"/>
      <c r="U411" s="6"/>
      <c r="V411" s="6"/>
      <c r="W411" s="6"/>
      <c r="X411" s="6"/>
      <c r="Y411" s="6"/>
    </row>
    <row r="412" spans="16:25" ht="12" customHeight="1" x14ac:dyDescent="0.25">
      <c r="P412" s="293"/>
      <c r="Q412" s="6"/>
      <c r="R412" s="6"/>
      <c r="S412" s="6"/>
      <c r="T412" s="6"/>
      <c r="U412" s="6"/>
      <c r="V412" s="6"/>
      <c r="W412" s="6"/>
      <c r="X412" s="6"/>
      <c r="Y412" s="6"/>
    </row>
    <row r="413" spans="16:25" ht="12" customHeight="1" x14ac:dyDescent="0.25">
      <c r="P413" s="293"/>
      <c r="Q413" s="6"/>
      <c r="R413" s="6"/>
      <c r="S413" s="6"/>
      <c r="T413" s="6"/>
      <c r="U413" s="6"/>
      <c r="V413" s="6"/>
      <c r="W413" s="6"/>
      <c r="X413" s="6"/>
      <c r="Y413" s="6"/>
    </row>
    <row r="414" spans="16:25" ht="12" customHeight="1" x14ac:dyDescent="0.25">
      <c r="P414" s="293"/>
      <c r="Q414" s="6"/>
      <c r="R414" s="6"/>
      <c r="S414" s="6"/>
      <c r="T414" s="6"/>
      <c r="U414" s="6"/>
      <c r="V414" s="6"/>
      <c r="W414" s="6"/>
      <c r="X414" s="6"/>
      <c r="Y414" s="6"/>
    </row>
    <row r="415" spans="16:25" ht="12" customHeight="1" x14ac:dyDescent="0.25">
      <c r="P415" s="293"/>
      <c r="Q415" s="6"/>
      <c r="R415" s="6"/>
      <c r="S415" s="6"/>
      <c r="T415" s="6"/>
      <c r="U415" s="6"/>
      <c r="V415" s="6"/>
      <c r="W415" s="6"/>
      <c r="X415" s="6"/>
      <c r="Y415" s="6"/>
    </row>
    <row r="416" spans="16:25" ht="12" customHeight="1" x14ac:dyDescent="0.25">
      <c r="P416" s="293"/>
      <c r="Q416" s="6"/>
      <c r="R416" s="6"/>
      <c r="S416" s="6"/>
      <c r="T416" s="6"/>
      <c r="U416" s="6"/>
      <c r="V416" s="6"/>
      <c r="W416" s="6"/>
      <c r="X416" s="6"/>
      <c r="Y416" s="6"/>
    </row>
    <row r="417" spans="16:25" ht="12" customHeight="1" x14ac:dyDescent="0.25">
      <c r="P417" s="293"/>
      <c r="Q417" s="6"/>
      <c r="R417" s="6"/>
      <c r="S417" s="6"/>
      <c r="T417" s="6"/>
      <c r="U417" s="6"/>
      <c r="V417" s="6"/>
      <c r="W417" s="6"/>
      <c r="X417" s="6"/>
      <c r="Y417" s="6"/>
    </row>
    <row r="418" spans="16:25" ht="12" customHeight="1" x14ac:dyDescent="0.25">
      <c r="P418" s="293"/>
      <c r="Q418" s="6"/>
      <c r="R418" s="6"/>
      <c r="S418" s="6"/>
      <c r="T418" s="6"/>
      <c r="U418" s="6"/>
      <c r="V418" s="6"/>
      <c r="W418" s="6"/>
      <c r="X418" s="6"/>
      <c r="Y418" s="6"/>
    </row>
    <row r="419" spans="16:25" ht="12" customHeight="1" x14ac:dyDescent="0.25">
      <c r="P419" s="293"/>
      <c r="Q419" s="6"/>
      <c r="R419" s="6"/>
      <c r="S419" s="6"/>
      <c r="T419" s="6"/>
      <c r="U419" s="6"/>
      <c r="V419" s="6"/>
      <c r="W419" s="6"/>
      <c r="X419" s="6"/>
      <c r="Y419" s="6"/>
    </row>
    <row r="420" spans="16:25" ht="12" customHeight="1" x14ac:dyDescent="0.25">
      <c r="P420" s="293"/>
      <c r="Q420" s="6"/>
      <c r="R420" s="6"/>
      <c r="S420" s="6"/>
      <c r="T420" s="6"/>
      <c r="U420" s="6"/>
      <c r="V420" s="6"/>
      <c r="W420" s="6"/>
      <c r="X420" s="6"/>
      <c r="Y420" s="6"/>
    </row>
    <row r="421" spans="16:25" ht="12" customHeight="1" x14ac:dyDescent="0.25">
      <c r="P421" s="293"/>
      <c r="Q421" s="6"/>
      <c r="R421" s="6"/>
      <c r="S421" s="6"/>
      <c r="T421" s="6"/>
      <c r="U421" s="6"/>
      <c r="V421" s="6"/>
      <c r="W421" s="6"/>
      <c r="X421" s="6"/>
      <c r="Y421" s="6"/>
    </row>
    <row r="422" spans="16:25" ht="12" customHeight="1" x14ac:dyDescent="0.25">
      <c r="P422" s="293"/>
      <c r="Q422" s="6"/>
      <c r="R422" s="6"/>
      <c r="S422" s="6"/>
      <c r="T422" s="6"/>
      <c r="U422" s="6"/>
      <c r="V422" s="6"/>
      <c r="W422" s="6"/>
      <c r="X422" s="6"/>
      <c r="Y422" s="6"/>
    </row>
    <row r="423" spans="16:25" ht="12" customHeight="1" x14ac:dyDescent="0.25">
      <c r="P423" s="293"/>
      <c r="Q423" s="6"/>
      <c r="R423" s="6"/>
      <c r="S423" s="6"/>
      <c r="T423" s="6"/>
      <c r="U423" s="6"/>
      <c r="V423" s="6"/>
      <c r="W423" s="6"/>
      <c r="X423" s="6"/>
      <c r="Y423" s="6"/>
    </row>
    <row r="424" spans="16:25" ht="12" customHeight="1" x14ac:dyDescent="0.25">
      <c r="P424" s="293"/>
      <c r="Q424" s="6"/>
      <c r="R424" s="6"/>
      <c r="S424" s="6"/>
      <c r="T424" s="6"/>
      <c r="U424" s="6"/>
      <c r="V424" s="6"/>
      <c r="W424" s="6"/>
      <c r="X424" s="6"/>
      <c r="Y424" s="6"/>
    </row>
    <row r="425" spans="16:25" ht="12" customHeight="1" x14ac:dyDescent="0.25">
      <c r="P425" s="293"/>
      <c r="Q425" s="6"/>
      <c r="R425" s="6"/>
      <c r="S425" s="6"/>
      <c r="T425" s="6"/>
      <c r="U425" s="6"/>
      <c r="V425" s="6"/>
      <c r="W425" s="6"/>
      <c r="X425" s="6"/>
      <c r="Y425" s="6"/>
    </row>
    <row r="426" spans="16:25" ht="12" customHeight="1" x14ac:dyDescent="0.25">
      <c r="P426" s="293"/>
      <c r="Q426" s="6"/>
      <c r="R426" s="6"/>
      <c r="S426" s="6"/>
      <c r="T426" s="6"/>
      <c r="U426" s="6"/>
      <c r="V426" s="6"/>
      <c r="W426" s="6"/>
      <c r="X426" s="6"/>
      <c r="Y426" s="6"/>
    </row>
    <row r="427" spans="16:25" ht="12" customHeight="1" x14ac:dyDescent="0.25">
      <c r="P427" s="293"/>
      <c r="Q427" s="6"/>
      <c r="R427" s="6"/>
      <c r="S427" s="6"/>
      <c r="T427" s="6"/>
      <c r="U427" s="6"/>
      <c r="V427" s="6"/>
      <c r="W427" s="6"/>
      <c r="X427" s="6"/>
      <c r="Y427" s="6"/>
    </row>
    <row r="428" spans="16:25" ht="12" customHeight="1" x14ac:dyDescent="0.25">
      <c r="P428" s="293"/>
      <c r="Q428" s="6"/>
      <c r="R428" s="6"/>
      <c r="S428" s="6"/>
      <c r="T428" s="6"/>
      <c r="U428" s="6"/>
      <c r="V428" s="6"/>
      <c r="W428" s="6"/>
      <c r="X428" s="6"/>
      <c r="Y428" s="6"/>
    </row>
    <row r="429" spans="16:25" ht="12" customHeight="1" x14ac:dyDescent="0.25">
      <c r="P429" s="293"/>
      <c r="Q429" s="6"/>
      <c r="R429" s="6"/>
      <c r="S429" s="6"/>
      <c r="T429" s="6"/>
      <c r="U429" s="6"/>
      <c r="V429" s="6"/>
      <c r="W429" s="6"/>
      <c r="X429" s="6"/>
      <c r="Y429" s="6"/>
    </row>
    <row r="430" spans="16:25" ht="12" customHeight="1" x14ac:dyDescent="0.25">
      <c r="P430" s="293"/>
      <c r="Q430" s="6"/>
      <c r="R430" s="6"/>
      <c r="S430" s="6"/>
      <c r="T430" s="6"/>
      <c r="U430" s="6"/>
      <c r="V430" s="6"/>
      <c r="W430" s="6"/>
      <c r="X430" s="6"/>
      <c r="Y430" s="6"/>
    </row>
    <row r="431" spans="16:25" ht="12" customHeight="1" x14ac:dyDescent="0.25">
      <c r="P431" s="293"/>
      <c r="Q431" s="6"/>
      <c r="R431" s="6"/>
      <c r="S431" s="6"/>
      <c r="T431" s="6"/>
      <c r="U431" s="6"/>
      <c r="V431" s="6"/>
      <c r="W431" s="6"/>
      <c r="X431" s="6"/>
      <c r="Y431" s="6"/>
    </row>
    <row r="432" spans="16:25" ht="12" customHeight="1" x14ac:dyDescent="0.25">
      <c r="P432" s="293"/>
      <c r="Q432" s="6"/>
      <c r="R432" s="6"/>
      <c r="S432" s="6"/>
      <c r="T432" s="6"/>
      <c r="U432" s="6"/>
      <c r="V432" s="6"/>
      <c r="W432" s="6"/>
      <c r="X432" s="6"/>
      <c r="Y432" s="6"/>
    </row>
    <row r="433" spans="16:25" ht="12" customHeight="1" x14ac:dyDescent="0.25">
      <c r="P433" s="293"/>
      <c r="Q433" s="6"/>
      <c r="R433" s="6"/>
      <c r="S433" s="6"/>
      <c r="T433" s="6"/>
      <c r="U433" s="6"/>
      <c r="V433" s="6"/>
      <c r="W433" s="6"/>
      <c r="X433" s="6"/>
      <c r="Y433" s="6"/>
    </row>
    <row r="434" spans="16:25" ht="12" customHeight="1" x14ac:dyDescent="0.25">
      <c r="P434" s="293"/>
      <c r="Q434" s="6"/>
      <c r="R434" s="6"/>
      <c r="S434" s="6"/>
      <c r="T434" s="6"/>
      <c r="U434" s="6"/>
      <c r="V434" s="6"/>
      <c r="W434" s="6"/>
      <c r="X434" s="6"/>
      <c r="Y434" s="6"/>
    </row>
    <row r="435" spans="16:25" ht="12" customHeight="1" x14ac:dyDescent="0.25">
      <c r="P435" s="293"/>
      <c r="Q435" s="6"/>
      <c r="R435" s="6"/>
      <c r="S435" s="6"/>
      <c r="T435" s="6"/>
      <c r="U435" s="6"/>
      <c r="V435" s="6"/>
      <c r="W435" s="6"/>
      <c r="X435" s="6"/>
      <c r="Y435" s="6"/>
    </row>
    <row r="436" spans="16:25" ht="12" customHeight="1" x14ac:dyDescent="0.25">
      <c r="P436" s="293"/>
      <c r="Q436" s="6"/>
      <c r="R436" s="6"/>
      <c r="S436" s="6"/>
      <c r="T436" s="6"/>
      <c r="U436" s="6"/>
      <c r="V436" s="6"/>
      <c r="W436" s="6"/>
      <c r="X436" s="6"/>
      <c r="Y436" s="6"/>
    </row>
    <row r="437" spans="16:25" ht="12" customHeight="1" x14ac:dyDescent="0.25">
      <c r="P437" s="293"/>
      <c r="Q437" s="6"/>
      <c r="R437" s="6"/>
      <c r="S437" s="6"/>
      <c r="T437" s="6"/>
      <c r="U437" s="6"/>
      <c r="V437" s="6"/>
      <c r="W437" s="6"/>
      <c r="X437" s="6"/>
      <c r="Y437" s="6"/>
    </row>
    <row r="438" spans="16:25" ht="12" customHeight="1" x14ac:dyDescent="0.25">
      <c r="P438" s="293"/>
      <c r="Q438" s="6"/>
      <c r="R438" s="6"/>
      <c r="S438" s="6"/>
      <c r="T438" s="6"/>
      <c r="U438" s="6"/>
      <c r="V438" s="6"/>
      <c r="W438" s="6"/>
      <c r="X438" s="6"/>
      <c r="Y438" s="6"/>
    </row>
    <row r="439" spans="16:25" ht="12" customHeight="1" x14ac:dyDescent="0.25">
      <c r="P439" s="293"/>
      <c r="Q439" s="6"/>
      <c r="R439" s="6"/>
      <c r="S439" s="6"/>
      <c r="T439" s="6"/>
      <c r="U439" s="6"/>
      <c r="V439" s="6"/>
      <c r="W439" s="6"/>
      <c r="X439" s="6"/>
      <c r="Y439" s="6"/>
    </row>
    <row r="440" spans="16:25" ht="12" customHeight="1" x14ac:dyDescent="0.25">
      <c r="P440" s="293"/>
      <c r="Q440" s="6"/>
      <c r="R440" s="6"/>
      <c r="S440" s="6"/>
      <c r="T440" s="6"/>
      <c r="U440" s="6"/>
      <c r="V440" s="6"/>
      <c r="W440" s="6"/>
      <c r="X440" s="6"/>
      <c r="Y440" s="6"/>
    </row>
    <row r="441" spans="16:25" ht="12" customHeight="1" x14ac:dyDescent="0.25">
      <c r="P441" s="293"/>
      <c r="Q441" s="6"/>
      <c r="R441" s="6"/>
      <c r="S441" s="6"/>
      <c r="T441" s="6"/>
      <c r="U441" s="6"/>
      <c r="V441" s="6"/>
      <c r="W441" s="6"/>
      <c r="X441" s="6"/>
      <c r="Y441" s="6"/>
    </row>
    <row r="442" spans="16:25" ht="12" customHeight="1" x14ac:dyDescent="0.25">
      <c r="P442" s="293"/>
      <c r="Q442" s="6"/>
      <c r="R442" s="6"/>
      <c r="S442" s="6"/>
      <c r="T442" s="6"/>
      <c r="U442" s="6"/>
      <c r="V442" s="6"/>
      <c r="W442" s="6"/>
      <c r="X442" s="6"/>
      <c r="Y442" s="6"/>
    </row>
    <row r="443" spans="16:25" ht="12" customHeight="1" x14ac:dyDescent="0.25">
      <c r="P443" s="293"/>
      <c r="Q443" s="6"/>
      <c r="R443" s="6"/>
      <c r="S443" s="6"/>
      <c r="T443" s="6"/>
      <c r="U443" s="6"/>
      <c r="V443" s="6"/>
      <c r="W443" s="6"/>
      <c r="X443" s="6"/>
      <c r="Y443" s="6"/>
    </row>
    <row r="444" spans="16:25" ht="12" customHeight="1" x14ac:dyDescent="0.25">
      <c r="P444" s="293"/>
      <c r="Q444" s="6"/>
      <c r="R444" s="6"/>
      <c r="S444" s="6"/>
      <c r="T444" s="6"/>
      <c r="U444" s="6"/>
      <c r="V444" s="6"/>
      <c r="W444" s="6"/>
      <c r="X444" s="6"/>
      <c r="Y444" s="6"/>
    </row>
    <row r="445" spans="16:25" ht="12" customHeight="1" x14ac:dyDescent="0.25">
      <c r="P445" s="293"/>
      <c r="Q445" s="6"/>
      <c r="R445" s="6"/>
      <c r="S445" s="6"/>
      <c r="T445" s="6"/>
      <c r="U445" s="6"/>
      <c r="V445" s="6"/>
      <c r="W445" s="6"/>
      <c r="X445" s="6"/>
      <c r="Y445" s="6"/>
    </row>
    <row r="446" spans="16:25" ht="12" customHeight="1" x14ac:dyDescent="0.25">
      <c r="P446" s="293"/>
      <c r="Q446" s="6"/>
      <c r="R446" s="6"/>
      <c r="S446" s="6"/>
      <c r="T446" s="6"/>
      <c r="U446" s="6"/>
      <c r="V446" s="6"/>
      <c r="W446" s="6"/>
      <c r="X446" s="6"/>
      <c r="Y446" s="6"/>
    </row>
    <row r="447" spans="16:25" ht="12" customHeight="1" x14ac:dyDescent="0.25">
      <c r="P447" s="293"/>
      <c r="Q447" s="6"/>
      <c r="R447" s="6"/>
      <c r="S447" s="6"/>
      <c r="T447" s="6"/>
      <c r="U447" s="6"/>
      <c r="V447" s="6"/>
      <c r="W447" s="6"/>
      <c r="X447" s="6"/>
      <c r="Y447" s="6"/>
    </row>
    <row r="448" spans="16:25" ht="12" customHeight="1" x14ac:dyDescent="0.25">
      <c r="P448" s="293"/>
      <c r="Q448" s="6"/>
      <c r="R448" s="6"/>
      <c r="S448" s="6"/>
      <c r="T448" s="6"/>
      <c r="U448" s="6"/>
      <c r="V448" s="6"/>
      <c r="W448" s="6"/>
      <c r="X448" s="6"/>
      <c r="Y448" s="6"/>
    </row>
    <row r="449" spans="16:25" ht="12" customHeight="1" x14ac:dyDescent="0.25">
      <c r="P449" s="293"/>
      <c r="Q449" s="6"/>
      <c r="R449" s="6"/>
      <c r="S449" s="6"/>
      <c r="T449" s="6"/>
      <c r="U449" s="6"/>
      <c r="V449" s="6"/>
      <c r="W449" s="6"/>
      <c r="X449" s="6"/>
      <c r="Y449" s="6"/>
    </row>
    <row r="450" spans="16:25" ht="12" customHeight="1" x14ac:dyDescent="0.25">
      <c r="P450" s="293"/>
      <c r="Q450" s="6"/>
      <c r="R450" s="6"/>
      <c r="S450" s="6"/>
      <c r="T450" s="6"/>
      <c r="U450" s="6"/>
      <c r="V450" s="6"/>
      <c r="W450" s="6"/>
      <c r="X450" s="6"/>
      <c r="Y450" s="6"/>
    </row>
    <row r="451" spans="16:25" ht="12" customHeight="1" x14ac:dyDescent="0.25">
      <c r="P451" s="293"/>
      <c r="Q451" s="6"/>
      <c r="R451" s="6"/>
      <c r="S451" s="6"/>
      <c r="T451" s="6"/>
      <c r="U451" s="6"/>
      <c r="V451" s="6"/>
      <c r="W451" s="6"/>
      <c r="X451" s="6"/>
      <c r="Y451" s="6"/>
    </row>
    <row r="452" spans="16:25" ht="12" customHeight="1" x14ac:dyDescent="0.25">
      <c r="P452" s="293"/>
      <c r="Q452" s="6"/>
      <c r="R452" s="6"/>
      <c r="S452" s="6"/>
      <c r="T452" s="6"/>
      <c r="U452" s="6"/>
      <c r="V452" s="6"/>
      <c r="W452" s="6"/>
      <c r="X452" s="6"/>
      <c r="Y452" s="6"/>
    </row>
    <row r="453" spans="16:25" ht="12" customHeight="1" x14ac:dyDescent="0.25">
      <c r="P453" s="293"/>
      <c r="Q453" s="6"/>
      <c r="R453" s="6"/>
      <c r="S453" s="6"/>
      <c r="T453" s="6"/>
      <c r="U453" s="6"/>
      <c r="V453" s="6"/>
      <c r="W453" s="6"/>
      <c r="X453" s="6"/>
      <c r="Y453" s="6"/>
    </row>
    <row r="454" spans="16:25" ht="12" customHeight="1" x14ac:dyDescent="0.25">
      <c r="P454" s="293"/>
      <c r="Q454" s="6"/>
      <c r="R454" s="6"/>
      <c r="S454" s="6"/>
      <c r="T454" s="6"/>
      <c r="U454" s="6"/>
      <c r="V454" s="6"/>
      <c r="W454" s="6"/>
      <c r="X454" s="6"/>
      <c r="Y454" s="6"/>
    </row>
    <row r="455" spans="16:25" ht="12" customHeight="1" x14ac:dyDescent="0.25">
      <c r="P455" s="293"/>
      <c r="Q455" s="6"/>
      <c r="R455" s="6"/>
      <c r="S455" s="6"/>
      <c r="T455" s="6"/>
      <c r="U455" s="6"/>
      <c r="V455" s="6"/>
      <c r="W455" s="6"/>
      <c r="X455" s="6"/>
      <c r="Y455" s="6"/>
    </row>
    <row r="456" spans="16:25" ht="12" customHeight="1" x14ac:dyDescent="0.25">
      <c r="P456" s="293"/>
      <c r="Q456" s="6"/>
      <c r="R456" s="6"/>
      <c r="S456" s="6"/>
      <c r="T456" s="6"/>
      <c r="U456" s="6"/>
      <c r="V456" s="6"/>
      <c r="W456" s="6"/>
      <c r="X456" s="6"/>
      <c r="Y456" s="6"/>
    </row>
    <row r="457" spans="16:25" ht="12" customHeight="1" x14ac:dyDescent="0.25">
      <c r="P457" s="293"/>
      <c r="Q457" s="6"/>
      <c r="R457" s="6"/>
      <c r="S457" s="6"/>
      <c r="T457" s="6"/>
      <c r="U457" s="6"/>
      <c r="V457" s="6"/>
      <c r="W457" s="6"/>
      <c r="X457" s="6"/>
      <c r="Y457" s="6"/>
    </row>
    <row r="458" spans="16:25" ht="12" customHeight="1" x14ac:dyDescent="0.25">
      <c r="P458" s="293"/>
      <c r="Q458" s="6"/>
      <c r="R458" s="6"/>
      <c r="S458" s="6"/>
      <c r="T458" s="6"/>
      <c r="U458" s="6"/>
      <c r="V458" s="6"/>
      <c r="W458" s="6"/>
      <c r="X458" s="6"/>
      <c r="Y458" s="6"/>
    </row>
    <row r="459" spans="16:25" ht="12" customHeight="1" x14ac:dyDescent="0.25">
      <c r="P459" s="293"/>
      <c r="Q459" s="6"/>
      <c r="R459" s="6"/>
      <c r="S459" s="6"/>
      <c r="T459" s="6"/>
      <c r="U459" s="6"/>
      <c r="V459" s="6"/>
      <c r="W459" s="6"/>
      <c r="X459" s="6"/>
      <c r="Y459" s="6"/>
    </row>
    <row r="460" spans="16:25" ht="12" customHeight="1" x14ac:dyDescent="0.25">
      <c r="P460" s="293"/>
      <c r="Q460" s="6"/>
      <c r="R460" s="6"/>
      <c r="S460" s="6"/>
      <c r="T460" s="6"/>
      <c r="U460" s="6"/>
      <c r="V460" s="6"/>
      <c r="W460" s="6"/>
      <c r="X460" s="6"/>
      <c r="Y460" s="6"/>
    </row>
    <row r="461" spans="16:25" ht="12" customHeight="1" x14ac:dyDescent="0.25">
      <c r="P461" s="293"/>
      <c r="Q461" s="6"/>
      <c r="R461" s="6"/>
      <c r="S461" s="6"/>
      <c r="T461" s="6"/>
      <c r="U461" s="6"/>
      <c r="V461" s="6"/>
      <c r="W461" s="6"/>
      <c r="X461" s="6"/>
      <c r="Y461" s="6"/>
    </row>
    <row r="462" spans="16:25" ht="12" customHeight="1" x14ac:dyDescent="0.25">
      <c r="P462" s="293"/>
      <c r="Q462" s="6"/>
      <c r="R462" s="6"/>
      <c r="S462" s="6"/>
      <c r="T462" s="6"/>
      <c r="U462" s="6"/>
      <c r="V462" s="6"/>
      <c r="W462" s="6"/>
      <c r="X462" s="6"/>
      <c r="Y462" s="6"/>
    </row>
    <row r="463" spans="16:25" ht="12" customHeight="1" x14ac:dyDescent="0.25">
      <c r="P463" s="293"/>
      <c r="Q463" s="6"/>
      <c r="R463" s="6"/>
      <c r="S463" s="6"/>
      <c r="T463" s="6"/>
      <c r="U463" s="6"/>
      <c r="V463" s="6"/>
      <c r="W463" s="6"/>
      <c r="X463" s="6"/>
      <c r="Y463" s="6"/>
    </row>
    <row r="464" spans="16:25" ht="12" customHeight="1" x14ac:dyDescent="0.25">
      <c r="P464" s="293"/>
      <c r="Q464" s="6"/>
      <c r="R464" s="6"/>
      <c r="S464" s="6"/>
      <c r="T464" s="6"/>
      <c r="U464" s="6"/>
      <c r="V464" s="6"/>
      <c r="W464" s="6"/>
      <c r="X464" s="6"/>
      <c r="Y464" s="6"/>
    </row>
    <row r="465" spans="16:25" ht="12" customHeight="1" x14ac:dyDescent="0.25">
      <c r="P465" s="293"/>
      <c r="Q465" s="6"/>
      <c r="R465" s="6"/>
      <c r="S465" s="6"/>
      <c r="T465" s="6"/>
      <c r="U465" s="6"/>
      <c r="V465" s="6"/>
      <c r="W465" s="6"/>
      <c r="X465" s="6"/>
      <c r="Y465" s="6"/>
    </row>
    <row r="466" spans="16:25" ht="12" customHeight="1" x14ac:dyDescent="0.25">
      <c r="P466" s="293"/>
      <c r="Q466" s="6"/>
      <c r="R466" s="6"/>
      <c r="S466" s="6"/>
      <c r="T466" s="6"/>
      <c r="U466" s="6"/>
      <c r="V466" s="6"/>
      <c r="W466" s="6"/>
      <c r="X466" s="6"/>
      <c r="Y466" s="6"/>
    </row>
    <row r="467" spans="16:25" ht="12" customHeight="1" x14ac:dyDescent="0.25">
      <c r="P467" s="293"/>
      <c r="Q467" s="6"/>
      <c r="R467" s="6"/>
      <c r="S467" s="6"/>
      <c r="T467" s="6"/>
      <c r="U467" s="6"/>
      <c r="V467" s="6"/>
      <c r="W467" s="6"/>
      <c r="X467" s="6"/>
      <c r="Y467" s="6"/>
    </row>
    <row r="468" spans="16:25" ht="12" customHeight="1" x14ac:dyDescent="0.25">
      <c r="P468" s="293"/>
      <c r="Q468" s="6"/>
      <c r="R468" s="6"/>
      <c r="S468" s="6"/>
      <c r="T468" s="6"/>
      <c r="U468" s="6"/>
      <c r="V468" s="6"/>
      <c r="W468" s="6"/>
      <c r="X468" s="6"/>
      <c r="Y468" s="6"/>
    </row>
    <row r="469" spans="16:25" ht="12" customHeight="1" x14ac:dyDescent="0.25">
      <c r="P469" s="293"/>
      <c r="Q469" s="6"/>
      <c r="R469" s="6"/>
      <c r="S469" s="6"/>
      <c r="T469" s="6"/>
      <c r="U469" s="6"/>
      <c r="V469" s="6"/>
      <c r="W469" s="6"/>
      <c r="X469" s="6"/>
      <c r="Y469" s="6"/>
    </row>
    <row r="470" spans="16:25" ht="12" customHeight="1" x14ac:dyDescent="0.25">
      <c r="P470" s="293"/>
      <c r="Q470" s="6"/>
      <c r="R470" s="6"/>
      <c r="S470" s="6"/>
      <c r="T470" s="6"/>
      <c r="U470" s="6"/>
      <c r="V470" s="6"/>
      <c r="W470" s="6"/>
      <c r="X470" s="6"/>
      <c r="Y470" s="6"/>
    </row>
    <row r="471" spans="16:25" ht="12" customHeight="1" x14ac:dyDescent="0.25">
      <c r="P471" s="293"/>
      <c r="Q471" s="6"/>
      <c r="R471" s="6"/>
      <c r="S471" s="6"/>
      <c r="T471" s="6"/>
      <c r="U471" s="6"/>
      <c r="V471" s="6"/>
      <c r="W471" s="6"/>
      <c r="X471" s="6"/>
      <c r="Y471" s="6"/>
    </row>
    <row r="472" spans="16:25" ht="12" customHeight="1" x14ac:dyDescent="0.25">
      <c r="P472" s="293"/>
      <c r="Q472" s="6"/>
      <c r="R472" s="6"/>
      <c r="S472" s="6"/>
      <c r="T472" s="6"/>
      <c r="U472" s="6"/>
      <c r="V472" s="6"/>
      <c r="W472" s="6"/>
      <c r="X472" s="6"/>
      <c r="Y472" s="6"/>
    </row>
    <row r="473" spans="16:25" ht="12" customHeight="1" x14ac:dyDescent="0.25">
      <c r="P473" s="293"/>
      <c r="Q473" s="6"/>
      <c r="R473" s="6"/>
      <c r="S473" s="6"/>
      <c r="T473" s="6"/>
      <c r="U473" s="6"/>
      <c r="V473" s="6"/>
      <c r="W473" s="6"/>
      <c r="X473" s="6"/>
      <c r="Y473" s="6"/>
    </row>
    <row r="474" spans="16:25" ht="12" customHeight="1" x14ac:dyDescent="0.25">
      <c r="P474" s="293"/>
      <c r="Q474" s="6"/>
      <c r="R474" s="6"/>
      <c r="S474" s="6"/>
      <c r="T474" s="6"/>
      <c r="U474" s="6"/>
      <c r="V474" s="6"/>
      <c r="W474" s="6"/>
      <c r="X474" s="6"/>
      <c r="Y474" s="6"/>
    </row>
    <row r="475" spans="16:25" ht="12" customHeight="1" x14ac:dyDescent="0.25">
      <c r="P475" s="293"/>
      <c r="Q475" s="6"/>
      <c r="R475" s="6"/>
      <c r="S475" s="6"/>
      <c r="T475" s="6"/>
      <c r="U475" s="6"/>
      <c r="V475" s="6"/>
      <c r="W475" s="6"/>
      <c r="X475" s="6"/>
      <c r="Y475" s="6"/>
    </row>
    <row r="476" spans="16:25" ht="12" customHeight="1" x14ac:dyDescent="0.25">
      <c r="P476" s="293"/>
      <c r="Q476" s="6"/>
      <c r="R476" s="6"/>
      <c r="S476" s="6"/>
      <c r="T476" s="6"/>
      <c r="U476" s="6"/>
      <c r="V476" s="6"/>
      <c r="W476" s="6"/>
      <c r="X476" s="6"/>
      <c r="Y476" s="6"/>
    </row>
    <row r="477" spans="16:25" ht="12" customHeight="1" x14ac:dyDescent="0.25">
      <c r="P477" s="293"/>
      <c r="Q477" s="6"/>
      <c r="R477" s="6"/>
      <c r="S477" s="6"/>
      <c r="T477" s="6"/>
      <c r="U477" s="6"/>
      <c r="V477" s="6"/>
      <c r="W477" s="6"/>
      <c r="X477" s="6"/>
      <c r="Y477" s="6"/>
    </row>
    <row r="478" spans="16:25" ht="12" customHeight="1" x14ac:dyDescent="0.25">
      <c r="P478" s="293"/>
      <c r="Q478" s="6"/>
      <c r="R478" s="6"/>
      <c r="S478" s="6"/>
      <c r="T478" s="6"/>
      <c r="U478" s="6"/>
      <c r="V478" s="6"/>
      <c r="W478" s="6"/>
      <c r="X478" s="6"/>
      <c r="Y478" s="6"/>
    </row>
    <row r="479" spans="16:25" ht="12" customHeight="1" x14ac:dyDescent="0.25">
      <c r="P479" s="293"/>
      <c r="Q479" s="6"/>
      <c r="R479" s="6"/>
      <c r="S479" s="6"/>
      <c r="T479" s="6"/>
      <c r="U479" s="6"/>
      <c r="V479" s="6"/>
      <c r="W479" s="6"/>
      <c r="X479" s="6"/>
      <c r="Y479" s="6"/>
    </row>
    <row r="480" spans="16:25" ht="12" customHeight="1" x14ac:dyDescent="0.25">
      <c r="P480" s="293"/>
      <c r="Q480" s="6"/>
      <c r="R480" s="6"/>
      <c r="S480" s="6"/>
      <c r="T480" s="6"/>
      <c r="U480" s="6"/>
      <c r="V480" s="6"/>
      <c r="W480" s="6"/>
      <c r="X480" s="6"/>
      <c r="Y480" s="6"/>
    </row>
    <row r="481" spans="16:25" ht="12" customHeight="1" x14ac:dyDescent="0.25">
      <c r="P481" s="293"/>
      <c r="Q481" s="6"/>
      <c r="R481" s="6"/>
      <c r="S481" s="6"/>
      <c r="T481" s="6"/>
      <c r="U481" s="6"/>
      <c r="V481" s="6"/>
      <c r="W481" s="6"/>
      <c r="X481" s="6"/>
      <c r="Y481" s="6"/>
    </row>
    <row r="482" spans="16:25" ht="12" customHeight="1" x14ac:dyDescent="0.25">
      <c r="P482" s="293"/>
      <c r="Q482" s="6"/>
      <c r="R482" s="6"/>
      <c r="S482" s="6"/>
      <c r="T482" s="6"/>
      <c r="U482" s="6"/>
      <c r="V482" s="6"/>
      <c r="W482" s="6"/>
      <c r="X482" s="6"/>
      <c r="Y482" s="6"/>
    </row>
    <row r="483" spans="16:25" ht="12" customHeight="1" x14ac:dyDescent="0.25">
      <c r="P483" s="293"/>
      <c r="Q483" s="6"/>
      <c r="R483" s="6"/>
      <c r="S483" s="6"/>
      <c r="T483" s="6"/>
      <c r="U483" s="6"/>
      <c r="V483" s="6"/>
      <c r="W483" s="6"/>
      <c r="X483" s="6"/>
      <c r="Y483" s="6"/>
    </row>
    <row r="484" spans="16:25" ht="12" customHeight="1" x14ac:dyDescent="0.25">
      <c r="P484" s="293"/>
      <c r="Q484" s="6"/>
      <c r="R484" s="6"/>
      <c r="S484" s="6"/>
      <c r="T484" s="6"/>
      <c r="U484" s="6"/>
      <c r="V484" s="6"/>
      <c r="W484" s="6"/>
      <c r="X484" s="6"/>
      <c r="Y484" s="6"/>
    </row>
    <row r="485" spans="16:25" ht="12" customHeight="1" x14ac:dyDescent="0.25">
      <c r="P485" s="293"/>
      <c r="Q485" s="6"/>
      <c r="R485" s="6"/>
      <c r="S485" s="6"/>
      <c r="T485" s="6"/>
      <c r="U485" s="6"/>
      <c r="V485" s="6"/>
      <c r="W485" s="6"/>
      <c r="X485" s="6"/>
      <c r="Y485" s="6"/>
    </row>
    <row r="486" spans="16:25" ht="12" customHeight="1" x14ac:dyDescent="0.25">
      <c r="P486" s="293"/>
      <c r="Q486" s="6"/>
      <c r="R486" s="6"/>
      <c r="S486" s="6"/>
      <c r="T486" s="6"/>
      <c r="U486" s="6"/>
      <c r="V486" s="6"/>
      <c r="W486" s="6"/>
      <c r="X486" s="6"/>
      <c r="Y486" s="6"/>
    </row>
    <row r="487" spans="16:25" ht="12" customHeight="1" x14ac:dyDescent="0.25">
      <c r="P487" s="293"/>
      <c r="Q487" s="6"/>
      <c r="R487" s="6"/>
      <c r="S487" s="6"/>
      <c r="T487" s="6"/>
      <c r="U487" s="6"/>
      <c r="V487" s="6"/>
      <c r="W487" s="6"/>
      <c r="X487" s="6"/>
      <c r="Y487" s="6"/>
    </row>
    <row r="488" spans="16:25" ht="12" customHeight="1" x14ac:dyDescent="0.25">
      <c r="P488" s="293"/>
      <c r="Q488" s="6"/>
      <c r="R488" s="6"/>
      <c r="S488" s="6"/>
      <c r="T488" s="6"/>
      <c r="U488" s="6"/>
      <c r="V488" s="6"/>
      <c r="W488" s="6"/>
      <c r="X488" s="6"/>
      <c r="Y488" s="6"/>
    </row>
    <row r="489" spans="16:25" ht="12" customHeight="1" x14ac:dyDescent="0.25">
      <c r="P489" s="293"/>
      <c r="Q489" s="6"/>
      <c r="R489" s="6"/>
      <c r="S489" s="6"/>
      <c r="T489" s="6"/>
      <c r="U489" s="6"/>
      <c r="V489" s="6"/>
      <c r="W489" s="6"/>
      <c r="X489" s="6"/>
      <c r="Y489" s="6"/>
    </row>
    <row r="490" spans="16:25" ht="12" customHeight="1" x14ac:dyDescent="0.25">
      <c r="P490" s="293"/>
      <c r="Q490" s="6"/>
      <c r="R490" s="6"/>
      <c r="S490" s="6"/>
      <c r="T490" s="6"/>
      <c r="U490" s="6"/>
      <c r="V490" s="6"/>
      <c r="W490" s="6"/>
      <c r="X490" s="6"/>
      <c r="Y490" s="6"/>
    </row>
    <row r="491" spans="16:25" ht="12" customHeight="1" x14ac:dyDescent="0.25">
      <c r="P491" s="293"/>
      <c r="Q491" s="6"/>
      <c r="R491" s="6"/>
      <c r="S491" s="6"/>
      <c r="T491" s="6"/>
      <c r="U491" s="6"/>
      <c r="V491" s="6"/>
      <c r="W491" s="6"/>
      <c r="X491" s="6"/>
      <c r="Y491" s="6"/>
    </row>
    <row r="492" spans="16:25" ht="12" customHeight="1" x14ac:dyDescent="0.25">
      <c r="P492" s="293"/>
      <c r="Q492" s="6"/>
      <c r="R492" s="6"/>
      <c r="S492" s="6"/>
      <c r="T492" s="6"/>
      <c r="U492" s="6"/>
      <c r="V492" s="6"/>
      <c r="W492" s="6"/>
      <c r="X492" s="6"/>
      <c r="Y492" s="6"/>
    </row>
    <row r="493" spans="16:25" ht="12" customHeight="1" x14ac:dyDescent="0.25">
      <c r="P493" s="293"/>
      <c r="Q493" s="6"/>
      <c r="R493" s="6"/>
      <c r="S493" s="6"/>
      <c r="T493" s="6"/>
      <c r="U493" s="6"/>
      <c r="V493" s="6"/>
      <c r="W493" s="6"/>
      <c r="X493" s="6"/>
      <c r="Y493" s="6"/>
    </row>
    <row r="494" spans="16:25" ht="12" customHeight="1" x14ac:dyDescent="0.25">
      <c r="P494" s="293"/>
      <c r="Q494" s="6"/>
      <c r="R494" s="6"/>
      <c r="S494" s="6"/>
      <c r="T494" s="6"/>
      <c r="U494" s="6"/>
      <c r="V494" s="6"/>
      <c r="W494" s="6"/>
      <c r="X494" s="6"/>
      <c r="Y494" s="6"/>
    </row>
    <row r="495" spans="16:25" ht="12" customHeight="1" x14ac:dyDescent="0.25">
      <c r="P495" s="293"/>
      <c r="Q495" s="6"/>
      <c r="R495" s="6"/>
      <c r="S495" s="6"/>
      <c r="T495" s="6"/>
      <c r="U495" s="6"/>
      <c r="V495" s="6"/>
      <c r="W495" s="6"/>
      <c r="X495" s="6"/>
      <c r="Y495" s="6"/>
    </row>
    <row r="496" spans="16:25" ht="12" customHeight="1" x14ac:dyDescent="0.25">
      <c r="P496" s="293"/>
      <c r="Q496" s="6"/>
      <c r="R496" s="6"/>
      <c r="S496" s="6"/>
      <c r="T496" s="6"/>
      <c r="U496" s="6"/>
      <c r="V496" s="6"/>
      <c r="W496" s="6"/>
      <c r="X496" s="6"/>
      <c r="Y496" s="6"/>
    </row>
    <row r="497" spans="16:25" ht="12" customHeight="1" x14ac:dyDescent="0.25">
      <c r="P497" s="293"/>
      <c r="Q497" s="6"/>
      <c r="R497" s="6"/>
      <c r="S497" s="6"/>
      <c r="T497" s="6"/>
      <c r="U497" s="6"/>
      <c r="V497" s="6"/>
      <c r="W497" s="6"/>
      <c r="X497" s="6"/>
      <c r="Y497" s="6"/>
    </row>
    <row r="498" spans="16:25" ht="12" customHeight="1" x14ac:dyDescent="0.25">
      <c r="P498" s="293"/>
      <c r="Q498" s="6"/>
      <c r="R498" s="6"/>
      <c r="S498" s="6"/>
      <c r="T498" s="6"/>
      <c r="U498" s="6"/>
      <c r="V498" s="6"/>
      <c r="W498" s="6"/>
      <c r="X498" s="6"/>
      <c r="Y498" s="6"/>
    </row>
    <row r="499" spans="16:25" ht="12" customHeight="1" x14ac:dyDescent="0.25">
      <c r="P499" s="293"/>
      <c r="Q499" s="6"/>
      <c r="R499" s="6"/>
      <c r="S499" s="6"/>
      <c r="T499" s="6"/>
      <c r="U499" s="6"/>
      <c r="V499" s="6"/>
      <c r="W499" s="6"/>
      <c r="X499" s="6"/>
      <c r="Y499" s="6"/>
    </row>
    <row r="500" spans="16:25" ht="12" customHeight="1" x14ac:dyDescent="0.25">
      <c r="P500" s="293"/>
      <c r="Q500" s="6"/>
      <c r="R500" s="6"/>
      <c r="S500" s="6"/>
      <c r="T500" s="6"/>
      <c r="U500" s="6"/>
      <c r="V500" s="6"/>
      <c r="W500" s="6"/>
      <c r="X500" s="6"/>
      <c r="Y500" s="6"/>
    </row>
    <row r="501" spans="16:25" ht="12" customHeight="1" x14ac:dyDescent="0.25">
      <c r="P501" s="293"/>
      <c r="Q501" s="6"/>
      <c r="R501" s="6"/>
      <c r="S501" s="6"/>
      <c r="T501" s="6"/>
      <c r="U501" s="6"/>
      <c r="V501" s="6"/>
      <c r="W501" s="6"/>
      <c r="X501" s="6"/>
      <c r="Y501" s="6"/>
    </row>
    <row r="502" spans="16:25" ht="12" customHeight="1" x14ac:dyDescent="0.25">
      <c r="P502" s="293"/>
      <c r="Q502" s="6"/>
      <c r="R502" s="6"/>
      <c r="S502" s="6"/>
      <c r="T502" s="6"/>
      <c r="U502" s="6"/>
      <c r="V502" s="6"/>
      <c r="W502" s="6"/>
      <c r="X502" s="6"/>
      <c r="Y502" s="6"/>
    </row>
    <row r="503" spans="16:25" ht="12" customHeight="1" x14ac:dyDescent="0.25">
      <c r="P503" s="293"/>
      <c r="Q503" s="6"/>
      <c r="R503" s="6"/>
      <c r="S503" s="6"/>
      <c r="T503" s="6"/>
      <c r="U503" s="6"/>
      <c r="V503" s="6"/>
      <c r="W503" s="6"/>
      <c r="X503" s="6"/>
      <c r="Y503" s="6"/>
    </row>
    <row r="504" spans="16:25" ht="12" customHeight="1" x14ac:dyDescent="0.25">
      <c r="P504" s="293"/>
      <c r="Q504" s="6"/>
      <c r="R504" s="6"/>
      <c r="S504" s="6"/>
      <c r="T504" s="6"/>
      <c r="U504" s="6"/>
      <c r="V504" s="6"/>
      <c r="W504" s="6"/>
      <c r="X504" s="6"/>
      <c r="Y504" s="6"/>
    </row>
    <row r="505" spans="16:25" ht="12" customHeight="1" x14ac:dyDescent="0.25">
      <c r="P505" s="293"/>
      <c r="Q505" s="6"/>
      <c r="R505" s="6"/>
      <c r="S505" s="6"/>
      <c r="T505" s="6"/>
      <c r="U505" s="6"/>
      <c r="V505" s="6"/>
      <c r="W505" s="6"/>
      <c r="X505" s="6"/>
      <c r="Y505" s="6"/>
    </row>
    <row r="506" spans="16:25" ht="12" customHeight="1" x14ac:dyDescent="0.25">
      <c r="P506" s="293"/>
      <c r="Q506" s="6"/>
      <c r="R506" s="6"/>
      <c r="S506" s="6"/>
      <c r="T506" s="6"/>
      <c r="U506" s="6"/>
      <c r="V506" s="6"/>
      <c r="W506" s="6"/>
      <c r="X506" s="6"/>
      <c r="Y506" s="6"/>
    </row>
    <row r="507" spans="16:25" ht="12" customHeight="1" x14ac:dyDescent="0.25">
      <c r="P507" s="293"/>
      <c r="Q507" s="6"/>
      <c r="R507" s="6"/>
      <c r="S507" s="6"/>
      <c r="T507" s="6"/>
      <c r="U507" s="6"/>
      <c r="V507" s="6"/>
      <c r="W507" s="6"/>
      <c r="X507" s="6"/>
      <c r="Y507" s="6"/>
    </row>
    <row r="508" spans="16:25" ht="12" customHeight="1" x14ac:dyDescent="0.25">
      <c r="P508" s="293"/>
      <c r="Q508" s="6"/>
      <c r="R508" s="6"/>
      <c r="S508" s="6"/>
      <c r="T508" s="6"/>
      <c r="U508" s="6"/>
      <c r="V508" s="6"/>
      <c r="W508" s="6"/>
      <c r="X508" s="6"/>
      <c r="Y508" s="6"/>
    </row>
    <row r="509" spans="16:25" ht="12" customHeight="1" x14ac:dyDescent="0.25">
      <c r="P509" s="293"/>
      <c r="Q509" s="6"/>
      <c r="R509" s="6"/>
      <c r="S509" s="6"/>
      <c r="T509" s="6"/>
      <c r="U509" s="6"/>
      <c r="V509" s="6"/>
      <c r="W509" s="6"/>
      <c r="X509" s="6"/>
      <c r="Y509" s="6"/>
    </row>
    <row r="510" spans="16:25" ht="12" customHeight="1" x14ac:dyDescent="0.25">
      <c r="P510" s="293"/>
      <c r="Q510" s="6"/>
      <c r="R510" s="6"/>
      <c r="S510" s="6"/>
      <c r="T510" s="6"/>
      <c r="U510" s="6"/>
      <c r="V510" s="6"/>
      <c r="W510" s="6"/>
      <c r="X510" s="6"/>
      <c r="Y510" s="6"/>
    </row>
    <row r="511" spans="16:25" ht="12" customHeight="1" x14ac:dyDescent="0.25">
      <c r="P511" s="293"/>
      <c r="Q511" s="6"/>
      <c r="R511" s="6"/>
      <c r="S511" s="6"/>
      <c r="T511" s="6"/>
      <c r="U511" s="6"/>
      <c r="V511" s="6"/>
      <c r="W511" s="6"/>
      <c r="X511" s="6"/>
      <c r="Y511" s="6"/>
    </row>
    <row r="512" spans="16:25" ht="12" customHeight="1" x14ac:dyDescent="0.25">
      <c r="P512" s="293"/>
      <c r="Q512" s="6"/>
      <c r="R512" s="6"/>
      <c r="S512" s="6"/>
      <c r="T512" s="6"/>
      <c r="U512" s="6"/>
      <c r="V512" s="6"/>
      <c r="W512" s="6"/>
      <c r="X512" s="6"/>
      <c r="Y512" s="6"/>
    </row>
    <row r="513" spans="16:25" ht="12" customHeight="1" x14ac:dyDescent="0.25">
      <c r="P513" s="293"/>
      <c r="Q513" s="6"/>
      <c r="R513" s="6"/>
      <c r="S513" s="6"/>
      <c r="T513" s="6"/>
      <c r="U513" s="6"/>
      <c r="V513" s="6"/>
      <c r="W513" s="6"/>
      <c r="X513" s="6"/>
      <c r="Y513" s="6"/>
    </row>
    <row r="514" spans="16:25" ht="12" customHeight="1" x14ac:dyDescent="0.25">
      <c r="P514" s="293"/>
      <c r="Q514" s="6"/>
      <c r="R514" s="6"/>
      <c r="S514" s="6"/>
      <c r="T514" s="6"/>
      <c r="U514" s="6"/>
      <c r="V514" s="6"/>
      <c r="W514" s="6"/>
      <c r="X514" s="6"/>
      <c r="Y514" s="6"/>
    </row>
    <row r="515" spans="16:25" ht="12" customHeight="1" x14ac:dyDescent="0.25">
      <c r="P515" s="293"/>
      <c r="Q515" s="6"/>
      <c r="R515" s="6"/>
      <c r="S515" s="6"/>
      <c r="T515" s="6"/>
      <c r="U515" s="6"/>
      <c r="V515" s="6"/>
      <c r="W515" s="6"/>
      <c r="X515" s="6"/>
      <c r="Y515" s="6"/>
    </row>
    <row r="516" spans="16:25" ht="12" customHeight="1" x14ac:dyDescent="0.25">
      <c r="P516" s="293"/>
      <c r="Q516" s="6"/>
      <c r="R516" s="6"/>
      <c r="S516" s="6"/>
      <c r="T516" s="6"/>
      <c r="U516" s="6"/>
      <c r="V516" s="6"/>
      <c r="W516" s="6"/>
      <c r="X516" s="6"/>
      <c r="Y516" s="6"/>
    </row>
    <row r="517" spans="16:25" ht="12" customHeight="1" x14ac:dyDescent="0.25">
      <c r="P517" s="293"/>
      <c r="Q517" s="6"/>
      <c r="R517" s="6"/>
      <c r="S517" s="6"/>
      <c r="T517" s="6"/>
      <c r="U517" s="6"/>
      <c r="V517" s="6"/>
      <c r="W517" s="6"/>
      <c r="X517" s="6"/>
      <c r="Y517" s="6"/>
    </row>
    <row r="518" spans="16:25" ht="12" customHeight="1" x14ac:dyDescent="0.25">
      <c r="P518" s="293"/>
      <c r="Q518" s="6"/>
      <c r="R518" s="6"/>
      <c r="S518" s="6"/>
      <c r="T518" s="6"/>
      <c r="U518" s="6"/>
      <c r="V518" s="6"/>
      <c r="W518" s="6"/>
      <c r="X518" s="6"/>
      <c r="Y518" s="6"/>
    </row>
    <row r="519" spans="16:25" ht="12" customHeight="1" x14ac:dyDescent="0.25">
      <c r="P519" s="293"/>
      <c r="Q519" s="6"/>
      <c r="R519" s="6"/>
      <c r="S519" s="6"/>
      <c r="T519" s="6"/>
      <c r="U519" s="6"/>
      <c r="V519" s="6"/>
      <c r="W519" s="6"/>
      <c r="X519" s="6"/>
      <c r="Y519" s="6"/>
    </row>
    <row r="520" spans="16:25" ht="12" customHeight="1" x14ac:dyDescent="0.25">
      <c r="P520" s="293"/>
      <c r="Q520" s="6"/>
      <c r="R520" s="6"/>
      <c r="S520" s="6"/>
      <c r="T520" s="6"/>
      <c r="U520" s="6"/>
      <c r="V520" s="6"/>
      <c r="W520" s="6"/>
      <c r="X520" s="6"/>
      <c r="Y520" s="6"/>
    </row>
    <row r="521" spans="16:25" ht="12" customHeight="1" x14ac:dyDescent="0.25">
      <c r="P521" s="293"/>
      <c r="Q521" s="6"/>
      <c r="R521" s="6"/>
      <c r="S521" s="6"/>
      <c r="T521" s="6"/>
      <c r="U521" s="6"/>
      <c r="V521" s="6"/>
      <c r="W521" s="6"/>
      <c r="X521" s="6"/>
      <c r="Y521" s="6"/>
    </row>
    <row r="522" spans="16:25" ht="12" customHeight="1" x14ac:dyDescent="0.25">
      <c r="P522" s="293"/>
      <c r="Q522" s="6"/>
      <c r="R522" s="6"/>
      <c r="S522" s="6"/>
      <c r="T522" s="6"/>
      <c r="U522" s="6"/>
      <c r="V522" s="6"/>
      <c r="W522" s="6"/>
      <c r="X522" s="6"/>
      <c r="Y522" s="6"/>
    </row>
    <row r="523" spans="16:25" ht="12" customHeight="1" x14ac:dyDescent="0.25">
      <c r="P523" s="293"/>
      <c r="Q523" s="6"/>
      <c r="R523" s="6"/>
      <c r="S523" s="6"/>
      <c r="T523" s="6"/>
      <c r="U523" s="6"/>
      <c r="V523" s="6"/>
      <c r="W523" s="6"/>
      <c r="X523" s="6"/>
      <c r="Y523" s="6"/>
    </row>
    <row r="524" spans="16:25" ht="12" customHeight="1" x14ac:dyDescent="0.25">
      <c r="P524" s="293"/>
      <c r="Q524" s="6"/>
      <c r="R524" s="6"/>
      <c r="S524" s="6"/>
      <c r="T524" s="6"/>
      <c r="U524" s="6"/>
      <c r="V524" s="6"/>
      <c r="W524" s="6"/>
      <c r="X524" s="6"/>
      <c r="Y524" s="6"/>
    </row>
    <row r="525" spans="16:25" ht="12" customHeight="1" x14ac:dyDescent="0.25">
      <c r="P525" s="293"/>
      <c r="Q525" s="6"/>
      <c r="R525" s="6"/>
      <c r="S525" s="6"/>
      <c r="T525" s="6"/>
      <c r="U525" s="6"/>
      <c r="V525" s="6"/>
      <c r="W525" s="6"/>
      <c r="X525" s="6"/>
      <c r="Y525" s="6"/>
    </row>
    <row r="526" spans="16:25" ht="12" customHeight="1" x14ac:dyDescent="0.25">
      <c r="P526" s="293"/>
      <c r="Q526" s="6"/>
      <c r="R526" s="6"/>
      <c r="S526" s="6"/>
      <c r="T526" s="6"/>
      <c r="U526" s="6"/>
      <c r="V526" s="6"/>
      <c r="W526" s="6"/>
      <c r="X526" s="6"/>
      <c r="Y526" s="6"/>
    </row>
    <row r="527" spans="16:25" ht="12" customHeight="1" x14ac:dyDescent="0.25">
      <c r="P527" s="293"/>
      <c r="Q527" s="6"/>
      <c r="R527" s="6"/>
      <c r="S527" s="6"/>
      <c r="T527" s="6"/>
      <c r="U527" s="6"/>
      <c r="V527" s="6"/>
      <c r="W527" s="6"/>
      <c r="X527" s="6"/>
      <c r="Y527" s="6"/>
    </row>
    <row r="528" spans="16:25" ht="12" customHeight="1" x14ac:dyDescent="0.25">
      <c r="P528" s="293"/>
      <c r="Q528" s="6"/>
      <c r="R528" s="6"/>
      <c r="S528" s="6"/>
      <c r="T528" s="6"/>
      <c r="U528" s="6"/>
      <c r="V528" s="6"/>
      <c r="W528" s="6"/>
      <c r="X528" s="6"/>
      <c r="Y528" s="6"/>
    </row>
    <row r="529" spans="16:25" ht="12" customHeight="1" x14ac:dyDescent="0.25">
      <c r="P529" s="293"/>
      <c r="Q529" s="6"/>
      <c r="R529" s="6"/>
      <c r="S529" s="6"/>
      <c r="T529" s="6"/>
      <c r="U529" s="6"/>
      <c r="V529" s="6"/>
      <c r="W529" s="6"/>
      <c r="X529" s="6"/>
      <c r="Y529" s="6"/>
    </row>
    <row r="530" spans="16:25" ht="12" customHeight="1" x14ac:dyDescent="0.25">
      <c r="P530" s="293"/>
      <c r="Q530" s="6"/>
      <c r="R530" s="6"/>
      <c r="S530" s="6"/>
      <c r="T530" s="6"/>
      <c r="U530" s="6"/>
      <c r="V530" s="6"/>
      <c r="W530" s="6"/>
      <c r="X530" s="6"/>
      <c r="Y530" s="6"/>
    </row>
    <row r="531" spans="16:25" ht="12" customHeight="1" x14ac:dyDescent="0.25">
      <c r="P531" s="293"/>
      <c r="Q531" s="6"/>
      <c r="R531" s="6"/>
      <c r="S531" s="6"/>
      <c r="T531" s="6"/>
      <c r="U531" s="6"/>
      <c r="V531" s="6"/>
      <c r="W531" s="6"/>
      <c r="X531" s="6"/>
      <c r="Y531" s="6"/>
    </row>
    <row r="532" spans="16:25" ht="12" customHeight="1" x14ac:dyDescent="0.25">
      <c r="P532" s="293"/>
      <c r="Q532" s="6"/>
      <c r="R532" s="6"/>
      <c r="S532" s="6"/>
      <c r="T532" s="6"/>
      <c r="U532" s="6"/>
      <c r="V532" s="6"/>
      <c r="W532" s="6"/>
      <c r="X532" s="6"/>
      <c r="Y532" s="6"/>
    </row>
    <row r="533" spans="16:25" ht="12" customHeight="1" x14ac:dyDescent="0.25">
      <c r="P533" s="293"/>
      <c r="Q533" s="6"/>
      <c r="R533" s="6"/>
      <c r="S533" s="6"/>
      <c r="T533" s="6"/>
      <c r="U533" s="6"/>
      <c r="V533" s="6"/>
      <c r="W533" s="6"/>
      <c r="X533" s="6"/>
      <c r="Y533" s="6"/>
    </row>
    <row r="534" spans="16:25" ht="12" customHeight="1" x14ac:dyDescent="0.25">
      <c r="P534" s="293"/>
      <c r="Q534" s="6"/>
      <c r="R534" s="6"/>
      <c r="S534" s="6"/>
      <c r="T534" s="6"/>
      <c r="U534" s="6"/>
      <c r="V534" s="6"/>
      <c r="W534" s="6"/>
      <c r="X534" s="6"/>
      <c r="Y534" s="6"/>
    </row>
    <row r="535" spans="16:25" ht="12" customHeight="1" x14ac:dyDescent="0.25">
      <c r="P535" s="293"/>
      <c r="Q535" s="6"/>
      <c r="R535" s="6"/>
      <c r="S535" s="6"/>
      <c r="T535" s="6"/>
      <c r="U535" s="6"/>
      <c r="V535" s="6"/>
      <c r="W535" s="6"/>
      <c r="X535" s="6"/>
      <c r="Y535" s="6"/>
    </row>
    <row r="536" spans="16:25" ht="12" customHeight="1" x14ac:dyDescent="0.25">
      <c r="P536" s="293"/>
      <c r="Q536" s="6"/>
      <c r="R536" s="6"/>
      <c r="S536" s="6"/>
      <c r="T536" s="6"/>
      <c r="U536" s="6"/>
      <c r="V536" s="6"/>
      <c r="W536" s="6"/>
      <c r="X536" s="6"/>
      <c r="Y536" s="6"/>
    </row>
    <row r="537" spans="16:25" ht="12" customHeight="1" x14ac:dyDescent="0.25">
      <c r="P537" s="293"/>
      <c r="Q537" s="6"/>
      <c r="R537" s="6"/>
      <c r="S537" s="6"/>
      <c r="T537" s="6"/>
      <c r="U537" s="6"/>
      <c r="V537" s="6"/>
      <c r="W537" s="6"/>
      <c r="X537" s="6"/>
      <c r="Y537" s="6"/>
    </row>
    <row r="538" spans="16:25" ht="12" customHeight="1" x14ac:dyDescent="0.25">
      <c r="P538" s="293"/>
      <c r="Q538" s="6"/>
      <c r="R538" s="6"/>
      <c r="S538" s="6"/>
      <c r="T538" s="6"/>
      <c r="U538" s="6"/>
      <c r="V538" s="6"/>
      <c r="W538" s="6"/>
      <c r="X538" s="6"/>
      <c r="Y538" s="6"/>
    </row>
    <row r="539" spans="16:25" ht="12" customHeight="1" x14ac:dyDescent="0.25">
      <c r="P539" s="293"/>
      <c r="Q539" s="6"/>
      <c r="R539" s="6"/>
      <c r="S539" s="6"/>
      <c r="T539" s="6"/>
      <c r="U539" s="6"/>
      <c r="V539" s="6"/>
      <c r="W539" s="6"/>
      <c r="X539" s="6"/>
      <c r="Y539" s="6"/>
    </row>
    <row r="540" spans="16:25" ht="12" customHeight="1" x14ac:dyDescent="0.25">
      <c r="P540" s="293"/>
      <c r="Q540" s="6"/>
      <c r="R540" s="6"/>
      <c r="S540" s="6"/>
      <c r="T540" s="6"/>
      <c r="U540" s="6"/>
      <c r="V540" s="6"/>
      <c r="W540" s="6"/>
      <c r="X540" s="6"/>
      <c r="Y540" s="6"/>
    </row>
    <row r="541" spans="16:25" ht="12" customHeight="1" x14ac:dyDescent="0.25">
      <c r="P541" s="293"/>
      <c r="Q541" s="6"/>
      <c r="R541" s="6"/>
      <c r="S541" s="6"/>
      <c r="T541" s="6"/>
      <c r="U541" s="6"/>
      <c r="V541" s="6"/>
      <c r="W541" s="6"/>
      <c r="X541" s="6"/>
      <c r="Y541" s="6"/>
    </row>
    <row r="542" spans="16:25" ht="12" customHeight="1" x14ac:dyDescent="0.25">
      <c r="P542" s="293"/>
      <c r="Q542" s="6"/>
      <c r="R542" s="6"/>
      <c r="S542" s="6"/>
      <c r="T542" s="6"/>
      <c r="U542" s="6"/>
      <c r="V542" s="6"/>
      <c r="W542" s="6"/>
      <c r="X542" s="6"/>
      <c r="Y542" s="6"/>
    </row>
    <row r="543" spans="16:25" ht="12" customHeight="1" x14ac:dyDescent="0.25">
      <c r="P543" s="293"/>
      <c r="Q543" s="6"/>
      <c r="R543" s="6"/>
      <c r="S543" s="6"/>
      <c r="T543" s="6"/>
      <c r="U543" s="6"/>
      <c r="V543" s="6"/>
      <c r="W543" s="6"/>
      <c r="X543" s="6"/>
      <c r="Y543" s="6"/>
    </row>
    <row r="544" spans="16:25" ht="12" customHeight="1" x14ac:dyDescent="0.25">
      <c r="P544" s="293"/>
      <c r="Q544" s="6"/>
      <c r="R544" s="6"/>
      <c r="S544" s="6"/>
      <c r="T544" s="6"/>
      <c r="U544" s="6"/>
      <c r="V544" s="6"/>
      <c r="W544" s="6"/>
      <c r="X544" s="6"/>
      <c r="Y544" s="6"/>
    </row>
    <row r="545" spans="16:25" ht="12" customHeight="1" x14ac:dyDescent="0.25">
      <c r="P545" s="293"/>
      <c r="Q545" s="6"/>
      <c r="R545" s="6"/>
      <c r="S545" s="6"/>
      <c r="T545" s="6"/>
      <c r="U545" s="6"/>
      <c r="V545" s="6"/>
      <c r="W545" s="6"/>
      <c r="X545" s="6"/>
      <c r="Y545" s="6"/>
    </row>
    <row r="546" spans="16:25" ht="12" customHeight="1" x14ac:dyDescent="0.25">
      <c r="P546" s="293"/>
      <c r="Q546" s="6"/>
      <c r="R546" s="6"/>
      <c r="S546" s="6"/>
      <c r="T546" s="6"/>
      <c r="U546" s="6"/>
      <c r="V546" s="6"/>
      <c r="W546" s="6"/>
      <c r="X546" s="6"/>
      <c r="Y546" s="6"/>
    </row>
    <row r="547" spans="16:25" ht="12" customHeight="1" x14ac:dyDescent="0.25">
      <c r="P547" s="293"/>
      <c r="Q547" s="6"/>
      <c r="R547" s="6"/>
      <c r="S547" s="6"/>
      <c r="T547" s="6"/>
      <c r="U547" s="6"/>
      <c r="V547" s="6"/>
      <c r="W547" s="6"/>
      <c r="X547" s="6"/>
      <c r="Y547" s="6"/>
    </row>
    <row r="548" spans="16:25" ht="12" customHeight="1" x14ac:dyDescent="0.25">
      <c r="P548" s="293"/>
      <c r="Q548" s="6"/>
      <c r="R548" s="6"/>
      <c r="S548" s="6"/>
      <c r="T548" s="6"/>
      <c r="U548" s="6"/>
      <c r="V548" s="6"/>
      <c r="W548" s="6"/>
      <c r="X548" s="6"/>
      <c r="Y548" s="6"/>
    </row>
    <row r="549" spans="16:25" ht="12" customHeight="1" x14ac:dyDescent="0.25">
      <c r="P549" s="293"/>
      <c r="Q549" s="6"/>
      <c r="R549" s="6"/>
      <c r="S549" s="6"/>
      <c r="T549" s="6"/>
      <c r="U549" s="6"/>
      <c r="V549" s="6"/>
      <c r="W549" s="6"/>
      <c r="X549" s="6"/>
      <c r="Y549" s="6"/>
    </row>
    <row r="550" spans="16:25" ht="12" customHeight="1" x14ac:dyDescent="0.25">
      <c r="P550" s="293"/>
      <c r="Q550" s="6"/>
      <c r="R550" s="6"/>
      <c r="S550" s="6"/>
      <c r="T550" s="6"/>
      <c r="U550" s="6"/>
      <c r="V550" s="6"/>
      <c r="W550" s="6"/>
      <c r="X550" s="6"/>
      <c r="Y550" s="6"/>
    </row>
    <row r="551" spans="16:25" ht="12" customHeight="1" x14ac:dyDescent="0.25">
      <c r="P551" s="293"/>
      <c r="Q551" s="6"/>
      <c r="R551" s="6"/>
      <c r="S551" s="6"/>
      <c r="T551" s="6"/>
      <c r="U551" s="6"/>
      <c r="V551" s="6"/>
      <c r="W551" s="6"/>
      <c r="X551" s="6"/>
      <c r="Y551" s="6"/>
    </row>
    <row r="552" spans="16:25" ht="12" customHeight="1" x14ac:dyDescent="0.25">
      <c r="P552" s="293"/>
      <c r="Q552" s="6"/>
      <c r="R552" s="6"/>
      <c r="S552" s="6"/>
      <c r="T552" s="6"/>
      <c r="U552" s="6"/>
      <c r="V552" s="6"/>
      <c r="W552" s="6"/>
      <c r="X552" s="6"/>
      <c r="Y552" s="6"/>
    </row>
    <row r="553" spans="16:25" ht="12" customHeight="1" x14ac:dyDescent="0.25">
      <c r="P553" s="293"/>
      <c r="Q553" s="6"/>
      <c r="R553" s="6"/>
      <c r="S553" s="6"/>
      <c r="T553" s="6"/>
      <c r="U553" s="6"/>
      <c r="V553" s="6"/>
      <c r="W553" s="6"/>
      <c r="X553" s="6"/>
      <c r="Y553" s="6"/>
    </row>
    <row r="554" spans="16:25" ht="12" customHeight="1" x14ac:dyDescent="0.25">
      <c r="P554" s="293"/>
      <c r="Q554" s="6"/>
      <c r="R554" s="6"/>
      <c r="S554" s="6"/>
      <c r="T554" s="6"/>
      <c r="U554" s="6"/>
      <c r="V554" s="6"/>
      <c r="W554" s="6"/>
      <c r="X554" s="6"/>
      <c r="Y554" s="6"/>
    </row>
    <row r="555" spans="16:25" ht="12" customHeight="1" x14ac:dyDescent="0.25">
      <c r="P555" s="293"/>
      <c r="Q555" s="6"/>
      <c r="R555" s="6"/>
      <c r="S555" s="6"/>
      <c r="T555" s="6"/>
      <c r="U555" s="6"/>
      <c r="V555" s="6"/>
      <c r="W555" s="6"/>
      <c r="X555" s="6"/>
      <c r="Y555" s="6"/>
    </row>
    <row r="556" spans="16:25" ht="12" customHeight="1" x14ac:dyDescent="0.25">
      <c r="P556" s="293"/>
      <c r="Q556" s="6"/>
      <c r="R556" s="6"/>
      <c r="S556" s="6"/>
      <c r="T556" s="6"/>
      <c r="U556" s="6"/>
      <c r="V556" s="6"/>
      <c r="W556" s="6"/>
      <c r="X556" s="6"/>
      <c r="Y556" s="6"/>
    </row>
    <row r="557" spans="16:25" ht="12" customHeight="1" x14ac:dyDescent="0.25">
      <c r="P557" s="293"/>
      <c r="Q557" s="6"/>
      <c r="R557" s="6"/>
      <c r="S557" s="6"/>
      <c r="T557" s="6"/>
      <c r="U557" s="6"/>
      <c r="V557" s="6"/>
      <c r="W557" s="6"/>
      <c r="X557" s="6"/>
      <c r="Y557" s="6"/>
    </row>
    <row r="558" spans="16:25" ht="12" customHeight="1" x14ac:dyDescent="0.25">
      <c r="P558" s="293"/>
      <c r="Q558" s="6"/>
      <c r="R558" s="6"/>
      <c r="S558" s="6"/>
      <c r="T558" s="6"/>
      <c r="U558" s="6"/>
      <c r="V558" s="6"/>
      <c r="W558" s="6"/>
      <c r="X558" s="6"/>
      <c r="Y558" s="6"/>
    </row>
    <row r="559" spans="16:25" ht="12" customHeight="1" x14ac:dyDescent="0.25">
      <c r="P559" s="293"/>
      <c r="Q559" s="6"/>
      <c r="R559" s="6"/>
      <c r="S559" s="6"/>
      <c r="T559" s="6"/>
      <c r="U559" s="6"/>
      <c r="V559" s="6"/>
      <c r="W559" s="6"/>
      <c r="X559" s="6"/>
      <c r="Y559" s="6"/>
    </row>
    <row r="560" spans="16:25" ht="12" customHeight="1" x14ac:dyDescent="0.25">
      <c r="P560" s="293"/>
      <c r="Q560" s="6"/>
      <c r="R560" s="6"/>
      <c r="S560" s="6"/>
      <c r="T560" s="6"/>
      <c r="U560" s="6"/>
      <c r="V560" s="6"/>
      <c r="W560" s="6"/>
      <c r="X560" s="6"/>
      <c r="Y560" s="6"/>
    </row>
    <row r="561" spans="16:25" ht="12" customHeight="1" x14ac:dyDescent="0.25">
      <c r="P561" s="293"/>
      <c r="Q561" s="6"/>
      <c r="R561" s="6"/>
      <c r="S561" s="6"/>
      <c r="T561" s="6"/>
      <c r="U561" s="6"/>
      <c r="V561" s="6"/>
      <c r="W561" s="6"/>
      <c r="X561" s="6"/>
      <c r="Y561" s="6"/>
    </row>
    <row r="562" spans="16:25" ht="12" customHeight="1" x14ac:dyDescent="0.25">
      <c r="P562" s="293"/>
      <c r="Q562" s="6"/>
      <c r="R562" s="6"/>
      <c r="S562" s="6"/>
      <c r="T562" s="6"/>
      <c r="U562" s="6"/>
      <c r="V562" s="6"/>
      <c r="W562" s="6"/>
      <c r="X562" s="6"/>
      <c r="Y562" s="6"/>
    </row>
    <row r="563" spans="16:25" ht="12" customHeight="1" x14ac:dyDescent="0.25">
      <c r="P563" s="293"/>
      <c r="Q563" s="6"/>
      <c r="R563" s="6"/>
      <c r="S563" s="6"/>
      <c r="T563" s="6"/>
      <c r="U563" s="6"/>
      <c r="V563" s="6"/>
      <c r="W563" s="6"/>
      <c r="X563" s="6"/>
      <c r="Y563" s="6"/>
    </row>
    <row r="564" spans="16:25" ht="12" customHeight="1" x14ac:dyDescent="0.25">
      <c r="P564" s="293"/>
      <c r="Q564" s="6"/>
      <c r="R564" s="6"/>
      <c r="S564" s="6"/>
      <c r="T564" s="6"/>
      <c r="U564" s="6"/>
      <c r="V564" s="6"/>
      <c r="W564" s="6"/>
      <c r="X564" s="6"/>
      <c r="Y564" s="6"/>
    </row>
    <row r="565" spans="16:25" ht="12" customHeight="1" x14ac:dyDescent="0.25">
      <c r="P565" s="293"/>
      <c r="Q565" s="6"/>
      <c r="R565" s="6"/>
      <c r="S565" s="6"/>
      <c r="T565" s="6"/>
      <c r="U565" s="6"/>
      <c r="V565" s="6"/>
      <c r="W565" s="6"/>
      <c r="X565" s="6"/>
      <c r="Y565" s="6"/>
    </row>
    <row r="566" spans="16:25" ht="12" customHeight="1" x14ac:dyDescent="0.25">
      <c r="P566" s="293"/>
      <c r="Q566" s="6"/>
      <c r="R566" s="6"/>
      <c r="S566" s="6"/>
      <c r="T566" s="6"/>
      <c r="U566" s="6"/>
      <c r="V566" s="6"/>
      <c r="W566" s="6"/>
      <c r="X566" s="6"/>
      <c r="Y566" s="6"/>
    </row>
    <row r="567" spans="16:25" ht="12" customHeight="1" x14ac:dyDescent="0.25">
      <c r="P567" s="293"/>
      <c r="Q567" s="6"/>
      <c r="R567" s="6"/>
      <c r="S567" s="6"/>
      <c r="T567" s="6"/>
      <c r="U567" s="6"/>
      <c r="V567" s="6"/>
      <c r="W567" s="6"/>
      <c r="X567" s="6"/>
      <c r="Y567" s="6"/>
    </row>
    <row r="568" spans="16:25" ht="12" customHeight="1" x14ac:dyDescent="0.25">
      <c r="P568" s="293"/>
      <c r="Q568" s="6"/>
      <c r="R568" s="6"/>
      <c r="S568" s="6"/>
      <c r="T568" s="6"/>
      <c r="U568" s="6"/>
      <c r="V568" s="6"/>
      <c r="W568" s="6"/>
      <c r="X568" s="6"/>
      <c r="Y568" s="6"/>
    </row>
    <row r="569" spans="16:25" ht="12" customHeight="1" x14ac:dyDescent="0.25">
      <c r="P569" s="293"/>
      <c r="Q569" s="6"/>
      <c r="R569" s="6"/>
      <c r="S569" s="6"/>
      <c r="T569" s="6"/>
      <c r="U569" s="6"/>
      <c r="V569" s="6"/>
      <c r="W569" s="6"/>
      <c r="X569" s="6"/>
      <c r="Y569" s="6"/>
    </row>
    <row r="570" spans="16:25" ht="12" customHeight="1" x14ac:dyDescent="0.25">
      <c r="P570" s="293"/>
      <c r="Q570" s="6"/>
      <c r="R570" s="6"/>
      <c r="S570" s="6"/>
      <c r="T570" s="6"/>
      <c r="U570" s="6"/>
      <c r="V570" s="6"/>
      <c r="W570" s="6"/>
      <c r="X570" s="6"/>
      <c r="Y570" s="6"/>
    </row>
    <row r="571" spans="16:25" ht="12" customHeight="1" x14ac:dyDescent="0.25">
      <c r="P571" s="293"/>
      <c r="Q571" s="6"/>
      <c r="R571" s="6"/>
      <c r="S571" s="6"/>
      <c r="T571" s="6"/>
      <c r="U571" s="6"/>
      <c r="V571" s="6"/>
      <c r="W571" s="6"/>
      <c r="X571" s="6"/>
      <c r="Y571" s="6"/>
    </row>
    <row r="572" spans="16:25" ht="12" customHeight="1" x14ac:dyDescent="0.25">
      <c r="P572" s="293"/>
      <c r="Q572" s="6"/>
      <c r="R572" s="6"/>
      <c r="S572" s="6"/>
      <c r="T572" s="6"/>
      <c r="U572" s="6"/>
      <c r="V572" s="6"/>
      <c r="W572" s="6"/>
      <c r="X572" s="6"/>
      <c r="Y572" s="6"/>
    </row>
    <row r="573" spans="16:25" ht="12" customHeight="1" x14ac:dyDescent="0.25">
      <c r="P573" s="293"/>
      <c r="Q573" s="6"/>
      <c r="R573" s="6"/>
      <c r="S573" s="6"/>
      <c r="T573" s="6"/>
      <c r="U573" s="6"/>
      <c r="V573" s="6"/>
      <c r="W573" s="6"/>
      <c r="X573" s="6"/>
      <c r="Y573" s="6"/>
    </row>
    <row r="574" spans="16:25" ht="12" customHeight="1" x14ac:dyDescent="0.25">
      <c r="P574" s="293"/>
      <c r="Q574" s="6"/>
      <c r="R574" s="6"/>
      <c r="S574" s="6"/>
      <c r="T574" s="6"/>
      <c r="U574" s="6"/>
      <c r="V574" s="6"/>
      <c r="W574" s="6"/>
      <c r="X574" s="6"/>
      <c r="Y574" s="6"/>
    </row>
    <row r="575" spans="16:25" ht="12" customHeight="1" x14ac:dyDescent="0.25">
      <c r="P575" s="293"/>
      <c r="Q575" s="6"/>
      <c r="R575" s="6"/>
      <c r="S575" s="6"/>
      <c r="T575" s="6"/>
      <c r="U575" s="6"/>
      <c r="V575" s="6"/>
      <c r="W575" s="6"/>
      <c r="X575" s="6"/>
      <c r="Y575" s="6"/>
    </row>
    <row r="576" spans="16:25" ht="12" customHeight="1" x14ac:dyDescent="0.25">
      <c r="P576" s="293"/>
      <c r="Q576" s="6"/>
      <c r="R576" s="6"/>
      <c r="S576" s="6"/>
      <c r="T576" s="6"/>
      <c r="U576" s="6"/>
      <c r="V576" s="6"/>
      <c r="W576" s="6"/>
      <c r="X576" s="6"/>
      <c r="Y576" s="6"/>
    </row>
    <row r="577" spans="16:25" ht="12" customHeight="1" x14ac:dyDescent="0.25">
      <c r="P577" s="293"/>
      <c r="Q577" s="6"/>
      <c r="R577" s="6"/>
      <c r="S577" s="6"/>
      <c r="T577" s="6"/>
      <c r="U577" s="6"/>
      <c r="V577" s="6"/>
      <c r="W577" s="6"/>
      <c r="X577" s="6"/>
      <c r="Y577" s="6"/>
    </row>
    <row r="578" spans="16:25" ht="12" customHeight="1" x14ac:dyDescent="0.25">
      <c r="P578" s="293"/>
      <c r="Q578" s="6"/>
      <c r="R578" s="6"/>
      <c r="S578" s="6"/>
      <c r="T578" s="6"/>
      <c r="U578" s="6"/>
      <c r="V578" s="6"/>
      <c r="W578" s="6"/>
      <c r="X578" s="6"/>
      <c r="Y578" s="6"/>
    </row>
    <row r="579" spans="16:25" ht="12" customHeight="1" x14ac:dyDescent="0.25">
      <c r="P579" s="293"/>
      <c r="Q579" s="6"/>
      <c r="R579" s="6"/>
      <c r="S579" s="6"/>
      <c r="T579" s="6"/>
      <c r="U579" s="6"/>
      <c r="V579" s="6"/>
      <c r="W579" s="6"/>
      <c r="X579" s="6"/>
      <c r="Y579" s="6"/>
    </row>
    <row r="580" spans="16:25" ht="12" customHeight="1" x14ac:dyDescent="0.25">
      <c r="P580" s="293"/>
      <c r="Q580" s="6"/>
      <c r="R580" s="6"/>
      <c r="S580" s="6"/>
      <c r="T580" s="6"/>
      <c r="U580" s="6"/>
      <c r="V580" s="6"/>
      <c r="W580" s="6"/>
      <c r="X580" s="6"/>
      <c r="Y580" s="6"/>
    </row>
    <row r="581" spans="16:25" ht="12" customHeight="1" x14ac:dyDescent="0.25">
      <c r="P581" s="293"/>
      <c r="Q581" s="6"/>
      <c r="R581" s="6"/>
      <c r="S581" s="6"/>
      <c r="T581" s="6"/>
      <c r="U581" s="6"/>
      <c r="V581" s="6"/>
      <c r="W581" s="6"/>
      <c r="X581" s="6"/>
      <c r="Y581" s="6"/>
    </row>
    <row r="582" spans="16:25" ht="12" customHeight="1" x14ac:dyDescent="0.25">
      <c r="P582" s="293"/>
      <c r="Q582" s="6"/>
      <c r="R582" s="6"/>
      <c r="S582" s="6"/>
      <c r="T582" s="6"/>
      <c r="U582" s="6"/>
      <c r="V582" s="6"/>
      <c r="W582" s="6"/>
      <c r="X582" s="6"/>
      <c r="Y582" s="6"/>
    </row>
    <row r="583" spans="16:25" ht="12" customHeight="1" x14ac:dyDescent="0.25">
      <c r="P583" s="293"/>
      <c r="Q583" s="6"/>
      <c r="R583" s="6"/>
      <c r="S583" s="6"/>
      <c r="T583" s="6"/>
      <c r="U583" s="6"/>
      <c r="V583" s="6"/>
      <c r="W583" s="6"/>
      <c r="X583" s="6"/>
      <c r="Y583" s="6"/>
    </row>
    <row r="584" spans="16:25" ht="12" customHeight="1" x14ac:dyDescent="0.25">
      <c r="P584" s="293"/>
      <c r="Q584" s="6"/>
      <c r="R584" s="6"/>
      <c r="S584" s="6"/>
      <c r="T584" s="6"/>
      <c r="U584" s="6"/>
      <c r="V584" s="6"/>
      <c r="W584" s="6"/>
      <c r="X584" s="6"/>
      <c r="Y584" s="6"/>
    </row>
    <row r="585" spans="16:25" ht="12" customHeight="1" x14ac:dyDescent="0.25">
      <c r="P585" s="293"/>
      <c r="Q585" s="6"/>
      <c r="R585" s="6"/>
      <c r="S585" s="6"/>
      <c r="T585" s="6"/>
      <c r="U585" s="6"/>
      <c r="V585" s="6"/>
      <c r="W585" s="6"/>
      <c r="X585" s="6"/>
      <c r="Y585" s="6"/>
    </row>
    <row r="586" spans="16:25" ht="12" customHeight="1" x14ac:dyDescent="0.25">
      <c r="P586" s="293"/>
      <c r="Q586" s="6"/>
      <c r="R586" s="6"/>
      <c r="S586" s="6"/>
      <c r="T586" s="6"/>
      <c r="U586" s="6"/>
      <c r="V586" s="6"/>
      <c r="W586" s="6"/>
      <c r="X586" s="6"/>
      <c r="Y586" s="6"/>
    </row>
    <row r="587" spans="16:25" ht="12" customHeight="1" x14ac:dyDescent="0.25">
      <c r="P587" s="293"/>
      <c r="Q587" s="6"/>
      <c r="R587" s="6"/>
      <c r="S587" s="6"/>
      <c r="T587" s="6"/>
      <c r="U587" s="6"/>
      <c r="V587" s="6"/>
      <c r="W587" s="6"/>
      <c r="X587" s="6"/>
      <c r="Y587" s="6"/>
    </row>
    <row r="588" spans="16:25" ht="12" customHeight="1" x14ac:dyDescent="0.25">
      <c r="P588" s="293"/>
      <c r="Q588" s="6"/>
      <c r="R588" s="6"/>
      <c r="S588" s="6"/>
      <c r="T588" s="6"/>
      <c r="U588" s="6"/>
      <c r="V588" s="6"/>
      <c r="W588" s="6"/>
      <c r="X588" s="6"/>
      <c r="Y588" s="6"/>
    </row>
    <row r="589" spans="16:25" ht="12" customHeight="1" x14ac:dyDescent="0.25">
      <c r="P589" s="293"/>
      <c r="Q589" s="6"/>
      <c r="R589" s="6"/>
      <c r="S589" s="6"/>
      <c r="T589" s="6"/>
      <c r="U589" s="6"/>
      <c r="V589" s="6"/>
      <c r="W589" s="6"/>
      <c r="X589" s="6"/>
      <c r="Y589" s="6"/>
    </row>
    <row r="590" spans="16:25" ht="12" customHeight="1" x14ac:dyDescent="0.25">
      <c r="P590" s="293"/>
      <c r="Q590" s="6"/>
      <c r="R590" s="6"/>
      <c r="S590" s="6"/>
      <c r="T590" s="6"/>
      <c r="U590" s="6"/>
      <c r="V590" s="6"/>
      <c r="W590" s="6"/>
      <c r="X590" s="6"/>
      <c r="Y590" s="6"/>
    </row>
    <row r="591" spans="16:25" ht="12" customHeight="1" x14ac:dyDescent="0.25">
      <c r="P591" s="293"/>
      <c r="Q591" s="6"/>
      <c r="R591" s="6"/>
      <c r="S591" s="6"/>
      <c r="T591" s="6"/>
      <c r="U591" s="6"/>
      <c r="V591" s="6"/>
      <c r="W591" s="6"/>
      <c r="X591" s="6"/>
      <c r="Y591" s="6"/>
    </row>
    <row r="592" spans="16:25" ht="12" customHeight="1" x14ac:dyDescent="0.25">
      <c r="P592" s="293"/>
      <c r="Q592" s="6"/>
      <c r="R592" s="6"/>
      <c r="S592" s="6"/>
      <c r="T592" s="6"/>
      <c r="U592" s="6"/>
      <c r="V592" s="6"/>
      <c r="W592" s="6"/>
      <c r="X592" s="6"/>
      <c r="Y592" s="6"/>
    </row>
    <row r="593" spans="16:25" ht="12" customHeight="1" x14ac:dyDescent="0.25">
      <c r="P593" s="293"/>
      <c r="Q593" s="6"/>
      <c r="R593" s="6"/>
      <c r="S593" s="6"/>
      <c r="T593" s="6"/>
      <c r="U593" s="6"/>
      <c r="V593" s="6"/>
      <c r="W593" s="6"/>
      <c r="X593" s="6"/>
      <c r="Y593" s="6"/>
    </row>
    <row r="594" spans="16:25" ht="12" customHeight="1" x14ac:dyDescent="0.25">
      <c r="P594" s="293"/>
      <c r="Q594" s="6"/>
      <c r="R594" s="6"/>
      <c r="S594" s="6"/>
      <c r="T594" s="6"/>
      <c r="U594" s="6"/>
      <c r="V594" s="6"/>
      <c r="W594" s="6"/>
      <c r="X594" s="6"/>
      <c r="Y594" s="6"/>
    </row>
    <row r="595" spans="16:25" ht="12" customHeight="1" x14ac:dyDescent="0.25">
      <c r="P595" s="293"/>
      <c r="Q595" s="6"/>
      <c r="R595" s="6"/>
      <c r="S595" s="6"/>
      <c r="T595" s="6"/>
      <c r="U595" s="6"/>
      <c r="V595" s="6"/>
      <c r="W595" s="6"/>
      <c r="X595" s="6"/>
      <c r="Y595" s="6"/>
    </row>
    <row r="596" spans="16:25" ht="12" customHeight="1" x14ac:dyDescent="0.25">
      <c r="P596" s="293"/>
      <c r="Q596" s="6"/>
      <c r="R596" s="6"/>
      <c r="S596" s="6"/>
      <c r="T596" s="6"/>
      <c r="U596" s="6"/>
      <c r="V596" s="6"/>
      <c r="W596" s="6"/>
      <c r="X596" s="6"/>
      <c r="Y596" s="6"/>
    </row>
    <row r="597" spans="16:25" ht="12" customHeight="1" x14ac:dyDescent="0.25">
      <c r="P597" s="293"/>
      <c r="Q597" s="6"/>
      <c r="R597" s="6"/>
      <c r="S597" s="6"/>
      <c r="T597" s="6"/>
      <c r="U597" s="6"/>
      <c r="V597" s="6"/>
      <c r="W597" s="6"/>
      <c r="X597" s="6"/>
      <c r="Y597" s="6"/>
    </row>
    <row r="598" spans="16:25" ht="12" customHeight="1" x14ac:dyDescent="0.25">
      <c r="P598" s="293"/>
      <c r="Q598" s="6"/>
      <c r="R598" s="6"/>
      <c r="S598" s="6"/>
      <c r="T598" s="6"/>
      <c r="U598" s="6"/>
      <c r="V598" s="6"/>
      <c r="W598" s="6"/>
      <c r="X598" s="6"/>
      <c r="Y598" s="6"/>
    </row>
    <row r="599" spans="16:25" ht="12" customHeight="1" x14ac:dyDescent="0.25">
      <c r="P599" s="293"/>
      <c r="Q599" s="6"/>
      <c r="R599" s="6"/>
      <c r="S599" s="6"/>
      <c r="T599" s="6"/>
      <c r="U599" s="6"/>
      <c r="V599" s="6"/>
      <c r="W599" s="6"/>
      <c r="X599" s="6"/>
      <c r="Y599" s="6"/>
    </row>
    <row r="600" spans="16:25" ht="12" customHeight="1" x14ac:dyDescent="0.25">
      <c r="P600" s="293"/>
      <c r="Q600" s="6"/>
      <c r="R600" s="6"/>
      <c r="S600" s="6"/>
      <c r="T600" s="6"/>
      <c r="U600" s="6"/>
      <c r="V600" s="6"/>
      <c r="W600" s="6"/>
      <c r="X600" s="6"/>
      <c r="Y600" s="6"/>
    </row>
    <row r="601" spans="16:25" ht="12" customHeight="1" x14ac:dyDescent="0.25">
      <c r="P601" s="293"/>
      <c r="Q601" s="6"/>
      <c r="R601" s="6"/>
      <c r="S601" s="6"/>
      <c r="T601" s="6"/>
      <c r="U601" s="6"/>
      <c r="V601" s="6"/>
      <c r="W601" s="6"/>
      <c r="X601" s="6"/>
      <c r="Y601" s="6"/>
    </row>
    <row r="602" spans="16:25" ht="12" customHeight="1" x14ac:dyDescent="0.25">
      <c r="P602" s="293"/>
      <c r="Q602" s="6"/>
      <c r="R602" s="6"/>
      <c r="S602" s="6"/>
      <c r="T602" s="6"/>
      <c r="U602" s="6"/>
      <c r="V602" s="6"/>
      <c r="W602" s="6"/>
      <c r="X602" s="6"/>
      <c r="Y602" s="6"/>
    </row>
    <row r="603" spans="16:25" ht="12" customHeight="1" x14ac:dyDescent="0.25">
      <c r="P603" s="293"/>
      <c r="Q603" s="6"/>
      <c r="R603" s="6"/>
      <c r="S603" s="6"/>
      <c r="T603" s="6"/>
      <c r="U603" s="6"/>
      <c r="V603" s="6"/>
      <c r="W603" s="6"/>
      <c r="X603" s="6"/>
      <c r="Y603" s="6"/>
    </row>
    <row r="604" spans="16:25" ht="12" customHeight="1" x14ac:dyDescent="0.25">
      <c r="P604" s="293"/>
      <c r="Q604" s="6"/>
      <c r="R604" s="6"/>
      <c r="S604" s="6"/>
      <c r="T604" s="6"/>
      <c r="U604" s="6"/>
      <c r="V604" s="6"/>
      <c r="W604" s="6"/>
      <c r="X604" s="6"/>
      <c r="Y604" s="6"/>
    </row>
    <row r="605" spans="16:25" ht="12" customHeight="1" x14ac:dyDescent="0.25">
      <c r="P605" s="293"/>
      <c r="Q605" s="6"/>
      <c r="R605" s="6"/>
      <c r="S605" s="6"/>
      <c r="T605" s="6"/>
      <c r="U605" s="6"/>
      <c r="V605" s="6"/>
      <c r="W605" s="6"/>
      <c r="X605" s="6"/>
      <c r="Y605" s="6"/>
    </row>
    <row r="606" spans="16:25" ht="12" customHeight="1" x14ac:dyDescent="0.25">
      <c r="P606" s="293"/>
      <c r="Q606" s="6"/>
      <c r="R606" s="6"/>
      <c r="S606" s="6"/>
      <c r="T606" s="6"/>
      <c r="U606" s="6"/>
      <c r="V606" s="6"/>
      <c r="W606" s="6"/>
      <c r="X606" s="6"/>
      <c r="Y606" s="6"/>
    </row>
    <row r="607" spans="16:25" ht="12" customHeight="1" x14ac:dyDescent="0.25">
      <c r="P607" s="293"/>
      <c r="Q607" s="6"/>
      <c r="R607" s="6"/>
      <c r="S607" s="6"/>
      <c r="T607" s="6"/>
      <c r="U607" s="6"/>
      <c r="V607" s="6"/>
      <c r="W607" s="6"/>
      <c r="X607" s="6"/>
      <c r="Y607" s="6"/>
    </row>
    <row r="608" spans="16:25" ht="12" customHeight="1" x14ac:dyDescent="0.25">
      <c r="P608" s="293"/>
      <c r="Q608" s="6"/>
      <c r="R608" s="6"/>
      <c r="S608" s="6"/>
      <c r="T608" s="6"/>
      <c r="U608" s="6"/>
      <c r="V608" s="6"/>
      <c r="W608" s="6"/>
      <c r="X608" s="6"/>
      <c r="Y608" s="6"/>
    </row>
    <row r="609" spans="16:25" ht="12" customHeight="1" x14ac:dyDescent="0.25">
      <c r="P609" s="293"/>
      <c r="Q609" s="6"/>
      <c r="R609" s="6"/>
      <c r="S609" s="6"/>
      <c r="T609" s="6"/>
      <c r="U609" s="6"/>
      <c r="V609" s="6"/>
      <c r="W609" s="6"/>
      <c r="X609" s="6"/>
      <c r="Y609" s="6"/>
    </row>
    <row r="610" spans="16:25" ht="12" customHeight="1" x14ac:dyDescent="0.25">
      <c r="P610" s="293"/>
      <c r="Q610" s="6"/>
      <c r="R610" s="6"/>
      <c r="S610" s="6"/>
      <c r="T610" s="6"/>
      <c r="U610" s="6"/>
      <c r="V610" s="6"/>
      <c r="W610" s="6"/>
      <c r="X610" s="6"/>
      <c r="Y610" s="6"/>
    </row>
    <row r="611" spans="16:25" ht="12" customHeight="1" x14ac:dyDescent="0.25">
      <c r="P611" s="293"/>
      <c r="Q611" s="6"/>
      <c r="R611" s="6"/>
      <c r="S611" s="6"/>
      <c r="T611" s="6"/>
      <c r="U611" s="6"/>
      <c r="V611" s="6"/>
      <c r="W611" s="6"/>
      <c r="X611" s="6"/>
      <c r="Y611" s="6"/>
    </row>
    <row r="612" spans="16:25" ht="12" customHeight="1" x14ac:dyDescent="0.25">
      <c r="P612" s="293"/>
      <c r="Q612" s="6"/>
      <c r="R612" s="6"/>
      <c r="S612" s="6"/>
      <c r="T612" s="6"/>
      <c r="U612" s="6"/>
      <c r="V612" s="6"/>
      <c r="W612" s="6"/>
      <c r="X612" s="6"/>
      <c r="Y612" s="6"/>
    </row>
    <row r="613" spans="16:25" ht="12" customHeight="1" x14ac:dyDescent="0.25">
      <c r="P613" s="293"/>
      <c r="Q613" s="6"/>
      <c r="R613" s="6"/>
      <c r="S613" s="6"/>
      <c r="T613" s="6"/>
      <c r="U613" s="6"/>
      <c r="V613" s="6"/>
      <c r="W613" s="6"/>
      <c r="X613" s="6"/>
      <c r="Y613" s="6"/>
    </row>
    <row r="614" spans="16:25" ht="12" customHeight="1" x14ac:dyDescent="0.25">
      <c r="P614" s="293"/>
      <c r="Q614" s="6"/>
      <c r="R614" s="6"/>
      <c r="S614" s="6"/>
      <c r="T614" s="6"/>
      <c r="U614" s="6"/>
      <c r="V614" s="6"/>
      <c r="W614" s="6"/>
      <c r="X614" s="6"/>
      <c r="Y614" s="6"/>
    </row>
    <row r="615" spans="16:25" ht="12" customHeight="1" x14ac:dyDescent="0.25">
      <c r="P615" s="293"/>
      <c r="Q615" s="6"/>
      <c r="R615" s="6"/>
      <c r="S615" s="6"/>
      <c r="T615" s="6"/>
      <c r="U615" s="6"/>
      <c r="V615" s="6"/>
      <c r="W615" s="6"/>
      <c r="X615" s="6"/>
      <c r="Y615" s="6"/>
    </row>
    <row r="616" spans="16:25" ht="12" customHeight="1" x14ac:dyDescent="0.25">
      <c r="P616" s="293"/>
      <c r="Q616" s="6"/>
      <c r="R616" s="6"/>
      <c r="S616" s="6"/>
      <c r="T616" s="6"/>
      <c r="U616" s="6"/>
      <c r="V616" s="6"/>
      <c r="W616" s="6"/>
      <c r="X616" s="6"/>
      <c r="Y616" s="6"/>
    </row>
    <row r="617" spans="16:25" ht="12" customHeight="1" x14ac:dyDescent="0.25">
      <c r="P617" s="293"/>
      <c r="Q617" s="6"/>
      <c r="R617" s="6"/>
      <c r="S617" s="6"/>
      <c r="T617" s="6"/>
      <c r="U617" s="6"/>
      <c r="V617" s="6"/>
      <c r="W617" s="6"/>
      <c r="X617" s="6"/>
      <c r="Y617" s="6"/>
    </row>
    <row r="618" spans="16:25" ht="12" customHeight="1" x14ac:dyDescent="0.25">
      <c r="P618" s="293"/>
      <c r="Q618" s="6"/>
      <c r="R618" s="6"/>
      <c r="S618" s="6"/>
      <c r="T618" s="6"/>
      <c r="U618" s="6"/>
      <c r="V618" s="6"/>
      <c r="W618" s="6"/>
      <c r="X618" s="6"/>
      <c r="Y618" s="6"/>
    </row>
    <row r="619" spans="16:25" ht="12" customHeight="1" x14ac:dyDescent="0.25">
      <c r="P619" s="293"/>
      <c r="Q619" s="6"/>
      <c r="R619" s="6"/>
      <c r="S619" s="6"/>
      <c r="T619" s="6"/>
      <c r="U619" s="6"/>
      <c r="V619" s="6"/>
      <c r="W619" s="6"/>
      <c r="X619" s="6"/>
      <c r="Y619" s="6"/>
    </row>
    <row r="620" spans="16:25" ht="12" customHeight="1" x14ac:dyDescent="0.25">
      <c r="P620" s="293"/>
      <c r="Q620" s="6"/>
      <c r="R620" s="6"/>
      <c r="S620" s="6"/>
      <c r="T620" s="6"/>
      <c r="U620" s="6"/>
      <c r="V620" s="6"/>
      <c r="W620" s="6"/>
      <c r="X620" s="6"/>
      <c r="Y620" s="6"/>
    </row>
    <row r="621" spans="16:25" ht="12" customHeight="1" x14ac:dyDescent="0.25">
      <c r="P621" s="293"/>
      <c r="Q621" s="6"/>
      <c r="R621" s="6"/>
      <c r="S621" s="6"/>
      <c r="T621" s="6"/>
      <c r="U621" s="6"/>
      <c r="V621" s="6"/>
      <c r="W621" s="6"/>
      <c r="X621" s="6"/>
      <c r="Y621" s="6"/>
    </row>
    <row r="622" spans="16:25" ht="12" customHeight="1" x14ac:dyDescent="0.25">
      <c r="P622" s="293"/>
      <c r="Q622" s="6"/>
      <c r="R622" s="6"/>
      <c r="S622" s="6"/>
      <c r="T622" s="6"/>
      <c r="U622" s="6"/>
      <c r="V622" s="6"/>
      <c r="W622" s="6"/>
      <c r="X622" s="6"/>
      <c r="Y622" s="6"/>
    </row>
    <row r="623" spans="16:25" ht="12" customHeight="1" x14ac:dyDescent="0.25">
      <c r="P623" s="293"/>
      <c r="Q623" s="6"/>
      <c r="R623" s="6"/>
      <c r="S623" s="6"/>
      <c r="T623" s="6"/>
      <c r="U623" s="6"/>
      <c r="V623" s="6"/>
      <c r="W623" s="6"/>
      <c r="X623" s="6"/>
      <c r="Y623" s="6"/>
    </row>
    <row r="624" spans="16:25" ht="12" customHeight="1" x14ac:dyDescent="0.25">
      <c r="P624" s="293"/>
      <c r="Q624" s="6"/>
      <c r="R624" s="6"/>
      <c r="S624" s="6"/>
      <c r="T624" s="6"/>
      <c r="U624" s="6"/>
      <c r="V624" s="6"/>
      <c r="W624" s="6"/>
      <c r="X624" s="6"/>
      <c r="Y624" s="6"/>
    </row>
    <row r="625" spans="16:25" ht="12" customHeight="1" x14ac:dyDescent="0.25">
      <c r="P625" s="293"/>
      <c r="Q625" s="6"/>
      <c r="R625" s="6"/>
      <c r="S625" s="6"/>
      <c r="T625" s="6"/>
      <c r="U625" s="6"/>
      <c r="V625" s="6"/>
      <c r="W625" s="6"/>
      <c r="X625" s="6"/>
      <c r="Y625" s="6"/>
    </row>
    <row r="626" spans="16:25" ht="12" customHeight="1" x14ac:dyDescent="0.25">
      <c r="P626" s="293"/>
      <c r="Q626" s="6"/>
      <c r="R626" s="6"/>
      <c r="S626" s="6"/>
      <c r="T626" s="6"/>
      <c r="U626" s="6"/>
      <c r="V626" s="6"/>
      <c r="W626" s="6"/>
      <c r="X626" s="6"/>
      <c r="Y626" s="6"/>
    </row>
    <row r="627" spans="16:25" ht="12" customHeight="1" x14ac:dyDescent="0.25">
      <c r="P627" s="293"/>
      <c r="Q627" s="6"/>
      <c r="R627" s="6"/>
      <c r="S627" s="6"/>
      <c r="T627" s="6"/>
      <c r="U627" s="6"/>
      <c r="V627" s="6"/>
      <c r="W627" s="6"/>
      <c r="X627" s="6"/>
      <c r="Y627" s="6"/>
    </row>
    <row r="628" spans="16:25" ht="12" customHeight="1" x14ac:dyDescent="0.25">
      <c r="P628" s="293"/>
      <c r="Q628" s="6"/>
      <c r="R628" s="6"/>
      <c r="S628" s="6"/>
      <c r="T628" s="6"/>
      <c r="U628" s="6"/>
      <c r="V628" s="6"/>
      <c r="W628" s="6"/>
      <c r="X628" s="6"/>
      <c r="Y628" s="6"/>
    </row>
    <row r="629" spans="16:25" ht="12" customHeight="1" x14ac:dyDescent="0.25">
      <c r="P629" s="293"/>
      <c r="Q629" s="6"/>
      <c r="R629" s="6"/>
      <c r="S629" s="6"/>
      <c r="T629" s="6"/>
      <c r="U629" s="6"/>
      <c r="V629" s="6"/>
      <c r="W629" s="6"/>
      <c r="X629" s="6"/>
      <c r="Y629" s="6"/>
    </row>
    <row r="630" spans="16:25" ht="12" customHeight="1" x14ac:dyDescent="0.25">
      <c r="P630" s="293"/>
      <c r="Q630" s="6"/>
      <c r="R630" s="6"/>
      <c r="S630" s="6"/>
      <c r="T630" s="6"/>
      <c r="U630" s="6"/>
      <c r="V630" s="6"/>
      <c r="W630" s="6"/>
      <c r="X630" s="6"/>
      <c r="Y630" s="6"/>
    </row>
    <row r="631" spans="16:25" ht="12" customHeight="1" x14ac:dyDescent="0.25">
      <c r="P631" s="293"/>
      <c r="Q631" s="6"/>
      <c r="R631" s="6"/>
      <c r="S631" s="6"/>
      <c r="T631" s="6"/>
      <c r="U631" s="6"/>
      <c r="V631" s="6"/>
      <c r="W631" s="6"/>
      <c r="X631" s="6"/>
      <c r="Y631" s="6"/>
    </row>
    <row r="632" spans="16:25" ht="12" customHeight="1" x14ac:dyDescent="0.25">
      <c r="P632" s="293"/>
      <c r="Q632" s="6"/>
      <c r="R632" s="6"/>
      <c r="S632" s="6"/>
      <c r="T632" s="6"/>
      <c r="U632" s="6"/>
      <c r="V632" s="6"/>
      <c r="W632" s="6"/>
      <c r="X632" s="6"/>
      <c r="Y632" s="6"/>
    </row>
    <row r="633" spans="16:25" ht="12" customHeight="1" x14ac:dyDescent="0.25">
      <c r="P633" s="293"/>
      <c r="Q633" s="6"/>
      <c r="R633" s="6"/>
      <c r="S633" s="6"/>
      <c r="T633" s="6"/>
      <c r="U633" s="6"/>
      <c r="V633" s="6"/>
      <c r="W633" s="6"/>
      <c r="X633" s="6"/>
      <c r="Y633" s="6"/>
    </row>
    <row r="634" spans="16:25" ht="12" customHeight="1" x14ac:dyDescent="0.25">
      <c r="P634" s="293"/>
      <c r="Q634" s="6"/>
      <c r="R634" s="6"/>
      <c r="S634" s="6"/>
      <c r="T634" s="6"/>
      <c r="U634" s="6"/>
      <c r="V634" s="6"/>
      <c r="W634" s="6"/>
      <c r="X634" s="6"/>
      <c r="Y634" s="6"/>
    </row>
    <row r="635" spans="16:25" ht="12" customHeight="1" x14ac:dyDescent="0.25">
      <c r="P635" s="293"/>
      <c r="Q635" s="6"/>
      <c r="R635" s="6"/>
      <c r="S635" s="6"/>
      <c r="T635" s="6"/>
      <c r="U635" s="6"/>
      <c r="V635" s="6"/>
      <c r="W635" s="6"/>
      <c r="X635" s="6"/>
      <c r="Y635" s="6"/>
    </row>
    <row r="636" spans="16:25" ht="12" customHeight="1" x14ac:dyDescent="0.25">
      <c r="P636" s="293"/>
      <c r="Q636" s="6"/>
      <c r="R636" s="6"/>
      <c r="S636" s="6"/>
      <c r="T636" s="6"/>
      <c r="U636" s="6"/>
      <c r="V636" s="6"/>
      <c r="W636" s="6"/>
      <c r="X636" s="6"/>
      <c r="Y636" s="6"/>
    </row>
    <row r="637" spans="16:25" ht="12" customHeight="1" x14ac:dyDescent="0.25">
      <c r="P637" s="293"/>
      <c r="Q637" s="6"/>
      <c r="R637" s="6"/>
      <c r="S637" s="6"/>
      <c r="T637" s="6"/>
      <c r="U637" s="6"/>
      <c r="V637" s="6"/>
      <c r="W637" s="6"/>
      <c r="X637" s="6"/>
      <c r="Y637" s="6"/>
    </row>
    <row r="638" spans="16:25" ht="12" customHeight="1" x14ac:dyDescent="0.25">
      <c r="P638" s="293"/>
      <c r="Q638" s="6"/>
      <c r="R638" s="6"/>
      <c r="S638" s="6"/>
      <c r="T638" s="6"/>
      <c r="U638" s="6"/>
      <c r="V638" s="6"/>
      <c r="W638" s="6"/>
      <c r="X638" s="6"/>
      <c r="Y638" s="6"/>
    </row>
    <row r="639" spans="16:25" ht="12" customHeight="1" x14ac:dyDescent="0.25">
      <c r="P639" s="293"/>
      <c r="Q639" s="6"/>
      <c r="R639" s="6"/>
      <c r="S639" s="6"/>
      <c r="T639" s="6"/>
      <c r="U639" s="6"/>
      <c r="V639" s="6"/>
      <c r="W639" s="6"/>
      <c r="X639" s="6"/>
      <c r="Y639" s="6"/>
    </row>
    <row r="640" spans="16:25" ht="12" customHeight="1" x14ac:dyDescent="0.25">
      <c r="P640" s="293"/>
      <c r="Q640" s="6"/>
      <c r="R640" s="6"/>
      <c r="S640" s="6"/>
      <c r="T640" s="6"/>
      <c r="U640" s="6"/>
      <c r="V640" s="6"/>
      <c r="W640" s="6"/>
      <c r="X640" s="6"/>
      <c r="Y640" s="6"/>
    </row>
    <row r="641" spans="16:25" ht="12" customHeight="1" x14ac:dyDescent="0.25">
      <c r="P641" s="293"/>
      <c r="Q641" s="6"/>
      <c r="R641" s="6"/>
      <c r="S641" s="6"/>
      <c r="T641" s="6"/>
      <c r="U641" s="6"/>
      <c r="V641" s="6"/>
      <c r="W641" s="6"/>
      <c r="X641" s="6"/>
      <c r="Y641" s="6"/>
    </row>
    <row r="642" spans="16:25" ht="12" customHeight="1" x14ac:dyDescent="0.25">
      <c r="P642" s="293"/>
      <c r="Q642" s="6"/>
      <c r="R642" s="6"/>
      <c r="S642" s="6"/>
      <c r="T642" s="6"/>
      <c r="U642" s="6"/>
      <c r="V642" s="6"/>
      <c r="W642" s="6"/>
      <c r="X642" s="6"/>
      <c r="Y642" s="6"/>
    </row>
    <row r="643" spans="16:25" ht="12" customHeight="1" x14ac:dyDescent="0.25">
      <c r="P643" s="293"/>
      <c r="Q643" s="6"/>
      <c r="R643" s="6"/>
      <c r="S643" s="6"/>
      <c r="T643" s="6"/>
      <c r="U643" s="6"/>
      <c r="V643" s="6"/>
      <c r="W643" s="6"/>
      <c r="X643" s="6"/>
      <c r="Y643" s="6"/>
    </row>
    <row r="644" spans="16:25" ht="12" customHeight="1" x14ac:dyDescent="0.25">
      <c r="P644" s="293"/>
      <c r="Q644" s="6"/>
      <c r="R644" s="6"/>
      <c r="S644" s="6"/>
      <c r="T644" s="6"/>
      <c r="U644" s="6"/>
      <c r="V644" s="6"/>
      <c r="W644" s="6"/>
      <c r="X644" s="6"/>
      <c r="Y644" s="6"/>
    </row>
    <row r="645" spans="16:25" ht="12" customHeight="1" x14ac:dyDescent="0.25">
      <c r="P645" s="293"/>
      <c r="Q645" s="6"/>
      <c r="R645" s="6"/>
      <c r="S645" s="6"/>
      <c r="T645" s="6"/>
      <c r="U645" s="6"/>
      <c r="V645" s="6"/>
      <c r="W645" s="6"/>
      <c r="X645" s="6"/>
      <c r="Y645" s="6"/>
    </row>
    <row r="646" spans="16:25" ht="12" customHeight="1" x14ac:dyDescent="0.25">
      <c r="P646" s="293"/>
      <c r="Q646" s="6"/>
      <c r="R646" s="6"/>
      <c r="S646" s="6"/>
      <c r="T646" s="6"/>
      <c r="U646" s="6"/>
      <c r="V646" s="6"/>
      <c r="W646" s="6"/>
      <c r="X646" s="6"/>
      <c r="Y646" s="6"/>
    </row>
    <row r="647" spans="16:25" ht="12" customHeight="1" x14ac:dyDescent="0.25">
      <c r="P647" s="293"/>
      <c r="Q647" s="6"/>
      <c r="R647" s="6"/>
      <c r="S647" s="6"/>
      <c r="T647" s="6"/>
      <c r="U647" s="6"/>
      <c r="V647" s="6"/>
      <c r="W647" s="6"/>
      <c r="X647" s="6"/>
      <c r="Y647" s="6"/>
    </row>
    <row r="648" spans="16:25" ht="12" customHeight="1" x14ac:dyDescent="0.25">
      <c r="P648" s="293"/>
      <c r="Q648" s="6"/>
      <c r="R648" s="6"/>
      <c r="S648" s="6"/>
      <c r="T648" s="6"/>
      <c r="U648" s="6"/>
      <c r="V648" s="6"/>
      <c r="W648" s="6"/>
      <c r="X648" s="6"/>
      <c r="Y648" s="6"/>
    </row>
    <row r="649" spans="16:25" ht="12" customHeight="1" x14ac:dyDescent="0.25">
      <c r="P649" s="293"/>
      <c r="Q649" s="6"/>
      <c r="R649" s="6"/>
      <c r="S649" s="6"/>
      <c r="T649" s="6"/>
      <c r="U649" s="6"/>
      <c r="V649" s="6"/>
      <c r="W649" s="6"/>
      <c r="X649" s="6"/>
      <c r="Y649" s="6"/>
    </row>
    <row r="650" spans="16:25" ht="12" customHeight="1" x14ac:dyDescent="0.25">
      <c r="P650" s="293"/>
      <c r="Q650" s="6"/>
      <c r="R650" s="6"/>
      <c r="S650" s="6"/>
      <c r="T650" s="6"/>
      <c r="U650" s="6"/>
      <c r="V650" s="6"/>
      <c r="W650" s="6"/>
      <c r="X650" s="6"/>
      <c r="Y650" s="6"/>
    </row>
    <row r="651" spans="16:25" ht="12" customHeight="1" x14ac:dyDescent="0.25">
      <c r="P651" s="293"/>
      <c r="Q651" s="6"/>
      <c r="R651" s="6"/>
      <c r="S651" s="6"/>
      <c r="T651" s="6"/>
      <c r="U651" s="6"/>
      <c r="V651" s="6"/>
      <c r="W651" s="6"/>
      <c r="X651" s="6"/>
      <c r="Y651" s="6"/>
    </row>
    <row r="652" spans="16:25" ht="12" customHeight="1" x14ac:dyDescent="0.25">
      <c r="P652" s="293"/>
      <c r="Q652" s="6"/>
      <c r="R652" s="6"/>
      <c r="S652" s="6"/>
      <c r="T652" s="6"/>
      <c r="U652" s="6"/>
      <c r="V652" s="6"/>
      <c r="W652" s="6"/>
      <c r="X652" s="6"/>
      <c r="Y652" s="6"/>
    </row>
    <row r="653" spans="16:25" ht="12" customHeight="1" x14ac:dyDescent="0.25">
      <c r="P653" s="293"/>
      <c r="Q653" s="6"/>
      <c r="R653" s="6"/>
      <c r="S653" s="6"/>
      <c r="T653" s="6"/>
      <c r="U653" s="6"/>
      <c r="V653" s="6"/>
      <c r="W653" s="6"/>
      <c r="X653" s="6"/>
      <c r="Y653" s="6"/>
    </row>
    <row r="654" spans="16:25" ht="12" customHeight="1" x14ac:dyDescent="0.25">
      <c r="P654" s="293"/>
      <c r="Q654" s="6"/>
      <c r="R654" s="6"/>
      <c r="S654" s="6"/>
      <c r="T654" s="6"/>
      <c r="U654" s="6"/>
      <c r="V654" s="6"/>
      <c r="W654" s="6"/>
      <c r="X654" s="6"/>
      <c r="Y654" s="6"/>
    </row>
    <row r="655" spans="16:25" ht="12" customHeight="1" x14ac:dyDescent="0.25">
      <c r="P655" s="293"/>
      <c r="Q655" s="6"/>
      <c r="R655" s="6"/>
      <c r="S655" s="6"/>
      <c r="T655" s="6"/>
      <c r="U655" s="6"/>
      <c r="V655" s="6"/>
      <c r="W655" s="6"/>
      <c r="X655" s="6"/>
      <c r="Y655" s="6"/>
    </row>
    <row r="656" spans="16:25" ht="12" customHeight="1" x14ac:dyDescent="0.25">
      <c r="P656" s="293"/>
      <c r="Q656" s="6"/>
      <c r="R656" s="6"/>
      <c r="S656" s="6"/>
      <c r="T656" s="6"/>
      <c r="U656" s="6"/>
      <c r="V656" s="6"/>
      <c r="W656" s="6"/>
      <c r="X656" s="6"/>
      <c r="Y656" s="6"/>
    </row>
    <row r="657" spans="16:25" ht="12" customHeight="1" x14ac:dyDescent="0.25">
      <c r="P657" s="293"/>
      <c r="Q657" s="6"/>
      <c r="R657" s="6"/>
      <c r="S657" s="6"/>
      <c r="T657" s="6"/>
      <c r="U657" s="6"/>
      <c r="V657" s="6"/>
      <c r="W657" s="6"/>
      <c r="X657" s="6"/>
      <c r="Y657" s="6"/>
    </row>
    <row r="658" spans="16:25" ht="12" customHeight="1" x14ac:dyDescent="0.25">
      <c r="P658" s="293"/>
      <c r="Q658" s="6"/>
      <c r="R658" s="6"/>
      <c r="S658" s="6"/>
      <c r="T658" s="6"/>
      <c r="U658" s="6"/>
      <c r="V658" s="6"/>
      <c r="W658" s="6"/>
      <c r="X658" s="6"/>
      <c r="Y658" s="6"/>
    </row>
    <row r="659" spans="16:25" ht="12" customHeight="1" x14ac:dyDescent="0.25">
      <c r="P659" s="293"/>
      <c r="Q659" s="6"/>
      <c r="R659" s="6"/>
      <c r="S659" s="6"/>
      <c r="T659" s="6"/>
      <c r="U659" s="6"/>
      <c r="V659" s="6"/>
      <c r="W659" s="6"/>
      <c r="X659" s="6"/>
      <c r="Y659" s="6"/>
    </row>
    <row r="660" spans="16:25" ht="12" customHeight="1" x14ac:dyDescent="0.25">
      <c r="P660" s="293"/>
      <c r="Q660" s="6"/>
      <c r="R660" s="6"/>
      <c r="S660" s="6"/>
      <c r="T660" s="6"/>
      <c r="U660" s="6"/>
      <c r="V660" s="6"/>
      <c r="W660" s="6"/>
      <c r="X660" s="6"/>
      <c r="Y660" s="6"/>
    </row>
    <row r="661" spans="16:25" ht="12" customHeight="1" x14ac:dyDescent="0.25">
      <c r="P661" s="293"/>
      <c r="Q661" s="6"/>
      <c r="R661" s="6"/>
      <c r="S661" s="6"/>
      <c r="T661" s="6"/>
      <c r="U661" s="6"/>
      <c r="V661" s="6"/>
      <c r="W661" s="6"/>
      <c r="X661" s="6"/>
      <c r="Y661" s="6"/>
    </row>
    <row r="662" spans="16:25" ht="12" customHeight="1" x14ac:dyDescent="0.25">
      <c r="P662" s="293"/>
      <c r="Q662" s="6"/>
      <c r="R662" s="6"/>
      <c r="S662" s="6"/>
      <c r="T662" s="6"/>
      <c r="U662" s="6"/>
      <c r="V662" s="6"/>
      <c r="W662" s="6"/>
      <c r="X662" s="6"/>
      <c r="Y662" s="6"/>
    </row>
    <row r="663" spans="16:25" ht="12" customHeight="1" x14ac:dyDescent="0.25">
      <c r="P663" s="293"/>
      <c r="Q663" s="6"/>
      <c r="R663" s="6"/>
      <c r="S663" s="6"/>
      <c r="T663" s="6"/>
      <c r="U663" s="6"/>
      <c r="V663" s="6"/>
      <c r="W663" s="6"/>
      <c r="X663" s="6"/>
      <c r="Y663" s="6"/>
    </row>
    <row r="664" spans="16:25" ht="12" customHeight="1" x14ac:dyDescent="0.25">
      <c r="P664" s="293"/>
      <c r="Q664" s="6"/>
      <c r="R664" s="6"/>
      <c r="S664" s="6"/>
      <c r="T664" s="6"/>
      <c r="U664" s="6"/>
      <c r="V664" s="6"/>
      <c r="W664" s="6"/>
      <c r="X664" s="6"/>
      <c r="Y664" s="6"/>
    </row>
    <row r="665" spans="16:25" ht="12" customHeight="1" x14ac:dyDescent="0.25">
      <c r="P665" s="293"/>
      <c r="Q665" s="6"/>
      <c r="R665" s="6"/>
      <c r="S665" s="6"/>
      <c r="T665" s="6"/>
      <c r="U665" s="6"/>
      <c r="V665" s="6"/>
      <c r="W665" s="6"/>
      <c r="X665" s="6"/>
      <c r="Y665" s="6"/>
    </row>
    <row r="666" spans="16:25" ht="12" customHeight="1" x14ac:dyDescent="0.25">
      <c r="P666" s="293"/>
      <c r="Q666" s="6"/>
      <c r="R666" s="6"/>
      <c r="S666" s="6"/>
      <c r="T666" s="6"/>
      <c r="U666" s="6"/>
      <c r="V666" s="6"/>
      <c r="W666" s="6"/>
      <c r="X666" s="6"/>
      <c r="Y666" s="6"/>
    </row>
    <row r="667" spans="16:25" ht="12" customHeight="1" x14ac:dyDescent="0.25">
      <c r="P667" s="293"/>
      <c r="Q667" s="6"/>
      <c r="R667" s="6"/>
      <c r="S667" s="6"/>
      <c r="T667" s="6"/>
      <c r="U667" s="6"/>
      <c r="V667" s="6"/>
      <c r="W667" s="6"/>
      <c r="X667" s="6"/>
      <c r="Y667" s="6"/>
    </row>
    <row r="668" spans="16:25" ht="12" customHeight="1" x14ac:dyDescent="0.25">
      <c r="P668" s="293"/>
      <c r="Q668" s="6"/>
      <c r="R668" s="6"/>
      <c r="S668" s="6"/>
      <c r="T668" s="6"/>
      <c r="U668" s="6"/>
      <c r="V668" s="6"/>
      <c r="W668" s="6"/>
      <c r="X668" s="6"/>
      <c r="Y668" s="6"/>
    </row>
    <row r="669" spans="16:25" ht="12" customHeight="1" x14ac:dyDescent="0.25">
      <c r="P669" s="293"/>
      <c r="Q669" s="6"/>
      <c r="R669" s="6"/>
      <c r="S669" s="6"/>
      <c r="T669" s="6"/>
      <c r="U669" s="6"/>
      <c r="V669" s="6"/>
      <c r="W669" s="6"/>
      <c r="X669" s="6"/>
      <c r="Y669" s="6"/>
    </row>
    <row r="670" spans="16:25" ht="12" customHeight="1" x14ac:dyDescent="0.25">
      <c r="P670" s="293"/>
      <c r="Q670" s="6"/>
      <c r="R670" s="6"/>
      <c r="S670" s="6"/>
      <c r="T670" s="6"/>
      <c r="U670" s="6"/>
      <c r="V670" s="6"/>
      <c r="W670" s="6"/>
      <c r="X670" s="6"/>
      <c r="Y670" s="6"/>
    </row>
    <row r="671" spans="16:25" ht="12" customHeight="1" x14ac:dyDescent="0.25">
      <c r="P671" s="293"/>
      <c r="Q671" s="6"/>
      <c r="R671" s="6"/>
      <c r="S671" s="6"/>
      <c r="T671" s="6"/>
      <c r="U671" s="6"/>
      <c r="V671" s="6"/>
      <c r="W671" s="6"/>
      <c r="X671" s="6"/>
      <c r="Y671" s="6"/>
    </row>
    <row r="672" spans="16:25" ht="12" customHeight="1" x14ac:dyDescent="0.25">
      <c r="P672" s="293"/>
      <c r="Q672" s="6"/>
      <c r="R672" s="6"/>
      <c r="S672" s="6"/>
      <c r="T672" s="6"/>
      <c r="U672" s="6"/>
      <c r="V672" s="6"/>
      <c r="W672" s="6"/>
      <c r="X672" s="6"/>
      <c r="Y672" s="6"/>
    </row>
    <row r="673" spans="16:25" ht="12" customHeight="1" x14ac:dyDescent="0.25">
      <c r="P673" s="293"/>
      <c r="Q673" s="6"/>
      <c r="R673" s="6"/>
      <c r="S673" s="6"/>
      <c r="T673" s="6"/>
      <c r="U673" s="6"/>
      <c r="V673" s="6"/>
      <c r="W673" s="6"/>
      <c r="X673" s="6"/>
      <c r="Y673" s="6"/>
    </row>
    <row r="674" spans="16:25" ht="12" customHeight="1" x14ac:dyDescent="0.25">
      <c r="P674" s="293"/>
      <c r="Q674" s="6"/>
      <c r="R674" s="6"/>
      <c r="S674" s="6"/>
      <c r="T674" s="6"/>
      <c r="U674" s="6"/>
      <c r="V674" s="6"/>
      <c r="W674" s="6"/>
      <c r="X674" s="6"/>
      <c r="Y674" s="6"/>
    </row>
    <row r="675" spans="16:25" ht="12" customHeight="1" x14ac:dyDescent="0.25">
      <c r="P675" s="293"/>
      <c r="Q675" s="6"/>
      <c r="R675" s="6"/>
      <c r="S675" s="6"/>
      <c r="T675" s="6"/>
      <c r="U675" s="6"/>
      <c r="V675" s="6"/>
      <c r="W675" s="6"/>
      <c r="X675" s="6"/>
      <c r="Y675" s="6"/>
    </row>
    <row r="676" spans="16:25" ht="12" customHeight="1" x14ac:dyDescent="0.25">
      <c r="P676" s="293"/>
      <c r="Q676" s="6"/>
      <c r="R676" s="6"/>
      <c r="S676" s="6"/>
      <c r="T676" s="6"/>
      <c r="U676" s="6"/>
      <c r="V676" s="6"/>
      <c r="W676" s="6"/>
      <c r="X676" s="6"/>
      <c r="Y676" s="6"/>
    </row>
    <row r="677" spans="16:25" ht="12" customHeight="1" x14ac:dyDescent="0.25">
      <c r="P677" s="293"/>
      <c r="Q677" s="6"/>
      <c r="R677" s="6"/>
      <c r="S677" s="6"/>
      <c r="T677" s="6"/>
      <c r="U677" s="6"/>
      <c r="V677" s="6"/>
      <c r="W677" s="6"/>
      <c r="X677" s="6"/>
      <c r="Y677" s="6"/>
    </row>
    <row r="678" spans="16:25" ht="12" customHeight="1" x14ac:dyDescent="0.25">
      <c r="P678" s="293"/>
      <c r="Q678" s="6"/>
      <c r="R678" s="6"/>
      <c r="S678" s="6"/>
      <c r="T678" s="6"/>
      <c r="U678" s="6"/>
      <c r="V678" s="6"/>
      <c r="W678" s="6"/>
      <c r="X678" s="6"/>
      <c r="Y678" s="6"/>
    </row>
    <row r="679" spans="16:25" ht="12" customHeight="1" x14ac:dyDescent="0.25">
      <c r="P679" s="293"/>
      <c r="Q679" s="6"/>
      <c r="R679" s="6"/>
      <c r="S679" s="6"/>
      <c r="T679" s="6"/>
      <c r="U679" s="6"/>
      <c r="V679" s="6"/>
      <c r="W679" s="6"/>
      <c r="X679" s="6"/>
      <c r="Y679" s="6"/>
    </row>
    <row r="680" spans="16:25" ht="12" customHeight="1" x14ac:dyDescent="0.25">
      <c r="P680" s="293"/>
      <c r="Q680" s="6"/>
      <c r="R680" s="6"/>
      <c r="S680" s="6"/>
      <c r="T680" s="6"/>
      <c r="U680" s="6"/>
      <c r="V680" s="6"/>
      <c r="W680" s="6"/>
      <c r="X680" s="6"/>
      <c r="Y680" s="6"/>
    </row>
    <row r="681" spans="16:25" ht="12" customHeight="1" x14ac:dyDescent="0.25">
      <c r="P681" s="293"/>
      <c r="Q681" s="6"/>
      <c r="R681" s="6"/>
      <c r="S681" s="6"/>
      <c r="T681" s="6"/>
      <c r="U681" s="6"/>
      <c r="V681" s="6"/>
      <c r="W681" s="6"/>
      <c r="X681" s="6"/>
      <c r="Y681" s="6"/>
    </row>
    <row r="682" spans="16:25" ht="12" customHeight="1" x14ac:dyDescent="0.25">
      <c r="P682" s="293"/>
      <c r="Q682" s="6"/>
      <c r="R682" s="6"/>
      <c r="S682" s="6"/>
      <c r="T682" s="6"/>
      <c r="U682" s="6"/>
      <c r="V682" s="6"/>
      <c r="W682" s="6"/>
      <c r="X682" s="6"/>
      <c r="Y682" s="6"/>
    </row>
    <row r="683" spans="16:25" ht="12" customHeight="1" x14ac:dyDescent="0.25">
      <c r="P683" s="293"/>
      <c r="Q683" s="6"/>
      <c r="R683" s="6"/>
      <c r="S683" s="6"/>
      <c r="T683" s="6"/>
      <c r="U683" s="6"/>
      <c r="V683" s="6"/>
      <c r="W683" s="6"/>
      <c r="X683" s="6"/>
      <c r="Y683" s="6"/>
    </row>
    <row r="684" spans="16:25" ht="12" customHeight="1" x14ac:dyDescent="0.25">
      <c r="P684" s="293"/>
      <c r="Q684" s="6"/>
      <c r="R684" s="6"/>
      <c r="S684" s="6"/>
      <c r="T684" s="6"/>
      <c r="U684" s="6"/>
      <c r="V684" s="6"/>
      <c r="W684" s="6"/>
      <c r="X684" s="6"/>
      <c r="Y684" s="6"/>
    </row>
    <row r="685" spans="16:25" ht="12" customHeight="1" x14ac:dyDescent="0.25">
      <c r="P685" s="293"/>
      <c r="Q685" s="6"/>
      <c r="R685" s="6"/>
      <c r="S685" s="6"/>
      <c r="T685" s="6"/>
      <c r="U685" s="6"/>
      <c r="V685" s="6"/>
      <c r="W685" s="6"/>
      <c r="X685" s="6"/>
      <c r="Y685" s="6"/>
    </row>
    <row r="686" spans="16:25" ht="12" customHeight="1" x14ac:dyDescent="0.25">
      <c r="P686" s="293"/>
      <c r="Q686" s="6"/>
      <c r="R686" s="6"/>
      <c r="S686" s="6"/>
      <c r="T686" s="6"/>
      <c r="U686" s="6"/>
      <c r="V686" s="6"/>
      <c r="W686" s="6"/>
      <c r="X686" s="6"/>
      <c r="Y686" s="6"/>
    </row>
    <row r="687" spans="16:25" ht="12" customHeight="1" x14ac:dyDescent="0.25">
      <c r="P687" s="293"/>
      <c r="Q687" s="6"/>
      <c r="R687" s="6"/>
      <c r="S687" s="6"/>
      <c r="T687" s="6"/>
      <c r="U687" s="6"/>
      <c r="V687" s="6"/>
      <c r="W687" s="6"/>
      <c r="X687" s="6"/>
      <c r="Y687" s="6"/>
    </row>
    <row r="688" spans="16:25" ht="12" customHeight="1" x14ac:dyDescent="0.25">
      <c r="P688" s="293"/>
      <c r="Q688" s="6"/>
      <c r="R688" s="6"/>
      <c r="S688" s="6"/>
      <c r="T688" s="6"/>
      <c r="U688" s="6"/>
      <c r="V688" s="6"/>
      <c r="W688" s="6"/>
      <c r="X688" s="6"/>
      <c r="Y688" s="6"/>
    </row>
    <row r="689" spans="16:25" ht="12" customHeight="1" x14ac:dyDescent="0.25">
      <c r="P689" s="293"/>
      <c r="Q689" s="6"/>
      <c r="R689" s="6"/>
      <c r="S689" s="6"/>
      <c r="T689" s="6"/>
      <c r="U689" s="6"/>
      <c r="V689" s="6"/>
      <c r="W689" s="6"/>
      <c r="X689" s="6"/>
      <c r="Y689" s="6"/>
    </row>
    <row r="690" spans="16:25" ht="12" customHeight="1" x14ac:dyDescent="0.25">
      <c r="P690" s="293"/>
      <c r="Q690" s="6"/>
      <c r="R690" s="6"/>
      <c r="S690" s="6"/>
      <c r="T690" s="6"/>
      <c r="U690" s="6"/>
      <c r="V690" s="6"/>
      <c r="W690" s="6"/>
      <c r="X690" s="6"/>
      <c r="Y690" s="6"/>
    </row>
    <row r="691" spans="16:25" ht="12" customHeight="1" x14ac:dyDescent="0.25">
      <c r="P691" s="293"/>
      <c r="Q691" s="6"/>
      <c r="R691" s="6"/>
      <c r="S691" s="6"/>
      <c r="T691" s="6"/>
      <c r="U691" s="6"/>
      <c r="V691" s="6"/>
      <c r="W691" s="6"/>
      <c r="X691" s="6"/>
      <c r="Y691" s="6"/>
    </row>
    <row r="692" spans="16:25" ht="12" customHeight="1" x14ac:dyDescent="0.25">
      <c r="P692" s="293"/>
      <c r="Q692" s="6"/>
      <c r="R692" s="6"/>
      <c r="S692" s="6"/>
      <c r="T692" s="6"/>
      <c r="U692" s="6"/>
      <c r="V692" s="6"/>
      <c r="W692" s="6"/>
      <c r="X692" s="6"/>
      <c r="Y692" s="6"/>
    </row>
    <row r="693" spans="16:25" ht="12" customHeight="1" x14ac:dyDescent="0.25">
      <c r="P693" s="293"/>
      <c r="Q693" s="6"/>
      <c r="R693" s="6"/>
      <c r="S693" s="6"/>
      <c r="T693" s="6"/>
      <c r="U693" s="6"/>
      <c r="V693" s="6"/>
      <c r="W693" s="6"/>
      <c r="X693" s="6"/>
      <c r="Y693" s="6"/>
    </row>
    <row r="694" spans="16:25" ht="12" customHeight="1" x14ac:dyDescent="0.25">
      <c r="P694" s="293"/>
      <c r="Q694" s="6"/>
      <c r="R694" s="6"/>
      <c r="S694" s="6"/>
      <c r="T694" s="6"/>
      <c r="U694" s="6"/>
      <c r="V694" s="6"/>
      <c r="W694" s="6"/>
      <c r="X694" s="6"/>
      <c r="Y694" s="6"/>
    </row>
    <row r="695" spans="16:25" ht="12" customHeight="1" x14ac:dyDescent="0.25">
      <c r="P695" s="293"/>
      <c r="Q695" s="6"/>
      <c r="R695" s="6"/>
      <c r="S695" s="6"/>
      <c r="T695" s="6"/>
      <c r="U695" s="6"/>
      <c r="V695" s="6"/>
      <c r="W695" s="6"/>
      <c r="X695" s="6"/>
      <c r="Y695" s="6"/>
    </row>
    <row r="696" spans="16:25" ht="12" customHeight="1" x14ac:dyDescent="0.25">
      <c r="P696" s="293"/>
      <c r="Q696" s="6"/>
      <c r="R696" s="6"/>
      <c r="S696" s="6"/>
      <c r="T696" s="6"/>
      <c r="U696" s="6"/>
      <c r="V696" s="6"/>
      <c r="W696" s="6"/>
      <c r="X696" s="6"/>
      <c r="Y696" s="6"/>
    </row>
    <row r="697" spans="16:25" ht="12" customHeight="1" x14ac:dyDescent="0.25">
      <c r="P697" s="293"/>
      <c r="Q697" s="6"/>
      <c r="R697" s="6"/>
      <c r="S697" s="6"/>
      <c r="T697" s="6"/>
      <c r="U697" s="6"/>
      <c r="V697" s="6"/>
      <c r="W697" s="6"/>
      <c r="X697" s="6"/>
      <c r="Y697" s="6"/>
    </row>
    <row r="698" spans="16:25" ht="12" customHeight="1" x14ac:dyDescent="0.25">
      <c r="P698" s="293"/>
      <c r="Q698" s="6"/>
      <c r="R698" s="6"/>
      <c r="S698" s="6"/>
      <c r="T698" s="6"/>
      <c r="U698" s="6"/>
      <c r="V698" s="6"/>
      <c r="W698" s="6"/>
      <c r="X698" s="6"/>
      <c r="Y698" s="6"/>
    </row>
    <row r="699" spans="16:25" ht="12" customHeight="1" x14ac:dyDescent="0.25">
      <c r="P699" s="293"/>
      <c r="Q699" s="6"/>
      <c r="R699" s="6"/>
      <c r="S699" s="6"/>
      <c r="T699" s="6"/>
      <c r="U699" s="6"/>
      <c r="V699" s="6"/>
      <c r="W699" s="6"/>
      <c r="X699" s="6"/>
      <c r="Y699" s="6"/>
    </row>
    <row r="700" spans="16:25" ht="12" customHeight="1" x14ac:dyDescent="0.25">
      <c r="P700" s="293"/>
      <c r="Q700" s="6"/>
      <c r="R700" s="6"/>
      <c r="S700" s="6"/>
      <c r="T700" s="6"/>
      <c r="U700" s="6"/>
      <c r="V700" s="6"/>
      <c r="W700" s="6"/>
      <c r="X700" s="6"/>
      <c r="Y700" s="6"/>
    </row>
    <row r="701" spans="16:25" ht="12" customHeight="1" x14ac:dyDescent="0.25">
      <c r="P701" s="293"/>
      <c r="Q701" s="6"/>
      <c r="R701" s="6"/>
      <c r="S701" s="6"/>
      <c r="T701" s="6"/>
      <c r="U701" s="6"/>
      <c r="V701" s="6"/>
      <c r="W701" s="6"/>
      <c r="X701" s="6"/>
      <c r="Y701" s="6"/>
    </row>
    <row r="702" spans="16:25" ht="12" customHeight="1" x14ac:dyDescent="0.25">
      <c r="P702" s="293"/>
      <c r="Q702" s="6"/>
      <c r="R702" s="6"/>
      <c r="S702" s="6"/>
      <c r="T702" s="6"/>
      <c r="U702" s="6"/>
      <c r="V702" s="6"/>
      <c r="W702" s="6"/>
      <c r="X702" s="6"/>
      <c r="Y702" s="6"/>
    </row>
    <row r="703" spans="16:25" ht="12" customHeight="1" x14ac:dyDescent="0.25">
      <c r="P703" s="293"/>
      <c r="Q703" s="6"/>
      <c r="R703" s="6"/>
      <c r="S703" s="6"/>
      <c r="T703" s="6"/>
      <c r="U703" s="6"/>
      <c r="V703" s="6"/>
      <c r="W703" s="6"/>
      <c r="X703" s="6"/>
      <c r="Y703" s="6"/>
    </row>
    <row r="704" spans="16:25" ht="12" customHeight="1" x14ac:dyDescent="0.25">
      <c r="P704" s="293"/>
      <c r="Q704" s="6"/>
      <c r="R704" s="6"/>
      <c r="S704" s="6"/>
      <c r="T704" s="6"/>
      <c r="U704" s="6"/>
      <c r="V704" s="6"/>
      <c r="W704" s="6"/>
      <c r="X704" s="6"/>
      <c r="Y704" s="6"/>
    </row>
    <row r="705" spans="16:25" ht="12" customHeight="1" x14ac:dyDescent="0.25">
      <c r="P705" s="293"/>
      <c r="Q705" s="6"/>
      <c r="R705" s="6"/>
      <c r="S705" s="6"/>
      <c r="T705" s="6"/>
      <c r="U705" s="6"/>
      <c r="V705" s="6"/>
      <c r="W705" s="6"/>
      <c r="X705" s="6"/>
      <c r="Y705" s="6"/>
    </row>
    <row r="706" spans="16:25" ht="12" customHeight="1" x14ac:dyDescent="0.25">
      <c r="P706" s="293"/>
      <c r="Q706" s="6"/>
      <c r="R706" s="6"/>
      <c r="S706" s="6"/>
      <c r="T706" s="6"/>
      <c r="U706" s="6"/>
      <c r="V706" s="6"/>
      <c r="W706" s="6"/>
      <c r="X706" s="6"/>
      <c r="Y706" s="6"/>
    </row>
    <row r="707" spans="16:25" ht="12" customHeight="1" x14ac:dyDescent="0.25">
      <c r="P707" s="293"/>
      <c r="Q707" s="6"/>
      <c r="R707" s="6"/>
      <c r="S707" s="6"/>
      <c r="T707" s="6"/>
      <c r="U707" s="6"/>
      <c r="V707" s="6"/>
      <c r="W707" s="6"/>
      <c r="X707" s="6"/>
      <c r="Y707" s="6"/>
    </row>
    <row r="708" spans="16:25" ht="12" customHeight="1" x14ac:dyDescent="0.25">
      <c r="P708" s="293"/>
      <c r="Q708" s="6"/>
      <c r="R708" s="6"/>
      <c r="S708" s="6"/>
      <c r="T708" s="6"/>
      <c r="U708" s="6"/>
      <c r="V708" s="6"/>
      <c r="W708" s="6"/>
      <c r="X708" s="6"/>
      <c r="Y708" s="6"/>
    </row>
    <row r="709" spans="16:25" ht="12" customHeight="1" x14ac:dyDescent="0.25">
      <c r="P709" s="293"/>
      <c r="Q709" s="6"/>
      <c r="R709" s="6"/>
      <c r="S709" s="6"/>
      <c r="T709" s="6"/>
      <c r="U709" s="6"/>
      <c r="V709" s="6"/>
      <c r="W709" s="6"/>
      <c r="X709" s="6"/>
      <c r="Y709" s="6"/>
    </row>
    <row r="710" spans="16:25" ht="12" customHeight="1" x14ac:dyDescent="0.25">
      <c r="P710" s="293"/>
      <c r="Q710" s="6"/>
      <c r="R710" s="6"/>
      <c r="S710" s="6"/>
      <c r="T710" s="6"/>
      <c r="U710" s="6"/>
      <c r="V710" s="6"/>
      <c r="W710" s="6"/>
      <c r="X710" s="6"/>
      <c r="Y710" s="6"/>
    </row>
    <row r="711" spans="16:25" ht="12" customHeight="1" x14ac:dyDescent="0.25">
      <c r="P711" s="293"/>
      <c r="Q711" s="6"/>
      <c r="R711" s="6"/>
      <c r="S711" s="6"/>
      <c r="T711" s="6"/>
      <c r="U711" s="6"/>
      <c r="V711" s="6"/>
      <c r="W711" s="6"/>
      <c r="X711" s="6"/>
      <c r="Y711" s="6"/>
    </row>
    <row r="712" spans="16:25" ht="12" customHeight="1" x14ac:dyDescent="0.25">
      <c r="P712" s="293"/>
      <c r="Q712" s="6"/>
      <c r="R712" s="6"/>
      <c r="S712" s="6"/>
      <c r="T712" s="6"/>
      <c r="U712" s="6"/>
      <c r="V712" s="6"/>
      <c r="W712" s="6"/>
      <c r="X712" s="6"/>
      <c r="Y712" s="6"/>
    </row>
    <row r="713" spans="16:25" ht="12" customHeight="1" x14ac:dyDescent="0.25">
      <c r="P713" s="293"/>
      <c r="Q713" s="6"/>
      <c r="R713" s="6"/>
      <c r="S713" s="6"/>
      <c r="T713" s="6"/>
      <c r="U713" s="6"/>
      <c r="V713" s="6"/>
      <c r="W713" s="6"/>
      <c r="X713" s="6"/>
      <c r="Y713" s="6"/>
    </row>
    <row r="714" spans="16:25" ht="12" customHeight="1" x14ac:dyDescent="0.25">
      <c r="P714" s="293"/>
      <c r="Q714" s="6"/>
      <c r="R714" s="6"/>
      <c r="S714" s="6"/>
      <c r="T714" s="6"/>
      <c r="U714" s="6"/>
      <c r="V714" s="6"/>
      <c r="W714" s="6"/>
      <c r="X714" s="6"/>
      <c r="Y714" s="6"/>
    </row>
    <row r="715" spans="16:25" ht="12" customHeight="1" x14ac:dyDescent="0.25">
      <c r="P715" s="293"/>
      <c r="Q715" s="6"/>
      <c r="R715" s="6"/>
      <c r="S715" s="6"/>
      <c r="T715" s="6"/>
      <c r="U715" s="6"/>
      <c r="V715" s="6"/>
      <c r="W715" s="6"/>
      <c r="X715" s="6"/>
      <c r="Y715" s="6"/>
    </row>
    <row r="716" spans="16:25" ht="12" customHeight="1" x14ac:dyDescent="0.25">
      <c r="P716" s="293"/>
      <c r="Q716" s="6"/>
      <c r="R716" s="6"/>
      <c r="S716" s="6"/>
      <c r="T716" s="6"/>
      <c r="U716" s="6"/>
      <c r="V716" s="6"/>
      <c r="W716" s="6"/>
      <c r="X716" s="6"/>
      <c r="Y716" s="6"/>
    </row>
    <row r="717" spans="16:25" ht="12" customHeight="1" x14ac:dyDescent="0.25">
      <c r="P717" s="293"/>
      <c r="Q717" s="6"/>
      <c r="R717" s="6"/>
      <c r="S717" s="6"/>
      <c r="T717" s="6"/>
      <c r="U717" s="6"/>
      <c r="V717" s="6"/>
      <c r="W717" s="6"/>
      <c r="X717" s="6"/>
      <c r="Y717" s="6"/>
    </row>
    <row r="718" spans="16:25" ht="12" customHeight="1" x14ac:dyDescent="0.25">
      <c r="P718" s="293"/>
      <c r="Q718" s="6"/>
      <c r="R718" s="6"/>
      <c r="S718" s="6"/>
      <c r="T718" s="6"/>
      <c r="U718" s="6"/>
      <c r="V718" s="6"/>
      <c r="W718" s="6"/>
      <c r="X718" s="6"/>
      <c r="Y718" s="6"/>
    </row>
    <row r="719" spans="16:25" ht="12" customHeight="1" x14ac:dyDescent="0.25">
      <c r="P719" s="293"/>
      <c r="Q719" s="6"/>
      <c r="R719" s="6"/>
      <c r="S719" s="6"/>
      <c r="T719" s="6"/>
      <c r="U719" s="6"/>
      <c r="V719" s="6"/>
      <c r="W719" s="6"/>
      <c r="X719" s="6"/>
      <c r="Y719" s="6"/>
    </row>
    <row r="720" spans="16:25" ht="12" customHeight="1" x14ac:dyDescent="0.25">
      <c r="P720" s="293"/>
      <c r="Q720" s="6"/>
      <c r="R720" s="6"/>
      <c r="S720" s="6"/>
      <c r="T720" s="6"/>
      <c r="U720" s="6"/>
      <c r="V720" s="6"/>
      <c r="W720" s="6"/>
      <c r="X720" s="6"/>
      <c r="Y720" s="6"/>
    </row>
    <row r="721" spans="16:25" ht="12" customHeight="1" x14ac:dyDescent="0.25">
      <c r="P721" s="293"/>
      <c r="Q721" s="6"/>
      <c r="R721" s="6"/>
      <c r="S721" s="6"/>
      <c r="T721" s="6"/>
      <c r="U721" s="6"/>
      <c r="V721" s="6"/>
      <c r="W721" s="6"/>
      <c r="X721" s="6"/>
      <c r="Y721" s="6"/>
    </row>
    <row r="722" spans="16:25" ht="12" customHeight="1" x14ac:dyDescent="0.25">
      <c r="P722" s="293"/>
      <c r="Q722" s="6"/>
      <c r="R722" s="6"/>
      <c r="S722" s="6"/>
      <c r="T722" s="6"/>
      <c r="U722" s="6"/>
      <c r="V722" s="6"/>
      <c r="W722" s="6"/>
      <c r="X722" s="6"/>
      <c r="Y722" s="6"/>
    </row>
    <row r="723" spans="16:25" ht="12" customHeight="1" x14ac:dyDescent="0.25">
      <c r="P723" s="293"/>
      <c r="Q723" s="6"/>
      <c r="R723" s="6"/>
      <c r="S723" s="6"/>
      <c r="T723" s="6"/>
      <c r="U723" s="6"/>
      <c r="V723" s="6"/>
      <c r="W723" s="6"/>
      <c r="X723" s="6"/>
      <c r="Y723" s="6"/>
    </row>
    <row r="724" spans="16:25" ht="12" customHeight="1" x14ac:dyDescent="0.25">
      <c r="P724" s="293"/>
      <c r="Q724" s="6"/>
      <c r="R724" s="6"/>
      <c r="S724" s="6"/>
      <c r="T724" s="6"/>
      <c r="U724" s="6"/>
      <c r="V724" s="6"/>
      <c r="W724" s="6"/>
      <c r="X724" s="6"/>
      <c r="Y724" s="6"/>
    </row>
    <row r="725" spans="16:25" ht="12" customHeight="1" x14ac:dyDescent="0.25">
      <c r="P725" s="293"/>
      <c r="Q725" s="6"/>
      <c r="R725" s="6"/>
      <c r="S725" s="6"/>
      <c r="T725" s="6"/>
      <c r="U725" s="6"/>
      <c r="V725" s="6"/>
      <c r="W725" s="6"/>
      <c r="X725" s="6"/>
      <c r="Y725" s="6"/>
    </row>
    <row r="726" spans="16:25" ht="12" customHeight="1" x14ac:dyDescent="0.25">
      <c r="P726" s="293"/>
      <c r="Q726" s="6"/>
      <c r="R726" s="6"/>
      <c r="S726" s="6"/>
      <c r="T726" s="6"/>
      <c r="U726" s="6"/>
      <c r="V726" s="6"/>
      <c r="W726" s="6"/>
      <c r="X726" s="6"/>
      <c r="Y726" s="6"/>
    </row>
    <row r="727" spans="16:25" ht="12" customHeight="1" x14ac:dyDescent="0.25">
      <c r="P727" s="293"/>
      <c r="Q727" s="6"/>
      <c r="R727" s="6"/>
      <c r="S727" s="6"/>
      <c r="T727" s="6"/>
      <c r="U727" s="6"/>
      <c r="V727" s="6"/>
      <c r="W727" s="6"/>
      <c r="X727" s="6"/>
      <c r="Y727" s="6"/>
    </row>
    <row r="728" spans="16:25" ht="12" customHeight="1" x14ac:dyDescent="0.25">
      <c r="P728" s="293"/>
      <c r="Q728" s="6"/>
      <c r="R728" s="6"/>
      <c r="S728" s="6"/>
      <c r="T728" s="6"/>
      <c r="U728" s="6"/>
      <c r="V728" s="6"/>
      <c r="W728" s="6"/>
      <c r="X728" s="6"/>
      <c r="Y728" s="6"/>
    </row>
    <row r="729" spans="16:25" ht="12" customHeight="1" x14ac:dyDescent="0.25">
      <c r="P729" s="293"/>
      <c r="Q729" s="6"/>
      <c r="R729" s="6"/>
      <c r="S729" s="6"/>
      <c r="T729" s="6"/>
      <c r="U729" s="6"/>
      <c r="V729" s="6"/>
      <c r="W729" s="6"/>
      <c r="X729" s="6"/>
      <c r="Y729" s="6"/>
    </row>
    <row r="730" spans="16:25" ht="12" customHeight="1" x14ac:dyDescent="0.25">
      <c r="P730" s="293"/>
      <c r="Q730" s="6"/>
      <c r="R730" s="6"/>
      <c r="S730" s="6"/>
      <c r="T730" s="6"/>
      <c r="U730" s="6"/>
      <c r="V730" s="6"/>
      <c r="W730" s="6"/>
      <c r="X730" s="6"/>
      <c r="Y730" s="6"/>
    </row>
    <row r="731" spans="16:25" ht="12" customHeight="1" x14ac:dyDescent="0.25">
      <c r="P731" s="293"/>
      <c r="Q731" s="6"/>
      <c r="R731" s="6"/>
      <c r="S731" s="6"/>
      <c r="T731" s="6"/>
      <c r="U731" s="6"/>
      <c r="V731" s="6"/>
      <c r="W731" s="6"/>
      <c r="X731" s="6"/>
      <c r="Y731" s="6"/>
    </row>
    <row r="732" spans="16:25" ht="12" customHeight="1" x14ac:dyDescent="0.25">
      <c r="P732" s="293"/>
      <c r="Q732" s="6"/>
      <c r="R732" s="6"/>
      <c r="S732" s="6"/>
      <c r="T732" s="6"/>
      <c r="U732" s="6"/>
      <c r="V732" s="6"/>
      <c r="W732" s="6"/>
      <c r="X732" s="6"/>
      <c r="Y732" s="6"/>
    </row>
    <row r="733" spans="16:25" ht="12" customHeight="1" x14ac:dyDescent="0.25">
      <c r="P733" s="293"/>
      <c r="Q733" s="6"/>
      <c r="R733" s="6"/>
      <c r="S733" s="6"/>
      <c r="T733" s="6"/>
      <c r="U733" s="6"/>
      <c r="V733" s="6"/>
      <c r="W733" s="6"/>
      <c r="X733" s="6"/>
      <c r="Y733" s="6"/>
    </row>
    <row r="734" spans="16:25" ht="12" customHeight="1" x14ac:dyDescent="0.25">
      <c r="P734" s="293"/>
      <c r="Q734" s="6"/>
      <c r="R734" s="6"/>
      <c r="S734" s="6"/>
      <c r="T734" s="6"/>
      <c r="U734" s="6"/>
      <c r="V734" s="6"/>
      <c r="W734" s="6"/>
      <c r="X734" s="6"/>
      <c r="Y734" s="6"/>
    </row>
    <row r="735" spans="16:25" ht="12" customHeight="1" x14ac:dyDescent="0.25">
      <c r="P735" s="293"/>
      <c r="Q735" s="6"/>
      <c r="R735" s="6"/>
      <c r="S735" s="6"/>
      <c r="T735" s="6"/>
      <c r="U735" s="6"/>
      <c r="V735" s="6"/>
      <c r="W735" s="6"/>
      <c r="X735" s="6"/>
      <c r="Y735" s="6"/>
    </row>
    <row r="736" spans="16:25" ht="12" customHeight="1" x14ac:dyDescent="0.25">
      <c r="P736" s="293"/>
      <c r="Q736" s="6"/>
      <c r="R736" s="6"/>
      <c r="S736" s="6"/>
      <c r="T736" s="6"/>
      <c r="U736" s="6"/>
      <c r="V736" s="6"/>
      <c r="W736" s="6"/>
      <c r="X736" s="6"/>
      <c r="Y736" s="6"/>
    </row>
    <row r="737" spans="16:25" ht="12" customHeight="1" x14ac:dyDescent="0.25">
      <c r="P737" s="293"/>
      <c r="Q737" s="6"/>
      <c r="R737" s="6"/>
      <c r="S737" s="6"/>
      <c r="T737" s="6"/>
      <c r="U737" s="6"/>
      <c r="V737" s="6"/>
      <c r="W737" s="6"/>
      <c r="X737" s="6"/>
      <c r="Y737" s="6"/>
    </row>
    <row r="738" spans="16:25" ht="12" customHeight="1" x14ac:dyDescent="0.25">
      <c r="P738" s="293"/>
      <c r="Q738" s="6"/>
      <c r="R738" s="6"/>
      <c r="S738" s="6"/>
      <c r="T738" s="6"/>
      <c r="U738" s="6"/>
      <c r="V738" s="6"/>
      <c r="W738" s="6"/>
      <c r="X738" s="6"/>
      <c r="Y738" s="6"/>
    </row>
    <row r="739" spans="16:25" ht="12" customHeight="1" x14ac:dyDescent="0.25">
      <c r="P739" s="293"/>
      <c r="Q739" s="6"/>
      <c r="R739" s="6"/>
      <c r="S739" s="6"/>
      <c r="T739" s="6"/>
      <c r="U739" s="6"/>
      <c r="V739" s="6"/>
      <c r="W739" s="6"/>
      <c r="X739" s="6"/>
      <c r="Y739" s="6"/>
    </row>
    <row r="740" spans="16:25" ht="12" customHeight="1" x14ac:dyDescent="0.25">
      <c r="P740" s="293"/>
      <c r="Q740" s="6"/>
      <c r="R740" s="6"/>
      <c r="S740" s="6"/>
      <c r="T740" s="6"/>
      <c r="U740" s="6"/>
      <c r="V740" s="6"/>
      <c r="W740" s="6"/>
      <c r="X740" s="6"/>
      <c r="Y740" s="6"/>
    </row>
    <row r="741" spans="16:25" ht="12" customHeight="1" x14ac:dyDescent="0.25">
      <c r="P741" s="293"/>
      <c r="Q741" s="6"/>
      <c r="R741" s="6"/>
      <c r="S741" s="6"/>
      <c r="T741" s="6"/>
      <c r="U741" s="6"/>
      <c r="V741" s="6"/>
      <c r="W741" s="6"/>
      <c r="X741" s="6"/>
      <c r="Y741" s="6"/>
    </row>
    <row r="742" spans="16:25" ht="12" customHeight="1" x14ac:dyDescent="0.25">
      <c r="P742" s="293"/>
      <c r="Q742" s="6"/>
      <c r="R742" s="6"/>
      <c r="S742" s="6"/>
      <c r="T742" s="6"/>
      <c r="U742" s="6"/>
      <c r="V742" s="6"/>
      <c r="W742" s="6"/>
      <c r="X742" s="6"/>
      <c r="Y742" s="6"/>
    </row>
    <row r="743" spans="16:25" ht="12" customHeight="1" x14ac:dyDescent="0.25">
      <c r="P743" s="293"/>
      <c r="Q743" s="6"/>
      <c r="R743" s="6"/>
      <c r="S743" s="6"/>
      <c r="T743" s="6"/>
      <c r="U743" s="6"/>
      <c r="V743" s="6"/>
      <c r="W743" s="6"/>
      <c r="X743" s="6"/>
      <c r="Y743" s="6"/>
    </row>
    <row r="744" spans="16:25" ht="12" customHeight="1" x14ac:dyDescent="0.25">
      <c r="P744" s="293"/>
      <c r="Q744" s="6"/>
      <c r="R744" s="6"/>
      <c r="S744" s="6"/>
      <c r="T744" s="6"/>
      <c r="U744" s="6"/>
      <c r="V744" s="6"/>
      <c r="W744" s="6"/>
      <c r="X744" s="6"/>
      <c r="Y744" s="6"/>
    </row>
    <row r="745" spans="16:25" ht="12" customHeight="1" x14ac:dyDescent="0.25">
      <c r="P745" s="293"/>
      <c r="Q745" s="6"/>
      <c r="R745" s="6"/>
      <c r="S745" s="6"/>
      <c r="T745" s="6"/>
      <c r="U745" s="6"/>
      <c r="V745" s="6"/>
      <c r="W745" s="6"/>
      <c r="X745" s="6"/>
      <c r="Y745" s="6"/>
    </row>
    <row r="746" spans="16:25" ht="12" customHeight="1" x14ac:dyDescent="0.25">
      <c r="P746" s="293"/>
      <c r="Q746" s="6"/>
      <c r="R746" s="6"/>
      <c r="S746" s="6"/>
      <c r="T746" s="6"/>
      <c r="U746" s="6"/>
      <c r="V746" s="6"/>
      <c r="W746" s="6"/>
      <c r="X746" s="6"/>
      <c r="Y746" s="6"/>
    </row>
    <row r="747" spans="16:25" ht="12" customHeight="1" x14ac:dyDescent="0.25">
      <c r="P747" s="293"/>
      <c r="Q747" s="6"/>
      <c r="R747" s="6"/>
      <c r="S747" s="6"/>
      <c r="T747" s="6"/>
      <c r="U747" s="6"/>
      <c r="V747" s="6"/>
      <c r="W747" s="6"/>
      <c r="X747" s="6"/>
      <c r="Y747" s="6"/>
    </row>
    <row r="748" spans="16:25" ht="12" customHeight="1" x14ac:dyDescent="0.25">
      <c r="P748" s="293"/>
      <c r="Q748" s="6"/>
      <c r="R748" s="6"/>
      <c r="S748" s="6"/>
      <c r="T748" s="6"/>
      <c r="U748" s="6"/>
      <c r="V748" s="6"/>
      <c r="W748" s="6"/>
      <c r="X748" s="6"/>
      <c r="Y748" s="6"/>
    </row>
    <row r="749" spans="16:25" ht="12" customHeight="1" x14ac:dyDescent="0.25">
      <c r="P749" s="293"/>
      <c r="Q749" s="6"/>
      <c r="R749" s="6"/>
      <c r="S749" s="6"/>
      <c r="T749" s="6"/>
      <c r="U749" s="6"/>
      <c r="V749" s="6"/>
      <c r="W749" s="6"/>
      <c r="X749" s="6"/>
      <c r="Y749" s="6"/>
    </row>
    <row r="750" spans="16:25" ht="12" customHeight="1" x14ac:dyDescent="0.25">
      <c r="P750" s="293"/>
      <c r="Q750" s="6"/>
      <c r="R750" s="6"/>
      <c r="S750" s="6"/>
      <c r="T750" s="6"/>
      <c r="U750" s="6"/>
      <c r="V750" s="6"/>
      <c r="W750" s="6"/>
      <c r="X750" s="6"/>
      <c r="Y750" s="6"/>
    </row>
    <row r="751" spans="16:25" ht="12" customHeight="1" x14ac:dyDescent="0.25">
      <c r="P751" s="293"/>
      <c r="Q751" s="6"/>
      <c r="R751" s="6"/>
      <c r="S751" s="6"/>
      <c r="T751" s="6"/>
      <c r="U751" s="6"/>
      <c r="V751" s="6"/>
      <c r="W751" s="6"/>
      <c r="X751" s="6"/>
      <c r="Y751" s="6"/>
    </row>
    <row r="752" spans="16:25" ht="12" customHeight="1" x14ac:dyDescent="0.25">
      <c r="P752" s="293"/>
      <c r="Q752" s="6"/>
      <c r="R752" s="6"/>
      <c r="S752" s="6"/>
      <c r="T752" s="6"/>
      <c r="U752" s="6"/>
      <c r="V752" s="6"/>
      <c r="W752" s="6"/>
      <c r="X752" s="6"/>
      <c r="Y752" s="6"/>
    </row>
    <row r="753" spans="16:25" ht="12" customHeight="1" x14ac:dyDescent="0.25">
      <c r="P753" s="293"/>
      <c r="Q753" s="6"/>
      <c r="R753" s="6"/>
      <c r="S753" s="6"/>
      <c r="T753" s="6"/>
      <c r="U753" s="6"/>
      <c r="V753" s="6"/>
      <c r="W753" s="6"/>
      <c r="X753" s="6"/>
      <c r="Y753" s="6"/>
    </row>
    <row r="754" spans="16:25" ht="12" customHeight="1" x14ac:dyDescent="0.25">
      <c r="P754" s="293"/>
      <c r="Q754" s="6"/>
      <c r="R754" s="6"/>
      <c r="S754" s="6"/>
      <c r="T754" s="6"/>
      <c r="U754" s="6"/>
      <c r="V754" s="6"/>
      <c r="W754" s="6"/>
      <c r="X754" s="6"/>
      <c r="Y754" s="6"/>
    </row>
    <row r="755" spans="16:25" ht="12" customHeight="1" x14ac:dyDescent="0.25">
      <c r="P755" s="293"/>
      <c r="Q755" s="6"/>
      <c r="R755" s="6"/>
      <c r="S755" s="6"/>
      <c r="T755" s="6"/>
      <c r="U755" s="6"/>
      <c r="V755" s="6"/>
      <c r="W755" s="6"/>
      <c r="X755" s="6"/>
      <c r="Y755" s="6"/>
    </row>
    <row r="756" spans="16:25" ht="12" customHeight="1" x14ac:dyDescent="0.25">
      <c r="P756" s="293"/>
      <c r="Q756" s="6"/>
      <c r="R756" s="6"/>
      <c r="S756" s="6"/>
      <c r="T756" s="6"/>
      <c r="U756" s="6"/>
      <c r="V756" s="6"/>
      <c r="W756" s="6"/>
      <c r="X756" s="6"/>
      <c r="Y756" s="6"/>
    </row>
    <row r="757" spans="16:25" ht="12" customHeight="1" x14ac:dyDescent="0.25">
      <c r="P757" s="293"/>
      <c r="Q757" s="6"/>
      <c r="R757" s="6"/>
      <c r="S757" s="6"/>
      <c r="T757" s="6"/>
      <c r="U757" s="6"/>
      <c r="V757" s="6"/>
      <c r="W757" s="6"/>
      <c r="X757" s="6"/>
      <c r="Y757" s="6"/>
    </row>
    <row r="758" spans="16:25" ht="12" customHeight="1" x14ac:dyDescent="0.25">
      <c r="P758" s="293"/>
      <c r="Q758" s="6"/>
      <c r="R758" s="6"/>
      <c r="S758" s="6"/>
      <c r="T758" s="6"/>
      <c r="U758" s="6"/>
      <c r="V758" s="6"/>
      <c r="W758" s="6"/>
      <c r="X758" s="6"/>
      <c r="Y758" s="6"/>
    </row>
    <row r="759" spans="16:25" ht="12" customHeight="1" x14ac:dyDescent="0.25">
      <c r="P759" s="293"/>
      <c r="Q759" s="6"/>
      <c r="R759" s="6"/>
      <c r="S759" s="6"/>
      <c r="T759" s="6"/>
      <c r="U759" s="6"/>
      <c r="V759" s="6"/>
      <c r="W759" s="6"/>
      <c r="X759" s="6"/>
      <c r="Y759" s="6"/>
    </row>
    <row r="760" spans="16:25" ht="12" customHeight="1" x14ac:dyDescent="0.25">
      <c r="P760" s="293"/>
      <c r="Q760" s="6"/>
      <c r="R760" s="6"/>
      <c r="S760" s="6"/>
      <c r="T760" s="6"/>
      <c r="U760" s="6"/>
      <c r="V760" s="6"/>
      <c r="W760" s="6"/>
      <c r="X760" s="6"/>
      <c r="Y760" s="6"/>
    </row>
    <row r="761" spans="16:25" ht="12" customHeight="1" x14ac:dyDescent="0.25">
      <c r="P761" s="293"/>
      <c r="Q761" s="6"/>
      <c r="R761" s="6"/>
      <c r="S761" s="6"/>
      <c r="T761" s="6"/>
      <c r="U761" s="6"/>
      <c r="V761" s="6"/>
      <c r="W761" s="6"/>
      <c r="X761" s="6"/>
      <c r="Y761" s="6"/>
    </row>
    <row r="762" spans="16:25" ht="12" customHeight="1" x14ac:dyDescent="0.25">
      <c r="P762" s="293"/>
      <c r="Q762" s="6"/>
      <c r="R762" s="6"/>
      <c r="S762" s="6"/>
      <c r="T762" s="6"/>
      <c r="U762" s="6"/>
      <c r="V762" s="6"/>
      <c r="W762" s="6"/>
      <c r="X762" s="6"/>
      <c r="Y762" s="6"/>
    </row>
    <row r="763" spans="16:25" ht="12" customHeight="1" x14ac:dyDescent="0.25">
      <c r="P763" s="293"/>
      <c r="Q763" s="6"/>
      <c r="R763" s="6"/>
      <c r="S763" s="6"/>
      <c r="T763" s="6"/>
      <c r="U763" s="6"/>
      <c r="V763" s="6"/>
      <c r="W763" s="6"/>
      <c r="X763" s="6"/>
      <c r="Y763" s="6"/>
    </row>
    <row r="764" spans="16:25" ht="12" customHeight="1" x14ac:dyDescent="0.25">
      <c r="P764" s="293"/>
      <c r="Q764" s="6"/>
      <c r="R764" s="6"/>
      <c r="S764" s="6"/>
      <c r="T764" s="6"/>
      <c r="U764" s="6"/>
      <c r="V764" s="6"/>
      <c r="W764" s="6"/>
      <c r="X764" s="6"/>
      <c r="Y764" s="6"/>
    </row>
    <row r="765" spans="16:25" ht="12" customHeight="1" x14ac:dyDescent="0.25">
      <c r="P765" s="293"/>
      <c r="Q765" s="6"/>
      <c r="R765" s="6"/>
      <c r="S765" s="6"/>
      <c r="T765" s="6"/>
      <c r="U765" s="6"/>
      <c r="V765" s="6"/>
      <c r="W765" s="6"/>
      <c r="X765" s="6"/>
      <c r="Y765" s="6"/>
    </row>
    <row r="766" spans="16:25" ht="12" customHeight="1" x14ac:dyDescent="0.25">
      <c r="P766" s="293"/>
      <c r="Q766" s="6"/>
      <c r="R766" s="6"/>
      <c r="S766" s="6"/>
      <c r="T766" s="6"/>
      <c r="U766" s="6"/>
      <c r="V766" s="6"/>
      <c r="W766" s="6"/>
      <c r="X766" s="6"/>
      <c r="Y766" s="6"/>
    </row>
    <row r="767" spans="16:25" ht="12" customHeight="1" x14ac:dyDescent="0.25">
      <c r="P767" s="293"/>
      <c r="Q767" s="6"/>
      <c r="R767" s="6"/>
      <c r="S767" s="6"/>
      <c r="T767" s="6"/>
      <c r="U767" s="6"/>
      <c r="V767" s="6"/>
      <c r="W767" s="6"/>
      <c r="X767" s="6"/>
      <c r="Y767" s="6"/>
    </row>
    <row r="768" spans="16:25" ht="12" customHeight="1" x14ac:dyDescent="0.25">
      <c r="P768" s="293"/>
      <c r="Q768" s="6"/>
      <c r="R768" s="6"/>
      <c r="S768" s="6"/>
      <c r="T768" s="6"/>
      <c r="U768" s="6"/>
      <c r="V768" s="6"/>
      <c r="W768" s="6"/>
      <c r="X768" s="6"/>
      <c r="Y768" s="6"/>
    </row>
    <row r="769" spans="16:25" ht="12" customHeight="1" x14ac:dyDescent="0.25">
      <c r="P769" s="293"/>
      <c r="Q769" s="6"/>
      <c r="R769" s="6"/>
      <c r="S769" s="6"/>
      <c r="T769" s="6"/>
      <c r="U769" s="6"/>
      <c r="V769" s="6"/>
      <c r="W769" s="6"/>
      <c r="X769" s="6"/>
      <c r="Y769" s="6"/>
    </row>
    <row r="770" spans="16:25" ht="12" customHeight="1" x14ac:dyDescent="0.25">
      <c r="P770" s="293"/>
      <c r="Q770" s="6"/>
      <c r="R770" s="6"/>
      <c r="S770" s="6"/>
      <c r="T770" s="6"/>
      <c r="U770" s="6"/>
      <c r="V770" s="6"/>
      <c r="W770" s="6"/>
      <c r="X770" s="6"/>
      <c r="Y770" s="6"/>
    </row>
    <row r="771" spans="16:25" ht="12" customHeight="1" x14ac:dyDescent="0.25">
      <c r="P771" s="293"/>
      <c r="Q771" s="6"/>
      <c r="R771" s="6"/>
      <c r="S771" s="6"/>
      <c r="T771" s="6"/>
      <c r="U771" s="6"/>
      <c r="V771" s="6"/>
      <c r="W771" s="6"/>
      <c r="X771" s="6"/>
      <c r="Y771" s="6"/>
    </row>
    <row r="772" spans="16:25" ht="12" customHeight="1" x14ac:dyDescent="0.25">
      <c r="P772" s="293"/>
      <c r="Q772" s="6"/>
      <c r="R772" s="6"/>
      <c r="S772" s="6"/>
      <c r="T772" s="6"/>
      <c r="U772" s="6"/>
      <c r="V772" s="6"/>
      <c r="W772" s="6"/>
      <c r="X772" s="6"/>
      <c r="Y772" s="6"/>
    </row>
    <row r="773" spans="16:25" ht="12" customHeight="1" x14ac:dyDescent="0.25">
      <c r="P773" s="293"/>
      <c r="Q773" s="6"/>
      <c r="R773" s="6"/>
      <c r="S773" s="6"/>
      <c r="T773" s="6"/>
      <c r="U773" s="6"/>
      <c r="V773" s="6"/>
      <c r="W773" s="6"/>
      <c r="X773" s="6"/>
      <c r="Y773" s="6"/>
    </row>
    <row r="774" spans="16:25" ht="12" customHeight="1" x14ac:dyDescent="0.25">
      <c r="P774" s="293"/>
      <c r="Q774" s="6"/>
      <c r="R774" s="6"/>
      <c r="S774" s="6"/>
      <c r="T774" s="6"/>
      <c r="U774" s="6"/>
      <c r="V774" s="6"/>
      <c r="W774" s="6"/>
      <c r="X774" s="6"/>
      <c r="Y774" s="6"/>
    </row>
    <row r="775" spans="16:25" ht="12" customHeight="1" x14ac:dyDescent="0.25">
      <c r="P775" s="293"/>
      <c r="Q775" s="6"/>
      <c r="R775" s="6"/>
      <c r="S775" s="6"/>
      <c r="T775" s="6"/>
      <c r="U775" s="6"/>
      <c r="V775" s="6"/>
      <c r="W775" s="6"/>
      <c r="X775" s="6"/>
      <c r="Y775" s="6"/>
    </row>
    <row r="776" spans="16:25" ht="12" customHeight="1" x14ac:dyDescent="0.25">
      <c r="P776" s="293"/>
      <c r="Q776" s="6"/>
      <c r="R776" s="6"/>
      <c r="S776" s="6"/>
      <c r="T776" s="6"/>
      <c r="U776" s="6"/>
      <c r="V776" s="6"/>
      <c r="W776" s="6"/>
      <c r="X776" s="6"/>
      <c r="Y776" s="6"/>
    </row>
    <row r="777" spans="16:25" ht="12" customHeight="1" x14ac:dyDescent="0.25">
      <c r="P777" s="293"/>
      <c r="Q777" s="6"/>
      <c r="R777" s="6"/>
      <c r="S777" s="6"/>
      <c r="T777" s="6"/>
      <c r="U777" s="6"/>
      <c r="V777" s="6"/>
      <c r="W777" s="6"/>
      <c r="X777" s="6"/>
      <c r="Y777" s="6"/>
    </row>
    <row r="778" spans="16:25" ht="12" customHeight="1" x14ac:dyDescent="0.25">
      <c r="P778" s="293"/>
      <c r="Q778" s="6"/>
      <c r="R778" s="6"/>
      <c r="S778" s="6"/>
      <c r="T778" s="6"/>
      <c r="U778" s="6"/>
      <c r="V778" s="6"/>
      <c r="W778" s="6"/>
      <c r="X778" s="6"/>
      <c r="Y778" s="6"/>
    </row>
    <row r="779" spans="16:25" ht="12" customHeight="1" x14ac:dyDescent="0.25">
      <c r="P779" s="293"/>
      <c r="Q779" s="6"/>
      <c r="R779" s="6"/>
      <c r="S779" s="6"/>
      <c r="T779" s="6"/>
      <c r="U779" s="6"/>
      <c r="V779" s="6"/>
      <c r="W779" s="6"/>
      <c r="X779" s="6"/>
      <c r="Y779" s="6"/>
    </row>
    <row r="780" spans="16:25" ht="12" customHeight="1" x14ac:dyDescent="0.25">
      <c r="P780" s="293"/>
      <c r="Q780" s="6"/>
      <c r="R780" s="6"/>
      <c r="S780" s="6"/>
      <c r="T780" s="6"/>
      <c r="U780" s="6"/>
      <c r="V780" s="6"/>
      <c r="W780" s="6"/>
      <c r="X780" s="6"/>
      <c r="Y780" s="6"/>
    </row>
    <row r="781" spans="16:25" ht="12" customHeight="1" x14ac:dyDescent="0.25">
      <c r="P781" s="293"/>
      <c r="Q781" s="6"/>
      <c r="R781" s="6"/>
      <c r="S781" s="6"/>
      <c r="T781" s="6"/>
      <c r="U781" s="6"/>
      <c r="V781" s="6"/>
      <c r="W781" s="6"/>
      <c r="X781" s="6"/>
      <c r="Y781" s="6"/>
    </row>
    <row r="782" spans="16:25" ht="12" customHeight="1" x14ac:dyDescent="0.25">
      <c r="P782" s="293"/>
      <c r="Q782" s="6"/>
      <c r="R782" s="6"/>
      <c r="S782" s="6"/>
      <c r="T782" s="6"/>
      <c r="U782" s="6"/>
      <c r="V782" s="6"/>
      <c r="W782" s="6"/>
      <c r="X782" s="6"/>
      <c r="Y782" s="6"/>
    </row>
    <row r="783" spans="16:25" ht="12" customHeight="1" x14ac:dyDescent="0.25">
      <c r="P783" s="293"/>
      <c r="Q783" s="6"/>
      <c r="R783" s="6"/>
      <c r="S783" s="6"/>
      <c r="T783" s="6"/>
      <c r="U783" s="6"/>
      <c r="V783" s="6"/>
      <c r="W783" s="6"/>
      <c r="X783" s="6"/>
      <c r="Y783" s="6"/>
    </row>
    <row r="784" spans="16:25" ht="12" customHeight="1" x14ac:dyDescent="0.25">
      <c r="P784" s="293"/>
      <c r="Q784" s="6"/>
      <c r="R784" s="6"/>
      <c r="S784" s="6"/>
      <c r="T784" s="6"/>
      <c r="U784" s="6"/>
      <c r="V784" s="6"/>
      <c r="W784" s="6"/>
      <c r="X784" s="6"/>
      <c r="Y784" s="6"/>
    </row>
    <row r="785" spans="16:25" ht="12" customHeight="1" x14ac:dyDescent="0.25">
      <c r="P785" s="293"/>
      <c r="Q785" s="6"/>
      <c r="R785" s="6"/>
      <c r="S785" s="6"/>
      <c r="T785" s="6"/>
      <c r="U785" s="6"/>
      <c r="V785" s="6"/>
      <c r="W785" s="6"/>
      <c r="X785" s="6"/>
      <c r="Y785" s="6"/>
    </row>
    <row r="786" spans="16:25" ht="12" customHeight="1" x14ac:dyDescent="0.25">
      <c r="P786" s="293"/>
      <c r="Q786" s="6"/>
      <c r="R786" s="6"/>
      <c r="S786" s="6"/>
      <c r="T786" s="6"/>
      <c r="U786" s="6"/>
      <c r="V786" s="6"/>
      <c r="W786" s="6"/>
      <c r="X786" s="6"/>
      <c r="Y786" s="6"/>
    </row>
    <row r="787" spans="16:25" ht="12" customHeight="1" x14ac:dyDescent="0.25">
      <c r="P787" s="293"/>
      <c r="Q787" s="6"/>
      <c r="R787" s="6"/>
      <c r="S787" s="6"/>
      <c r="T787" s="6"/>
      <c r="U787" s="6"/>
      <c r="V787" s="6"/>
      <c r="W787" s="6"/>
      <c r="X787" s="6"/>
      <c r="Y787" s="6"/>
    </row>
    <row r="788" spans="16:25" ht="12" customHeight="1" x14ac:dyDescent="0.25">
      <c r="P788" s="293"/>
      <c r="Q788" s="6"/>
      <c r="R788" s="6"/>
      <c r="S788" s="6"/>
      <c r="T788" s="6"/>
      <c r="U788" s="6"/>
      <c r="V788" s="6"/>
      <c r="W788" s="6"/>
      <c r="X788" s="6"/>
      <c r="Y788" s="6"/>
    </row>
    <row r="789" spans="16:25" ht="12" customHeight="1" x14ac:dyDescent="0.25">
      <c r="P789" s="293"/>
      <c r="Q789" s="6"/>
      <c r="R789" s="6"/>
      <c r="S789" s="6"/>
      <c r="T789" s="6"/>
      <c r="U789" s="6"/>
      <c r="V789" s="6"/>
      <c r="W789" s="6"/>
      <c r="X789" s="6"/>
      <c r="Y789" s="6"/>
    </row>
    <row r="790" spans="16:25" ht="12" customHeight="1" x14ac:dyDescent="0.25">
      <c r="P790" s="293"/>
      <c r="Q790" s="6"/>
      <c r="R790" s="6"/>
      <c r="S790" s="6"/>
      <c r="T790" s="6"/>
      <c r="U790" s="6"/>
      <c r="V790" s="6"/>
      <c r="W790" s="6"/>
      <c r="X790" s="6"/>
      <c r="Y790" s="6"/>
    </row>
    <row r="791" spans="16:25" ht="12" customHeight="1" x14ac:dyDescent="0.25">
      <c r="P791" s="293"/>
      <c r="Q791" s="6"/>
      <c r="R791" s="6"/>
      <c r="S791" s="6"/>
      <c r="T791" s="6"/>
      <c r="U791" s="6"/>
      <c r="V791" s="6"/>
      <c r="W791" s="6"/>
      <c r="X791" s="6"/>
      <c r="Y791" s="6"/>
    </row>
    <row r="792" spans="16:25" ht="12" customHeight="1" x14ac:dyDescent="0.25">
      <c r="P792" s="293"/>
      <c r="Q792" s="6"/>
      <c r="R792" s="6"/>
      <c r="S792" s="6"/>
      <c r="T792" s="6"/>
      <c r="U792" s="6"/>
      <c r="V792" s="6"/>
      <c r="W792" s="6"/>
      <c r="X792" s="6"/>
      <c r="Y792" s="6"/>
    </row>
    <row r="793" spans="16:25" ht="12" customHeight="1" x14ac:dyDescent="0.25">
      <c r="P793" s="293"/>
      <c r="Q793" s="6"/>
      <c r="R793" s="6"/>
      <c r="S793" s="6"/>
      <c r="T793" s="6"/>
      <c r="U793" s="6"/>
      <c r="V793" s="6"/>
      <c r="W793" s="6"/>
      <c r="X793" s="6"/>
      <c r="Y793" s="6"/>
    </row>
    <row r="794" spans="16:25" ht="12" customHeight="1" x14ac:dyDescent="0.25">
      <c r="P794" s="293"/>
      <c r="Q794" s="6"/>
      <c r="R794" s="6"/>
      <c r="S794" s="6"/>
      <c r="T794" s="6"/>
      <c r="U794" s="6"/>
      <c r="V794" s="6"/>
      <c r="W794" s="6"/>
      <c r="X794" s="6"/>
      <c r="Y794" s="6"/>
    </row>
    <row r="795" spans="16:25" ht="12" customHeight="1" x14ac:dyDescent="0.25">
      <c r="P795" s="293"/>
      <c r="Q795" s="6"/>
      <c r="R795" s="6"/>
      <c r="S795" s="6"/>
      <c r="T795" s="6"/>
      <c r="U795" s="6"/>
      <c r="V795" s="6"/>
      <c r="W795" s="6"/>
      <c r="X795" s="6"/>
      <c r="Y795" s="6"/>
    </row>
    <row r="796" spans="16:25" ht="12" customHeight="1" x14ac:dyDescent="0.25">
      <c r="P796" s="293"/>
      <c r="Q796" s="6"/>
      <c r="R796" s="6"/>
      <c r="S796" s="6"/>
      <c r="T796" s="6"/>
      <c r="U796" s="6"/>
      <c r="V796" s="6"/>
      <c r="W796" s="6"/>
      <c r="X796" s="6"/>
      <c r="Y796" s="6"/>
    </row>
    <row r="797" spans="16:25" ht="12" customHeight="1" x14ac:dyDescent="0.25">
      <c r="P797" s="293"/>
      <c r="Q797" s="6"/>
      <c r="R797" s="6"/>
      <c r="S797" s="6"/>
      <c r="T797" s="6"/>
      <c r="U797" s="6"/>
      <c r="V797" s="6"/>
      <c r="W797" s="6"/>
      <c r="X797" s="6"/>
      <c r="Y797" s="6"/>
    </row>
    <row r="798" spans="16:25" ht="12" customHeight="1" x14ac:dyDescent="0.25">
      <c r="P798" s="293"/>
      <c r="Q798" s="6"/>
      <c r="R798" s="6"/>
      <c r="S798" s="6"/>
      <c r="T798" s="6"/>
      <c r="U798" s="6"/>
      <c r="V798" s="6"/>
      <c r="W798" s="6"/>
      <c r="X798" s="6"/>
      <c r="Y798" s="6"/>
    </row>
    <row r="799" spans="16:25" ht="12" customHeight="1" x14ac:dyDescent="0.25">
      <c r="P799" s="293"/>
      <c r="Q799" s="6"/>
      <c r="R799" s="6"/>
      <c r="S799" s="6"/>
      <c r="T799" s="6"/>
      <c r="U799" s="6"/>
      <c r="V799" s="6"/>
      <c r="W799" s="6"/>
      <c r="X799" s="6"/>
      <c r="Y799" s="6"/>
    </row>
    <row r="800" spans="16:25" ht="12" customHeight="1" x14ac:dyDescent="0.25">
      <c r="P800" s="293"/>
      <c r="Q800" s="6"/>
      <c r="R800" s="6"/>
      <c r="S800" s="6"/>
      <c r="T800" s="6"/>
      <c r="U800" s="6"/>
      <c r="V800" s="6"/>
      <c r="W800" s="6"/>
      <c r="X800" s="6"/>
      <c r="Y800" s="6"/>
    </row>
    <row r="801" spans="16:25" ht="12" customHeight="1" x14ac:dyDescent="0.25">
      <c r="P801" s="293"/>
      <c r="Q801" s="6"/>
      <c r="R801" s="6"/>
      <c r="S801" s="6"/>
      <c r="T801" s="6"/>
      <c r="U801" s="6"/>
      <c r="V801" s="6"/>
      <c r="W801" s="6"/>
      <c r="X801" s="6"/>
      <c r="Y801" s="6"/>
    </row>
    <row r="802" spans="16:25" ht="12" customHeight="1" x14ac:dyDescent="0.25">
      <c r="P802" s="293"/>
      <c r="Q802" s="6"/>
      <c r="R802" s="6"/>
      <c r="S802" s="6"/>
      <c r="T802" s="6"/>
      <c r="U802" s="6"/>
      <c r="V802" s="6"/>
      <c r="W802" s="6"/>
      <c r="X802" s="6"/>
      <c r="Y802" s="6"/>
    </row>
    <row r="803" spans="16:25" ht="12" customHeight="1" x14ac:dyDescent="0.25">
      <c r="P803" s="293"/>
      <c r="Q803" s="6"/>
      <c r="R803" s="6"/>
      <c r="S803" s="6"/>
      <c r="T803" s="6"/>
      <c r="U803" s="6"/>
      <c r="V803" s="6"/>
      <c r="W803" s="6"/>
      <c r="X803" s="6"/>
      <c r="Y803" s="6"/>
    </row>
    <row r="804" spans="16:25" ht="12" customHeight="1" x14ac:dyDescent="0.25">
      <c r="P804" s="293"/>
      <c r="Q804" s="6"/>
      <c r="R804" s="6"/>
      <c r="S804" s="6"/>
      <c r="T804" s="6"/>
      <c r="U804" s="6"/>
      <c r="V804" s="6"/>
      <c r="W804" s="6"/>
      <c r="X804" s="6"/>
      <c r="Y804" s="6"/>
    </row>
    <row r="805" spans="16:25" ht="12" customHeight="1" x14ac:dyDescent="0.25">
      <c r="P805" s="293"/>
      <c r="Q805" s="6"/>
      <c r="R805" s="6"/>
      <c r="S805" s="6"/>
      <c r="T805" s="6"/>
      <c r="U805" s="6"/>
      <c r="V805" s="6"/>
      <c r="W805" s="6"/>
      <c r="X805" s="6"/>
      <c r="Y805" s="6"/>
    </row>
    <row r="806" spans="16:25" ht="12" customHeight="1" x14ac:dyDescent="0.25">
      <c r="P806" s="293"/>
      <c r="Q806" s="6"/>
      <c r="R806" s="6"/>
      <c r="S806" s="6"/>
      <c r="T806" s="6"/>
      <c r="U806" s="6"/>
      <c r="V806" s="6"/>
      <c r="W806" s="6"/>
      <c r="X806" s="6"/>
      <c r="Y806" s="6"/>
    </row>
    <row r="807" spans="16:25" ht="12" customHeight="1" x14ac:dyDescent="0.25">
      <c r="P807" s="293"/>
      <c r="Q807" s="6"/>
      <c r="R807" s="6"/>
      <c r="S807" s="6"/>
      <c r="T807" s="6"/>
      <c r="U807" s="6"/>
      <c r="V807" s="6"/>
      <c r="W807" s="6"/>
      <c r="X807" s="6"/>
      <c r="Y807" s="6"/>
    </row>
    <row r="808" spans="16:25" ht="12" customHeight="1" x14ac:dyDescent="0.25">
      <c r="P808" s="293"/>
      <c r="Q808" s="6"/>
      <c r="R808" s="6"/>
      <c r="S808" s="6"/>
      <c r="T808" s="6"/>
      <c r="U808" s="6"/>
      <c r="V808" s="6"/>
      <c r="W808" s="6"/>
      <c r="X808" s="6"/>
      <c r="Y808" s="6"/>
    </row>
    <row r="809" spans="16:25" ht="12" customHeight="1" x14ac:dyDescent="0.25">
      <c r="P809" s="293"/>
      <c r="Q809" s="6"/>
      <c r="R809" s="6"/>
      <c r="S809" s="6"/>
      <c r="T809" s="6"/>
      <c r="U809" s="6"/>
      <c r="V809" s="6"/>
      <c r="W809" s="6"/>
      <c r="X809" s="6"/>
      <c r="Y809" s="6"/>
    </row>
    <row r="810" spans="16:25" ht="12" customHeight="1" x14ac:dyDescent="0.25">
      <c r="P810" s="293"/>
      <c r="Q810" s="6"/>
      <c r="R810" s="6"/>
      <c r="S810" s="6"/>
      <c r="T810" s="6"/>
      <c r="U810" s="6"/>
      <c r="V810" s="6"/>
      <c r="W810" s="6"/>
      <c r="X810" s="6"/>
      <c r="Y810" s="6"/>
    </row>
    <row r="811" spans="16:25" ht="12" customHeight="1" x14ac:dyDescent="0.25">
      <c r="P811" s="293"/>
      <c r="Q811" s="6"/>
      <c r="R811" s="6"/>
      <c r="S811" s="6"/>
      <c r="T811" s="6"/>
      <c r="U811" s="6"/>
      <c r="V811" s="6"/>
      <c r="W811" s="6"/>
      <c r="X811" s="6"/>
      <c r="Y811" s="6"/>
    </row>
    <row r="812" spans="16:25" ht="12" customHeight="1" x14ac:dyDescent="0.25">
      <c r="P812" s="293"/>
      <c r="Q812" s="6"/>
      <c r="R812" s="6"/>
      <c r="S812" s="6"/>
      <c r="T812" s="6"/>
      <c r="U812" s="6"/>
      <c r="V812" s="6"/>
      <c r="W812" s="6"/>
      <c r="X812" s="6"/>
      <c r="Y812" s="6"/>
    </row>
    <row r="813" spans="16:25" ht="12" customHeight="1" x14ac:dyDescent="0.25">
      <c r="P813" s="293"/>
      <c r="Q813" s="6"/>
      <c r="R813" s="6"/>
      <c r="S813" s="6"/>
      <c r="T813" s="6"/>
      <c r="U813" s="6"/>
      <c r="V813" s="6"/>
      <c r="W813" s="6"/>
      <c r="X813" s="6"/>
      <c r="Y813" s="6"/>
    </row>
    <row r="814" spans="16:25" ht="12" customHeight="1" x14ac:dyDescent="0.25">
      <c r="P814" s="293"/>
      <c r="Q814" s="6"/>
      <c r="R814" s="6"/>
      <c r="S814" s="6"/>
      <c r="T814" s="6"/>
      <c r="U814" s="6"/>
      <c r="V814" s="6"/>
      <c r="W814" s="6"/>
      <c r="X814" s="6"/>
      <c r="Y814" s="6"/>
    </row>
    <row r="815" spans="16:25" ht="12" customHeight="1" x14ac:dyDescent="0.25">
      <c r="P815" s="293"/>
      <c r="Q815" s="6"/>
      <c r="R815" s="6"/>
      <c r="S815" s="6"/>
      <c r="T815" s="6"/>
      <c r="U815" s="6"/>
      <c r="V815" s="6"/>
      <c r="W815" s="6"/>
      <c r="X815" s="6"/>
      <c r="Y815" s="6"/>
    </row>
    <row r="816" spans="16:25" ht="12" customHeight="1" x14ac:dyDescent="0.25">
      <c r="P816" s="293"/>
      <c r="Q816" s="6"/>
      <c r="R816" s="6"/>
      <c r="S816" s="6"/>
      <c r="T816" s="6"/>
      <c r="U816" s="6"/>
      <c r="V816" s="6"/>
      <c r="W816" s="6"/>
      <c r="X816" s="6"/>
      <c r="Y816" s="6"/>
    </row>
    <row r="817" spans="16:25" ht="12" customHeight="1" x14ac:dyDescent="0.25">
      <c r="P817" s="293"/>
      <c r="Q817" s="6"/>
      <c r="R817" s="6"/>
      <c r="S817" s="6"/>
      <c r="T817" s="6"/>
      <c r="U817" s="6"/>
      <c r="V817" s="6"/>
      <c r="W817" s="6"/>
      <c r="X817" s="6"/>
      <c r="Y817" s="6"/>
    </row>
    <row r="818" spans="16:25" ht="12" customHeight="1" x14ac:dyDescent="0.25">
      <c r="P818" s="293"/>
      <c r="Q818" s="6"/>
      <c r="R818" s="6"/>
      <c r="S818" s="6"/>
      <c r="T818" s="6"/>
      <c r="U818" s="6"/>
      <c r="V818" s="6"/>
      <c r="W818" s="6"/>
      <c r="X818" s="6"/>
      <c r="Y818" s="6"/>
    </row>
    <row r="819" spans="16:25" ht="12" customHeight="1" x14ac:dyDescent="0.25">
      <c r="P819" s="293"/>
      <c r="Q819" s="6"/>
      <c r="R819" s="6"/>
      <c r="S819" s="6"/>
      <c r="T819" s="6"/>
      <c r="U819" s="6"/>
      <c r="V819" s="6"/>
      <c r="W819" s="6"/>
      <c r="X819" s="6"/>
      <c r="Y819" s="6"/>
    </row>
    <row r="820" spans="16:25" ht="12" customHeight="1" x14ac:dyDescent="0.25">
      <c r="P820" s="293"/>
      <c r="Q820" s="6"/>
      <c r="R820" s="6"/>
      <c r="S820" s="6"/>
      <c r="T820" s="6"/>
      <c r="U820" s="6"/>
      <c r="V820" s="6"/>
      <c r="W820" s="6"/>
      <c r="X820" s="6"/>
      <c r="Y820" s="6"/>
    </row>
    <row r="821" spans="16:25" ht="12" customHeight="1" x14ac:dyDescent="0.25">
      <c r="P821" s="293"/>
      <c r="Q821" s="6"/>
      <c r="R821" s="6"/>
      <c r="S821" s="6"/>
      <c r="T821" s="6"/>
      <c r="U821" s="6"/>
      <c r="V821" s="6"/>
      <c r="W821" s="6"/>
      <c r="X821" s="6"/>
      <c r="Y821" s="6"/>
    </row>
    <row r="822" spans="16:25" ht="12" customHeight="1" x14ac:dyDescent="0.25">
      <c r="P822" s="293"/>
      <c r="Q822" s="6"/>
      <c r="R822" s="6"/>
      <c r="S822" s="6"/>
      <c r="T822" s="6"/>
      <c r="U822" s="6"/>
      <c r="V822" s="6"/>
      <c r="W822" s="6"/>
      <c r="X822" s="6"/>
      <c r="Y822" s="6"/>
    </row>
    <row r="823" spans="16:25" ht="12" customHeight="1" x14ac:dyDescent="0.25">
      <c r="P823" s="293"/>
      <c r="Q823" s="6"/>
      <c r="R823" s="6"/>
      <c r="S823" s="6"/>
      <c r="T823" s="6"/>
      <c r="U823" s="6"/>
      <c r="V823" s="6"/>
      <c r="W823" s="6"/>
      <c r="X823" s="6"/>
      <c r="Y823" s="6"/>
    </row>
    <row r="824" spans="16:25" ht="12" customHeight="1" x14ac:dyDescent="0.25">
      <c r="P824" s="293"/>
      <c r="Q824" s="6"/>
      <c r="R824" s="6"/>
      <c r="S824" s="6"/>
      <c r="T824" s="6"/>
      <c r="U824" s="6"/>
      <c r="V824" s="6"/>
      <c r="W824" s="6"/>
      <c r="X824" s="6"/>
      <c r="Y824" s="6"/>
    </row>
    <row r="825" spans="16:25" ht="12" customHeight="1" x14ac:dyDescent="0.25">
      <c r="P825" s="293"/>
      <c r="Q825" s="6"/>
      <c r="R825" s="6"/>
      <c r="S825" s="6"/>
      <c r="T825" s="6"/>
      <c r="U825" s="6"/>
      <c r="V825" s="6"/>
      <c r="W825" s="6"/>
      <c r="X825" s="6"/>
      <c r="Y825" s="6"/>
    </row>
    <row r="826" spans="16:25" ht="12" customHeight="1" x14ac:dyDescent="0.25">
      <c r="P826" s="293"/>
      <c r="Q826" s="6"/>
      <c r="R826" s="6"/>
      <c r="S826" s="6"/>
      <c r="T826" s="6"/>
      <c r="U826" s="6"/>
      <c r="V826" s="6"/>
      <c r="W826" s="6"/>
      <c r="X826" s="6"/>
      <c r="Y826" s="6"/>
    </row>
    <row r="827" spans="16:25" ht="12" customHeight="1" x14ac:dyDescent="0.25">
      <c r="P827" s="293"/>
      <c r="Q827" s="6"/>
      <c r="R827" s="6"/>
      <c r="S827" s="6"/>
      <c r="T827" s="6"/>
      <c r="U827" s="6"/>
      <c r="V827" s="6"/>
      <c r="W827" s="6"/>
      <c r="X827" s="6"/>
      <c r="Y827" s="6"/>
    </row>
    <row r="828" spans="16:25" ht="12" customHeight="1" x14ac:dyDescent="0.25">
      <c r="P828" s="293"/>
      <c r="Q828" s="6"/>
      <c r="R828" s="6"/>
      <c r="S828" s="6"/>
      <c r="T828" s="6"/>
      <c r="U828" s="6"/>
      <c r="V828" s="6"/>
      <c r="W828" s="6"/>
      <c r="X828" s="6"/>
      <c r="Y828" s="6"/>
    </row>
    <row r="829" spans="16:25" ht="12" customHeight="1" x14ac:dyDescent="0.25">
      <c r="P829" s="293"/>
      <c r="Q829" s="6"/>
      <c r="R829" s="6"/>
      <c r="S829" s="6"/>
      <c r="T829" s="6"/>
      <c r="U829" s="6"/>
      <c r="V829" s="6"/>
      <c r="W829" s="6"/>
      <c r="X829" s="6"/>
      <c r="Y829" s="6"/>
    </row>
    <row r="830" spans="16:25" ht="12" customHeight="1" x14ac:dyDescent="0.25">
      <c r="P830" s="293"/>
      <c r="Q830" s="6"/>
      <c r="R830" s="6"/>
      <c r="S830" s="6"/>
      <c r="T830" s="6"/>
      <c r="U830" s="6"/>
      <c r="V830" s="6"/>
      <c r="W830" s="6"/>
      <c r="X830" s="6"/>
      <c r="Y830" s="6"/>
    </row>
    <row r="831" spans="16:25" ht="12" customHeight="1" x14ac:dyDescent="0.25">
      <c r="P831" s="293"/>
      <c r="Q831" s="6"/>
      <c r="R831" s="6"/>
      <c r="S831" s="6"/>
      <c r="T831" s="6"/>
      <c r="U831" s="6"/>
      <c r="V831" s="6"/>
      <c r="W831" s="6"/>
      <c r="X831" s="6"/>
      <c r="Y831" s="6"/>
    </row>
    <row r="832" spans="16:25" ht="12" customHeight="1" x14ac:dyDescent="0.25">
      <c r="P832" s="293"/>
      <c r="Q832" s="6"/>
      <c r="R832" s="6"/>
      <c r="S832" s="6"/>
      <c r="T832" s="6"/>
      <c r="U832" s="6"/>
      <c r="V832" s="6"/>
      <c r="W832" s="6"/>
      <c r="X832" s="6"/>
      <c r="Y832" s="6"/>
    </row>
    <row r="833" spans="16:25" ht="12" customHeight="1" x14ac:dyDescent="0.25">
      <c r="P833" s="293"/>
      <c r="Q833" s="6"/>
      <c r="R833" s="6"/>
      <c r="S833" s="6"/>
      <c r="T833" s="6"/>
      <c r="U833" s="6"/>
      <c r="V833" s="6"/>
      <c r="W833" s="6"/>
      <c r="X833" s="6"/>
      <c r="Y833" s="6"/>
    </row>
    <row r="834" spans="16:25" ht="12" customHeight="1" x14ac:dyDescent="0.25">
      <c r="P834" s="293"/>
      <c r="Q834" s="6"/>
      <c r="R834" s="6"/>
      <c r="S834" s="6"/>
      <c r="T834" s="6"/>
      <c r="U834" s="6"/>
      <c r="V834" s="6"/>
      <c r="W834" s="6"/>
      <c r="X834" s="6"/>
      <c r="Y834" s="6"/>
    </row>
    <row r="835" spans="16:25" ht="12" customHeight="1" x14ac:dyDescent="0.25">
      <c r="P835" s="293"/>
      <c r="Q835" s="6"/>
      <c r="R835" s="6"/>
      <c r="S835" s="6"/>
      <c r="T835" s="6"/>
      <c r="U835" s="6"/>
      <c r="V835" s="6"/>
      <c r="W835" s="6"/>
      <c r="X835" s="6"/>
      <c r="Y835" s="6"/>
    </row>
    <row r="836" spans="16:25" ht="12" customHeight="1" x14ac:dyDescent="0.25">
      <c r="P836" s="293"/>
      <c r="Q836" s="6"/>
      <c r="R836" s="6"/>
      <c r="S836" s="6"/>
      <c r="T836" s="6"/>
      <c r="U836" s="6"/>
      <c r="V836" s="6"/>
      <c r="W836" s="6"/>
      <c r="X836" s="6"/>
      <c r="Y836" s="6"/>
    </row>
    <row r="837" spans="16:25" ht="12" customHeight="1" x14ac:dyDescent="0.25">
      <c r="P837" s="293"/>
      <c r="Q837" s="6"/>
      <c r="R837" s="6"/>
      <c r="S837" s="6"/>
      <c r="T837" s="6"/>
      <c r="U837" s="6"/>
      <c r="V837" s="6"/>
      <c r="W837" s="6"/>
      <c r="X837" s="6"/>
      <c r="Y837" s="6"/>
    </row>
    <row r="838" spans="16:25" ht="12" customHeight="1" x14ac:dyDescent="0.25">
      <c r="P838" s="293"/>
      <c r="Q838" s="6"/>
      <c r="R838" s="6"/>
      <c r="S838" s="6"/>
      <c r="T838" s="6"/>
      <c r="U838" s="6"/>
      <c r="V838" s="6"/>
      <c r="W838" s="6"/>
      <c r="X838" s="6"/>
      <c r="Y838" s="6"/>
    </row>
    <row r="839" spans="16:25" ht="12" customHeight="1" x14ac:dyDescent="0.25">
      <c r="P839" s="293"/>
      <c r="Q839" s="6"/>
      <c r="R839" s="6"/>
      <c r="S839" s="6"/>
      <c r="T839" s="6"/>
      <c r="U839" s="6"/>
      <c r="V839" s="6"/>
      <c r="W839" s="6"/>
      <c r="X839" s="6"/>
      <c r="Y839" s="6"/>
    </row>
    <row r="840" spans="16:25" ht="12" customHeight="1" x14ac:dyDescent="0.25">
      <c r="P840" s="293"/>
      <c r="Q840" s="6"/>
      <c r="R840" s="6"/>
      <c r="S840" s="6"/>
      <c r="T840" s="6"/>
      <c r="U840" s="6"/>
      <c r="V840" s="6"/>
      <c r="W840" s="6"/>
      <c r="X840" s="6"/>
      <c r="Y840" s="6"/>
    </row>
    <row r="841" spans="16:25" ht="12" customHeight="1" x14ac:dyDescent="0.25">
      <c r="P841" s="293"/>
      <c r="Q841" s="6"/>
      <c r="R841" s="6"/>
      <c r="S841" s="6"/>
      <c r="T841" s="6"/>
      <c r="U841" s="6"/>
      <c r="V841" s="6"/>
      <c r="W841" s="6"/>
      <c r="X841" s="6"/>
      <c r="Y841" s="6"/>
    </row>
    <row r="842" spans="16:25" ht="12" customHeight="1" x14ac:dyDescent="0.25">
      <c r="P842" s="293"/>
      <c r="Q842" s="6"/>
      <c r="R842" s="6"/>
      <c r="S842" s="6"/>
      <c r="T842" s="6"/>
      <c r="U842" s="6"/>
      <c r="V842" s="6"/>
      <c r="W842" s="6"/>
      <c r="X842" s="6"/>
      <c r="Y842" s="6"/>
    </row>
    <row r="843" spans="16:25" ht="12" customHeight="1" x14ac:dyDescent="0.25">
      <c r="P843" s="293"/>
      <c r="Q843" s="6"/>
      <c r="R843" s="6"/>
      <c r="S843" s="6"/>
      <c r="T843" s="6"/>
      <c r="U843" s="6"/>
      <c r="V843" s="6"/>
      <c r="W843" s="6"/>
      <c r="X843" s="6"/>
      <c r="Y843" s="6"/>
    </row>
    <row r="844" spans="16:25" ht="12" customHeight="1" x14ac:dyDescent="0.25">
      <c r="P844" s="293"/>
      <c r="Q844" s="6"/>
      <c r="R844" s="6"/>
      <c r="S844" s="6"/>
      <c r="T844" s="6"/>
      <c r="U844" s="6"/>
      <c r="V844" s="6"/>
      <c r="W844" s="6"/>
      <c r="X844" s="6"/>
      <c r="Y844" s="6"/>
    </row>
    <row r="845" spans="16:25" ht="12" customHeight="1" x14ac:dyDescent="0.25">
      <c r="P845" s="293"/>
      <c r="Q845" s="6"/>
      <c r="R845" s="6"/>
      <c r="S845" s="6"/>
      <c r="T845" s="6"/>
      <c r="U845" s="6"/>
      <c r="V845" s="6"/>
      <c r="W845" s="6"/>
      <c r="X845" s="6"/>
      <c r="Y845" s="6"/>
    </row>
    <row r="846" spans="16:25" ht="12" customHeight="1" x14ac:dyDescent="0.25">
      <c r="P846" s="293"/>
      <c r="Q846" s="6"/>
      <c r="R846" s="6"/>
      <c r="S846" s="6"/>
      <c r="T846" s="6"/>
      <c r="U846" s="6"/>
      <c r="V846" s="6"/>
      <c r="W846" s="6"/>
      <c r="X846" s="6"/>
      <c r="Y846" s="6"/>
    </row>
    <row r="847" spans="16:25" ht="12" customHeight="1" x14ac:dyDescent="0.25">
      <c r="P847" s="293"/>
      <c r="Q847" s="6"/>
      <c r="R847" s="6"/>
      <c r="S847" s="6"/>
      <c r="T847" s="6"/>
      <c r="U847" s="6"/>
      <c r="V847" s="6"/>
      <c r="W847" s="6"/>
      <c r="X847" s="6"/>
      <c r="Y847" s="6"/>
    </row>
    <row r="848" spans="16:25" ht="12" customHeight="1" x14ac:dyDescent="0.25">
      <c r="P848" s="293"/>
      <c r="Q848" s="6"/>
      <c r="R848" s="6"/>
      <c r="S848" s="6"/>
      <c r="T848" s="6"/>
      <c r="U848" s="6"/>
      <c r="V848" s="6"/>
      <c r="W848" s="6"/>
      <c r="X848" s="6"/>
      <c r="Y848" s="6"/>
    </row>
    <row r="849" spans="16:25" ht="12" customHeight="1" x14ac:dyDescent="0.25">
      <c r="P849" s="293"/>
      <c r="Q849" s="6"/>
      <c r="R849" s="6"/>
      <c r="S849" s="6"/>
      <c r="T849" s="6"/>
      <c r="U849" s="6"/>
      <c r="V849" s="6"/>
      <c r="W849" s="6"/>
      <c r="X849" s="6"/>
      <c r="Y849" s="6"/>
    </row>
    <row r="850" spans="16:25" ht="12" customHeight="1" x14ac:dyDescent="0.25">
      <c r="P850" s="293"/>
      <c r="Q850" s="6"/>
      <c r="R850" s="6"/>
      <c r="S850" s="6"/>
      <c r="T850" s="6"/>
      <c r="U850" s="6"/>
      <c r="V850" s="6"/>
      <c r="W850" s="6"/>
      <c r="X850" s="6"/>
      <c r="Y850" s="6"/>
    </row>
    <row r="851" spans="16:25" ht="12" customHeight="1" x14ac:dyDescent="0.25">
      <c r="P851" s="293"/>
      <c r="Q851" s="6"/>
      <c r="R851" s="6"/>
      <c r="S851" s="6"/>
      <c r="T851" s="6"/>
      <c r="U851" s="6"/>
      <c r="V851" s="6"/>
      <c r="W851" s="6"/>
      <c r="X851" s="6"/>
      <c r="Y851" s="6"/>
    </row>
    <row r="852" spans="16:25" ht="12" customHeight="1" x14ac:dyDescent="0.25">
      <c r="P852" s="293"/>
      <c r="Q852" s="6"/>
      <c r="R852" s="6"/>
      <c r="S852" s="6"/>
      <c r="T852" s="6"/>
      <c r="U852" s="6"/>
      <c r="V852" s="6"/>
      <c r="W852" s="6"/>
      <c r="X852" s="6"/>
      <c r="Y852" s="6"/>
    </row>
    <row r="853" spans="16:25" ht="12" customHeight="1" x14ac:dyDescent="0.25">
      <c r="P853" s="293"/>
      <c r="Q853" s="6"/>
      <c r="R853" s="6"/>
      <c r="S853" s="6"/>
      <c r="T853" s="6"/>
      <c r="U853" s="6"/>
      <c r="V853" s="6"/>
      <c r="W853" s="6"/>
      <c r="X853" s="6"/>
      <c r="Y853" s="6"/>
    </row>
    <row r="854" spans="16:25" ht="12" customHeight="1" x14ac:dyDescent="0.25">
      <c r="P854" s="293"/>
      <c r="Q854" s="6"/>
      <c r="R854" s="6"/>
      <c r="S854" s="6"/>
      <c r="T854" s="6"/>
      <c r="U854" s="6"/>
      <c r="V854" s="6"/>
      <c r="W854" s="6"/>
      <c r="X854" s="6"/>
      <c r="Y854" s="6"/>
    </row>
    <row r="855" spans="16:25" ht="12" customHeight="1" x14ac:dyDescent="0.25">
      <c r="P855" s="293"/>
      <c r="Q855" s="6"/>
      <c r="R855" s="6"/>
      <c r="S855" s="6"/>
      <c r="T855" s="6"/>
      <c r="U855" s="6"/>
      <c r="V855" s="6"/>
      <c r="W855" s="6"/>
      <c r="X855" s="6"/>
      <c r="Y855" s="6"/>
    </row>
    <row r="856" spans="16:25" ht="12" customHeight="1" x14ac:dyDescent="0.25">
      <c r="P856" s="293"/>
      <c r="Q856" s="6"/>
      <c r="R856" s="6"/>
      <c r="S856" s="6"/>
      <c r="T856" s="6"/>
      <c r="U856" s="6"/>
      <c r="V856" s="6"/>
      <c r="W856" s="6"/>
      <c r="X856" s="6"/>
      <c r="Y856" s="6"/>
    </row>
    <row r="857" spans="16:25" ht="12" customHeight="1" x14ac:dyDescent="0.25">
      <c r="P857" s="293"/>
      <c r="Q857" s="6"/>
      <c r="R857" s="6"/>
      <c r="S857" s="6"/>
      <c r="T857" s="6"/>
      <c r="U857" s="6"/>
      <c r="V857" s="6"/>
      <c r="W857" s="6"/>
      <c r="X857" s="6"/>
      <c r="Y857" s="6"/>
    </row>
    <row r="858" spans="16:25" ht="12" customHeight="1" x14ac:dyDescent="0.25">
      <c r="P858" s="293"/>
      <c r="Q858" s="6"/>
      <c r="R858" s="6"/>
      <c r="S858" s="6"/>
      <c r="T858" s="6"/>
      <c r="U858" s="6"/>
      <c r="V858" s="6"/>
      <c r="W858" s="6"/>
      <c r="X858" s="6"/>
      <c r="Y858" s="6"/>
    </row>
    <row r="859" spans="16:25" ht="12" customHeight="1" x14ac:dyDescent="0.25">
      <c r="P859" s="293"/>
      <c r="Q859" s="6"/>
      <c r="R859" s="6"/>
      <c r="S859" s="6"/>
      <c r="T859" s="6"/>
      <c r="U859" s="6"/>
      <c r="V859" s="6"/>
      <c r="W859" s="6"/>
      <c r="X859" s="6"/>
      <c r="Y859" s="6"/>
    </row>
    <row r="860" spans="16:25" ht="12" customHeight="1" x14ac:dyDescent="0.25">
      <c r="P860" s="293"/>
      <c r="Q860" s="6"/>
      <c r="R860" s="6"/>
      <c r="S860" s="6"/>
      <c r="T860" s="6"/>
      <c r="U860" s="6"/>
      <c r="V860" s="6"/>
      <c r="W860" s="6"/>
      <c r="X860" s="6"/>
      <c r="Y860" s="6"/>
    </row>
    <row r="861" spans="16:25" ht="12" customHeight="1" x14ac:dyDescent="0.25">
      <c r="P861" s="293"/>
      <c r="Q861" s="6"/>
      <c r="R861" s="6"/>
      <c r="S861" s="6"/>
      <c r="T861" s="6"/>
      <c r="U861" s="6"/>
      <c r="V861" s="6"/>
      <c r="W861" s="6"/>
      <c r="X861" s="6"/>
      <c r="Y861" s="6"/>
    </row>
    <row r="862" spans="16:25" ht="12" customHeight="1" x14ac:dyDescent="0.25">
      <c r="P862" s="293"/>
      <c r="Q862" s="6"/>
      <c r="R862" s="6"/>
      <c r="S862" s="6"/>
      <c r="T862" s="6"/>
      <c r="U862" s="6"/>
      <c r="V862" s="6"/>
      <c r="W862" s="6"/>
      <c r="X862" s="6"/>
      <c r="Y862" s="6"/>
    </row>
    <row r="863" spans="16:25" ht="12" customHeight="1" x14ac:dyDescent="0.25">
      <c r="P863" s="293"/>
      <c r="Q863" s="6"/>
      <c r="R863" s="6"/>
      <c r="S863" s="6"/>
      <c r="T863" s="6"/>
      <c r="U863" s="6"/>
      <c r="V863" s="6"/>
      <c r="W863" s="6"/>
      <c r="X863" s="6"/>
      <c r="Y863" s="6"/>
    </row>
    <row r="864" spans="16:25" ht="12" customHeight="1" x14ac:dyDescent="0.25">
      <c r="P864" s="293"/>
      <c r="Q864" s="6"/>
      <c r="R864" s="6"/>
      <c r="S864" s="6"/>
      <c r="T864" s="6"/>
      <c r="U864" s="6"/>
      <c r="V864" s="6"/>
      <c r="W864" s="6"/>
      <c r="X864" s="6"/>
      <c r="Y864" s="6"/>
    </row>
    <row r="865" spans="16:25" ht="12" customHeight="1" x14ac:dyDescent="0.25">
      <c r="P865" s="293"/>
      <c r="Q865" s="6"/>
      <c r="R865" s="6"/>
      <c r="S865" s="6"/>
      <c r="T865" s="6"/>
      <c r="U865" s="6"/>
      <c r="V865" s="6"/>
      <c r="W865" s="6"/>
      <c r="X865" s="6"/>
      <c r="Y865" s="6"/>
    </row>
    <row r="866" spans="16:25" ht="12" customHeight="1" x14ac:dyDescent="0.25">
      <c r="P866" s="293"/>
      <c r="Q866" s="6"/>
      <c r="R866" s="6"/>
      <c r="S866" s="6"/>
      <c r="T866" s="6"/>
      <c r="U866" s="6"/>
      <c r="V866" s="6"/>
      <c r="W866" s="6"/>
      <c r="X866" s="6"/>
      <c r="Y866" s="6"/>
    </row>
    <row r="867" spans="16:25" ht="12" customHeight="1" x14ac:dyDescent="0.25">
      <c r="P867" s="293"/>
      <c r="Q867" s="6"/>
      <c r="R867" s="6"/>
      <c r="S867" s="6"/>
      <c r="T867" s="6"/>
      <c r="U867" s="6"/>
      <c r="V867" s="6"/>
      <c r="W867" s="6"/>
      <c r="X867" s="6"/>
      <c r="Y867" s="6"/>
    </row>
    <row r="868" spans="16:25" ht="12" customHeight="1" x14ac:dyDescent="0.25">
      <c r="P868" s="293"/>
      <c r="Q868" s="6"/>
      <c r="R868" s="6"/>
      <c r="S868" s="6"/>
      <c r="T868" s="6"/>
      <c r="U868" s="6"/>
      <c r="V868" s="6"/>
      <c r="W868" s="6"/>
      <c r="X868" s="6"/>
      <c r="Y868" s="6"/>
    </row>
    <row r="869" spans="16:25" ht="12" customHeight="1" x14ac:dyDescent="0.25">
      <c r="P869" s="293"/>
      <c r="Q869" s="6"/>
      <c r="R869" s="6"/>
      <c r="S869" s="6"/>
      <c r="T869" s="6"/>
      <c r="U869" s="6"/>
      <c r="V869" s="6"/>
      <c r="W869" s="6"/>
      <c r="X869" s="6"/>
      <c r="Y869" s="6"/>
    </row>
    <row r="870" spans="16:25" ht="12" customHeight="1" x14ac:dyDescent="0.25">
      <c r="P870" s="293"/>
      <c r="Q870" s="6"/>
      <c r="R870" s="6"/>
      <c r="S870" s="6"/>
      <c r="T870" s="6"/>
      <c r="U870" s="6"/>
      <c r="V870" s="6"/>
      <c r="W870" s="6"/>
      <c r="X870" s="6"/>
      <c r="Y870" s="6"/>
    </row>
    <row r="871" spans="16:25" ht="12" customHeight="1" x14ac:dyDescent="0.25">
      <c r="P871" s="293"/>
      <c r="Q871" s="6"/>
      <c r="R871" s="6"/>
      <c r="S871" s="6"/>
      <c r="T871" s="6"/>
      <c r="U871" s="6"/>
      <c r="V871" s="6"/>
      <c r="W871" s="6"/>
      <c r="X871" s="6"/>
      <c r="Y871" s="6"/>
    </row>
    <row r="872" spans="16:25" ht="12" customHeight="1" x14ac:dyDescent="0.25">
      <c r="P872" s="293"/>
      <c r="Q872" s="6"/>
      <c r="R872" s="6"/>
      <c r="S872" s="6"/>
      <c r="T872" s="6"/>
      <c r="U872" s="6"/>
      <c r="V872" s="6"/>
      <c r="W872" s="6"/>
      <c r="X872" s="6"/>
      <c r="Y872" s="6"/>
    </row>
    <row r="873" spans="16:25" ht="12" customHeight="1" x14ac:dyDescent="0.25">
      <c r="P873" s="293"/>
      <c r="Q873" s="6"/>
      <c r="R873" s="6"/>
      <c r="S873" s="6"/>
      <c r="T873" s="6"/>
      <c r="U873" s="6"/>
      <c r="V873" s="6"/>
      <c r="W873" s="6"/>
      <c r="X873" s="6"/>
      <c r="Y873" s="6"/>
    </row>
    <row r="874" spans="16:25" ht="12" customHeight="1" x14ac:dyDescent="0.25">
      <c r="P874" s="293"/>
      <c r="Q874" s="6"/>
      <c r="R874" s="6"/>
      <c r="S874" s="6"/>
      <c r="T874" s="6"/>
      <c r="U874" s="6"/>
      <c r="V874" s="6"/>
      <c r="W874" s="6"/>
      <c r="X874" s="6"/>
      <c r="Y874" s="6"/>
    </row>
    <row r="875" spans="16:25" ht="12" customHeight="1" x14ac:dyDescent="0.25">
      <c r="P875" s="293"/>
      <c r="Q875" s="6"/>
      <c r="R875" s="6"/>
      <c r="S875" s="6"/>
      <c r="T875" s="6"/>
      <c r="U875" s="6"/>
      <c r="V875" s="6"/>
      <c r="W875" s="6"/>
      <c r="X875" s="6"/>
      <c r="Y875" s="6"/>
    </row>
    <row r="876" spans="16:25" ht="12" customHeight="1" x14ac:dyDescent="0.25">
      <c r="P876" s="293"/>
      <c r="Q876" s="6"/>
      <c r="R876" s="6"/>
      <c r="S876" s="6"/>
      <c r="T876" s="6"/>
      <c r="U876" s="6"/>
      <c r="V876" s="6"/>
      <c r="W876" s="6"/>
      <c r="X876" s="6"/>
      <c r="Y876" s="6"/>
    </row>
    <row r="877" spans="16:25" ht="12" customHeight="1" x14ac:dyDescent="0.25">
      <c r="P877" s="293"/>
      <c r="Q877" s="6"/>
      <c r="R877" s="6"/>
      <c r="S877" s="6"/>
      <c r="T877" s="6"/>
      <c r="U877" s="6"/>
      <c r="V877" s="6"/>
      <c r="W877" s="6"/>
      <c r="X877" s="6"/>
      <c r="Y877" s="6"/>
    </row>
    <row r="878" spans="16:25" ht="12" customHeight="1" x14ac:dyDescent="0.25">
      <c r="P878" s="293"/>
      <c r="Q878" s="6"/>
      <c r="R878" s="6"/>
      <c r="S878" s="6"/>
      <c r="T878" s="6"/>
      <c r="U878" s="6"/>
      <c r="V878" s="6"/>
      <c r="W878" s="6"/>
      <c r="X878" s="6"/>
      <c r="Y878" s="6"/>
    </row>
    <row r="879" spans="16:25" ht="12" customHeight="1" x14ac:dyDescent="0.25">
      <c r="P879" s="293"/>
      <c r="Q879" s="6"/>
      <c r="R879" s="6"/>
      <c r="S879" s="6"/>
      <c r="T879" s="6"/>
      <c r="U879" s="6"/>
      <c r="V879" s="6"/>
      <c r="W879" s="6"/>
      <c r="X879" s="6"/>
      <c r="Y879" s="6"/>
    </row>
    <row r="880" spans="16:25" ht="12" customHeight="1" x14ac:dyDescent="0.25">
      <c r="P880" s="293"/>
      <c r="Q880" s="6"/>
      <c r="R880" s="6"/>
      <c r="S880" s="6"/>
      <c r="T880" s="6"/>
      <c r="U880" s="6"/>
      <c r="V880" s="6"/>
      <c r="W880" s="6"/>
      <c r="X880" s="6"/>
      <c r="Y880" s="6"/>
    </row>
    <row r="881" spans="16:25" ht="12" customHeight="1" x14ac:dyDescent="0.25">
      <c r="P881" s="293"/>
      <c r="Q881" s="6"/>
      <c r="R881" s="6"/>
      <c r="S881" s="6"/>
      <c r="T881" s="6"/>
      <c r="U881" s="6"/>
      <c r="V881" s="6"/>
      <c r="W881" s="6"/>
      <c r="X881" s="6"/>
      <c r="Y881" s="6"/>
    </row>
    <row r="882" spans="16:25" ht="12" customHeight="1" x14ac:dyDescent="0.25">
      <c r="P882" s="293"/>
      <c r="Q882" s="6"/>
      <c r="R882" s="6"/>
      <c r="S882" s="6"/>
      <c r="T882" s="6"/>
      <c r="U882" s="6"/>
      <c r="V882" s="6"/>
      <c r="W882" s="6"/>
      <c r="X882" s="6"/>
      <c r="Y882" s="6"/>
    </row>
    <row r="883" spans="16:25" ht="12" customHeight="1" x14ac:dyDescent="0.25">
      <c r="P883" s="293"/>
      <c r="Q883" s="6"/>
      <c r="R883" s="6"/>
      <c r="S883" s="6"/>
      <c r="T883" s="6"/>
      <c r="U883" s="6"/>
      <c r="V883" s="6"/>
      <c r="W883" s="6"/>
      <c r="X883" s="6"/>
      <c r="Y883" s="6"/>
    </row>
    <row r="884" spans="16:25" ht="12" customHeight="1" x14ac:dyDescent="0.25">
      <c r="P884" s="293"/>
      <c r="Q884" s="6"/>
      <c r="R884" s="6"/>
      <c r="S884" s="6"/>
      <c r="T884" s="6"/>
      <c r="U884" s="6"/>
      <c r="V884" s="6"/>
      <c r="W884" s="6"/>
      <c r="X884" s="6"/>
      <c r="Y884" s="6"/>
    </row>
    <row r="885" spans="16:25" ht="12" customHeight="1" x14ac:dyDescent="0.25">
      <c r="P885" s="293"/>
      <c r="Q885" s="6"/>
      <c r="R885" s="6"/>
      <c r="S885" s="6"/>
      <c r="T885" s="6"/>
      <c r="U885" s="6"/>
      <c r="V885" s="6"/>
      <c r="W885" s="6"/>
      <c r="X885" s="6"/>
      <c r="Y885" s="6"/>
    </row>
    <row r="886" spans="16:25" ht="12" customHeight="1" x14ac:dyDescent="0.25">
      <c r="P886" s="293"/>
      <c r="Q886" s="6"/>
      <c r="R886" s="6"/>
      <c r="S886" s="6"/>
      <c r="T886" s="6"/>
      <c r="U886" s="6"/>
      <c r="V886" s="6"/>
      <c r="W886" s="6"/>
      <c r="X886" s="6"/>
      <c r="Y886" s="6"/>
    </row>
    <row r="887" spans="16:25" ht="12" customHeight="1" x14ac:dyDescent="0.25">
      <c r="P887" s="293"/>
      <c r="Q887" s="6"/>
      <c r="R887" s="6"/>
      <c r="S887" s="6"/>
      <c r="T887" s="6"/>
      <c r="U887" s="6"/>
      <c r="V887" s="6"/>
      <c r="W887" s="6"/>
      <c r="X887" s="6"/>
      <c r="Y887" s="6"/>
    </row>
    <row r="888" spans="16:25" ht="12" customHeight="1" x14ac:dyDescent="0.25">
      <c r="P888" s="293"/>
      <c r="Q888" s="6"/>
      <c r="R888" s="6"/>
      <c r="S888" s="6"/>
      <c r="T888" s="6"/>
      <c r="U888" s="6"/>
      <c r="V888" s="6"/>
      <c r="W888" s="6"/>
      <c r="X888" s="6"/>
      <c r="Y888" s="6"/>
    </row>
    <row r="889" spans="16:25" ht="12" customHeight="1" x14ac:dyDescent="0.25">
      <c r="P889" s="293"/>
      <c r="Q889" s="6"/>
      <c r="R889" s="6"/>
      <c r="S889" s="6"/>
      <c r="T889" s="6"/>
      <c r="U889" s="6"/>
      <c r="V889" s="6"/>
      <c r="W889" s="6"/>
      <c r="X889" s="6"/>
      <c r="Y889" s="6"/>
    </row>
    <row r="890" spans="16:25" ht="12" customHeight="1" x14ac:dyDescent="0.25">
      <c r="P890" s="293"/>
      <c r="Q890" s="6"/>
      <c r="R890" s="6"/>
      <c r="S890" s="6"/>
      <c r="T890" s="6"/>
      <c r="U890" s="6"/>
      <c r="V890" s="6"/>
      <c r="W890" s="6"/>
      <c r="X890" s="6"/>
      <c r="Y890" s="6"/>
    </row>
    <row r="891" spans="16:25" ht="12" customHeight="1" x14ac:dyDescent="0.25">
      <c r="P891" s="293"/>
      <c r="Q891" s="6"/>
      <c r="R891" s="6"/>
      <c r="S891" s="6"/>
      <c r="T891" s="6"/>
      <c r="U891" s="6"/>
      <c r="V891" s="6"/>
      <c r="W891" s="6"/>
      <c r="X891" s="6"/>
      <c r="Y891" s="6"/>
    </row>
    <row r="892" spans="16:25" ht="12" customHeight="1" x14ac:dyDescent="0.25">
      <c r="P892" s="293"/>
      <c r="Q892" s="6"/>
      <c r="R892" s="6"/>
      <c r="S892" s="6"/>
      <c r="T892" s="6"/>
      <c r="U892" s="6"/>
      <c r="V892" s="6"/>
      <c r="W892" s="6"/>
      <c r="X892" s="6"/>
      <c r="Y892" s="6"/>
    </row>
    <row r="893" spans="16:25" ht="12" customHeight="1" x14ac:dyDescent="0.25">
      <c r="P893" s="293"/>
      <c r="Q893" s="6"/>
      <c r="R893" s="6"/>
      <c r="S893" s="6"/>
      <c r="T893" s="6"/>
      <c r="U893" s="6"/>
      <c r="V893" s="6"/>
      <c r="W893" s="6"/>
      <c r="X893" s="6"/>
      <c r="Y893" s="6"/>
    </row>
    <row r="894" spans="16:25" ht="12" customHeight="1" x14ac:dyDescent="0.25">
      <c r="P894" s="293"/>
      <c r="Q894" s="6"/>
      <c r="R894" s="6"/>
      <c r="S894" s="6"/>
      <c r="T894" s="6"/>
      <c r="U894" s="6"/>
      <c r="V894" s="6"/>
      <c r="W894" s="6"/>
      <c r="X894" s="6"/>
      <c r="Y894" s="6"/>
    </row>
    <row r="895" spans="16:25" ht="12" customHeight="1" x14ac:dyDescent="0.25">
      <c r="P895" s="293"/>
      <c r="Q895" s="6"/>
      <c r="R895" s="6"/>
      <c r="S895" s="6"/>
      <c r="T895" s="6"/>
      <c r="U895" s="6"/>
      <c r="V895" s="6"/>
      <c r="W895" s="6"/>
      <c r="X895" s="6"/>
      <c r="Y895" s="6"/>
    </row>
    <row r="896" spans="16:25" ht="12" customHeight="1" x14ac:dyDescent="0.25">
      <c r="P896" s="293"/>
      <c r="Q896" s="6"/>
      <c r="R896" s="6"/>
      <c r="S896" s="6"/>
      <c r="T896" s="6"/>
      <c r="U896" s="6"/>
      <c r="V896" s="6"/>
      <c r="W896" s="6"/>
      <c r="X896" s="6"/>
      <c r="Y896" s="6"/>
    </row>
    <row r="897" spans="16:25" ht="12" customHeight="1" x14ac:dyDescent="0.25">
      <c r="P897" s="293"/>
      <c r="Q897" s="6"/>
      <c r="R897" s="6"/>
      <c r="S897" s="6"/>
      <c r="T897" s="6"/>
      <c r="U897" s="6"/>
      <c r="V897" s="6"/>
      <c r="W897" s="6"/>
      <c r="X897" s="6"/>
      <c r="Y897" s="6"/>
    </row>
    <row r="898" spans="16:25" ht="12" customHeight="1" x14ac:dyDescent="0.25">
      <c r="P898" s="293"/>
      <c r="Q898" s="6"/>
      <c r="R898" s="6"/>
      <c r="S898" s="6"/>
      <c r="T898" s="6"/>
      <c r="U898" s="6"/>
      <c r="V898" s="6"/>
      <c r="W898" s="6"/>
      <c r="X898" s="6"/>
      <c r="Y898" s="6"/>
    </row>
    <row r="899" spans="16:25" ht="12" customHeight="1" x14ac:dyDescent="0.25">
      <c r="P899" s="293"/>
      <c r="Q899" s="6"/>
      <c r="R899" s="6"/>
      <c r="S899" s="6"/>
      <c r="T899" s="6"/>
      <c r="U899" s="6"/>
      <c r="V899" s="6"/>
      <c r="W899" s="6"/>
      <c r="X899" s="6"/>
      <c r="Y899" s="6"/>
    </row>
    <row r="900" spans="16:25" ht="12" customHeight="1" x14ac:dyDescent="0.25">
      <c r="P900" s="293"/>
      <c r="Q900" s="6"/>
      <c r="R900" s="6"/>
      <c r="S900" s="6"/>
      <c r="T900" s="6"/>
      <c r="U900" s="6"/>
      <c r="V900" s="6"/>
      <c r="W900" s="6"/>
      <c r="X900" s="6"/>
      <c r="Y900" s="6"/>
    </row>
    <row r="901" spans="16:25" ht="12" customHeight="1" x14ac:dyDescent="0.25">
      <c r="P901" s="293"/>
      <c r="Q901" s="6"/>
      <c r="R901" s="6"/>
      <c r="S901" s="6"/>
      <c r="T901" s="6"/>
      <c r="U901" s="6"/>
      <c r="V901" s="6"/>
      <c r="W901" s="6"/>
      <c r="X901" s="6"/>
      <c r="Y901" s="6"/>
    </row>
    <row r="902" spans="16:25" ht="12" customHeight="1" x14ac:dyDescent="0.25">
      <c r="P902" s="293"/>
      <c r="Q902" s="6"/>
      <c r="R902" s="6"/>
      <c r="S902" s="6"/>
      <c r="T902" s="6"/>
      <c r="U902" s="6"/>
      <c r="V902" s="6"/>
      <c r="W902" s="6"/>
      <c r="X902" s="6"/>
      <c r="Y902" s="6"/>
    </row>
    <row r="903" spans="16:25" ht="12" customHeight="1" x14ac:dyDescent="0.25">
      <c r="P903" s="293"/>
      <c r="Q903" s="6"/>
      <c r="R903" s="6"/>
      <c r="S903" s="6"/>
      <c r="T903" s="6"/>
      <c r="U903" s="6"/>
      <c r="V903" s="6"/>
      <c r="W903" s="6"/>
      <c r="X903" s="6"/>
      <c r="Y903" s="6"/>
    </row>
    <row r="904" spans="16:25" ht="12" customHeight="1" x14ac:dyDescent="0.25">
      <c r="P904" s="293"/>
      <c r="Q904" s="6"/>
      <c r="R904" s="6"/>
      <c r="S904" s="6"/>
      <c r="T904" s="6"/>
      <c r="U904" s="6"/>
      <c r="V904" s="6"/>
      <c r="W904" s="6"/>
      <c r="X904" s="6"/>
      <c r="Y904" s="6"/>
    </row>
    <row r="905" spans="16:25" ht="12" customHeight="1" x14ac:dyDescent="0.25">
      <c r="P905" s="293"/>
      <c r="Q905" s="6"/>
      <c r="R905" s="6"/>
      <c r="S905" s="6"/>
      <c r="T905" s="6"/>
      <c r="U905" s="6"/>
      <c r="V905" s="6"/>
      <c r="W905" s="6"/>
      <c r="X905" s="6"/>
      <c r="Y905" s="6"/>
    </row>
    <row r="906" spans="16:25" ht="12" customHeight="1" x14ac:dyDescent="0.25">
      <c r="P906" s="293"/>
      <c r="Q906" s="6"/>
      <c r="R906" s="6"/>
      <c r="S906" s="6"/>
      <c r="T906" s="6"/>
      <c r="U906" s="6"/>
      <c r="V906" s="6"/>
      <c r="W906" s="6"/>
      <c r="X906" s="6"/>
      <c r="Y906" s="6"/>
    </row>
    <row r="907" spans="16:25" ht="12" customHeight="1" x14ac:dyDescent="0.25">
      <c r="P907" s="293"/>
      <c r="Q907" s="6"/>
      <c r="R907" s="6"/>
      <c r="S907" s="6"/>
      <c r="T907" s="6"/>
      <c r="U907" s="6"/>
      <c r="V907" s="6"/>
      <c r="W907" s="6"/>
      <c r="X907" s="6"/>
      <c r="Y907" s="6"/>
    </row>
    <row r="908" spans="16:25" ht="12" customHeight="1" x14ac:dyDescent="0.25">
      <c r="P908" s="293"/>
      <c r="Q908" s="6"/>
      <c r="R908" s="6"/>
      <c r="S908" s="6"/>
      <c r="T908" s="6"/>
      <c r="U908" s="6"/>
      <c r="V908" s="6"/>
      <c r="W908" s="6"/>
      <c r="X908" s="6"/>
      <c r="Y908" s="6"/>
    </row>
    <row r="909" spans="16:25" ht="12" customHeight="1" x14ac:dyDescent="0.25">
      <c r="P909" s="293"/>
      <c r="Q909" s="6"/>
      <c r="R909" s="6"/>
      <c r="S909" s="6"/>
      <c r="T909" s="6"/>
      <c r="U909" s="6"/>
      <c r="V909" s="6"/>
      <c r="W909" s="6"/>
      <c r="X909" s="6"/>
      <c r="Y909" s="6"/>
    </row>
    <row r="910" spans="16:25" ht="12" customHeight="1" x14ac:dyDescent="0.25">
      <c r="P910" s="293"/>
      <c r="Q910" s="6"/>
      <c r="R910" s="6"/>
      <c r="S910" s="6"/>
      <c r="T910" s="6"/>
      <c r="U910" s="6"/>
      <c r="V910" s="6"/>
      <c r="W910" s="6"/>
      <c r="X910" s="6"/>
      <c r="Y910" s="6"/>
    </row>
    <row r="911" spans="16:25" ht="12" customHeight="1" x14ac:dyDescent="0.25">
      <c r="P911" s="293"/>
      <c r="Q911" s="6"/>
      <c r="R911" s="6"/>
      <c r="S911" s="6"/>
      <c r="T911" s="6"/>
      <c r="U911" s="6"/>
      <c r="V911" s="6"/>
      <c r="W911" s="6"/>
      <c r="X911" s="6"/>
      <c r="Y911" s="6"/>
    </row>
    <row r="912" spans="16:25" ht="12" customHeight="1" x14ac:dyDescent="0.25">
      <c r="P912" s="293"/>
      <c r="Q912" s="6"/>
      <c r="R912" s="6"/>
      <c r="S912" s="6"/>
      <c r="T912" s="6"/>
      <c r="U912" s="6"/>
      <c r="V912" s="6"/>
      <c r="W912" s="6"/>
      <c r="X912" s="6"/>
      <c r="Y912" s="6"/>
    </row>
    <row r="913" spans="16:25" ht="12" customHeight="1" x14ac:dyDescent="0.25">
      <c r="P913" s="293"/>
      <c r="Q913" s="6"/>
      <c r="R913" s="6"/>
      <c r="S913" s="6"/>
      <c r="T913" s="6"/>
      <c r="U913" s="6"/>
      <c r="V913" s="6"/>
      <c r="W913" s="6"/>
      <c r="X913" s="6"/>
      <c r="Y913" s="6"/>
    </row>
    <row r="914" spans="16:25" ht="12" customHeight="1" x14ac:dyDescent="0.25">
      <c r="P914" s="293"/>
      <c r="Q914" s="6"/>
      <c r="R914" s="6"/>
      <c r="S914" s="6"/>
      <c r="T914" s="6"/>
      <c r="U914" s="6"/>
      <c r="V914" s="6"/>
      <c r="W914" s="6"/>
      <c r="X914" s="6"/>
      <c r="Y914" s="6"/>
    </row>
    <row r="915" spans="16:25" ht="12" customHeight="1" x14ac:dyDescent="0.25">
      <c r="P915" s="293"/>
      <c r="Q915" s="6"/>
      <c r="R915" s="6"/>
      <c r="S915" s="6"/>
      <c r="T915" s="6"/>
      <c r="U915" s="6"/>
      <c r="V915" s="6"/>
      <c r="W915" s="6"/>
      <c r="X915" s="6"/>
      <c r="Y915" s="6"/>
    </row>
    <row r="916" spans="16:25" ht="12" customHeight="1" x14ac:dyDescent="0.25">
      <c r="P916" s="293"/>
      <c r="Q916" s="6"/>
      <c r="R916" s="6"/>
      <c r="S916" s="6"/>
      <c r="T916" s="6"/>
      <c r="U916" s="6"/>
      <c r="V916" s="6"/>
      <c r="W916" s="6"/>
      <c r="X916" s="6"/>
      <c r="Y916" s="6"/>
    </row>
    <row r="917" spans="16:25" ht="12" customHeight="1" x14ac:dyDescent="0.25">
      <c r="P917" s="293"/>
      <c r="Q917" s="6"/>
      <c r="R917" s="6"/>
      <c r="S917" s="6"/>
      <c r="T917" s="6"/>
      <c r="U917" s="6"/>
      <c r="V917" s="6"/>
      <c r="W917" s="6"/>
      <c r="X917" s="6"/>
      <c r="Y917" s="6"/>
    </row>
    <row r="918" spans="16:25" ht="12" customHeight="1" x14ac:dyDescent="0.25">
      <c r="P918" s="293"/>
      <c r="Q918" s="6"/>
      <c r="R918" s="6"/>
      <c r="S918" s="6"/>
      <c r="T918" s="6"/>
      <c r="U918" s="6"/>
      <c r="V918" s="6"/>
      <c r="W918" s="6"/>
      <c r="X918" s="6"/>
      <c r="Y918" s="6"/>
    </row>
    <row r="919" spans="16:25" ht="12" customHeight="1" x14ac:dyDescent="0.25">
      <c r="P919" s="293"/>
      <c r="Q919" s="6"/>
      <c r="R919" s="6"/>
      <c r="S919" s="6"/>
      <c r="T919" s="6"/>
      <c r="U919" s="6"/>
      <c r="V919" s="6"/>
      <c r="W919" s="6"/>
      <c r="X919" s="6"/>
      <c r="Y919" s="6"/>
    </row>
    <row r="920" spans="16:25" ht="12" customHeight="1" x14ac:dyDescent="0.25">
      <c r="P920" s="293"/>
      <c r="Q920" s="6"/>
      <c r="R920" s="6"/>
      <c r="S920" s="6"/>
      <c r="T920" s="6"/>
      <c r="U920" s="6"/>
      <c r="V920" s="6"/>
      <c r="W920" s="6"/>
      <c r="X920" s="6"/>
      <c r="Y920" s="6"/>
    </row>
    <row r="921" spans="16:25" ht="12" customHeight="1" x14ac:dyDescent="0.25">
      <c r="P921" s="293"/>
      <c r="Q921" s="6"/>
      <c r="R921" s="6"/>
      <c r="S921" s="6"/>
      <c r="T921" s="6"/>
      <c r="U921" s="6"/>
      <c r="V921" s="6"/>
      <c r="W921" s="6"/>
      <c r="X921" s="6"/>
      <c r="Y921" s="6"/>
    </row>
    <row r="922" spans="16:25" ht="12" customHeight="1" x14ac:dyDescent="0.25">
      <c r="P922" s="293"/>
      <c r="Q922" s="6"/>
      <c r="R922" s="6"/>
      <c r="S922" s="6"/>
      <c r="T922" s="6"/>
      <c r="U922" s="6"/>
      <c r="V922" s="6"/>
      <c r="W922" s="6"/>
      <c r="X922" s="6"/>
      <c r="Y922" s="6"/>
    </row>
    <row r="923" spans="16:25" ht="12" customHeight="1" x14ac:dyDescent="0.25">
      <c r="P923" s="293"/>
      <c r="Q923" s="6"/>
      <c r="R923" s="6"/>
      <c r="S923" s="6"/>
      <c r="T923" s="6"/>
      <c r="U923" s="6"/>
      <c r="V923" s="6"/>
      <c r="W923" s="6"/>
      <c r="X923" s="6"/>
      <c r="Y923" s="6"/>
    </row>
    <row r="924" spans="16:25" ht="12" customHeight="1" x14ac:dyDescent="0.25">
      <c r="P924" s="293"/>
      <c r="Q924" s="6"/>
      <c r="R924" s="6"/>
      <c r="S924" s="6"/>
      <c r="T924" s="6"/>
      <c r="U924" s="6"/>
      <c r="V924" s="6"/>
      <c r="W924" s="6"/>
      <c r="X924" s="6"/>
      <c r="Y924" s="6"/>
    </row>
    <row r="925" spans="16:25" ht="12" customHeight="1" x14ac:dyDescent="0.25">
      <c r="P925" s="293"/>
      <c r="Q925" s="6"/>
      <c r="R925" s="6"/>
      <c r="S925" s="6"/>
      <c r="T925" s="6"/>
      <c r="U925" s="6"/>
      <c r="V925" s="6"/>
      <c r="W925" s="6"/>
      <c r="X925" s="6"/>
      <c r="Y925" s="6"/>
    </row>
    <row r="926" spans="16:25" ht="12" customHeight="1" x14ac:dyDescent="0.25">
      <c r="P926" s="293"/>
      <c r="Q926" s="6"/>
      <c r="R926" s="6"/>
      <c r="S926" s="6"/>
      <c r="T926" s="6"/>
      <c r="U926" s="6"/>
      <c r="V926" s="6"/>
      <c r="W926" s="6"/>
      <c r="X926" s="6"/>
      <c r="Y926" s="6"/>
    </row>
    <row r="927" spans="16:25" ht="12" customHeight="1" x14ac:dyDescent="0.25">
      <c r="P927" s="293"/>
      <c r="Q927" s="6"/>
      <c r="R927" s="6"/>
      <c r="S927" s="6"/>
      <c r="T927" s="6"/>
      <c r="U927" s="6"/>
      <c r="V927" s="6"/>
      <c r="W927" s="6"/>
      <c r="X927" s="6"/>
      <c r="Y927" s="6"/>
    </row>
    <row r="928" spans="16:25" ht="12" customHeight="1" x14ac:dyDescent="0.25">
      <c r="P928" s="293"/>
      <c r="Q928" s="6"/>
      <c r="R928" s="6"/>
      <c r="S928" s="6"/>
      <c r="T928" s="6"/>
      <c r="U928" s="6"/>
      <c r="V928" s="6"/>
      <c r="W928" s="6"/>
      <c r="X928" s="6"/>
      <c r="Y928" s="6"/>
    </row>
    <row r="929" spans="16:25" ht="12" customHeight="1" x14ac:dyDescent="0.25">
      <c r="P929" s="293"/>
      <c r="Q929" s="6"/>
      <c r="R929" s="6"/>
      <c r="S929" s="6"/>
      <c r="T929" s="6"/>
      <c r="U929" s="6"/>
      <c r="V929" s="6"/>
      <c r="W929" s="6"/>
      <c r="X929" s="6"/>
      <c r="Y929" s="6"/>
    </row>
    <row r="930" spans="16:25" ht="12" customHeight="1" x14ac:dyDescent="0.25">
      <c r="P930" s="293"/>
      <c r="Q930" s="6"/>
      <c r="R930" s="6"/>
      <c r="S930" s="6"/>
      <c r="T930" s="6"/>
      <c r="U930" s="6"/>
      <c r="V930" s="6"/>
      <c r="W930" s="6"/>
      <c r="X930" s="6"/>
      <c r="Y930" s="6"/>
    </row>
    <row r="931" spans="16:25" ht="12" customHeight="1" x14ac:dyDescent="0.25">
      <c r="P931" s="293"/>
      <c r="Q931" s="6"/>
      <c r="R931" s="6"/>
      <c r="S931" s="6"/>
      <c r="T931" s="6"/>
      <c r="U931" s="6"/>
      <c r="V931" s="6"/>
      <c r="W931" s="6"/>
      <c r="X931" s="6"/>
      <c r="Y931" s="6"/>
    </row>
    <row r="932" spans="16:25" ht="12" customHeight="1" x14ac:dyDescent="0.25">
      <c r="P932" s="293"/>
      <c r="Q932" s="6"/>
      <c r="R932" s="6"/>
      <c r="S932" s="6"/>
      <c r="T932" s="6"/>
      <c r="U932" s="6"/>
      <c r="V932" s="6"/>
      <c r="W932" s="6"/>
      <c r="X932" s="6"/>
      <c r="Y932" s="6"/>
    </row>
    <row r="933" spans="16:25" ht="12" customHeight="1" x14ac:dyDescent="0.25">
      <c r="P933" s="293"/>
      <c r="Q933" s="6"/>
      <c r="R933" s="6"/>
      <c r="S933" s="6"/>
      <c r="T933" s="6"/>
      <c r="U933" s="6"/>
      <c r="V933" s="6"/>
      <c r="W933" s="6"/>
      <c r="X933" s="6"/>
      <c r="Y933" s="6"/>
    </row>
    <row r="934" spans="16:25" ht="12" customHeight="1" x14ac:dyDescent="0.25">
      <c r="P934" s="293"/>
      <c r="Q934" s="6"/>
      <c r="R934" s="6"/>
      <c r="S934" s="6"/>
      <c r="T934" s="6"/>
      <c r="U934" s="6"/>
      <c r="V934" s="6"/>
      <c r="W934" s="6"/>
      <c r="X934" s="6"/>
      <c r="Y934" s="6"/>
    </row>
    <row r="935" spans="16:25" ht="12" customHeight="1" x14ac:dyDescent="0.25">
      <c r="P935" s="293"/>
      <c r="Q935" s="6"/>
      <c r="R935" s="6"/>
      <c r="S935" s="6"/>
      <c r="T935" s="6"/>
      <c r="U935" s="6"/>
      <c r="V935" s="6"/>
      <c r="W935" s="6"/>
      <c r="X935" s="6"/>
      <c r="Y935" s="6"/>
    </row>
    <row r="936" spans="16:25" ht="12" customHeight="1" x14ac:dyDescent="0.25">
      <c r="P936" s="293"/>
      <c r="Q936" s="6"/>
      <c r="R936" s="6"/>
      <c r="S936" s="6"/>
      <c r="T936" s="6"/>
      <c r="U936" s="6"/>
      <c r="V936" s="6"/>
      <c r="W936" s="6"/>
      <c r="X936" s="6"/>
      <c r="Y936" s="6"/>
    </row>
    <row r="937" spans="16:25" ht="12" customHeight="1" x14ac:dyDescent="0.25">
      <c r="P937" s="293"/>
      <c r="Q937" s="6"/>
      <c r="R937" s="6"/>
      <c r="S937" s="6"/>
      <c r="T937" s="6"/>
      <c r="U937" s="6"/>
      <c r="V937" s="6"/>
      <c r="W937" s="6"/>
      <c r="X937" s="6"/>
      <c r="Y937" s="6"/>
    </row>
    <row r="938" spans="16:25" ht="12" customHeight="1" x14ac:dyDescent="0.25">
      <c r="P938" s="293"/>
      <c r="Q938" s="6"/>
      <c r="R938" s="6"/>
      <c r="S938" s="6"/>
      <c r="T938" s="6"/>
      <c r="U938" s="6"/>
      <c r="V938" s="6"/>
      <c r="W938" s="6"/>
      <c r="X938" s="6"/>
      <c r="Y938" s="6"/>
    </row>
    <row r="939" spans="16:25" ht="12" customHeight="1" x14ac:dyDescent="0.25">
      <c r="P939" s="293"/>
      <c r="Q939" s="6"/>
      <c r="R939" s="6"/>
      <c r="S939" s="6"/>
      <c r="T939" s="6"/>
      <c r="U939" s="6"/>
      <c r="V939" s="6"/>
      <c r="W939" s="6"/>
      <c r="X939" s="6"/>
      <c r="Y939" s="6"/>
    </row>
    <row r="940" spans="16:25" ht="12" customHeight="1" x14ac:dyDescent="0.25">
      <c r="P940" s="293"/>
      <c r="Q940" s="6"/>
      <c r="R940" s="6"/>
      <c r="S940" s="6"/>
      <c r="T940" s="6"/>
      <c r="U940" s="6"/>
      <c r="V940" s="6"/>
      <c r="W940" s="6"/>
      <c r="X940" s="6"/>
      <c r="Y940" s="6"/>
    </row>
    <row r="941" spans="16:25" ht="12" customHeight="1" x14ac:dyDescent="0.25">
      <c r="P941" s="293"/>
      <c r="Q941" s="6"/>
      <c r="R941" s="6"/>
      <c r="S941" s="6"/>
      <c r="T941" s="6"/>
      <c r="U941" s="6"/>
      <c r="V941" s="6"/>
      <c r="W941" s="6"/>
      <c r="X941" s="6"/>
      <c r="Y941" s="6"/>
    </row>
    <row r="942" spans="16:25" ht="12" customHeight="1" x14ac:dyDescent="0.25">
      <c r="P942" s="293"/>
      <c r="Q942" s="6"/>
      <c r="R942" s="6"/>
      <c r="S942" s="6"/>
      <c r="T942" s="6"/>
      <c r="U942" s="6"/>
      <c r="V942" s="6"/>
      <c r="W942" s="6"/>
      <c r="X942" s="6"/>
      <c r="Y942" s="6"/>
    </row>
    <row r="943" spans="16:25" ht="12" customHeight="1" x14ac:dyDescent="0.25">
      <c r="P943" s="293"/>
      <c r="Q943" s="6"/>
      <c r="R943" s="6"/>
      <c r="S943" s="6"/>
      <c r="T943" s="6"/>
      <c r="U943" s="6"/>
      <c r="V943" s="6"/>
      <c r="W943" s="6"/>
      <c r="X943" s="6"/>
      <c r="Y943" s="6"/>
    </row>
    <row r="944" spans="16:25" ht="12" customHeight="1" x14ac:dyDescent="0.25">
      <c r="P944" s="293"/>
      <c r="Q944" s="6"/>
      <c r="R944" s="6"/>
      <c r="S944" s="6"/>
      <c r="T944" s="6"/>
      <c r="U944" s="6"/>
      <c r="V944" s="6"/>
      <c r="W944" s="6"/>
      <c r="X944" s="6"/>
      <c r="Y944" s="6"/>
    </row>
    <row r="945" spans="16:25" ht="12" customHeight="1" x14ac:dyDescent="0.25">
      <c r="P945" s="293"/>
      <c r="Q945" s="6"/>
      <c r="R945" s="6"/>
      <c r="S945" s="6"/>
      <c r="T945" s="6"/>
      <c r="U945" s="6"/>
      <c r="V945" s="6"/>
      <c r="W945" s="6"/>
      <c r="X945" s="6"/>
      <c r="Y945" s="6"/>
    </row>
    <row r="946" spans="16:25" ht="12" customHeight="1" x14ac:dyDescent="0.25">
      <c r="P946" s="293"/>
      <c r="Q946" s="6"/>
      <c r="R946" s="6"/>
      <c r="S946" s="6"/>
      <c r="T946" s="6"/>
      <c r="U946" s="6"/>
      <c r="V946" s="6"/>
      <c r="W946" s="6"/>
      <c r="X946" s="6"/>
      <c r="Y946" s="6"/>
    </row>
    <row r="947" spans="16:25" ht="12" customHeight="1" x14ac:dyDescent="0.25">
      <c r="P947" s="293"/>
      <c r="Q947" s="6"/>
      <c r="R947" s="6"/>
      <c r="S947" s="6"/>
      <c r="T947" s="6"/>
      <c r="U947" s="6"/>
      <c r="V947" s="6"/>
      <c r="W947" s="6"/>
      <c r="X947" s="6"/>
      <c r="Y947" s="6"/>
    </row>
    <row r="948" spans="16:25" ht="12" customHeight="1" x14ac:dyDescent="0.25">
      <c r="P948" s="293"/>
      <c r="Q948" s="6"/>
      <c r="R948" s="6"/>
      <c r="S948" s="6"/>
      <c r="T948" s="6"/>
      <c r="U948" s="6"/>
      <c r="V948" s="6"/>
      <c r="W948" s="6"/>
      <c r="X948" s="6"/>
      <c r="Y948" s="6"/>
    </row>
    <row r="949" spans="16:25" ht="12" customHeight="1" x14ac:dyDescent="0.25">
      <c r="P949" s="293"/>
      <c r="Q949" s="6"/>
      <c r="R949" s="6"/>
      <c r="S949" s="6"/>
      <c r="T949" s="6"/>
      <c r="U949" s="6"/>
      <c r="V949" s="6"/>
      <c r="W949" s="6"/>
      <c r="X949" s="6"/>
      <c r="Y949" s="6"/>
    </row>
    <row r="950" spans="16:25" ht="12" customHeight="1" x14ac:dyDescent="0.25">
      <c r="P950" s="293"/>
      <c r="Q950" s="6"/>
      <c r="R950" s="6"/>
      <c r="S950" s="6"/>
      <c r="T950" s="6"/>
      <c r="U950" s="6"/>
      <c r="V950" s="6"/>
      <c r="W950" s="6"/>
      <c r="X950" s="6"/>
      <c r="Y950" s="6"/>
    </row>
    <row r="951" spans="16:25" ht="12" customHeight="1" x14ac:dyDescent="0.25">
      <c r="P951" s="293"/>
      <c r="Q951" s="6"/>
      <c r="R951" s="6"/>
      <c r="S951" s="6"/>
      <c r="T951" s="6"/>
      <c r="U951" s="6"/>
      <c r="V951" s="6"/>
      <c r="W951" s="6"/>
      <c r="X951" s="6"/>
      <c r="Y951" s="6"/>
    </row>
    <row r="952" spans="16:25" ht="12" customHeight="1" x14ac:dyDescent="0.25">
      <c r="P952" s="293"/>
      <c r="Q952" s="6"/>
      <c r="R952" s="6"/>
      <c r="S952" s="6"/>
      <c r="T952" s="6"/>
      <c r="U952" s="6"/>
      <c r="V952" s="6"/>
      <c r="W952" s="6"/>
      <c r="X952" s="6"/>
      <c r="Y952" s="6"/>
    </row>
    <row r="953" spans="16:25" ht="12" customHeight="1" x14ac:dyDescent="0.25">
      <c r="P953" s="293"/>
      <c r="Q953" s="6"/>
      <c r="R953" s="6"/>
      <c r="S953" s="6"/>
      <c r="T953" s="6"/>
      <c r="U953" s="6"/>
      <c r="V953" s="6"/>
      <c r="W953" s="6"/>
      <c r="X953" s="6"/>
      <c r="Y953" s="6"/>
    </row>
    <row r="954" spans="16:25" ht="12" customHeight="1" x14ac:dyDescent="0.25">
      <c r="P954" s="293"/>
      <c r="Q954" s="6"/>
      <c r="R954" s="6"/>
      <c r="S954" s="6"/>
      <c r="T954" s="6"/>
      <c r="U954" s="6"/>
      <c r="V954" s="6"/>
      <c r="W954" s="6"/>
      <c r="X954" s="6"/>
      <c r="Y954" s="6"/>
    </row>
    <row r="955" spans="16:25" ht="12" customHeight="1" x14ac:dyDescent="0.25">
      <c r="P955" s="293"/>
      <c r="Q955" s="6"/>
      <c r="R955" s="6"/>
      <c r="S955" s="6"/>
      <c r="T955" s="6"/>
      <c r="U955" s="6"/>
      <c r="V955" s="6"/>
      <c r="W955" s="6"/>
      <c r="X955" s="6"/>
      <c r="Y955" s="6"/>
    </row>
    <row r="956" spans="16:25" ht="12" customHeight="1" x14ac:dyDescent="0.25">
      <c r="P956" s="293"/>
      <c r="Q956" s="6"/>
      <c r="R956" s="6"/>
      <c r="S956" s="6"/>
      <c r="T956" s="6"/>
      <c r="U956" s="6"/>
      <c r="V956" s="6"/>
      <c r="W956" s="6"/>
      <c r="X956" s="6"/>
      <c r="Y956" s="6"/>
    </row>
    <row r="957" spans="16:25" ht="12" customHeight="1" x14ac:dyDescent="0.25">
      <c r="P957" s="293"/>
      <c r="Q957" s="6"/>
      <c r="R957" s="6"/>
      <c r="S957" s="6"/>
      <c r="T957" s="6"/>
      <c r="U957" s="6"/>
      <c r="V957" s="6"/>
      <c r="W957" s="6"/>
      <c r="X957" s="6"/>
      <c r="Y957" s="6"/>
    </row>
    <row r="958" spans="16:25" ht="12" customHeight="1" x14ac:dyDescent="0.25">
      <c r="P958" s="293"/>
      <c r="Q958" s="6"/>
      <c r="R958" s="6"/>
      <c r="S958" s="6"/>
      <c r="T958" s="6"/>
      <c r="U958" s="6"/>
      <c r="V958" s="6"/>
      <c r="W958" s="6"/>
      <c r="X958" s="6"/>
      <c r="Y958" s="6"/>
    </row>
    <row r="959" spans="16:25" ht="12" customHeight="1" x14ac:dyDescent="0.25">
      <c r="P959" s="293"/>
      <c r="Q959" s="6"/>
      <c r="R959" s="6"/>
      <c r="S959" s="6"/>
      <c r="T959" s="6"/>
      <c r="U959" s="6"/>
      <c r="V959" s="6"/>
      <c r="W959" s="6"/>
      <c r="X959" s="6"/>
      <c r="Y959" s="6"/>
    </row>
    <row r="960" spans="16:25" ht="12" customHeight="1" x14ac:dyDescent="0.25">
      <c r="P960" s="293"/>
      <c r="Q960" s="6"/>
      <c r="R960" s="6"/>
      <c r="S960" s="6"/>
      <c r="T960" s="6"/>
      <c r="U960" s="6"/>
      <c r="V960" s="6"/>
      <c r="W960" s="6"/>
      <c r="X960" s="6"/>
      <c r="Y960" s="6"/>
    </row>
    <row r="961" spans="16:25" ht="12" customHeight="1" x14ac:dyDescent="0.25">
      <c r="P961" s="293"/>
      <c r="Q961" s="6"/>
      <c r="R961" s="6"/>
      <c r="S961" s="6"/>
      <c r="T961" s="6"/>
      <c r="U961" s="6"/>
      <c r="V961" s="6"/>
      <c r="W961" s="6"/>
      <c r="X961" s="6"/>
      <c r="Y961" s="6"/>
    </row>
    <row r="962" spans="16:25" ht="12" customHeight="1" x14ac:dyDescent="0.25">
      <c r="P962" s="293"/>
      <c r="Q962" s="6"/>
      <c r="R962" s="6"/>
      <c r="S962" s="6"/>
      <c r="T962" s="6"/>
      <c r="U962" s="6"/>
      <c r="V962" s="6"/>
      <c r="W962" s="6"/>
      <c r="X962" s="6"/>
      <c r="Y962" s="6"/>
    </row>
    <row r="963" spans="16:25" ht="12" customHeight="1" x14ac:dyDescent="0.25">
      <c r="P963" s="293"/>
      <c r="Q963" s="6"/>
      <c r="R963" s="6"/>
      <c r="S963" s="6"/>
      <c r="T963" s="6"/>
      <c r="U963" s="6"/>
      <c r="V963" s="6"/>
      <c r="W963" s="6"/>
      <c r="X963" s="6"/>
      <c r="Y963" s="6"/>
    </row>
    <row r="964" spans="16:25" ht="12" customHeight="1" x14ac:dyDescent="0.25">
      <c r="P964" s="293"/>
      <c r="Q964" s="6"/>
      <c r="R964" s="6"/>
      <c r="S964" s="6"/>
      <c r="T964" s="6"/>
      <c r="U964" s="6"/>
      <c r="V964" s="6"/>
      <c r="W964" s="6"/>
      <c r="X964" s="6"/>
      <c r="Y964" s="6"/>
    </row>
    <row r="965" spans="16:25" ht="12" customHeight="1" x14ac:dyDescent="0.25">
      <c r="P965" s="293"/>
      <c r="Q965" s="6"/>
      <c r="R965" s="6"/>
      <c r="S965" s="6"/>
      <c r="T965" s="6"/>
      <c r="U965" s="6"/>
      <c r="V965" s="6"/>
      <c r="W965" s="6"/>
      <c r="X965" s="6"/>
      <c r="Y965" s="6"/>
    </row>
    <row r="966" spans="16:25" ht="12" customHeight="1" x14ac:dyDescent="0.25">
      <c r="P966" s="293"/>
      <c r="Q966" s="6"/>
      <c r="R966" s="6"/>
      <c r="S966" s="6"/>
      <c r="T966" s="6"/>
      <c r="U966" s="6"/>
      <c r="V966" s="6"/>
      <c r="W966" s="6"/>
      <c r="X966" s="6"/>
      <c r="Y966" s="6"/>
    </row>
    <row r="967" spans="16:25" ht="12" customHeight="1" x14ac:dyDescent="0.25">
      <c r="P967" s="293"/>
      <c r="Q967" s="6"/>
      <c r="R967" s="6"/>
      <c r="S967" s="6"/>
      <c r="T967" s="6"/>
      <c r="U967" s="6"/>
      <c r="V967" s="6"/>
      <c r="W967" s="6"/>
      <c r="X967" s="6"/>
      <c r="Y967" s="6"/>
    </row>
    <row r="968" spans="16:25" ht="12" customHeight="1" x14ac:dyDescent="0.25">
      <c r="P968" s="293"/>
      <c r="Q968" s="6"/>
      <c r="R968" s="6"/>
      <c r="S968" s="6"/>
      <c r="T968" s="6"/>
      <c r="U968" s="6"/>
      <c r="V968" s="6"/>
      <c r="W968" s="6"/>
      <c r="X968" s="6"/>
      <c r="Y968" s="6"/>
    </row>
    <row r="969" spans="16:25" ht="12" customHeight="1" x14ac:dyDescent="0.25">
      <c r="P969" s="293"/>
      <c r="Q969" s="6"/>
      <c r="R969" s="6"/>
      <c r="S969" s="6"/>
      <c r="T969" s="6"/>
      <c r="U969" s="6"/>
      <c r="V969" s="6"/>
      <c r="W969" s="6"/>
      <c r="X969" s="6"/>
      <c r="Y969" s="6"/>
    </row>
    <row r="970" spans="16:25" ht="12" customHeight="1" x14ac:dyDescent="0.25">
      <c r="P970" s="293"/>
      <c r="Q970" s="6"/>
      <c r="R970" s="6"/>
      <c r="S970" s="6"/>
      <c r="T970" s="6"/>
      <c r="U970" s="6"/>
      <c r="V970" s="6"/>
      <c r="W970" s="6"/>
      <c r="X970" s="6"/>
      <c r="Y970" s="6"/>
    </row>
    <row r="971" spans="16:25" ht="12" customHeight="1" x14ac:dyDescent="0.25">
      <c r="P971" s="293"/>
      <c r="Q971" s="6"/>
      <c r="R971" s="6"/>
      <c r="S971" s="6"/>
      <c r="T971" s="6"/>
      <c r="U971" s="6"/>
      <c r="V971" s="6"/>
      <c r="W971" s="6"/>
      <c r="X971" s="6"/>
      <c r="Y971" s="6"/>
    </row>
    <row r="972" spans="16:25" ht="12" customHeight="1" x14ac:dyDescent="0.25">
      <c r="P972" s="293"/>
      <c r="Q972" s="6"/>
      <c r="R972" s="6"/>
      <c r="S972" s="6"/>
      <c r="T972" s="6"/>
      <c r="U972" s="6"/>
      <c r="V972" s="6"/>
      <c r="W972" s="6"/>
      <c r="X972" s="6"/>
      <c r="Y972" s="6"/>
    </row>
    <row r="973" spans="16:25" ht="12" customHeight="1" x14ac:dyDescent="0.25">
      <c r="P973" s="293"/>
      <c r="Q973" s="6"/>
      <c r="R973" s="6"/>
      <c r="S973" s="6"/>
      <c r="T973" s="6"/>
      <c r="U973" s="6"/>
      <c r="V973" s="6"/>
      <c r="W973" s="6"/>
      <c r="X973" s="6"/>
      <c r="Y973" s="6"/>
    </row>
    <row r="974" spans="16:25" ht="12" customHeight="1" x14ac:dyDescent="0.25">
      <c r="P974" s="293"/>
      <c r="Q974" s="6"/>
      <c r="R974" s="6"/>
      <c r="S974" s="6"/>
      <c r="T974" s="6"/>
      <c r="U974" s="6"/>
      <c r="V974" s="6"/>
      <c r="W974" s="6"/>
      <c r="X974" s="6"/>
      <c r="Y974" s="6"/>
    </row>
    <row r="975" spans="16:25" ht="12" customHeight="1" x14ac:dyDescent="0.25">
      <c r="P975" s="293"/>
      <c r="Q975" s="6"/>
      <c r="R975" s="6"/>
      <c r="S975" s="6"/>
      <c r="T975" s="6"/>
      <c r="U975" s="6"/>
      <c r="V975" s="6"/>
      <c r="W975" s="6"/>
      <c r="X975" s="6"/>
      <c r="Y975" s="6"/>
    </row>
    <row r="976" spans="16:25" ht="12" customHeight="1" x14ac:dyDescent="0.25">
      <c r="P976" s="293"/>
      <c r="Q976" s="6"/>
      <c r="R976" s="6"/>
      <c r="S976" s="6"/>
      <c r="T976" s="6"/>
      <c r="U976" s="6"/>
      <c r="V976" s="6"/>
      <c r="W976" s="6"/>
      <c r="X976" s="6"/>
      <c r="Y976" s="6"/>
    </row>
    <row r="977" spans="16:25" ht="12" customHeight="1" x14ac:dyDescent="0.25">
      <c r="P977" s="293"/>
      <c r="Q977" s="6"/>
      <c r="R977" s="6"/>
      <c r="S977" s="6"/>
      <c r="T977" s="6"/>
      <c r="U977" s="6"/>
      <c r="V977" s="6"/>
      <c r="W977" s="6"/>
      <c r="X977" s="6"/>
      <c r="Y977" s="6"/>
    </row>
    <row r="978" spans="16:25" ht="12" customHeight="1" x14ac:dyDescent="0.25">
      <c r="P978" s="293"/>
      <c r="Q978" s="6"/>
      <c r="R978" s="6"/>
      <c r="S978" s="6"/>
      <c r="T978" s="6"/>
      <c r="U978" s="6"/>
      <c r="V978" s="6"/>
      <c r="W978" s="6"/>
      <c r="X978" s="6"/>
      <c r="Y978" s="6"/>
    </row>
    <row r="979" spans="16:25" ht="12" customHeight="1" x14ac:dyDescent="0.25">
      <c r="P979" s="293"/>
      <c r="Q979" s="6"/>
      <c r="R979" s="6"/>
      <c r="S979" s="6"/>
      <c r="T979" s="6"/>
      <c r="U979" s="6"/>
      <c r="V979" s="6"/>
      <c r="W979" s="6"/>
      <c r="X979" s="6"/>
      <c r="Y979" s="6"/>
    </row>
    <row r="980" spans="16:25" ht="12" customHeight="1" x14ac:dyDescent="0.25">
      <c r="P980" s="293"/>
      <c r="Q980" s="6"/>
      <c r="R980" s="6"/>
      <c r="S980" s="6"/>
      <c r="T980" s="6"/>
      <c r="U980" s="6"/>
      <c r="V980" s="6"/>
      <c r="W980" s="6"/>
      <c r="X980" s="6"/>
      <c r="Y980" s="6"/>
    </row>
    <row r="981" spans="16:25" ht="12" customHeight="1" x14ac:dyDescent="0.25">
      <c r="P981" s="293"/>
      <c r="Q981" s="6"/>
      <c r="R981" s="6"/>
      <c r="S981" s="6"/>
      <c r="T981" s="6"/>
      <c r="U981" s="6"/>
      <c r="V981" s="6"/>
      <c r="W981" s="6"/>
      <c r="X981" s="6"/>
      <c r="Y981" s="6"/>
    </row>
    <row r="982" spans="16:25" ht="12" customHeight="1" x14ac:dyDescent="0.25">
      <c r="P982" s="293"/>
      <c r="Q982" s="6"/>
      <c r="R982" s="6"/>
      <c r="S982" s="6"/>
      <c r="T982" s="6"/>
      <c r="U982" s="6"/>
      <c r="V982" s="6"/>
      <c r="W982" s="6"/>
      <c r="X982" s="6"/>
      <c r="Y982" s="6"/>
    </row>
    <row r="983" spans="16:25" ht="12" customHeight="1" x14ac:dyDescent="0.25">
      <c r="P983" s="293"/>
      <c r="Q983" s="6"/>
      <c r="R983" s="6"/>
      <c r="S983" s="6"/>
      <c r="T983" s="6"/>
      <c r="U983" s="6"/>
      <c r="V983" s="6"/>
      <c r="W983" s="6"/>
      <c r="X983" s="6"/>
      <c r="Y983" s="6"/>
    </row>
    <row r="984" spans="16:25" ht="12" customHeight="1" x14ac:dyDescent="0.25">
      <c r="P984" s="293"/>
      <c r="Q984" s="6"/>
      <c r="R984" s="6"/>
      <c r="S984" s="6"/>
      <c r="T984" s="6"/>
      <c r="U984" s="6"/>
      <c r="V984" s="6"/>
      <c r="W984" s="6"/>
      <c r="X984" s="6"/>
      <c r="Y984" s="6"/>
    </row>
    <row r="985" spans="16:25" ht="12" customHeight="1" x14ac:dyDescent="0.25">
      <c r="P985" s="293"/>
      <c r="Q985" s="6"/>
      <c r="R985" s="6"/>
      <c r="S985" s="6"/>
      <c r="T985" s="6"/>
      <c r="U985" s="6"/>
      <c r="V985" s="6"/>
      <c r="W985" s="6"/>
      <c r="X985" s="6"/>
      <c r="Y985" s="6"/>
    </row>
    <row r="986" spans="16:25" ht="12" customHeight="1" x14ac:dyDescent="0.25">
      <c r="P986" s="293"/>
      <c r="Q986" s="6"/>
      <c r="R986" s="6"/>
      <c r="S986" s="6"/>
      <c r="T986" s="6"/>
      <c r="U986" s="6"/>
      <c r="V986" s="6"/>
      <c r="W986" s="6"/>
      <c r="X986" s="6"/>
      <c r="Y986" s="6"/>
    </row>
    <row r="987" spans="16:25" ht="12" customHeight="1" x14ac:dyDescent="0.25">
      <c r="P987" s="293"/>
      <c r="Q987" s="6"/>
      <c r="R987" s="6"/>
      <c r="S987" s="6"/>
      <c r="T987" s="6"/>
      <c r="U987" s="6"/>
      <c r="V987" s="6"/>
      <c r="W987" s="6"/>
      <c r="X987" s="6"/>
      <c r="Y987" s="6"/>
    </row>
    <row r="988" spans="16:25" ht="12" customHeight="1" x14ac:dyDescent="0.25">
      <c r="P988" s="293"/>
      <c r="Q988" s="6"/>
      <c r="R988" s="6"/>
      <c r="S988" s="6"/>
      <c r="T988" s="6"/>
      <c r="U988" s="6"/>
      <c r="V988" s="6"/>
      <c r="W988" s="6"/>
      <c r="X988" s="6"/>
      <c r="Y988" s="6"/>
    </row>
    <row r="989" spans="16:25" ht="12" customHeight="1" x14ac:dyDescent="0.25">
      <c r="P989" s="293"/>
      <c r="Q989" s="6"/>
      <c r="R989" s="6"/>
      <c r="S989" s="6"/>
      <c r="T989" s="6"/>
      <c r="U989" s="6"/>
      <c r="V989" s="6"/>
      <c r="W989" s="6"/>
      <c r="X989" s="6"/>
      <c r="Y989" s="6"/>
    </row>
    <row r="990" spans="16:25" ht="12" customHeight="1" x14ac:dyDescent="0.25">
      <c r="P990" s="293"/>
      <c r="Q990" s="6"/>
      <c r="R990" s="6"/>
      <c r="S990" s="6"/>
      <c r="T990" s="6"/>
      <c r="U990" s="6"/>
      <c r="V990" s="6"/>
      <c r="W990" s="6"/>
      <c r="X990" s="6"/>
      <c r="Y990" s="6"/>
    </row>
    <row r="991" spans="16:25" ht="12" customHeight="1" x14ac:dyDescent="0.25">
      <c r="P991" s="293"/>
      <c r="Q991" s="6"/>
      <c r="R991" s="6"/>
      <c r="S991" s="6"/>
      <c r="T991" s="6"/>
      <c r="U991" s="6"/>
      <c r="V991" s="6"/>
      <c r="W991" s="6"/>
      <c r="X991" s="6"/>
      <c r="Y991" s="6"/>
    </row>
    <row r="992" spans="16:25" ht="12" customHeight="1" x14ac:dyDescent="0.25">
      <c r="P992" s="293"/>
      <c r="Q992" s="6"/>
      <c r="R992" s="6"/>
      <c r="S992" s="6"/>
      <c r="T992" s="6"/>
      <c r="U992" s="6"/>
      <c r="V992" s="6"/>
      <c r="W992" s="6"/>
      <c r="X992" s="6"/>
      <c r="Y992" s="6"/>
    </row>
    <row r="993" spans="16:25" ht="12" customHeight="1" x14ac:dyDescent="0.25">
      <c r="P993" s="293"/>
      <c r="Q993" s="6"/>
      <c r="R993" s="6"/>
      <c r="S993" s="6"/>
      <c r="T993" s="6"/>
      <c r="U993" s="6"/>
      <c r="V993" s="6"/>
      <c r="W993" s="6"/>
      <c r="X993" s="6"/>
      <c r="Y993" s="6"/>
    </row>
    <row r="994" spans="16:25" ht="12" customHeight="1" x14ac:dyDescent="0.25">
      <c r="P994" s="293"/>
      <c r="Q994" s="6"/>
      <c r="R994" s="6"/>
      <c r="S994" s="6"/>
      <c r="T994" s="6"/>
      <c r="U994" s="6"/>
      <c r="V994" s="6"/>
      <c r="W994" s="6"/>
      <c r="X994" s="6"/>
      <c r="Y994" s="6"/>
    </row>
    <row r="995" spans="16:25" ht="12" customHeight="1" x14ac:dyDescent="0.25">
      <c r="P995" s="293"/>
      <c r="Q995" s="6"/>
      <c r="R995" s="6"/>
      <c r="S995" s="6"/>
      <c r="T995" s="6"/>
      <c r="U995" s="6"/>
      <c r="V995" s="6"/>
      <c r="W995" s="6"/>
      <c r="X995" s="6"/>
      <c r="Y995" s="6"/>
    </row>
    <row r="996" spans="16:25" ht="12" customHeight="1" x14ac:dyDescent="0.25">
      <c r="P996" s="293"/>
      <c r="Q996" s="6"/>
      <c r="R996" s="6"/>
      <c r="S996" s="6"/>
      <c r="T996" s="6"/>
      <c r="U996" s="6"/>
      <c r="V996" s="6"/>
      <c r="W996" s="6"/>
      <c r="X996" s="6"/>
      <c r="Y996" s="6"/>
    </row>
    <row r="997" spans="16:25" ht="12" customHeight="1" x14ac:dyDescent="0.25">
      <c r="P997" s="293"/>
      <c r="Q997" s="6"/>
      <c r="R997" s="6"/>
      <c r="S997" s="6"/>
      <c r="T997" s="6"/>
      <c r="U997" s="6"/>
      <c r="V997" s="6"/>
      <c r="W997" s="6"/>
      <c r="X997" s="6"/>
      <c r="Y997" s="6"/>
    </row>
    <row r="998" spans="16:25" ht="12" customHeight="1" x14ac:dyDescent="0.25">
      <c r="P998" s="293"/>
      <c r="Q998" s="6"/>
      <c r="R998" s="6"/>
      <c r="S998" s="6"/>
      <c r="T998" s="6"/>
      <c r="U998" s="6"/>
      <c r="V998" s="6"/>
      <c r="W998" s="6"/>
      <c r="X998" s="6"/>
      <c r="Y998" s="6"/>
    </row>
    <row r="999" spans="16:25" ht="12" customHeight="1" x14ac:dyDescent="0.25">
      <c r="P999" s="293"/>
      <c r="Q999" s="6"/>
      <c r="R999" s="6"/>
      <c r="S999" s="6"/>
      <c r="T999" s="6"/>
      <c r="U999" s="6"/>
      <c r="V999" s="6"/>
      <c r="W999" s="6"/>
      <c r="X999" s="6"/>
      <c r="Y999" s="6"/>
    </row>
    <row r="1000" spans="16:25" ht="12" customHeight="1" x14ac:dyDescent="0.25">
      <c r="P1000" s="293"/>
      <c r="Q1000" s="6"/>
      <c r="R1000" s="6"/>
      <c r="S1000" s="6"/>
      <c r="T1000" s="6"/>
      <c r="U1000" s="6"/>
      <c r="V1000" s="6"/>
      <c r="W1000" s="6"/>
      <c r="X1000" s="6"/>
      <c r="Y1000" s="6"/>
    </row>
    <row r="1001" spans="16:25" ht="12" customHeight="1" x14ac:dyDescent="0.25">
      <c r="P1001" s="293"/>
      <c r="Q1001" s="6"/>
      <c r="R1001" s="6"/>
      <c r="S1001" s="6"/>
      <c r="T1001" s="6"/>
      <c r="U1001" s="6"/>
      <c r="V1001" s="6"/>
      <c r="W1001" s="6"/>
      <c r="X1001" s="6"/>
      <c r="Y1001" s="6"/>
    </row>
    <row r="1002" spans="16:25" ht="12" customHeight="1" x14ac:dyDescent="0.25">
      <c r="P1002" s="293"/>
      <c r="Q1002" s="6"/>
      <c r="R1002" s="6"/>
      <c r="S1002" s="6"/>
      <c r="T1002" s="6"/>
      <c r="U1002" s="6"/>
      <c r="V1002" s="6"/>
      <c r="W1002" s="6"/>
      <c r="X1002" s="6"/>
      <c r="Y1002" s="6"/>
    </row>
    <row r="1003" spans="16:25" ht="12" customHeight="1" x14ac:dyDescent="0.25">
      <c r="P1003" s="293"/>
      <c r="Q1003" s="6"/>
      <c r="R1003" s="6"/>
      <c r="S1003" s="6"/>
      <c r="T1003" s="6"/>
      <c r="U1003" s="6"/>
      <c r="V1003" s="6"/>
      <c r="W1003" s="6"/>
      <c r="X1003" s="6"/>
      <c r="Y1003" s="6"/>
    </row>
    <row r="1004" spans="16:25" ht="12" customHeight="1" x14ac:dyDescent="0.25">
      <c r="P1004" s="293"/>
      <c r="Q1004" s="6"/>
      <c r="R1004" s="6"/>
      <c r="S1004" s="6"/>
      <c r="T1004" s="6"/>
      <c r="U1004" s="6"/>
      <c r="V1004" s="6"/>
      <c r="W1004" s="6"/>
      <c r="X1004" s="6"/>
      <c r="Y1004" s="6"/>
    </row>
    <row r="1005" spans="16:25" ht="12" customHeight="1" x14ac:dyDescent="0.25">
      <c r="P1005" s="293"/>
      <c r="Q1005" s="6"/>
      <c r="R1005" s="6"/>
      <c r="S1005" s="6"/>
      <c r="T1005" s="6"/>
      <c r="U1005" s="6"/>
      <c r="V1005" s="6"/>
      <c r="W1005" s="6"/>
      <c r="X1005" s="6"/>
      <c r="Y1005" s="6"/>
    </row>
    <row r="1006" spans="16:25" ht="12" customHeight="1" x14ac:dyDescent="0.25">
      <c r="P1006" s="293"/>
      <c r="Q1006" s="6"/>
      <c r="R1006" s="6"/>
      <c r="S1006" s="6"/>
      <c r="T1006" s="6"/>
      <c r="U1006" s="6"/>
      <c r="V1006" s="6"/>
      <c r="W1006" s="6"/>
      <c r="X1006" s="6"/>
      <c r="Y1006" s="6"/>
    </row>
    <row r="1007" spans="16:25" ht="12" customHeight="1" x14ac:dyDescent="0.25">
      <c r="P1007" s="293"/>
      <c r="Q1007" s="6"/>
      <c r="R1007" s="6"/>
      <c r="S1007" s="6"/>
      <c r="T1007" s="6"/>
      <c r="U1007" s="6"/>
      <c r="V1007" s="6"/>
      <c r="W1007" s="6"/>
      <c r="X1007" s="6"/>
      <c r="Y1007" s="6"/>
    </row>
    <row r="1008" spans="16:25" ht="12" customHeight="1" x14ac:dyDescent="0.25">
      <c r="P1008" s="293"/>
      <c r="Q1008" s="6"/>
      <c r="R1008" s="6"/>
      <c r="S1008" s="6"/>
      <c r="T1008" s="6"/>
      <c r="U1008" s="6"/>
      <c r="V1008" s="6"/>
      <c r="W1008" s="6"/>
      <c r="X1008" s="6"/>
      <c r="Y1008" s="6"/>
    </row>
    <row r="1009" spans="16:25" ht="12" customHeight="1" x14ac:dyDescent="0.25">
      <c r="P1009" s="293"/>
      <c r="Q1009" s="6"/>
      <c r="R1009" s="6"/>
      <c r="S1009" s="6"/>
      <c r="T1009" s="6"/>
      <c r="U1009" s="6"/>
      <c r="V1009" s="6"/>
      <c r="W1009" s="6"/>
      <c r="X1009" s="6"/>
      <c r="Y1009" s="6"/>
    </row>
    <row r="1010" spans="16:25" ht="12" customHeight="1" x14ac:dyDescent="0.25">
      <c r="P1010" s="293"/>
      <c r="Q1010" s="6"/>
      <c r="R1010" s="6"/>
      <c r="S1010" s="6"/>
      <c r="T1010" s="6"/>
      <c r="U1010" s="6"/>
      <c r="V1010" s="6"/>
      <c r="W1010" s="6"/>
      <c r="X1010" s="6"/>
      <c r="Y1010" s="6"/>
    </row>
    <row r="1011" spans="16:25" ht="12" customHeight="1" x14ac:dyDescent="0.25">
      <c r="P1011" s="293"/>
      <c r="Q1011" s="6"/>
      <c r="R1011" s="6"/>
      <c r="S1011" s="6"/>
      <c r="T1011" s="6"/>
      <c r="U1011" s="6"/>
      <c r="V1011" s="6"/>
      <c r="W1011" s="6"/>
      <c r="X1011" s="6"/>
      <c r="Y1011" s="6"/>
    </row>
    <row r="1012" spans="16:25" ht="12" customHeight="1" x14ac:dyDescent="0.25">
      <c r="P1012" s="293"/>
      <c r="Q1012" s="6"/>
      <c r="R1012" s="6"/>
      <c r="S1012" s="6"/>
      <c r="T1012" s="6"/>
      <c r="U1012" s="6"/>
      <c r="V1012" s="6"/>
      <c r="W1012" s="6"/>
      <c r="X1012" s="6"/>
      <c r="Y1012" s="6"/>
    </row>
    <row r="1013" spans="16:25" ht="12" customHeight="1" x14ac:dyDescent="0.25">
      <c r="P1013" s="293"/>
      <c r="Q1013" s="6"/>
      <c r="R1013" s="6"/>
      <c r="S1013" s="6"/>
      <c r="T1013" s="6"/>
      <c r="U1013" s="6"/>
      <c r="V1013" s="6"/>
      <c r="W1013" s="6"/>
      <c r="X1013" s="6"/>
      <c r="Y1013" s="6"/>
    </row>
    <row r="1014" spans="16:25" ht="12" customHeight="1" x14ac:dyDescent="0.25">
      <c r="P1014" s="293"/>
      <c r="Q1014" s="6"/>
      <c r="R1014" s="6"/>
      <c r="S1014" s="6"/>
      <c r="T1014" s="6"/>
      <c r="U1014" s="6"/>
      <c r="V1014" s="6"/>
      <c r="W1014" s="6"/>
      <c r="X1014" s="6"/>
      <c r="Y1014" s="6"/>
    </row>
    <row r="1015" spans="16:25" ht="12" customHeight="1" x14ac:dyDescent="0.25">
      <c r="P1015" s="293"/>
      <c r="Q1015" s="6"/>
      <c r="R1015" s="6"/>
      <c r="S1015" s="6"/>
      <c r="T1015" s="6"/>
      <c r="U1015" s="6"/>
      <c r="V1015" s="6"/>
      <c r="W1015" s="6"/>
      <c r="X1015" s="6"/>
      <c r="Y1015" s="6"/>
    </row>
    <row r="1016" spans="16:25" ht="12" customHeight="1" x14ac:dyDescent="0.25">
      <c r="P1016" s="293"/>
      <c r="Q1016" s="6"/>
      <c r="R1016" s="6"/>
      <c r="S1016" s="6"/>
      <c r="T1016" s="6"/>
      <c r="U1016" s="6"/>
      <c r="V1016" s="6"/>
      <c r="W1016" s="6"/>
      <c r="X1016" s="6"/>
      <c r="Y1016" s="6"/>
    </row>
    <row r="1017" spans="16:25" ht="12" customHeight="1" x14ac:dyDescent="0.25">
      <c r="P1017" s="293"/>
      <c r="Q1017" s="6"/>
      <c r="R1017" s="6"/>
      <c r="S1017" s="6"/>
      <c r="T1017" s="6"/>
      <c r="U1017" s="6"/>
      <c r="V1017" s="6"/>
      <c r="W1017" s="6"/>
      <c r="X1017" s="6"/>
      <c r="Y1017" s="6"/>
    </row>
    <row r="1018" spans="16:25" ht="12" customHeight="1" x14ac:dyDescent="0.25">
      <c r="P1018" s="293"/>
      <c r="Q1018" s="6"/>
      <c r="R1018" s="6"/>
      <c r="S1018" s="6"/>
      <c r="T1018" s="6"/>
      <c r="U1018" s="6"/>
      <c r="V1018" s="6"/>
      <c r="W1018" s="6"/>
      <c r="X1018" s="6"/>
      <c r="Y1018" s="6"/>
    </row>
    <row r="1019" spans="16:25" ht="12" customHeight="1" x14ac:dyDescent="0.25">
      <c r="P1019" s="293"/>
      <c r="Q1019" s="6"/>
      <c r="R1019" s="6"/>
      <c r="S1019" s="6"/>
      <c r="T1019" s="6"/>
      <c r="U1019" s="6"/>
      <c r="V1019" s="6"/>
      <c r="W1019" s="6"/>
      <c r="X1019" s="6"/>
      <c r="Y1019" s="6"/>
    </row>
    <row r="1020" spans="16:25" ht="12" customHeight="1" x14ac:dyDescent="0.25">
      <c r="P1020" s="293"/>
      <c r="Q1020" s="6"/>
      <c r="R1020" s="6"/>
      <c r="S1020" s="6"/>
      <c r="T1020" s="6"/>
      <c r="U1020" s="6"/>
      <c r="V1020" s="6"/>
      <c r="W1020" s="6"/>
      <c r="X1020" s="6"/>
      <c r="Y1020" s="6"/>
    </row>
    <row r="1021" spans="16:25" ht="12" customHeight="1" x14ac:dyDescent="0.25">
      <c r="P1021" s="293"/>
      <c r="Q1021" s="6"/>
      <c r="R1021" s="6"/>
      <c r="S1021" s="6"/>
      <c r="T1021" s="6"/>
      <c r="U1021" s="6"/>
      <c r="V1021" s="6"/>
      <c r="W1021" s="6"/>
      <c r="X1021" s="6"/>
      <c r="Y1021" s="6"/>
    </row>
    <row r="1022" spans="16:25" ht="12" customHeight="1" x14ac:dyDescent="0.25">
      <c r="P1022" s="293"/>
      <c r="Q1022" s="6"/>
      <c r="R1022" s="6"/>
      <c r="S1022" s="6"/>
      <c r="T1022" s="6"/>
      <c r="U1022" s="6"/>
      <c r="V1022" s="6"/>
      <c r="W1022" s="6"/>
      <c r="X1022" s="6"/>
      <c r="Y1022" s="6"/>
    </row>
    <row r="1023" spans="16:25" ht="12" customHeight="1" x14ac:dyDescent="0.25">
      <c r="P1023" s="293"/>
      <c r="Q1023" s="6"/>
      <c r="R1023" s="6"/>
      <c r="S1023" s="6"/>
      <c r="T1023" s="6"/>
      <c r="U1023" s="6"/>
      <c r="V1023" s="6"/>
      <c r="W1023" s="6"/>
      <c r="X1023" s="6"/>
      <c r="Y1023" s="6"/>
    </row>
    <row r="1024" spans="16:25" ht="12" customHeight="1" x14ac:dyDescent="0.25">
      <c r="P1024" s="293"/>
      <c r="Q1024" s="6"/>
      <c r="R1024" s="6"/>
      <c r="S1024" s="6"/>
      <c r="T1024" s="6"/>
      <c r="U1024" s="6"/>
      <c r="V1024" s="6"/>
      <c r="W1024" s="6"/>
      <c r="X1024" s="6"/>
      <c r="Y1024" s="6"/>
    </row>
    <row r="1025" spans="16:25" ht="12" customHeight="1" x14ac:dyDescent="0.25">
      <c r="P1025" s="293"/>
      <c r="Q1025" s="6"/>
      <c r="R1025" s="6"/>
      <c r="S1025" s="6"/>
      <c r="T1025" s="6"/>
      <c r="U1025" s="6"/>
      <c r="V1025" s="6"/>
      <c r="W1025" s="6"/>
      <c r="X1025" s="6"/>
      <c r="Y1025" s="6"/>
    </row>
    <row r="1026" spans="16:25" ht="12" customHeight="1" x14ac:dyDescent="0.25">
      <c r="P1026" s="293"/>
      <c r="Q1026" s="6"/>
      <c r="R1026" s="6"/>
      <c r="S1026" s="6"/>
      <c r="T1026" s="6"/>
      <c r="U1026" s="6"/>
      <c r="V1026" s="6"/>
      <c r="W1026" s="6"/>
      <c r="X1026" s="6"/>
      <c r="Y1026" s="6"/>
    </row>
    <row r="1027" spans="16:25" ht="12" customHeight="1" x14ac:dyDescent="0.25">
      <c r="P1027" s="293"/>
      <c r="Q1027" s="6"/>
      <c r="R1027" s="6"/>
      <c r="S1027" s="6"/>
      <c r="T1027" s="6"/>
      <c r="U1027" s="6"/>
      <c r="V1027" s="6"/>
      <c r="W1027" s="6"/>
      <c r="X1027" s="6"/>
      <c r="Y1027" s="6"/>
    </row>
    <row r="1028" spans="16:25" ht="12" customHeight="1" x14ac:dyDescent="0.25">
      <c r="P1028" s="293"/>
      <c r="Q1028" s="6"/>
      <c r="R1028" s="6"/>
      <c r="S1028" s="6"/>
      <c r="T1028" s="6"/>
      <c r="U1028" s="6"/>
      <c r="V1028" s="6"/>
      <c r="W1028" s="6"/>
      <c r="X1028" s="6"/>
      <c r="Y1028" s="6"/>
    </row>
    <row r="1029" spans="16:25" ht="12" customHeight="1" x14ac:dyDescent="0.25">
      <c r="P1029" s="293"/>
      <c r="Q1029" s="6"/>
      <c r="R1029" s="6"/>
      <c r="S1029" s="6"/>
      <c r="T1029" s="6"/>
      <c r="U1029" s="6"/>
      <c r="V1029" s="6"/>
      <c r="W1029" s="6"/>
      <c r="X1029" s="6"/>
      <c r="Y1029" s="6"/>
    </row>
    <row r="1030" spans="16:25" ht="12" customHeight="1" x14ac:dyDescent="0.25">
      <c r="P1030" s="293"/>
      <c r="Q1030" s="6"/>
      <c r="R1030" s="6"/>
      <c r="S1030" s="6"/>
      <c r="T1030" s="6"/>
      <c r="U1030" s="6"/>
      <c r="V1030" s="6"/>
      <c r="W1030" s="6"/>
      <c r="X1030" s="6"/>
      <c r="Y1030" s="6"/>
    </row>
    <row r="1031" spans="16:25" ht="12" customHeight="1" x14ac:dyDescent="0.25">
      <c r="P1031" s="293"/>
      <c r="Q1031" s="6"/>
      <c r="R1031" s="6"/>
      <c r="S1031" s="6"/>
      <c r="T1031" s="6"/>
      <c r="U1031" s="6"/>
      <c r="V1031" s="6"/>
      <c r="W1031" s="6"/>
      <c r="X1031" s="6"/>
      <c r="Y1031" s="6"/>
    </row>
    <row r="1032" spans="16:25" ht="12" customHeight="1" x14ac:dyDescent="0.25">
      <c r="P1032" s="293"/>
      <c r="Q1032" s="6"/>
      <c r="R1032" s="6"/>
      <c r="S1032" s="6"/>
      <c r="T1032" s="6"/>
      <c r="U1032" s="6"/>
      <c r="V1032" s="6"/>
      <c r="W1032" s="6"/>
      <c r="X1032" s="6"/>
      <c r="Y1032" s="6"/>
    </row>
    <row r="1033" spans="16:25" ht="12" customHeight="1" x14ac:dyDescent="0.25">
      <c r="P1033" s="293"/>
      <c r="Q1033" s="6"/>
      <c r="R1033" s="6"/>
      <c r="S1033" s="6"/>
      <c r="T1033" s="6"/>
      <c r="U1033" s="6"/>
      <c r="V1033" s="6"/>
      <c r="W1033" s="6"/>
      <c r="X1033" s="6"/>
      <c r="Y1033" s="6"/>
    </row>
    <row r="1034" spans="16:25" ht="12" customHeight="1" x14ac:dyDescent="0.25">
      <c r="P1034" s="293"/>
      <c r="Q1034" s="6"/>
      <c r="R1034" s="6"/>
      <c r="S1034" s="6"/>
      <c r="T1034" s="6"/>
      <c r="U1034" s="6"/>
      <c r="V1034" s="6"/>
      <c r="W1034" s="6"/>
      <c r="X1034" s="6"/>
      <c r="Y1034" s="6"/>
    </row>
    <row r="1035" spans="16:25" ht="12" customHeight="1" x14ac:dyDescent="0.25">
      <c r="P1035" s="293"/>
      <c r="Q1035" s="6"/>
      <c r="R1035" s="6"/>
      <c r="S1035" s="6"/>
      <c r="T1035" s="6"/>
      <c r="U1035" s="6"/>
      <c r="V1035" s="6"/>
      <c r="W1035" s="6"/>
      <c r="X1035" s="6"/>
      <c r="Y1035" s="6"/>
    </row>
    <row r="1036" spans="16:25" ht="12" customHeight="1" x14ac:dyDescent="0.25">
      <c r="P1036" s="293"/>
      <c r="Q1036" s="6"/>
      <c r="R1036" s="6"/>
      <c r="S1036" s="6"/>
      <c r="T1036" s="6"/>
      <c r="U1036" s="6"/>
      <c r="V1036" s="6"/>
      <c r="W1036" s="6"/>
      <c r="X1036" s="6"/>
      <c r="Y1036" s="6"/>
    </row>
    <row r="1037" spans="16:25" ht="12" customHeight="1" x14ac:dyDescent="0.25">
      <c r="P1037" s="293"/>
      <c r="Q1037" s="6"/>
      <c r="R1037" s="6"/>
      <c r="S1037" s="6"/>
      <c r="T1037" s="6"/>
      <c r="U1037" s="6"/>
      <c r="V1037" s="6"/>
      <c r="W1037" s="6"/>
      <c r="X1037" s="6"/>
      <c r="Y1037" s="6"/>
    </row>
    <row r="1038" spans="16:25" ht="12" customHeight="1" x14ac:dyDescent="0.25">
      <c r="P1038" s="293"/>
      <c r="Q1038" s="6"/>
      <c r="R1038" s="6"/>
      <c r="S1038" s="6"/>
      <c r="T1038" s="6"/>
      <c r="U1038" s="6"/>
      <c r="V1038" s="6"/>
      <c r="W1038" s="6"/>
      <c r="X1038" s="6"/>
      <c r="Y1038" s="6"/>
    </row>
    <row r="1039" spans="16:25" ht="12" customHeight="1" x14ac:dyDescent="0.25">
      <c r="P1039" s="293"/>
      <c r="Q1039" s="6"/>
      <c r="R1039" s="6"/>
      <c r="S1039" s="6"/>
      <c r="T1039" s="6"/>
      <c r="U1039" s="6"/>
      <c r="V1039" s="6"/>
      <c r="W1039" s="6"/>
      <c r="X1039" s="6"/>
      <c r="Y1039" s="6"/>
    </row>
    <row r="1040" spans="16:25" ht="12" customHeight="1" x14ac:dyDescent="0.25">
      <c r="P1040" s="293"/>
      <c r="Q1040" s="6"/>
      <c r="R1040" s="6"/>
      <c r="S1040" s="6"/>
      <c r="T1040" s="6"/>
      <c r="U1040" s="6"/>
      <c r="V1040" s="6"/>
      <c r="W1040" s="6"/>
      <c r="X1040" s="6"/>
      <c r="Y1040" s="6"/>
    </row>
    <row r="1041" spans="16:25" ht="12" customHeight="1" x14ac:dyDescent="0.25">
      <c r="P1041" s="293"/>
      <c r="Q1041" s="6"/>
      <c r="R1041" s="6"/>
      <c r="S1041" s="6"/>
      <c r="T1041" s="6"/>
      <c r="U1041" s="6"/>
      <c r="V1041" s="6"/>
      <c r="W1041" s="6"/>
      <c r="X1041" s="6"/>
      <c r="Y1041" s="6"/>
    </row>
    <row r="1042" spans="16:25" ht="12" customHeight="1" x14ac:dyDescent="0.25">
      <c r="P1042" s="293"/>
      <c r="Q1042" s="6"/>
      <c r="R1042" s="6"/>
      <c r="S1042" s="6"/>
      <c r="T1042" s="6"/>
      <c r="U1042" s="6"/>
      <c r="V1042" s="6"/>
      <c r="W1042" s="6"/>
      <c r="X1042" s="6"/>
      <c r="Y1042" s="6"/>
    </row>
    <row r="1043" spans="16:25" ht="12" customHeight="1" x14ac:dyDescent="0.25">
      <c r="P1043" s="293"/>
      <c r="Q1043" s="6"/>
      <c r="R1043" s="6"/>
      <c r="S1043" s="6"/>
      <c r="T1043" s="6"/>
      <c r="U1043" s="6"/>
      <c r="V1043" s="6"/>
      <c r="W1043" s="6"/>
      <c r="X1043" s="6"/>
      <c r="Y1043" s="6"/>
    </row>
    <row r="1044" spans="16:25" ht="12" customHeight="1" x14ac:dyDescent="0.25">
      <c r="P1044" s="293"/>
      <c r="Q1044" s="6"/>
      <c r="R1044" s="6"/>
      <c r="S1044" s="6"/>
      <c r="T1044" s="6"/>
      <c r="U1044" s="6"/>
      <c r="V1044" s="6"/>
      <c r="W1044" s="6"/>
      <c r="X1044" s="6"/>
      <c r="Y1044" s="6"/>
    </row>
    <row r="1045" spans="16:25" ht="12" customHeight="1" x14ac:dyDescent="0.25">
      <c r="P1045" s="293"/>
      <c r="Q1045" s="6"/>
      <c r="R1045" s="6"/>
      <c r="S1045" s="6"/>
      <c r="T1045" s="6"/>
      <c r="U1045" s="6"/>
      <c r="V1045" s="6"/>
      <c r="W1045" s="6"/>
      <c r="X1045" s="6"/>
      <c r="Y1045" s="6"/>
    </row>
    <row r="1046" spans="16:25" ht="12" customHeight="1" x14ac:dyDescent="0.25">
      <c r="P1046" s="293"/>
      <c r="Q1046" s="6"/>
      <c r="R1046" s="6"/>
      <c r="S1046" s="6"/>
      <c r="T1046" s="6"/>
      <c r="U1046" s="6"/>
      <c r="V1046" s="6"/>
      <c r="W1046" s="6"/>
      <c r="X1046" s="6"/>
      <c r="Y1046" s="6"/>
    </row>
    <row r="1047" spans="16:25" ht="12" customHeight="1" x14ac:dyDescent="0.25">
      <c r="P1047" s="293"/>
      <c r="Q1047" s="6"/>
      <c r="R1047" s="6"/>
      <c r="S1047" s="6"/>
      <c r="T1047" s="6"/>
      <c r="U1047" s="6"/>
      <c r="V1047" s="6"/>
      <c r="W1047" s="6"/>
      <c r="X1047" s="6"/>
      <c r="Y1047" s="6"/>
    </row>
    <row r="1048" spans="16:25" ht="12" customHeight="1" x14ac:dyDescent="0.25">
      <c r="P1048" s="293"/>
      <c r="Q1048" s="6"/>
      <c r="R1048" s="6"/>
      <c r="S1048" s="6"/>
      <c r="T1048" s="6"/>
      <c r="U1048" s="6"/>
      <c r="V1048" s="6"/>
      <c r="W1048" s="6"/>
      <c r="X1048" s="6"/>
      <c r="Y1048" s="6"/>
    </row>
    <row r="1049" spans="16:25" ht="12" customHeight="1" x14ac:dyDescent="0.25">
      <c r="P1049" s="293"/>
      <c r="Q1049" s="6"/>
      <c r="R1049" s="6"/>
      <c r="S1049" s="6"/>
      <c r="T1049" s="6"/>
      <c r="U1049" s="6"/>
      <c r="V1049" s="6"/>
      <c r="W1049" s="6"/>
      <c r="X1049" s="6"/>
      <c r="Y1049" s="6"/>
    </row>
    <row r="1050" spans="16:25" ht="12" customHeight="1" x14ac:dyDescent="0.25">
      <c r="P1050" s="293"/>
      <c r="Q1050" s="6"/>
      <c r="R1050" s="6"/>
      <c r="S1050" s="6"/>
      <c r="T1050" s="6"/>
      <c r="U1050" s="6"/>
      <c r="V1050" s="6"/>
      <c r="W1050" s="6"/>
      <c r="X1050" s="6"/>
      <c r="Y1050" s="6"/>
    </row>
    <row r="1051" spans="16:25" ht="12" customHeight="1" x14ac:dyDescent="0.25">
      <c r="P1051" s="293"/>
      <c r="Q1051" s="6"/>
      <c r="R1051" s="6"/>
      <c r="S1051" s="6"/>
      <c r="T1051" s="6"/>
      <c r="U1051" s="6"/>
      <c r="V1051" s="6"/>
      <c r="W1051" s="6"/>
      <c r="X1051" s="6"/>
      <c r="Y1051" s="6"/>
    </row>
    <row r="1052" spans="16:25" ht="12" customHeight="1" x14ac:dyDescent="0.25">
      <c r="P1052" s="293"/>
      <c r="Q1052" s="6"/>
      <c r="R1052" s="6"/>
      <c r="S1052" s="6"/>
      <c r="T1052" s="6"/>
      <c r="U1052" s="6"/>
      <c r="V1052" s="6"/>
      <c r="W1052" s="6"/>
      <c r="X1052" s="6"/>
      <c r="Y1052" s="6"/>
    </row>
    <row r="1053" spans="16:25" ht="12" customHeight="1" x14ac:dyDescent="0.25">
      <c r="P1053" s="293"/>
      <c r="Q1053" s="6"/>
      <c r="R1053" s="6"/>
      <c r="S1053" s="6"/>
      <c r="T1053" s="6"/>
      <c r="U1053" s="6"/>
      <c r="V1053" s="6"/>
      <c r="W1053" s="6"/>
      <c r="X1053" s="6"/>
      <c r="Y1053" s="6"/>
    </row>
    <row r="1054" spans="16:25" ht="12" customHeight="1" x14ac:dyDescent="0.25">
      <c r="P1054" s="293"/>
      <c r="Q1054" s="6"/>
      <c r="R1054" s="6"/>
      <c r="S1054" s="6"/>
      <c r="T1054" s="6"/>
      <c r="U1054" s="6"/>
      <c r="V1054" s="6"/>
      <c r="W1054" s="6"/>
      <c r="X1054" s="6"/>
      <c r="Y1054" s="6"/>
    </row>
    <row r="1055" spans="16:25" ht="12" customHeight="1" x14ac:dyDescent="0.25">
      <c r="P1055" s="293"/>
      <c r="Q1055" s="6"/>
      <c r="R1055" s="6"/>
      <c r="S1055" s="6"/>
      <c r="T1055" s="6"/>
      <c r="U1055" s="6"/>
      <c r="V1055" s="6"/>
      <c r="W1055" s="6"/>
      <c r="X1055" s="6"/>
      <c r="Y1055" s="6"/>
    </row>
    <row r="1056" spans="16:25" ht="12" customHeight="1" x14ac:dyDescent="0.25">
      <c r="P1056" s="293"/>
      <c r="Q1056" s="6"/>
      <c r="R1056" s="6"/>
      <c r="S1056" s="6"/>
      <c r="T1056" s="6"/>
      <c r="U1056" s="6"/>
      <c r="V1056" s="6"/>
      <c r="W1056" s="6"/>
      <c r="X1056" s="6"/>
      <c r="Y1056" s="6"/>
    </row>
    <row r="1057" spans="16:25" ht="12" customHeight="1" x14ac:dyDescent="0.25">
      <c r="P1057" s="293"/>
      <c r="Q1057" s="6"/>
      <c r="R1057" s="6"/>
      <c r="S1057" s="6"/>
      <c r="T1057" s="6"/>
      <c r="U1057" s="6"/>
      <c r="V1057" s="6"/>
      <c r="W1057" s="6"/>
      <c r="X1057" s="6"/>
      <c r="Y1057" s="6"/>
    </row>
    <row r="1058" spans="16:25" ht="12" customHeight="1" x14ac:dyDescent="0.25">
      <c r="P1058" s="293"/>
      <c r="Q1058" s="6"/>
      <c r="R1058" s="6"/>
      <c r="S1058" s="6"/>
      <c r="T1058" s="6"/>
      <c r="U1058" s="6"/>
      <c r="V1058" s="6"/>
      <c r="W1058" s="6"/>
      <c r="X1058" s="6"/>
      <c r="Y1058" s="6"/>
    </row>
    <row r="1059" spans="16:25" ht="12" customHeight="1" x14ac:dyDescent="0.25">
      <c r="P1059" s="293"/>
      <c r="Q1059" s="6"/>
      <c r="R1059" s="6"/>
      <c r="S1059" s="6"/>
      <c r="T1059" s="6"/>
      <c r="U1059" s="6"/>
      <c r="V1059" s="6"/>
      <c r="W1059" s="6"/>
      <c r="X1059" s="6"/>
      <c r="Y1059" s="6"/>
    </row>
    <row r="1060" spans="16:25" ht="12" customHeight="1" x14ac:dyDescent="0.25">
      <c r="P1060" s="293"/>
      <c r="Q1060" s="6"/>
      <c r="R1060" s="6"/>
      <c r="S1060" s="6"/>
      <c r="T1060" s="6"/>
      <c r="U1060" s="6"/>
      <c r="V1060" s="6"/>
      <c r="W1060" s="6"/>
      <c r="X1060" s="6"/>
      <c r="Y1060" s="6"/>
    </row>
    <row r="1061" spans="16:25" ht="12" customHeight="1" x14ac:dyDescent="0.25">
      <c r="P1061" s="293"/>
      <c r="Q1061" s="6"/>
      <c r="R1061" s="6"/>
      <c r="S1061" s="6"/>
      <c r="T1061" s="6"/>
      <c r="U1061" s="6"/>
      <c r="V1061" s="6"/>
      <c r="W1061" s="6"/>
      <c r="X1061" s="6"/>
      <c r="Y1061" s="6"/>
    </row>
    <row r="1062" spans="16:25" ht="12" customHeight="1" x14ac:dyDescent="0.25">
      <c r="P1062" s="293"/>
      <c r="Q1062" s="6"/>
      <c r="R1062" s="6"/>
      <c r="S1062" s="6"/>
      <c r="T1062" s="6"/>
      <c r="U1062" s="6"/>
      <c r="V1062" s="6"/>
      <c r="W1062" s="6"/>
      <c r="X1062" s="6"/>
      <c r="Y1062" s="6"/>
    </row>
    <row r="1063" spans="16:25" ht="12" customHeight="1" x14ac:dyDescent="0.25">
      <c r="P1063" s="293"/>
      <c r="Q1063" s="6"/>
      <c r="R1063" s="6"/>
      <c r="S1063" s="6"/>
      <c r="T1063" s="6"/>
      <c r="U1063" s="6"/>
      <c r="V1063" s="6"/>
      <c r="W1063" s="6"/>
      <c r="X1063" s="6"/>
      <c r="Y1063" s="6"/>
    </row>
    <row r="1064" spans="16:25" ht="12" customHeight="1" x14ac:dyDescent="0.25">
      <c r="P1064" s="293"/>
      <c r="Q1064" s="6"/>
      <c r="R1064" s="6"/>
      <c r="S1064" s="6"/>
      <c r="T1064" s="6"/>
      <c r="U1064" s="6"/>
      <c r="V1064" s="6"/>
      <c r="W1064" s="6"/>
      <c r="X1064" s="6"/>
      <c r="Y1064" s="6"/>
    </row>
    <row r="1065" spans="16:25" ht="12" customHeight="1" x14ac:dyDescent="0.25">
      <c r="P1065" s="293"/>
      <c r="Q1065" s="6"/>
      <c r="R1065" s="6"/>
      <c r="S1065" s="6"/>
      <c r="T1065" s="6"/>
      <c r="U1065" s="6"/>
      <c r="V1065" s="6"/>
      <c r="W1065" s="6"/>
      <c r="X1065" s="6"/>
      <c r="Y1065" s="6"/>
    </row>
    <row r="1066" spans="16:25" ht="12" customHeight="1" x14ac:dyDescent="0.25">
      <c r="P1066" s="293"/>
      <c r="Q1066" s="6"/>
      <c r="R1066" s="6"/>
      <c r="S1066" s="6"/>
      <c r="T1066" s="6"/>
      <c r="U1066" s="6"/>
      <c r="V1066" s="6"/>
      <c r="W1066" s="6"/>
      <c r="X1066" s="6"/>
      <c r="Y1066" s="6"/>
    </row>
    <row r="1067" spans="16:25" ht="12" customHeight="1" x14ac:dyDescent="0.25">
      <c r="P1067" s="293"/>
      <c r="Q1067" s="6"/>
      <c r="R1067" s="6"/>
      <c r="S1067" s="6"/>
      <c r="T1067" s="6"/>
      <c r="U1067" s="6"/>
      <c r="V1067" s="6"/>
      <c r="W1067" s="6"/>
      <c r="X1067" s="6"/>
      <c r="Y1067" s="6"/>
    </row>
    <row r="1068" spans="16:25" ht="12" customHeight="1" x14ac:dyDescent="0.25">
      <c r="P1068" s="293"/>
      <c r="Q1068" s="6"/>
      <c r="R1068" s="6"/>
      <c r="S1068" s="6"/>
      <c r="T1068" s="6"/>
      <c r="U1068" s="6"/>
      <c r="V1068" s="6"/>
      <c r="W1068" s="6"/>
      <c r="X1068" s="6"/>
      <c r="Y1068" s="6"/>
    </row>
    <row r="1069" spans="16:25" ht="12" customHeight="1" x14ac:dyDescent="0.25">
      <c r="P1069" s="293"/>
      <c r="Q1069" s="6"/>
      <c r="R1069" s="6"/>
      <c r="S1069" s="6"/>
      <c r="T1069" s="6"/>
      <c r="U1069" s="6"/>
      <c r="V1069" s="6"/>
      <c r="W1069" s="6"/>
      <c r="X1069" s="6"/>
      <c r="Y1069" s="6"/>
    </row>
    <row r="1070" spans="16:25" ht="12" customHeight="1" x14ac:dyDescent="0.25">
      <c r="P1070" s="293"/>
      <c r="Q1070" s="6"/>
      <c r="R1070" s="6"/>
      <c r="S1070" s="6"/>
      <c r="T1070" s="6"/>
      <c r="U1070" s="6"/>
      <c r="V1070" s="6"/>
      <c r="W1070" s="6"/>
      <c r="X1070" s="6"/>
      <c r="Y1070" s="6"/>
    </row>
    <row r="1071" spans="16:25" ht="12" customHeight="1" x14ac:dyDescent="0.25">
      <c r="P1071" s="293"/>
      <c r="Q1071" s="6"/>
      <c r="R1071" s="6"/>
      <c r="S1071" s="6"/>
      <c r="T1071" s="6"/>
      <c r="U1071" s="6"/>
      <c r="V1071" s="6"/>
      <c r="W1071" s="6"/>
      <c r="X1071" s="6"/>
      <c r="Y1071" s="6"/>
    </row>
    <row r="1072" spans="16:25" ht="12" customHeight="1" x14ac:dyDescent="0.25">
      <c r="P1072" s="293"/>
      <c r="Q1072" s="6"/>
      <c r="R1072" s="6"/>
      <c r="S1072" s="6"/>
      <c r="T1072" s="6"/>
      <c r="U1072" s="6"/>
      <c r="V1072" s="6"/>
      <c r="W1072" s="6"/>
      <c r="X1072" s="6"/>
      <c r="Y1072" s="6"/>
    </row>
    <row r="1073" spans="16:25" ht="12" customHeight="1" x14ac:dyDescent="0.25">
      <c r="P1073" s="293"/>
      <c r="Q1073" s="6"/>
      <c r="R1073" s="6"/>
      <c r="S1073" s="6"/>
      <c r="T1073" s="6"/>
      <c r="U1073" s="6"/>
      <c r="V1073" s="6"/>
      <c r="W1073" s="6"/>
      <c r="X1073" s="6"/>
      <c r="Y1073" s="6"/>
    </row>
    <row r="1074" spans="16:25" ht="12" customHeight="1" x14ac:dyDescent="0.25">
      <c r="P1074" s="293"/>
      <c r="Q1074" s="6"/>
      <c r="R1074" s="6"/>
      <c r="S1074" s="6"/>
      <c r="T1074" s="6"/>
      <c r="U1074" s="6"/>
      <c r="V1074" s="6"/>
      <c r="W1074" s="6"/>
      <c r="X1074" s="6"/>
      <c r="Y1074" s="6"/>
    </row>
    <row r="1075" spans="16:25" ht="12" customHeight="1" x14ac:dyDescent="0.25">
      <c r="P1075" s="293"/>
      <c r="Q1075" s="6"/>
      <c r="R1075" s="6"/>
      <c r="S1075" s="6"/>
      <c r="T1075" s="6"/>
      <c r="U1075" s="6"/>
      <c r="V1075" s="6"/>
      <c r="W1075" s="6"/>
      <c r="X1075" s="6"/>
      <c r="Y1075" s="6"/>
    </row>
    <row r="1076" spans="16:25" ht="12" customHeight="1" x14ac:dyDescent="0.25">
      <c r="P1076" s="293"/>
      <c r="Q1076" s="6"/>
      <c r="R1076" s="6"/>
      <c r="S1076" s="6"/>
      <c r="T1076" s="6"/>
      <c r="U1076" s="6"/>
      <c r="V1076" s="6"/>
      <c r="W1076" s="6"/>
      <c r="X1076" s="6"/>
      <c r="Y1076" s="6"/>
    </row>
    <row r="1077" spans="16:25" ht="12" customHeight="1" x14ac:dyDescent="0.25">
      <c r="P1077" s="293"/>
      <c r="Q1077" s="6"/>
      <c r="R1077" s="6"/>
      <c r="S1077" s="6"/>
      <c r="T1077" s="6"/>
      <c r="U1077" s="6"/>
      <c r="V1077" s="6"/>
      <c r="W1077" s="6"/>
      <c r="X1077" s="6"/>
      <c r="Y1077" s="6"/>
    </row>
    <row r="1078" spans="16:25" ht="12" customHeight="1" x14ac:dyDescent="0.25">
      <c r="P1078" s="293"/>
      <c r="Q1078" s="6"/>
      <c r="R1078" s="6"/>
      <c r="S1078" s="6"/>
      <c r="T1078" s="6"/>
      <c r="U1078" s="6"/>
      <c r="V1078" s="6"/>
      <c r="W1078" s="6"/>
      <c r="X1078" s="6"/>
      <c r="Y1078" s="6"/>
    </row>
    <row r="1079" spans="16:25" ht="12" customHeight="1" x14ac:dyDescent="0.25">
      <c r="P1079" s="293"/>
      <c r="Q1079" s="6"/>
      <c r="R1079" s="6"/>
      <c r="S1079" s="6"/>
      <c r="T1079" s="6"/>
      <c r="U1079" s="6"/>
      <c r="V1079" s="6"/>
      <c r="W1079" s="6"/>
      <c r="X1079" s="6"/>
      <c r="Y1079" s="6"/>
    </row>
    <row r="1080" spans="16:25" ht="12" customHeight="1" x14ac:dyDescent="0.25">
      <c r="P1080" s="293"/>
      <c r="Q1080" s="6"/>
      <c r="R1080" s="6"/>
      <c r="S1080" s="6"/>
      <c r="T1080" s="6"/>
      <c r="U1080" s="6"/>
      <c r="V1080" s="6"/>
      <c r="W1080" s="6"/>
      <c r="X1080" s="6"/>
      <c r="Y1080" s="6"/>
    </row>
    <row r="1081" spans="16:25" ht="12" customHeight="1" x14ac:dyDescent="0.25">
      <c r="P1081" s="293"/>
      <c r="Q1081" s="6"/>
      <c r="R1081" s="6"/>
      <c r="S1081" s="6"/>
      <c r="T1081" s="6"/>
      <c r="U1081" s="6"/>
      <c r="V1081" s="6"/>
      <c r="W1081" s="6"/>
      <c r="X1081" s="6"/>
      <c r="Y1081" s="6"/>
    </row>
    <row r="1082" spans="16:25" ht="12" customHeight="1" x14ac:dyDescent="0.25">
      <c r="P1082" s="293"/>
      <c r="Q1082" s="6"/>
      <c r="R1082" s="6"/>
      <c r="S1082" s="6"/>
      <c r="T1082" s="6"/>
      <c r="U1082" s="6"/>
      <c r="V1082" s="6"/>
      <c r="W1082" s="6"/>
      <c r="X1082" s="6"/>
      <c r="Y1082" s="6"/>
    </row>
    <row r="1083" spans="16:25" ht="12" customHeight="1" x14ac:dyDescent="0.25">
      <c r="P1083" s="293"/>
      <c r="Q1083" s="6"/>
      <c r="R1083" s="6"/>
      <c r="S1083" s="6"/>
      <c r="T1083" s="6"/>
      <c r="U1083" s="6"/>
      <c r="V1083" s="6"/>
      <c r="W1083" s="6"/>
      <c r="X1083" s="6"/>
      <c r="Y1083" s="6"/>
    </row>
    <row r="1084" spans="16:25" ht="12" customHeight="1" x14ac:dyDescent="0.25">
      <c r="P1084" s="293"/>
      <c r="Q1084" s="6"/>
      <c r="R1084" s="6"/>
      <c r="S1084" s="6"/>
      <c r="T1084" s="6"/>
      <c r="U1084" s="6"/>
      <c r="V1084" s="6"/>
      <c r="W1084" s="6"/>
      <c r="X1084" s="6"/>
      <c r="Y1084" s="6"/>
    </row>
    <row r="1085" spans="16:25" ht="12" customHeight="1" x14ac:dyDescent="0.25">
      <c r="P1085" s="293"/>
      <c r="Q1085" s="6"/>
      <c r="R1085" s="6"/>
      <c r="S1085" s="6"/>
      <c r="T1085" s="6"/>
      <c r="U1085" s="6"/>
      <c r="V1085" s="6"/>
      <c r="W1085" s="6"/>
      <c r="X1085" s="6"/>
      <c r="Y1085" s="6"/>
    </row>
    <row r="1086" spans="16:25" ht="12" customHeight="1" x14ac:dyDescent="0.25">
      <c r="P1086" s="293"/>
      <c r="Q1086" s="6"/>
      <c r="R1086" s="6"/>
      <c r="S1086" s="6"/>
      <c r="T1086" s="6"/>
      <c r="U1086" s="6"/>
      <c r="V1086" s="6"/>
      <c r="W1086" s="6"/>
      <c r="X1086" s="6"/>
      <c r="Y1086" s="6"/>
    </row>
    <row r="1087" spans="16:25" ht="12" customHeight="1" x14ac:dyDescent="0.25">
      <c r="P1087" s="293"/>
      <c r="Q1087" s="6"/>
      <c r="R1087" s="6"/>
      <c r="S1087" s="6"/>
      <c r="T1087" s="6"/>
      <c r="U1087" s="6"/>
      <c r="V1087" s="6"/>
      <c r="W1087" s="6"/>
      <c r="X1087" s="6"/>
      <c r="Y1087" s="6"/>
    </row>
    <row r="1088" spans="16:25" ht="12" customHeight="1" x14ac:dyDescent="0.25">
      <c r="P1088" s="293"/>
      <c r="Q1088" s="6"/>
      <c r="R1088" s="6"/>
      <c r="S1088" s="6"/>
      <c r="T1088" s="6"/>
      <c r="U1088" s="6"/>
      <c r="V1088" s="6"/>
      <c r="W1088" s="6"/>
      <c r="X1088" s="6"/>
      <c r="Y1088" s="6"/>
    </row>
    <row r="1089" spans="16:25" ht="12" customHeight="1" x14ac:dyDescent="0.25">
      <c r="P1089" s="293"/>
      <c r="Q1089" s="6"/>
      <c r="R1089" s="6"/>
      <c r="S1089" s="6"/>
      <c r="T1089" s="6"/>
      <c r="U1089" s="6"/>
      <c r="V1089" s="6"/>
      <c r="W1089" s="6"/>
      <c r="X1089" s="6"/>
      <c r="Y1089" s="6"/>
    </row>
    <row r="1090" spans="16:25" ht="12" customHeight="1" x14ac:dyDescent="0.25">
      <c r="P1090" s="293"/>
      <c r="Q1090" s="6"/>
      <c r="R1090" s="6"/>
      <c r="S1090" s="6"/>
      <c r="T1090" s="6"/>
      <c r="U1090" s="6"/>
      <c r="V1090" s="6"/>
      <c r="W1090" s="6"/>
      <c r="X1090" s="6"/>
      <c r="Y1090" s="6"/>
    </row>
    <row r="1091" spans="16:25" ht="12" customHeight="1" x14ac:dyDescent="0.25">
      <c r="P1091" s="293"/>
      <c r="Q1091" s="6"/>
      <c r="R1091" s="6"/>
      <c r="S1091" s="6"/>
      <c r="T1091" s="6"/>
      <c r="U1091" s="6"/>
      <c r="V1091" s="6"/>
      <c r="W1091" s="6"/>
      <c r="X1091" s="6"/>
      <c r="Y1091" s="6"/>
    </row>
    <row r="1092" spans="16:25" ht="12" customHeight="1" x14ac:dyDescent="0.25">
      <c r="P1092" s="293"/>
      <c r="Q1092" s="6"/>
      <c r="R1092" s="6"/>
      <c r="S1092" s="6"/>
      <c r="T1092" s="6"/>
      <c r="U1092" s="6"/>
      <c r="V1092" s="6"/>
      <c r="W1092" s="6"/>
      <c r="X1092" s="6"/>
      <c r="Y1092" s="6"/>
    </row>
    <row r="1093" spans="16:25" ht="12" customHeight="1" x14ac:dyDescent="0.25">
      <c r="P1093" s="293"/>
      <c r="Q1093" s="6"/>
      <c r="R1093" s="6"/>
      <c r="S1093" s="6"/>
      <c r="T1093" s="6"/>
      <c r="U1093" s="6"/>
      <c r="V1093" s="6"/>
      <c r="W1093" s="6"/>
      <c r="X1093" s="6"/>
      <c r="Y1093" s="6"/>
    </row>
    <row r="1094" spans="16:25" ht="12" customHeight="1" x14ac:dyDescent="0.25">
      <c r="P1094" s="293"/>
      <c r="Q1094" s="6"/>
      <c r="R1094" s="6"/>
      <c r="S1094" s="6"/>
      <c r="T1094" s="6"/>
      <c r="U1094" s="6"/>
      <c r="V1094" s="6"/>
      <c r="W1094" s="6"/>
      <c r="X1094" s="6"/>
      <c r="Y1094" s="6"/>
    </row>
    <row r="1095" spans="16:25" ht="12" customHeight="1" x14ac:dyDescent="0.25">
      <c r="P1095" s="293"/>
      <c r="Q1095" s="6"/>
      <c r="R1095" s="6"/>
      <c r="S1095" s="6"/>
      <c r="T1095" s="6"/>
      <c r="U1095" s="6"/>
      <c r="V1095" s="6"/>
      <c r="W1095" s="6"/>
      <c r="X1095" s="6"/>
      <c r="Y1095" s="6"/>
    </row>
    <row r="1096" spans="16:25" ht="12" customHeight="1" x14ac:dyDescent="0.25">
      <c r="P1096" s="293"/>
      <c r="Q1096" s="6"/>
      <c r="R1096" s="6"/>
      <c r="S1096" s="6"/>
      <c r="T1096" s="6"/>
      <c r="U1096" s="6"/>
      <c r="V1096" s="6"/>
      <c r="W1096" s="6"/>
      <c r="X1096" s="6"/>
      <c r="Y1096" s="6"/>
    </row>
    <row r="1097" spans="16:25" ht="12" customHeight="1" x14ac:dyDescent="0.25">
      <c r="P1097" s="293"/>
      <c r="Q1097" s="6"/>
      <c r="R1097" s="6"/>
      <c r="S1097" s="6"/>
      <c r="T1097" s="6"/>
      <c r="U1097" s="6"/>
      <c r="V1097" s="6"/>
      <c r="W1097" s="6"/>
      <c r="X1097" s="6"/>
      <c r="Y1097" s="6"/>
    </row>
    <row r="1098" spans="16:25" ht="12" customHeight="1" x14ac:dyDescent="0.25">
      <c r="P1098" s="293"/>
      <c r="Q1098" s="6"/>
      <c r="R1098" s="6"/>
      <c r="S1098" s="6"/>
      <c r="T1098" s="6"/>
      <c r="U1098" s="6"/>
      <c r="V1098" s="6"/>
      <c r="W1098" s="6"/>
      <c r="X1098" s="6"/>
      <c r="Y1098" s="6"/>
    </row>
    <row r="1099" spans="16:25" ht="12" customHeight="1" x14ac:dyDescent="0.25">
      <c r="P1099" s="293"/>
      <c r="Q1099" s="6"/>
      <c r="R1099" s="6"/>
      <c r="S1099" s="6"/>
      <c r="T1099" s="6"/>
      <c r="U1099" s="6"/>
      <c r="V1099" s="6"/>
      <c r="W1099" s="6"/>
      <c r="X1099" s="6"/>
      <c r="Y1099" s="6"/>
    </row>
    <row r="1100" spans="16:25" ht="12" customHeight="1" x14ac:dyDescent="0.25">
      <c r="P1100" s="293"/>
      <c r="Q1100" s="6"/>
      <c r="R1100" s="6"/>
      <c r="S1100" s="6"/>
      <c r="T1100" s="6"/>
      <c r="U1100" s="6"/>
      <c r="V1100" s="6"/>
      <c r="W1100" s="6"/>
      <c r="X1100" s="6"/>
      <c r="Y1100" s="6"/>
    </row>
    <row r="1101" spans="16:25" ht="12" customHeight="1" x14ac:dyDescent="0.25">
      <c r="P1101" s="293"/>
      <c r="Q1101" s="6"/>
      <c r="R1101" s="6"/>
      <c r="S1101" s="6"/>
      <c r="T1101" s="6"/>
      <c r="U1101" s="6"/>
      <c r="V1101" s="6"/>
      <c r="W1101" s="6"/>
      <c r="X1101" s="6"/>
      <c r="Y1101" s="6"/>
    </row>
    <row r="1102" spans="16:25" ht="12" customHeight="1" x14ac:dyDescent="0.25">
      <c r="P1102" s="293"/>
      <c r="Q1102" s="6"/>
      <c r="R1102" s="6"/>
      <c r="S1102" s="6"/>
      <c r="T1102" s="6"/>
      <c r="U1102" s="6"/>
      <c r="V1102" s="6"/>
      <c r="W1102" s="6"/>
      <c r="X1102" s="6"/>
      <c r="Y1102" s="6"/>
    </row>
    <row r="1103" spans="16:25" ht="12" customHeight="1" x14ac:dyDescent="0.25">
      <c r="P1103" s="293"/>
      <c r="Q1103" s="6"/>
      <c r="R1103" s="6"/>
      <c r="S1103" s="6"/>
      <c r="T1103" s="6"/>
      <c r="U1103" s="6"/>
      <c r="V1103" s="6"/>
      <c r="W1103" s="6"/>
      <c r="X1103" s="6"/>
      <c r="Y1103" s="6"/>
    </row>
    <row r="1104" spans="16:25" ht="12" customHeight="1" x14ac:dyDescent="0.25">
      <c r="P1104" s="293"/>
      <c r="Q1104" s="6"/>
      <c r="R1104" s="6"/>
      <c r="S1104" s="6"/>
      <c r="T1104" s="6"/>
      <c r="U1104" s="6"/>
      <c r="V1104" s="6"/>
      <c r="W1104" s="6"/>
      <c r="X1104" s="6"/>
      <c r="Y1104" s="6"/>
    </row>
    <row r="1105" spans="16:25" ht="12" customHeight="1" x14ac:dyDescent="0.25">
      <c r="P1105" s="293"/>
      <c r="Q1105" s="6"/>
      <c r="R1105" s="6"/>
      <c r="S1105" s="6"/>
      <c r="T1105" s="6"/>
      <c r="U1105" s="6"/>
      <c r="V1105" s="6"/>
      <c r="W1105" s="6"/>
      <c r="X1105" s="6"/>
      <c r="Y1105" s="6"/>
    </row>
    <row r="1106" spans="16:25" ht="12" customHeight="1" x14ac:dyDescent="0.25">
      <c r="P1106" s="293"/>
      <c r="Q1106" s="6"/>
      <c r="R1106" s="6"/>
      <c r="S1106" s="6"/>
      <c r="T1106" s="6"/>
      <c r="U1106" s="6"/>
      <c r="V1106" s="6"/>
      <c r="W1106" s="6"/>
      <c r="X1106" s="6"/>
      <c r="Y1106" s="6"/>
    </row>
    <row r="1107" spans="16:25" ht="12" customHeight="1" x14ac:dyDescent="0.25">
      <c r="P1107" s="293"/>
      <c r="Q1107" s="6"/>
      <c r="R1107" s="6"/>
      <c r="S1107" s="6"/>
      <c r="T1107" s="6"/>
      <c r="U1107" s="6"/>
      <c r="V1107" s="6"/>
      <c r="W1107" s="6"/>
      <c r="X1107" s="6"/>
      <c r="Y1107" s="6"/>
    </row>
    <row r="1108" spans="16:25" ht="12" customHeight="1" x14ac:dyDescent="0.25">
      <c r="P1108" s="293"/>
      <c r="Q1108" s="6"/>
      <c r="R1108" s="6"/>
      <c r="S1108" s="6"/>
      <c r="T1108" s="6"/>
      <c r="U1108" s="6"/>
      <c r="V1108" s="6"/>
      <c r="W1108" s="6"/>
      <c r="X1108" s="6"/>
      <c r="Y1108" s="6"/>
    </row>
    <row r="1109" spans="16:25" ht="12" customHeight="1" x14ac:dyDescent="0.25">
      <c r="P1109" s="293"/>
      <c r="Q1109" s="6"/>
      <c r="R1109" s="6"/>
      <c r="S1109" s="6"/>
      <c r="T1109" s="6"/>
      <c r="U1109" s="6"/>
      <c r="V1109" s="6"/>
      <c r="W1109" s="6"/>
      <c r="X1109" s="6"/>
      <c r="Y1109" s="6"/>
    </row>
    <row r="1110" spans="16:25" ht="12" customHeight="1" x14ac:dyDescent="0.25">
      <c r="P1110" s="293"/>
      <c r="Q1110" s="6"/>
      <c r="R1110" s="6"/>
      <c r="S1110" s="6"/>
      <c r="T1110" s="6"/>
      <c r="U1110" s="6"/>
      <c r="V1110" s="6"/>
      <c r="W1110" s="6"/>
      <c r="X1110" s="6"/>
      <c r="Y1110" s="6"/>
    </row>
    <row r="1111" spans="16:25" ht="12" customHeight="1" x14ac:dyDescent="0.25">
      <c r="P1111" s="293"/>
      <c r="Q1111" s="6"/>
      <c r="R1111" s="6"/>
      <c r="S1111" s="6"/>
      <c r="T1111" s="6"/>
      <c r="U1111" s="6"/>
      <c r="V1111" s="6"/>
      <c r="W1111" s="6"/>
      <c r="X1111" s="6"/>
      <c r="Y1111" s="6"/>
    </row>
    <row r="1112" spans="16:25" ht="12" customHeight="1" x14ac:dyDescent="0.25">
      <c r="P1112" s="293"/>
      <c r="Q1112" s="6"/>
      <c r="R1112" s="6"/>
      <c r="S1112" s="6"/>
      <c r="T1112" s="6"/>
      <c r="U1112" s="6"/>
      <c r="V1112" s="6"/>
      <c r="W1112" s="6"/>
      <c r="X1112" s="6"/>
      <c r="Y1112" s="6"/>
    </row>
    <row r="1113" spans="16:25" ht="12" customHeight="1" x14ac:dyDescent="0.25">
      <c r="P1113" s="293"/>
      <c r="Q1113" s="6"/>
      <c r="R1113" s="6"/>
      <c r="S1113" s="6"/>
      <c r="T1113" s="6"/>
      <c r="U1113" s="6"/>
      <c r="V1113" s="6"/>
      <c r="W1113" s="6"/>
      <c r="X1113" s="6"/>
      <c r="Y1113" s="6"/>
    </row>
    <row r="1114" spans="16:25" ht="12" customHeight="1" x14ac:dyDescent="0.25">
      <c r="P1114" s="293"/>
      <c r="Q1114" s="6"/>
      <c r="R1114" s="6"/>
      <c r="S1114" s="6"/>
      <c r="T1114" s="6"/>
      <c r="U1114" s="6"/>
      <c r="V1114" s="6"/>
      <c r="W1114" s="6"/>
      <c r="X1114" s="6"/>
      <c r="Y1114" s="6"/>
    </row>
    <row r="1115" spans="16:25" ht="12" customHeight="1" x14ac:dyDescent="0.25">
      <c r="P1115" s="293"/>
      <c r="Q1115" s="6"/>
      <c r="R1115" s="6"/>
      <c r="S1115" s="6"/>
      <c r="T1115" s="6"/>
      <c r="U1115" s="6"/>
      <c r="V1115" s="6"/>
      <c r="W1115" s="6"/>
      <c r="X1115" s="6"/>
      <c r="Y1115" s="6"/>
    </row>
    <row r="1116" spans="16:25" ht="12" customHeight="1" x14ac:dyDescent="0.25">
      <c r="P1116" s="293"/>
      <c r="Q1116" s="6"/>
      <c r="R1116" s="6"/>
      <c r="S1116" s="6"/>
      <c r="T1116" s="6"/>
      <c r="U1116" s="6"/>
      <c r="V1116" s="6"/>
      <c r="W1116" s="6"/>
      <c r="X1116" s="6"/>
      <c r="Y1116" s="6"/>
    </row>
    <row r="1117" spans="16:25" ht="12" customHeight="1" x14ac:dyDescent="0.25">
      <c r="P1117" s="293"/>
      <c r="Q1117" s="6"/>
      <c r="R1117" s="6"/>
      <c r="S1117" s="6"/>
      <c r="T1117" s="6"/>
      <c r="U1117" s="6"/>
      <c r="V1117" s="6"/>
      <c r="W1117" s="6"/>
      <c r="X1117" s="6"/>
      <c r="Y1117" s="6"/>
    </row>
    <row r="1118" spans="16:25" ht="12" customHeight="1" x14ac:dyDescent="0.25">
      <c r="P1118" s="293"/>
      <c r="Q1118" s="6"/>
      <c r="R1118" s="6"/>
      <c r="S1118" s="6"/>
      <c r="T1118" s="6"/>
      <c r="U1118" s="6"/>
      <c r="V1118" s="6"/>
      <c r="W1118" s="6"/>
      <c r="X1118" s="6"/>
      <c r="Y1118" s="6"/>
    </row>
    <row r="1119" spans="16:25" ht="12" customHeight="1" x14ac:dyDescent="0.25">
      <c r="P1119" s="293"/>
      <c r="Q1119" s="6"/>
      <c r="R1119" s="6"/>
      <c r="S1119" s="6"/>
      <c r="T1119" s="6"/>
      <c r="U1119" s="6"/>
      <c r="V1119" s="6"/>
      <c r="W1119" s="6"/>
      <c r="X1119" s="6"/>
      <c r="Y1119" s="6"/>
    </row>
    <row r="1120" spans="16:25" ht="12" customHeight="1" x14ac:dyDescent="0.25">
      <c r="P1120" s="293"/>
      <c r="Q1120" s="6"/>
      <c r="R1120" s="6"/>
      <c r="S1120" s="6"/>
      <c r="T1120" s="6"/>
      <c r="U1120" s="6"/>
      <c r="V1120" s="6"/>
      <c r="W1120" s="6"/>
      <c r="X1120" s="6"/>
      <c r="Y1120" s="6"/>
    </row>
    <row r="1121" spans="16:25" ht="12" customHeight="1" x14ac:dyDescent="0.25">
      <c r="P1121" s="293"/>
      <c r="Q1121" s="6"/>
      <c r="R1121" s="6"/>
      <c r="S1121" s="6"/>
      <c r="T1121" s="6"/>
      <c r="U1121" s="6"/>
      <c r="V1121" s="6"/>
      <c r="W1121" s="6"/>
      <c r="X1121" s="6"/>
      <c r="Y1121" s="6"/>
    </row>
    <row r="1122" spans="16:25" ht="12" customHeight="1" x14ac:dyDescent="0.25">
      <c r="P1122" s="293"/>
      <c r="Q1122" s="6"/>
      <c r="R1122" s="6"/>
      <c r="S1122" s="6"/>
      <c r="T1122" s="6"/>
      <c r="U1122" s="6"/>
      <c r="V1122" s="6"/>
      <c r="W1122" s="6"/>
      <c r="X1122" s="6"/>
      <c r="Y1122" s="6"/>
    </row>
    <row r="1123" spans="16:25" ht="12" customHeight="1" x14ac:dyDescent="0.25">
      <c r="P1123" s="293"/>
      <c r="Q1123" s="6"/>
      <c r="R1123" s="6"/>
      <c r="S1123" s="6"/>
      <c r="T1123" s="6"/>
      <c r="U1123" s="6"/>
      <c r="V1123" s="6"/>
      <c r="W1123" s="6"/>
      <c r="X1123" s="6"/>
      <c r="Y1123" s="6"/>
    </row>
    <row r="1124" spans="16:25" ht="12" customHeight="1" x14ac:dyDescent="0.25">
      <c r="P1124" s="293"/>
      <c r="Q1124" s="6"/>
      <c r="R1124" s="6"/>
      <c r="S1124" s="6"/>
      <c r="T1124" s="6"/>
      <c r="U1124" s="6"/>
      <c r="V1124" s="6"/>
      <c r="W1124" s="6"/>
      <c r="X1124" s="6"/>
      <c r="Y1124" s="6"/>
    </row>
    <row r="1125" spans="16:25" ht="12" customHeight="1" x14ac:dyDescent="0.25">
      <c r="P1125" s="293"/>
      <c r="Q1125" s="6"/>
      <c r="R1125" s="6"/>
      <c r="S1125" s="6"/>
      <c r="T1125" s="6"/>
      <c r="U1125" s="6"/>
      <c r="V1125" s="6"/>
      <c r="W1125" s="6"/>
      <c r="X1125" s="6"/>
      <c r="Y1125" s="6"/>
    </row>
    <row r="1126" spans="16:25" ht="12" customHeight="1" x14ac:dyDescent="0.25">
      <c r="P1126" s="293"/>
      <c r="Q1126" s="6"/>
      <c r="R1126" s="6"/>
      <c r="S1126" s="6"/>
      <c r="T1126" s="6"/>
      <c r="U1126" s="6"/>
      <c r="V1126" s="6"/>
      <c r="W1126" s="6"/>
      <c r="X1126" s="6"/>
      <c r="Y1126" s="6"/>
    </row>
    <row r="1127" spans="16:25" ht="12" customHeight="1" x14ac:dyDescent="0.25">
      <c r="P1127" s="293"/>
      <c r="Q1127" s="6"/>
      <c r="R1127" s="6"/>
      <c r="S1127" s="6"/>
      <c r="T1127" s="6"/>
      <c r="U1127" s="6"/>
      <c r="V1127" s="6"/>
      <c r="W1127" s="6"/>
      <c r="X1127" s="6"/>
      <c r="Y1127" s="6"/>
    </row>
    <row r="1128" spans="16:25" ht="12" customHeight="1" x14ac:dyDescent="0.25">
      <c r="P1128" s="293"/>
      <c r="Q1128" s="6"/>
      <c r="R1128" s="6"/>
      <c r="S1128" s="6"/>
      <c r="T1128" s="6"/>
      <c r="U1128" s="6"/>
      <c r="V1128" s="6"/>
      <c r="W1128" s="6"/>
      <c r="X1128" s="6"/>
      <c r="Y1128" s="6"/>
    </row>
    <row r="1129" spans="16:25" ht="12" customHeight="1" x14ac:dyDescent="0.25">
      <c r="P1129" s="293"/>
      <c r="Q1129" s="6"/>
      <c r="R1129" s="6"/>
      <c r="S1129" s="6"/>
      <c r="T1129" s="6"/>
      <c r="U1129" s="6"/>
      <c r="V1129" s="6"/>
      <c r="W1129" s="6"/>
      <c r="X1129" s="6"/>
      <c r="Y1129" s="6"/>
    </row>
    <row r="1130" spans="16:25" ht="12" customHeight="1" x14ac:dyDescent="0.25">
      <c r="P1130" s="293"/>
      <c r="Q1130" s="6"/>
      <c r="R1130" s="6"/>
      <c r="S1130" s="6"/>
      <c r="T1130" s="6"/>
      <c r="U1130" s="6"/>
      <c r="V1130" s="6"/>
      <c r="W1130" s="6"/>
      <c r="X1130" s="6"/>
      <c r="Y1130" s="6"/>
    </row>
    <row r="1131" spans="16:25" ht="12" customHeight="1" x14ac:dyDescent="0.25">
      <c r="P1131" s="293"/>
      <c r="Q1131" s="6"/>
      <c r="R1131" s="6"/>
      <c r="S1131" s="6"/>
      <c r="T1131" s="6"/>
      <c r="U1131" s="6"/>
      <c r="V1131" s="6"/>
      <c r="W1131" s="6"/>
      <c r="X1131" s="6"/>
      <c r="Y1131" s="6"/>
    </row>
    <row r="1132" spans="16:25" ht="12" customHeight="1" x14ac:dyDescent="0.25">
      <c r="P1132" s="293"/>
      <c r="Q1132" s="6"/>
      <c r="R1132" s="6"/>
      <c r="S1132" s="6"/>
      <c r="T1132" s="6"/>
      <c r="U1132" s="6"/>
      <c r="V1132" s="6"/>
      <c r="W1132" s="6"/>
      <c r="X1132" s="6"/>
      <c r="Y1132" s="6"/>
    </row>
    <row r="1133" spans="16:25" ht="12" customHeight="1" x14ac:dyDescent="0.25">
      <c r="P1133" s="293"/>
      <c r="Q1133" s="6"/>
      <c r="R1133" s="6"/>
      <c r="S1133" s="6"/>
      <c r="T1133" s="6"/>
      <c r="U1133" s="6"/>
      <c r="V1133" s="6"/>
      <c r="W1133" s="6"/>
      <c r="X1133" s="6"/>
      <c r="Y1133" s="6"/>
    </row>
    <row r="1134" spans="16:25" ht="12" customHeight="1" x14ac:dyDescent="0.25">
      <c r="P1134" s="293"/>
      <c r="Q1134" s="6"/>
      <c r="R1134" s="6"/>
      <c r="S1134" s="6"/>
      <c r="T1134" s="6"/>
      <c r="U1134" s="6"/>
      <c r="V1134" s="6"/>
      <c r="W1134" s="6"/>
      <c r="X1134" s="6"/>
      <c r="Y1134" s="6"/>
    </row>
    <row r="1135" spans="16:25" ht="12" customHeight="1" x14ac:dyDescent="0.25">
      <c r="P1135" s="293"/>
      <c r="Q1135" s="6"/>
      <c r="R1135" s="6"/>
      <c r="S1135" s="6"/>
      <c r="T1135" s="6"/>
      <c r="U1135" s="6"/>
      <c r="V1135" s="6"/>
      <c r="W1135" s="6"/>
      <c r="X1135" s="6"/>
      <c r="Y1135" s="6"/>
    </row>
    <row r="1136" spans="16:25" ht="12" customHeight="1" x14ac:dyDescent="0.25">
      <c r="P1136" s="293"/>
      <c r="Q1136" s="6"/>
      <c r="R1136" s="6"/>
      <c r="S1136" s="6"/>
      <c r="T1136" s="6"/>
      <c r="U1136" s="6"/>
      <c r="V1136" s="6"/>
      <c r="W1136" s="6"/>
      <c r="X1136" s="6"/>
      <c r="Y1136" s="6"/>
    </row>
    <row r="1137" spans="16:25" ht="12" customHeight="1" x14ac:dyDescent="0.25">
      <c r="P1137" s="293"/>
      <c r="Q1137" s="6"/>
      <c r="R1137" s="6"/>
      <c r="S1137" s="6"/>
      <c r="T1137" s="6"/>
      <c r="U1137" s="6"/>
      <c r="V1137" s="6"/>
      <c r="W1137" s="6"/>
      <c r="X1137" s="6"/>
      <c r="Y1137" s="6"/>
    </row>
    <row r="1138" spans="16:25" ht="12" customHeight="1" x14ac:dyDescent="0.25">
      <c r="P1138" s="293"/>
      <c r="Q1138" s="6"/>
      <c r="R1138" s="6"/>
      <c r="S1138" s="6"/>
      <c r="T1138" s="6"/>
      <c r="U1138" s="6"/>
      <c r="V1138" s="6"/>
      <c r="W1138" s="6"/>
      <c r="X1138" s="6"/>
      <c r="Y1138" s="6"/>
    </row>
    <row r="1139" spans="16:25" ht="12" customHeight="1" x14ac:dyDescent="0.25">
      <c r="P1139" s="293"/>
      <c r="Q1139" s="6"/>
      <c r="R1139" s="6"/>
      <c r="S1139" s="6"/>
      <c r="T1139" s="6"/>
      <c r="U1139" s="6"/>
      <c r="V1139" s="6"/>
      <c r="W1139" s="6"/>
      <c r="X1139" s="6"/>
      <c r="Y1139" s="6"/>
    </row>
    <row r="1140" spans="16:25" ht="12" customHeight="1" x14ac:dyDescent="0.25">
      <c r="P1140" s="293"/>
      <c r="Q1140" s="6"/>
      <c r="R1140" s="6"/>
      <c r="S1140" s="6"/>
      <c r="T1140" s="6"/>
      <c r="U1140" s="6"/>
      <c r="V1140" s="6"/>
      <c r="W1140" s="6"/>
      <c r="X1140" s="6"/>
      <c r="Y1140" s="6"/>
    </row>
    <row r="1141" spans="16:25" ht="12" customHeight="1" x14ac:dyDescent="0.25">
      <c r="P1141" s="293"/>
      <c r="Q1141" s="6"/>
      <c r="R1141" s="6"/>
      <c r="S1141" s="6"/>
      <c r="T1141" s="6"/>
      <c r="U1141" s="6"/>
      <c r="V1141" s="6"/>
      <c r="W1141" s="6"/>
      <c r="X1141" s="6"/>
      <c r="Y1141" s="6"/>
    </row>
    <row r="1142" spans="16:25" ht="12" customHeight="1" x14ac:dyDescent="0.25">
      <c r="P1142" s="293"/>
      <c r="Q1142" s="6"/>
      <c r="R1142" s="6"/>
      <c r="S1142" s="6"/>
      <c r="T1142" s="6"/>
      <c r="U1142" s="6"/>
      <c r="V1142" s="6"/>
      <c r="W1142" s="6"/>
      <c r="X1142" s="6"/>
      <c r="Y1142" s="6"/>
    </row>
    <row r="1143" spans="16:25" ht="12" customHeight="1" x14ac:dyDescent="0.25">
      <c r="P1143" s="293"/>
      <c r="Q1143" s="6"/>
      <c r="R1143" s="6"/>
      <c r="S1143" s="6"/>
      <c r="T1143" s="6"/>
      <c r="U1143" s="6"/>
      <c r="V1143" s="6"/>
      <c r="W1143" s="6"/>
      <c r="X1143" s="6"/>
      <c r="Y1143" s="6"/>
    </row>
    <row r="1144" spans="16:25" ht="12" customHeight="1" x14ac:dyDescent="0.25">
      <c r="P1144" s="293"/>
      <c r="Q1144" s="6"/>
      <c r="R1144" s="6"/>
      <c r="S1144" s="6"/>
      <c r="T1144" s="6"/>
      <c r="U1144" s="6"/>
      <c r="V1144" s="6"/>
      <c r="W1144" s="6"/>
      <c r="X1144" s="6"/>
      <c r="Y1144" s="6"/>
    </row>
    <row r="1145" spans="16:25" ht="12" customHeight="1" x14ac:dyDescent="0.25">
      <c r="P1145" s="293"/>
      <c r="Q1145" s="6"/>
      <c r="R1145" s="6"/>
      <c r="S1145" s="6"/>
      <c r="T1145" s="6"/>
      <c r="U1145" s="6"/>
      <c r="V1145" s="6"/>
      <c r="W1145" s="6"/>
      <c r="X1145" s="6"/>
      <c r="Y1145" s="6"/>
    </row>
    <row r="1146" spans="16:25" ht="12" customHeight="1" x14ac:dyDescent="0.25">
      <c r="P1146" s="293"/>
      <c r="Q1146" s="6"/>
      <c r="R1146" s="6"/>
      <c r="S1146" s="6"/>
      <c r="T1146" s="6"/>
      <c r="U1146" s="6"/>
      <c r="V1146" s="6"/>
      <c r="W1146" s="6"/>
      <c r="X1146" s="6"/>
      <c r="Y1146" s="6"/>
    </row>
    <row r="1147" spans="16:25" ht="12" customHeight="1" x14ac:dyDescent="0.25">
      <c r="P1147" s="293"/>
      <c r="Q1147" s="6"/>
      <c r="R1147" s="6"/>
      <c r="S1147" s="6"/>
      <c r="T1147" s="6"/>
      <c r="U1147" s="6"/>
      <c r="V1147" s="6"/>
      <c r="W1147" s="6"/>
      <c r="X1147" s="6"/>
      <c r="Y1147" s="6"/>
    </row>
    <row r="1148" spans="16:25" ht="12" customHeight="1" x14ac:dyDescent="0.25">
      <c r="P1148" s="293"/>
      <c r="Q1148" s="6"/>
      <c r="R1148" s="6"/>
      <c r="S1148" s="6"/>
      <c r="T1148" s="6"/>
      <c r="U1148" s="6"/>
      <c r="V1148" s="6"/>
      <c r="W1148" s="6"/>
      <c r="X1148" s="6"/>
      <c r="Y1148" s="6"/>
    </row>
    <row r="1149" spans="16:25" ht="12" customHeight="1" x14ac:dyDescent="0.25">
      <c r="P1149" s="293"/>
      <c r="Q1149" s="6"/>
      <c r="R1149" s="6"/>
      <c r="S1149" s="6"/>
      <c r="T1149" s="6"/>
      <c r="U1149" s="6"/>
      <c r="V1149" s="6"/>
      <c r="W1149" s="6"/>
      <c r="X1149" s="6"/>
      <c r="Y1149" s="6"/>
    </row>
    <row r="1150" spans="16:25" ht="12" customHeight="1" x14ac:dyDescent="0.25">
      <c r="P1150" s="293"/>
      <c r="Q1150" s="6"/>
      <c r="R1150" s="6"/>
      <c r="S1150" s="6"/>
      <c r="T1150" s="6"/>
      <c r="U1150" s="6"/>
      <c r="V1150" s="6"/>
      <c r="W1150" s="6"/>
      <c r="X1150" s="6"/>
      <c r="Y1150" s="6"/>
    </row>
    <row r="1151" spans="16:25" ht="12" customHeight="1" x14ac:dyDescent="0.25">
      <c r="P1151" s="293"/>
      <c r="Q1151" s="6"/>
      <c r="R1151" s="6"/>
      <c r="S1151" s="6"/>
      <c r="T1151" s="6"/>
      <c r="U1151" s="6"/>
      <c r="V1151" s="6"/>
      <c r="W1151" s="6"/>
      <c r="X1151" s="6"/>
      <c r="Y1151" s="6"/>
    </row>
    <row r="1152" spans="16:25" ht="12" customHeight="1" x14ac:dyDescent="0.25">
      <c r="P1152" s="293"/>
      <c r="Q1152" s="6"/>
      <c r="R1152" s="6"/>
      <c r="S1152" s="6"/>
      <c r="T1152" s="6"/>
      <c r="U1152" s="6"/>
      <c r="V1152" s="6"/>
      <c r="W1152" s="6"/>
      <c r="X1152" s="6"/>
      <c r="Y1152" s="6"/>
    </row>
    <row r="1153" spans="16:25" ht="12" customHeight="1" x14ac:dyDescent="0.25">
      <c r="P1153" s="293"/>
      <c r="Q1153" s="6"/>
      <c r="R1153" s="6"/>
      <c r="S1153" s="6"/>
      <c r="T1153" s="6"/>
      <c r="U1153" s="6"/>
      <c r="V1153" s="6"/>
      <c r="W1153" s="6"/>
      <c r="X1153" s="6"/>
      <c r="Y1153" s="6"/>
    </row>
    <row r="1154" spans="16:25" ht="12" customHeight="1" x14ac:dyDescent="0.25">
      <c r="P1154" s="293"/>
      <c r="Q1154" s="6"/>
      <c r="R1154" s="6"/>
      <c r="S1154" s="6"/>
      <c r="T1154" s="6"/>
      <c r="U1154" s="6"/>
      <c r="V1154" s="6"/>
      <c r="W1154" s="6"/>
      <c r="X1154" s="6"/>
      <c r="Y1154" s="6"/>
    </row>
    <row r="1155" spans="16:25" ht="12" customHeight="1" x14ac:dyDescent="0.25">
      <c r="P1155" s="293"/>
      <c r="Q1155" s="6"/>
      <c r="R1155" s="6"/>
      <c r="S1155" s="6"/>
      <c r="T1155" s="6"/>
      <c r="U1155" s="6"/>
      <c r="V1155" s="6"/>
      <c r="W1155" s="6"/>
      <c r="X1155" s="6"/>
      <c r="Y1155" s="6"/>
    </row>
    <row r="1156" spans="16:25" ht="12" customHeight="1" x14ac:dyDescent="0.25">
      <c r="P1156" s="293"/>
      <c r="Q1156" s="6"/>
      <c r="R1156" s="6"/>
      <c r="S1156" s="6"/>
      <c r="T1156" s="6"/>
      <c r="U1156" s="6"/>
      <c r="V1156" s="6"/>
      <c r="W1156" s="6"/>
      <c r="X1156" s="6"/>
      <c r="Y1156" s="6"/>
    </row>
    <row r="1157" spans="16:25" ht="12" customHeight="1" x14ac:dyDescent="0.25">
      <c r="P1157" s="293"/>
      <c r="Q1157" s="6"/>
      <c r="R1157" s="6"/>
      <c r="S1157" s="6"/>
      <c r="T1157" s="6"/>
      <c r="U1157" s="6"/>
      <c r="V1157" s="6"/>
      <c r="W1157" s="6"/>
      <c r="X1157" s="6"/>
      <c r="Y1157" s="6"/>
    </row>
    <row r="1158" spans="16:25" ht="12" customHeight="1" x14ac:dyDescent="0.25">
      <c r="P1158" s="293"/>
      <c r="Q1158" s="6"/>
      <c r="R1158" s="6"/>
      <c r="S1158" s="6"/>
      <c r="T1158" s="6"/>
      <c r="U1158" s="6"/>
      <c r="V1158" s="6"/>
      <c r="W1158" s="6"/>
      <c r="X1158" s="6"/>
      <c r="Y1158" s="6"/>
    </row>
    <row r="1159" spans="16:25" ht="12" customHeight="1" x14ac:dyDescent="0.25">
      <c r="P1159" s="293"/>
      <c r="Q1159" s="6"/>
      <c r="R1159" s="6"/>
      <c r="S1159" s="6"/>
      <c r="T1159" s="6"/>
      <c r="U1159" s="6"/>
      <c r="V1159" s="6"/>
      <c r="W1159" s="6"/>
      <c r="X1159" s="6"/>
      <c r="Y1159" s="6"/>
    </row>
    <row r="1160" spans="16:25" ht="12" customHeight="1" x14ac:dyDescent="0.25">
      <c r="P1160" s="293"/>
      <c r="Q1160" s="6"/>
      <c r="R1160" s="6"/>
      <c r="S1160" s="6"/>
      <c r="T1160" s="6"/>
      <c r="U1160" s="6"/>
      <c r="V1160" s="6"/>
      <c r="W1160" s="6"/>
      <c r="X1160" s="6"/>
      <c r="Y1160" s="6"/>
    </row>
    <row r="1161" spans="16:25" ht="12" customHeight="1" x14ac:dyDescent="0.25">
      <c r="P1161" s="293"/>
      <c r="Q1161" s="6"/>
      <c r="R1161" s="6"/>
      <c r="S1161" s="6"/>
      <c r="T1161" s="6"/>
      <c r="U1161" s="6"/>
      <c r="V1161" s="6"/>
      <c r="W1161" s="6"/>
      <c r="X1161" s="6"/>
      <c r="Y1161" s="6"/>
    </row>
    <row r="1162" spans="16:25" ht="12" customHeight="1" x14ac:dyDescent="0.25">
      <c r="P1162" s="293"/>
      <c r="Q1162" s="6"/>
      <c r="R1162" s="6"/>
      <c r="S1162" s="6"/>
      <c r="T1162" s="6"/>
      <c r="U1162" s="6"/>
      <c r="V1162" s="6"/>
      <c r="W1162" s="6"/>
      <c r="X1162" s="6"/>
      <c r="Y1162" s="6"/>
    </row>
    <row r="1163" spans="16:25" ht="12" customHeight="1" x14ac:dyDescent="0.25">
      <c r="P1163" s="293"/>
      <c r="Q1163" s="6"/>
      <c r="R1163" s="6"/>
      <c r="S1163" s="6"/>
      <c r="T1163" s="6"/>
      <c r="U1163" s="6"/>
      <c r="V1163" s="6"/>
      <c r="W1163" s="6"/>
      <c r="X1163" s="6"/>
      <c r="Y1163" s="6"/>
    </row>
    <row r="1164" spans="16:25" ht="12" customHeight="1" x14ac:dyDescent="0.25">
      <c r="P1164" s="293"/>
      <c r="Q1164" s="6"/>
      <c r="R1164" s="6"/>
      <c r="S1164" s="6"/>
      <c r="T1164" s="6"/>
      <c r="U1164" s="6"/>
      <c r="V1164" s="6"/>
      <c r="W1164" s="6"/>
      <c r="X1164" s="6"/>
      <c r="Y1164" s="6"/>
    </row>
    <row r="1165" spans="16:25" ht="12" customHeight="1" x14ac:dyDescent="0.25">
      <c r="P1165" s="293"/>
      <c r="Q1165" s="6"/>
      <c r="R1165" s="6"/>
      <c r="S1165" s="6"/>
      <c r="T1165" s="6"/>
      <c r="U1165" s="6"/>
      <c r="V1165" s="6"/>
      <c r="W1165" s="6"/>
      <c r="X1165" s="6"/>
      <c r="Y1165" s="6"/>
    </row>
    <row r="1166" spans="16:25" ht="12" customHeight="1" x14ac:dyDescent="0.25">
      <c r="P1166" s="293"/>
      <c r="Q1166" s="6"/>
      <c r="R1166" s="6"/>
      <c r="S1166" s="6"/>
      <c r="T1166" s="6"/>
      <c r="U1166" s="6"/>
      <c r="V1166" s="6"/>
      <c r="W1166" s="6"/>
      <c r="X1166" s="6"/>
      <c r="Y1166" s="6"/>
    </row>
    <row r="1167" spans="16:25" ht="12" customHeight="1" x14ac:dyDescent="0.25">
      <c r="P1167" s="293"/>
      <c r="Q1167" s="6"/>
      <c r="R1167" s="6"/>
      <c r="S1167" s="6"/>
      <c r="T1167" s="6"/>
      <c r="U1167" s="6"/>
      <c r="V1167" s="6"/>
      <c r="W1167" s="6"/>
      <c r="X1167" s="6"/>
      <c r="Y1167" s="6"/>
    </row>
    <row r="1168" spans="16:25" ht="12" customHeight="1" x14ac:dyDescent="0.25">
      <c r="P1168" s="293"/>
      <c r="Q1168" s="6"/>
      <c r="R1168" s="6"/>
      <c r="S1168" s="6"/>
      <c r="T1168" s="6"/>
      <c r="U1168" s="6"/>
      <c r="V1168" s="6"/>
      <c r="W1168" s="6"/>
      <c r="X1168" s="6"/>
      <c r="Y1168" s="6"/>
    </row>
    <row r="1169" spans="16:25" ht="12" customHeight="1" x14ac:dyDescent="0.25">
      <c r="P1169" s="293"/>
      <c r="Q1169" s="6"/>
      <c r="R1169" s="6"/>
      <c r="S1169" s="6"/>
      <c r="T1169" s="6"/>
      <c r="U1169" s="6"/>
      <c r="V1169" s="6"/>
      <c r="W1169" s="6"/>
      <c r="X1169" s="6"/>
      <c r="Y1169" s="6"/>
    </row>
    <row r="1170" spans="16:25" ht="12" customHeight="1" x14ac:dyDescent="0.25">
      <c r="P1170" s="293"/>
      <c r="Q1170" s="6"/>
      <c r="R1170" s="6"/>
      <c r="S1170" s="6"/>
      <c r="T1170" s="6"/>
      <c r="U1170" s="6"/>
      <c r="V1170" s="6"/>
      <c r="W1170" s="6"/>
      <c r="X1170" s="6"/>
      <c r="Y1170" s="6"/>
    </row>
    <row r="1171" spans="16:25" ht="12" customHeight="1" x14ac:dyDescent="0.25">
      <c r="P1171" s="293"/>
      <c r="Q1171" s="6"/>
      <c r="R1171" s="6"/>
      <c r="S1171" s="6"/>
      <c r="T1171" s="6"/>
      <c r="U1171" s="6"/>
      <c r="V1171" s="6"/>
      <c r="W1171" s="6"/>
      <c r="X1171" s="6"/>
      <c r="Y1171" s="6"/>
    </row>
    <row r="1172" spans="16:25" ht="12" customHeight="1" x14ac:dyDescent="0.25">
      <c r="P1172" s="293"/>
      <c r="Q1172" s="6"/>
      <c r="R1172" s="6"/>
      <c r="S1172" s="6"/>
      <c r="T1172" s="6"/>
      <c r="U1172" s="6"/>
      <c r="V1172" s="6"/>
      <c r="W1172" s="6"/>
      <c r="X1172" s="6"/>
      <c r="Y1172" s="6"/>
    </row>
    <row r="1173" spans="16:25" ht="12" customHeight="1" x14ac:dyDescent="0.25">
      <c r="P1173" s="293"/>
      <c r="Q1173" s="6"/>
      <c r="R1173" s="6"/>
      <c r="S1173" s="6"/>
      <c r="T1173" s="6"/>
      <c r="U1173" s="6"/>
      <c r="V1173" s="6"/>
      <c r="W1173" s="6"/>
      <c r="X1173" s="6"/>
      <c r="Y1173" s="6"/>
    </row>
    <row r="1174" spans="16:25" ht="12" customHeight="1" x14ac:dyDescent="0.25">
      <c r="P1174" s="293"/>
      <c r="Q1174" s="6"/>
      <c r="R1174" s="6"/>
      <c r="S1174" s="6"/>
      <c r="T1174" s="6"/>
      <c r="U1174" s="6"/>
      <c r="V1174" s="6"/>
      <c r="W1174" s="6"/>
      <c r="X1174" s="6"/>
      <c r="Y1174" s="6"/>
    </row>
    <row r="1175" spans="16:25" ht="12" customHeight="1" x14ac:dyDescent="0.25">
      <c r="P1175" s="293"/>
      <c r="Q1175" s="6"/>
      <c r="R1175" s="6"/>
      <c r="S1175" s="6"/>
      <c r="T1175" s="6"/>
      <c r="U1175" s="6"/>
      <c r="V1175" s="6"/>
      <c r="W1175" s="6"/>
      <c r="X1175" s="6"/>
      <c r="Y1175" s="6"/>
    </row>
    <row r="1176" spans="16:25" ht="12" customHeight="1" x14ac:dyDescent="0.25">
      <c r="P1176" s="293"/>
      <c r="Q1176" s="6"/>
      <c r="R1176" s="6"/>
      <c r="S1176" s="6"/>
      <c r="T1176" s="6"/>
      <c r="U1176" s="6"/>
      <c r="V1176" s="6"/>
      <c r="W1176" s="6"/>
      <c r="X1176" s="6"/>
      <c r="Y1176" s="6"/>
    </row>
    <row r="1177" spans="16:25" ht="12" customHeight="1" x14ac:dyDescent="0.25">
      <c r="P1177" s="293"/>
      <c r="Q1177" s="6"/>
      <c r="R1177" s="6"/>
      <c r="S1177" s="6"/>
      <c r="T1177" s="6"/>
      <c r="U1177" s="6"/>
      <c r="V1177" s="6"/>
      <c r="W1177" s="6"/>
      <c r="X1177" s="6"/>
      <c r="Y1177" s="6"/>
    </row>
    <row r="1178" spans="16:25" ht="12" customHeight="1" x14ac:dyDescent="0.25">
      <c r="P1178" s="293"/>
      <c r="Q1178" s="6"/>
      <c r="R1178" s="6"/>
      <c r="S1178" s="6"/>
      <c r="T1178" s="6"/>
      <c r="U1178" s="6"/>
      <c r="V1178" s="6"/>
      <c r="W1178" s="6"/>
      <c r="X1178" s="6"/>
      <c r="Y1178" s="6"/>
    </row>
    <row r="1179" spans="16:25" ht="12" customHeight="1" x14ac:dyDescent="0.25">
      <c r="P1179" s="293"/>
      <c r="Q1179" s="6"/>
      <c r="R1179" s="6"/>
      <c r="S1179" s="6"/>
      <c r="T1179" s="6"/>
      <c r="U1179" s="6"/>
      <c r="V1179" s="6"/>
      <c r="W1179" s="6"/>
      <c r="X1179" s="6"/>
      <c r="Y1179" s="6"/>
    </row>
    <row r="1180" spans="16:25" ht="12" customHeight="1" x14ac:dyDescent="0.25">
      <c r="P1180" s="293"/>
      <c r="Q1180" s="6"/>
      <c r="R1180" s="6"/>
      <c r="S1180" s="6"/>
      <c r="T1180" s="6"/>
      <c r="U1180" s="6"/>
      <c r="V1180" s="6"/>
      <c r="W1180" s="6"/>
      <c r="X1180" s="6"/>
      <c r="Y1180" s="6"/>
    </row>
    <row r="1181" spans="16:25" ht="12" customHeight="1" x14ac:dyDescent="0.25">
      <c r="P1181" s="293"/>
      <c r="Q1181" s="6"/>
      <c r="R1181" s="6"/>
      <c r="S1181" s="6"/>
      <c r="T1181" s="6"/>
      <c r="U1181" s="6"/>
      <c r="V1181" s="6"/>
      <c r="W1181" s="6"/>
      <c r="X1181" s="6"/>
      <c r="Y1181" s="6"/>
    </row>
    <row r="1182" spans="16:25" ht="12" customHeight="1" x14ac:dyDescent="0.25">
      <c r="P1182" s="293"/>
      <c r="Q1182" s="6"/>
      <c r="R1182" s="6"/>
      <c r="S1182" s="6"/>
      <c r="T1182" s="6"/>
      <c r="U1182" s="6"/>
      <c r="V1182" s="6"/>
      <c r="W1182" s="6"/>
      <c r="X1182" s="6"/>
      <c r="Y1182" s="6"/>
    </row>
    <row r="1183" spans="16:25" ht="12" customHeight="1" x14ac:dyDescent="0.25">
      <c r="P1183" s="293"/>
      <c r="Q1183" s="6"/>
      <c r="R1183" s="6"/>
      <c r="S1183" s="6"/>
      <c r="T1183" s="6"/>
      <c r="U1183" s="6"/>
      <c r="V1183" s="6"/>
      <c r="W1183" s="6"/>
      <c r="X1183" s="6"/>
      <c r="Y1183" s="6"/>
    </row>
    <row r="1184" spans="16:25" ht="12" customHeight="1" x14ac:dyDescent="0.25">
      <c r="P1184" s="293"/>
      <c r="Q1184" s="6"/>
      <c r="R1184" s="6"/>
      <c r="S1184" s="6"/>
      <c r="T1184" s="6"/>
      <c r="U1184" s="6"/>
      <c r="V1184" s="6"/>
      <c r="W1184" s="6"/>
      <c r="X1184" s="6"/>
      <c r="Y1184" s="6"/>
    </row>
    <row r="1185" spans="16:25" ht="12" customHeight="1" x14ac:dyDescent="0.25">
      <c r="P1185" s="293"/>
      <c r="Q1185" s="6"/>
      <c r="R1185" s="6"/>
      <c r="S1185" s="6"/>
      <c r="T1185" s="6"/>
      <c r="U1185" s="6"/>
      <c r="V1185" s="6"/>
      <c r="W1185" s="6"/>
      <c r="X1185" s="6"/>
      <c r="Y1185" s="6"/>
    </row>
    <row r="1186" spans="16:25" ht="12" customHeight="1" x14ac:dyDescent="0.25">
      <c r="P1186" s="293"/>
      <c r="Q1186" s="6"/>
      <c r="R1186" s="6"/>
      <c r="S1186" s="6"/>
      <c r="T1186" s="6"/>
      <c r="U1186" s="6"/>
      <c r="V1186" s="6"/>
      <c r="W1186" s="6"/>
      <c r="X1186" s="6"/>
      <c r="Y1186" s="6"/>
    </row>
    <row r="1187" spans="16:25" ht="12" customHeight="1" x14ac:dyDescent="0.25">
      <c r="P1187" s="293"/>
      <c r="Q1187" s="6"/>
      <c r="R1187" s="6"/>
      <c r="S1187" s="6"/>
      <c r="T1187" s="6"/>
      <c r="U1187" s="6"/>
      <c r="V1187" s="6"/>
      <c r="W1187" s="6"/>
      <c r="X1187" s="6"/>
      <c r="Y1187" s="6"/>
    </row>
    <row r="1188" spans="16:25" ht="12" customHeight="1" x14ac:dyDescent="0.25">
      <c r="P1188" s="293"/>
      <c r="Q1188" s="6"/>
      <c r="R1188" s="6"/>
      <c r="S1188" s="6"/>
      <c r="T1188" s="6"/>
      <c r="U1188" s="6"/>
      <c r="V1188" s="6"/>
      <c r="W1188" s="6"/>
      <c r="X1188" s="6"/>
      <c r="Y1188" s="6"/>
    </row>
    <row r="1189" spans="16:25" ht="12" customHeight="1" x14ac:dyDescent="0.25">
      <c r="P1189" s="293"/>
      <c r="Q1189" s="6"/>
      <c r="R1189" s="6"/>
      <c r="S1189" s="6"/>
      <c r="T1189" s="6"/>
      <c r="U1189" s="6"/>
      <c r="V1189" s="6"/>
      <c r="W1189" s="6"/>
      <c r="X1189" s="6"/>
      <c r="Y1189" s="6"/>
    </row>
    <row r="1190" spans="16:25" ht="12" customHeight="1" x14ac:dyDescent="0.25">
      <c r="P1190" s="293"/>
      <c r="Q1190" s="6"/>
      <c r="R1190" s="6"/>
      <c r="S1190" s="6"/>
      <c r="T1190" s="6"/>
      <c r="U1190" s="6"/>
      <c r="V1190" s="6"/>
      <c r="W1190" s="6"/>
      <c r="X1190" s="6"/>
      <c r="Y1190" s="6"/>
    </row>
    <row r="1191" spans="16:25" ht="12" customHeight="1" x14ac:dyDescent="0.25">
      <c r="P1191" s="293"/>
      <c r="Q1191" s="6"/>
      <c r="R1191" s="6"/>
      <c r="S1191" s="6"/>
      <c r="T1191" s="6"/>
      <c r="U1191" s="6"/>
      <c r="V1191" s="6"/>
      <c r="W1191" s="6"/>
      <c r="X1191" s="6"/>
      <c r="Y1191" s="6"/>
    </row>
    <row r="1192" spans="16:25" ht="12" customHeight="1" x14ac:dyDescent="0.25">
      <c r="P1192" s="293"/>
      <c r="Q1192" s="6"/>
      <c r="R1192" s="6"/>
      <c r="S1192" s="6"/>
      <c r="T1192" s="6"/>
      <c r="U1192" s="6"/>
      <c r="V1192" s="6"/>
      <c r="W1192" s="6"/>
      <c r="X1192" s="6"/>
      <c r="Y1192" s="6"/>
    </row>
    <row r="1193" spans="16:25" ht="12" customHeight="1" x14ac:dyDescent="0.25">
      <c r="P1193" s="293"/>
      <c r="Q1193" s="6"/>
      <c r="R1193" s="6"/>
      <c r="S1193" s="6"/>
      <c r="T1193" s="6"/>
      <c r="U1193" s="6"/>
      <c r="V1193" s="6"/>
      <c r="W1193" s="6"/>
      <c r="X1193" s="6"/>
      <c r="Y1193" s="6"/>
    </row>
    <row r="1194" spans="16:25" ht="12" customHeight="1" x14ac:dyDescent="0.25">
      <c r="P1194" s="293"/>
      <c r="Q1194" s="6"/>
      <c r="R1194" s="6"/>
      <c r="S1194" s="6"/>
      <c r="T1194" s="6"/>
      <c r="U1194" s="6"/>
      <c r="V1194" s="6"/>
      <c r="W1194" s="6"/>
      <c r="X1194" s="6"/>
      <c r="Y1194" s="6"/>
    </row>
    <row r="1195" spans="16:25" ht="12" customHeight="1" x14ac:dyDescent="0.25">
      <c r="P1195" s="293"/>
      <c r="Q1195" s="6"/>
      <c r="R1195" s="6"/>
      <c r="S1195" s="6"/>
      <c r="T1195" s="6"/>
      <c r="U1195" s="6"/>
      <c r="V1195" s="6"/>
      <c r="W1195" s="6"/>
      <c r="X1195" s="6"/>
      <c r="Y1195" s="6"/>
    </row>
    <row r="1196" spans="16:25" ht="12" customHeight="1" x14ac:dyDescent="0.25">
      <c r="P1196" s="293"/>
      <c r="Q1196" s="6"/>
      <c r="R1196" s="6"/>
      <c r="S1196" s="6"/>
      <c r="T1196" s="6"/>
      <c r="U1196" s="6"/>
      <c r="V1196" s="6"/>
      <c r="W1196" s="6"/>
      <c r="X1196" s="6"/>
      <c r="Y1196" s="6"/>
    </row>
    <row r="1197" spans="16:25" ht="12" customHeight="1" x14ac:dyDescent="0.25">
      <c r="P1197" s="293"/>
      <c r="Q1197" s="6"/>
      <c r="R1197" s="6"/>
      <c r="S1197" s="6"/>
      <c r="T1197" s="6"/>
      <c r="U1197" s="6"/>
      <c r="V1197" s="6"/>
      <c r="W1197" s="6"/>
      <c r="X1197" s="6"/>
      <c r="Y1197" s="6"/>
    </row>
    <row r="1198" spans="16:25" ht="12" customHeight="1" x14ac:dyDescent="0.25">
      <c r="P1198" s="293"/>
      <c r="Q1198" s="6"/>
      <c r="R1198" s="6"/>
      <c r="S1198" s="6"/>
      <c r="T1198" s="6"/>
      <c r="U1198" s="6"/>
      <c r="V1198" s="6"/>
      <c r="W1198" s="6"/>
      <c r="X1198" s="6"/>
      <c r="Y1198" s="6"/>
    </row>
    <row r="1199" spans="16:25" ht="12" customHeight="1" x14ac:dyDescent="0.25">
      <c r="P1199" s="293"/>
      <c r="Q1199" s="6"/>
      <c r="R1199" s="6"/>
      <c r="S1199" s="6"/>
      <c r="T1199" s="6"/>
      <c r="U1199" s="6"/>
      <c r="V1199" s="6"/>
      <c r="W1199" s="6"/>
      <c r="X1199" s="6"/>
      <c r="Y1199" s="6"/>
    </row>
    <row r="1200" spans="16:25" ht="12" customHeight="1" x14ac:dyDescent="0.25">
      <c r="P1200" s="293"/>
      <c r="Q1200" s="6"/>
      <c r="R1200" s="6"/>
      <c r="S1200" s="6"/>
      <c r="T1200" s="6"/>
      <c r="U1200" s="6"/>
      <c r="V1200" s="6"/>
      <c r="W1200" s="6"/>
      <c r="X1200" s="6"/>
      <c r="Y1200" s="6"/>
    </row>
    <row r="1201" spans="16:25" ht="12" customHeight="1" x14ac:dyDescent="0.25">
      <c r="P1201" s="293"/>
      <c r="Q1201" s="6"/>
      <c r="R1201" s="6"/>
      <c r="S1201" s="6"/>
      <c r="T1201" s="6"/>
      <c r="U1201" s="6"/>
      <c r="V1201" s="6"/>
      <c r="W1201" s="6"/>
      <c r="X1201" s="6"/>
      <c r="Y1201" s="6"/>
    </row>
    <row r="1202" spans="16:25" ht="12" customHeight="1" x14ac:dyDescent="0.25">
      <c r="P1202" s="293"/>
      <c r="Q1202" s="6"/>
      <c r="R1202" s="6"/>
      <c r="S1202" s="6"/>
      <c r="T1202" s="6"/>
      <c r="U1202" s="6"/>
      <c r="V1202" s="6"/>
      <c r="W1202" s="6"/>
      <c r="X1202" s="6"/>
      <c r="Y1202" s="6"/>
    </row>
    <row r="1203" spans="16:25" ht="12" customHeight="1" x14ac:dyDescent="0.25">
      <c r="P1203" s="293"/>
      <c r="Q1203" s="6"/>
      <c r="R1203" s="6"/>
      <c r="S1203" s="6"/>
      <c r="T1203" s="6"/>
      <c r="U1203" s="6"/>
      <c r="V1203" s="6"/>
      <c r="W1203" s="6"/>
      <c r="X1203" s="6"/>
      <c r="Y1203" s="6"/>
    </row>
    <row r="1204" spans="16:25" ht="12" customHeight="1" x14ac:dyDescent="0.25">
      <c r="P1204" s="293"/>
      <c r="Q1204" s="6"/>
      <c r="R1204" s="6"/>
      <c r="S1204" s="6"/>
      <c r="T1204" s="6"/>
      <c r="U1204" s="6"/>
      <c r="V1204" s="6"/>
      <c r="W1204" s="6"/>
      <c r="X1204" s="6"/>
      <c r="Y1204" s="6"/>
    </row>
    <row r="1205" spans="16:25" ht="12" customHeight="1" x14ac:dyDescent="0.25">
      <c r="P1205" s="293"/>
      <c r="Q1205" s="6"/>
      <c r="R1205" s="6"/>
      <c r="S1205" s="6"/>
      <c r="T1205" s="6"/>
      <c r="U1205" s="6"/>
      <c r="V1205" s="6"/>
      <c r="W1205" s="6"/>
      <c r="X1205" s="6"/>
      <c r="Y1205" s="6"/>
    </row>
    <row r="1206" spans="16:25" ht="12" customHeight="1" x14ac:dyDescent="0.25">
      <c r="P1206" s="293"/>
      <c r="Q1206" s="6"/>
      <c r="R1206" s="6"/>
      <c r="S1206" s="6"/>
      <c r="T1206" s="6"/>
      <c r="U1206" s="6"/>
      <c r="V1206" s="6"/>
      <c r="W1206" s="6"/>
      <c r="X1206" s="6"/>
      <c r="Y1206" s="6"/>
    </row>
    <row r="1207" spans="16:25" ht="12" customHeight="1" x14ac:dyDescent="0.25">
      <c r="P1207" s="293"/>
      <c r="Q1207" s="6"/>
      <c r="R1207" s="6"/>
      <c r="S1207" s="6"/>
      <c r="T1207" s="6"/>
      <c r="U1207" s="6"/>
      <c r="V1207" s="6"/>
      <c r="W1207" s="6"/>
      <c r="X1207" s="6"/>
      <c r="Y1207" s="6"/>
    </row>
    <row r="1208" spans="16:25" ht="12" customHeight="1" x14ac:dyDescent="0.25">
      <c r="P1208" s="293"/>
      <c r="Q1208" s="6"/>
      <c r="R1208" s="6"/>
      <c r="S1208" s="6"/>
      <c r="T1208" s="6"/>
      <c r="U1208" s="6"/>
      <c r="V1208" s="6"/>
      <c r="W1208" s="6"/>
      <c r="X1208" s="6"/>
      <c r="Y1208" s="6"/>
    </row>
    <row r="1209" spans="16:25" ht="12" customHeight="1" x14ac:dyDescent="0.25">
      <c r="P1209" s="293"/>
      <c r="Q1209" s="6"/>
      <c r="R1209" s="6"/>
      <c r="S1209" s="6"/>
      <c r="T1209" s="6"/>
      <c r="U1209" s="6"/>
      <c r="V1209" s="6"/>
      <c r="W1209" s="6"/>
      <c r="X1209" s="6"/>
      <c r="Y1209" s="6"/>
    </row>
    <row r="1210" spans="16:25" ht="12" customHeight="1" x14ac:dyDescent="0.25">
      <c r="P1210" s="293"/>
      <c r="Q1210" s="6"/>
      <c r="R1210" s="6"/>
      <c r="S1210" s="6"/>
      <c r="T1210" s="6"/>
      <c r="U1210" s="6"/>
      <c r="V1210" s="6"/>
      <c r="W1210" s="6"/>
      <c r="X1210" s="6"/>
      <c r="Y1210" s="6"/>
    </row>
    <row r="1211" spans="16:25" ht="12" customHeight="1" x14ac:dyDescent="0.25">
      <c r="P1211" s="293"/>
      <c r="Q1211" s="6"/>
      <c r="R1211" s="6"/>
      <c r="S1211" s="6"/>
      <c r="T1211" s="6"/>
      <c r="U1211" s="6"/>
      <c r="V1211" s="6"/>
      <c r="W1211" s="6"/>
      <c r="X1211" s="6"/>
      <c r="Y1211" s="6"/>
    </row>
    <row r="1212" spans="16:25" ht="12" customHeight="1" x14ac:dyDescent="0.25">
      <c r="P1212" s="293"/>
      <c r="Q1212" s="6"/>
      <c r="R1212" s="6"/>
      <c r="S1212" s="6"/>
      <c r="T1212" s="6"/>
      <c r="U1212" s="6"/>
      <c r="V1212" s="6"/>
      <c r="W1212" s="6"/>
      <c r="X1212" s="6"/>
      <c r="Y1212" s="6"/>
    </row>
    <row r="1213" spans="16:25" ht="12" customHeight="1" x14ac:dyDescent="0.25">
      <c r="P1213" s="293"/>
      <c r="Q1213" s="6"/>
      <c r="R1213" s="6"/>
      <c r="S1213" s="6"/>
      <c r="T1213" s="6"/>
      <c r="U1213" s="6"/>
      <c r="V1213" s="6"/>
      <c r="W1213" s="6"/>
      <c r="X1213" s="6"/>
      <c r="Y1213" s="6"/>
    </row>
    <row r="1214" spans="16:25" ht="12" customHeight="1" x14ac:dyDescent="0.25">
      <c r="P1214" s="293"/>
      <c r="Q1214" s="6"/>
      <c r="R1214" s="6"/>
      <c r="S1214" s="6"/>
      <c r="T1214" s="6"/>
      <c r="U1214" s="6"/>
      <c r="V1214" s="6"/>
      <c r="W1214" s="6"/>
      <c r="X1214" s="6"/>
      <c r="Y1214" s="6"/>
    </row>
    <row r="1215" spans="16:25" ht="12" customHeight="1" x14ac:dyDescent="0.25">
      <c r="P1215" s="293"/>
      <c r="Q1215" s="6"/>
      <c r="R1215" s="6"/>
      <c r="S1215" s="6"/>
      <c r="T1215" s="6"/>
      <c r="U1215" s="6"/>
      <c r="V1215" s="6"/>
      <c r="W1215" s="6"/>
      <c r="X1215" s="6"/>
      <c r="Y1215" s="6"/>
    </row>
    <row r="1216" spans="16:25" ht="12" customHeight="1" x14ac:dyDescent="0.25">
      <c r="P1216" s="293"/>
      <c r="Q1216" s="6"/>
      <c r="R1216" s="6"/>
      <c r="S1216" s="6"/>
      <c r="T1216" s="6"/>
      <c r="U1216" s="6"/>
      <c r="V1216" s="6"/>
      <c r="W1216" s="6"/>
      <c r="X1216" s="6"/>
      <c r="Y1216" s="6"/>
    </row>
    <row r="1217" spans="16:25" ht="12" customHeight="1" x14ac:dyDescent="0.25">
      <c r="P1217" s="293"/>
      <c r="Q1217" s="6"/>
      <c r="R1217" s="6"/>
      <c r="S1217" s="6"/>
      <c r="T1217" s="6"/>
      <c r="U1217" s="6"/>
      <c r="V1217" s="6"/>
      <c r="W1217" s="6"/>
      <c r="X1217" s="6"/>
      <c r="Y1217" s="6"/>
    </row>
    <row r="1218" spans="16:25" ht="12" customHeight="1" x14ac:dyDescent="0.25">
      <c r="P1218" s="293"/>
      <c r="Q1218" s="6"/>
      <c r="R1218" s="6"/>
      <c r="S1218" s="6"/>
      <c r="T1218" s="6"/>
      <c r="U1218" s="6"/>
      <c r="V1218" s="6"/>
      <c r="W1218" s="6"/>
      <c r="X1218" s="6"/>
      <c r="Y1218" s="6"/>
    </row>
    <row r="1219" spans="16:25" ht="12" customHeight="1" x14ac:dyDescent="0.25">
      <c r="P1219" s="293"/>
      <c r="Q1219" s="6"/>
      <c r="R1219" s="6"/>
      <c r="S1219" s="6"/>
      <c r="T1219" s="6"/>
      <c r="U1219" s="6"/>
      <c r="V1219" s="6"/>
      <c r="W1219" s="6"/>
      <c r="X1219" s="6"/>
      <c r="Y1219" s="6"/>
    </row>
    <row r="1220" spans="16:25" ht="12" customHeight="1" x14ac:dyDescent="0.25">
      <c r="P1220" s="293"/>
      <c r="Q1220" s="6"/>
      <c r="R1220" s="6"/>
      <c r="S1220" s="6"/>
      <c r="T1220" s="6"/>
      <c r="U1220" s="6"/>
      <c r="V1220" s="6"/>
      <c r="W1220" s="6"/>
      <c r="X1220" s="6"/>
      <c r="Y1220" s="6"/>
    </row>
    <row r="1221" spans="16:25" ht="12" customHeight="1" x14ac:dyDescent="0.25">
      <c r="P1221" s="293"/>
      <c r="Q1221" s="6"/>
      <c r="R1221" s="6"/>
      <c r="S1221" s="6"/>
      <c r="T1221" s="6"/>
      <c r="U1221" s="6"/>
      <c r="V1221" s="6"/>
      <c r="W1221" s="6"/>
      <c r="X1221" s="6"/>
      <c r="Y1221" s="6"/>
    </row>
    <row r="1222" spans="16:25" ht="12" customHeight="1" x14ac:dyDescent="0.25">
      <c r="P1222" s="293"/>
      <c r="Q1222" s="6"/>
      <c r="R1222" s="6"/>
      <c r="S1222" s="6"/>
      <c r="T1222" s="6"/>
      <c r="U1222" s="6"/>
      <c r="V1222" s="6"/>
      <c r="W1222" s="6"/>
      <c r="X1222" s="6"/>
      <c r="Y1222" s="6"/>
    </row>
    <row r="1223" spans="16:25" ht="12" customHeight="1" x14ac:dyDescent="0.25">
      <c r="P1223" s="293"/>
      <c r="Q1223" s="6"/>
      <c r="R1223" s="6"/>
      <c r="S1223" s="6"/>
      <c r="T1223" s="6"/>
      <c r="U1223" s="6"/>
      <c r="V1223" s="6"/>
      <c r="W1223" s="6"/>
      <c r="X1223" s="6"/>
      <c r="Y1223" s="6"/>
    </row>
    <row r="1224" spans="16:25" ht="12" customHeight="1" x14ac:dyDescent="0.25">
      <c r="P1224" s="293"/>
      <c r="Q1224" s="6"/>
      <c r="R1224" s="6"/>
      <c r="S1224" s="6"/>
      <c r="T1224" s="6"/>
      <c r="U1224" s="6"/>
      <c r="V1224" s="6"/>
      <c r="W1224" s="6"/>
      <c r="X1224" s="6"/>
      <c r="Y1224" s="6"/>
    </row>
    <row r="1225" spans="16:25" ht="12" customHeight="1" x14ac:dyDescent="0.25">
      <c r="P1225" s="293"/>
      <c r="Q1225" s="6"/>
      <c r="R1225" s="6"/>
      <c r="S1225" s="6"/>
      <c r="T1225" s="6"/>
      <c r="U1225" s="6"/>
      <c r="V1225" s="6"/>
      <c r="W1225" s="6"/>
      <c r="X1225" s="6"/>
      <c r="Y1225" s="6"/>
    </row>
    <row r="1226" spans="16:25" ht="12" customHeight="1" x14ac:dyDescent="0.25">
      <c r="P1226" s="293"/>
      <c r="Q1226" s="6"/>
      <c r="R1226" s="6"/>
      <c r="S1226" s="6"/>
      <c r="T1226" s="6"/>
      <c r="U1226" s="6"/>
      <c r="V1226" s="6"/>
      <c r="W1226" s="6"/>
      <c r="X1226" s="6"/>
      <c r="Y1226" s="6"/>
    </row>
    <row r="1227" spans="16:25" ht="12" customHeight="1" x14ac:dyDescent="0.25">
      <c r="P1227" s="293"/>
      <c r="Q1227" s="6"/>
      <c r="R1227" s="6"/>
      <c r="S1227" s="6"/>
      <c r="T1227" s="6"/>
      <c r="U1227" s="6"/>
      <c r="V1227" s="6"/>
      <c r="W1227" s="6"/>
      <c r="X1227" s="6"/>
      <c r="Y1227" s="6"/>
    </row>
    <row r="1228" spans="16:25" ht="12" customHeight="1" x14ac:dyDescent="0.25">
      <c r="P1228" s="293"/>
      <c r="Q1228" s="6"/>
      <c r="R1228" s="6"/>
      <c r="S1228" s="6"/>
      <c r="T1228" s="6"/>
      <c r="U1228" s="6"/>
      <c r="V1228" s="6"/>
      <c r="W1228" s="6"/>
      <c r="X1228" s="6"/>
      <c r="Y1228" s="6"/>
    </row>
    <row r="1229" spans="16:25" ht="12" customHeight="1" x14ac:dyDescent="0.25">
      <c r="P1229" s="293"/>
      <c r="Q1229" s="6"/>
      <c r="R1229" s="6"/>
      <c r="S1229" s="6"/>
      <c r="T1229" s="6"/>
      <c r="U1229" s="6"/>
      <c r="V1229" s="6"/>
      <c r="W1229" s="6"/>
      <c r="X1229" s="6"/>
      <c r="Y1229" s="6"/>
    </row>
    <row r="1230" spans="16:25" ht="12" customHeight="1" x14ac:dyDescent="0.25">
      <c r="P1230" s="293"/>
      <c r="Q1230" s="6"/>
      <c r="R1230" s="6"/>
      <c r="S1230" s="6"/>
      <c r="T1230" s="6"/>
      <c r="U1230" s="6"/>
      <c r="V1230" s="6"/>
      <c r="W1230" s="6"/>
      <c r="X1230" s="6"/>
      <c r="Y1230" s="6"/>
    </row>
    <row r="1231" spans="16:25" ht="12" customHeight="1" x14ac:dyDescent="0.25">
      <c r="P1231" s="293"/>
      <c r="Q1231" s="6"/>
      <c r="R1231" s="6"/>
      <c r="S1231" s="6"/>
      <c r="T1231" s="6"/>
      <c r="U1231" s="6"/>
      <c r="V1231" s="6"/>
      <c r="W1231" s="6"/>
      <c r="X1231" s="6"/>
      <c r="Y1231" s="6"/>
    </row>
    <row r="1232" spans="16:25" ht="12" customHeight="1" x14ac:dyDescent="0.25">
      <c r="P1232" s="293"/>
      <c r="Q1232" s="6"/>
      <c r="R1232" s="6"/>
      <c r="S1232" s="6"/>
      <c r="T1232" s="6"/>
      <c r="U1232" s="6"/>
      <c r="V1232" s="6"/>
      <c r="W1232" s="6"/>
      <c r="X1232" s="6"/>
      <c r="Y1232" s="6"/>
    </row>
    <row r="1233" spans="16:25" ht="12" customHeight="1" x14ac:dyDescent="0.25">
      <c r="P1233" s="293"/>
      <c r="Q1233" s="6"/>
      <c r="R1233" s="6"/>
      <c r="S1233" s="6"/>
      <c r="T1233" s="6"/>
      <c r="U1233" s="6"/>
      <c r="V1233" s="6"/>
      <c r="W1233" s="6"/>
      <c r="X1233" s="6"/>
      <c r="Y1233" s="6"/>
    </row>
    <row r="1234" spans="16:25" ht="12" customHeight="1" x14ac:dyDescent="0.25">
      <c r="P1234" s="293"/>
      <c r="Q1234" s="6"/>
      <c r="R1234" s="6"/>
      <c r="S1234" s="6"/>
      <c r="T1234" s="6"/>
      <c r="U1234" s="6"/>
      <c r="V1234" s="6"/>
      <c r="W1234" s="6"/>
      <c r="X1234" s="6"/>
      <c r="Y1234" s="6"/>
    </row>
    <row r="1235" spans="16:25" ht="12" customHeight="1" x14ac:dyDescent="0.25">
      <c r="P1235" s="293"/>
      <c r="Q1235" s="6"/>
      <c r="R1235" s="6"/>
      <c r="S1235" s="6"/>
      <c r="T1235" s="6"/>
      <c r="U1235" s="6"/>
      <c r="V1235" s="6"/>
      <c r="W1235" s="6"/>
      <c r="X1235" s="6"/>
      <c r="Y1235" s="6"/>
    </row>
    <row r="1236" spans="16:25" ht="12" customHeight="1" x14ac:dyDescent="0.25">
      <c r="P1236" s="293"/>
      <c r="Q1236" s="6"/>
      <c r="R1236" s="6"/>
      <c r="S1236" s="6"/>
      <c r="T1236" s="6"/>
      <c r="U1236" s="6"/>
      <c r="V1236" s="6"/>
      <c r="W1236" s="6"/>
      <c r="X1236" s="6"/>
      <c r="Y1236" s="6"/>
    </row>
    <row r="1237" spans="16:25" ht="12" customHeight="1" x14ac:dyDescent="0.25">
      <c r="P1237" s="293"/>
      <c r="Q1237" s="6"/>
      <c r="R1237" s="6"/>
      <c r="S1237" s="6"/>
      <c r="T1237" s="6"/>
      <c r="U1237" s="6"/>
      <c r="V1237" s="6"/>
      <c r="W1237" s="6"/>
      <c r="X1237" s="6"/>
      <c r="Y1237" s="6"/>
    </row>
    <row r="1238" spans="16:25" ht="12" customHeight="1" x14ac:dyDescent="0.25">
      <c r="P1238" s="293"/>
      <c r="Q1238" s="6"/>
      <c r="R1238" s="6"/>
      <c r="S1238" s="6"/>
      <c r="T1238" s="6"/>
      <c r="U1238" s="6"/>
      <c r="V1238" s="6"/>
      <c r="W1238" s="6"/>
      <c r="X1238" s="6"/>
      <c r="Y1238" s="6"/>
    </row>
    <row r="1239" spans="16:25" ht="12" customHeight="1" x14ac:dyDescent="0.25">
      <c r="P1239" s="293"/>
      <c r="Q1239" s="6"/>
      <c r="R1239" s="6"/>
      <c r="S1239" s="6"/>
      <c r="T1239" s="6"/>
      <c r="U1239" s="6"/>
      <c r="V1239" s="6"/>
      <c r="W1239" s="6"/>
      <c r="X1239" s="6"/>
      <c r="Y1239" s="6"/>
    </row>
    <row r="1240" spans="16:25" ht="12" customHeight="1" x14ac:dyDescent="0.25">
      <c r="P1240" s="293"/>
      <c r="Q1240" s="6"/>
      <c r="R1240" s="6"/>
      <c r="S1240" s="6"/>
      <c r="T1240" s="6"/>
      <c r="U1240" s="6"/>
      <c r="V1240" s="6"/>
      <c r="W1240" s="6"/>
      <c r="X1240" s="6"/>
      <c r="Y1240" s="6"/>
    </row>
    <row r="1241" spans="16:25" ht="12" customHeight="1" x14ac:dyDescent="0.25">
      <c r="P1241" s="293"/>
      <c r="Q1241" s="6"/>
      <c r="R1241" s="6"/>
      <c r="S1241" s="6"/>
      <c r="T1241" s="6"/>
      <c r="U1241" s="6"/>
      <c r="V1241" s="6"/>
      <c r="W1241" s="6"/>
      <c r="X1241" s="6"/>
      <c r="Y1241" s="6"/>
    </row>
    <row r="1242" spans="16:25" ht="12" customHeight="1" x14ac:dyDescent="0.25">
      <c r="P1242" s="293"/>
      <c r="Q1242" s="6"/>
      <c r="R1242" s="6"/>
      <c r="S1242" s="6"/>
      <c r="T1242" s="6"/>
      <c r="U1242" s="6"/>
      <c r="V1242" s="6"/>
      <c r="W1242" s="6"/>
      <c r="X1242" s="6"/>
      <c r="Y1242" s="6"/>
    </row>
    <row r="1243" spans="16:25" ht="12" customHeight="1" x14ac:dyDescent="0.25">
      <c r="P1243" s="293"/>
      <c r="Q1243" s="6"/>
      <c r="R1243" s="6"/>
      <c r="S1243" s="6"/>
      <c r="T1243" s="6"/>
      <c r="U1243" s="6"/>
      <c r="V1243" s="6"/>
      <c r="W1243" s="6"/>
      <c r="X1243" s="6"/>
      <c r="Y1243" s="6"/>
    </row>
    <row r="1244" spans="16:25" ht="12" customHeight="1" x14ac:dyDescent="0.25">
      <c r="P1244" s="293"/>
      <c r="Q1244" s="6"/>
      <c r="R1244" s="6"/>
      <c r="S1244" s="6"/>
      <c r="T1244" s="6"/>
      <c r="U1244" s="6"/>
      <c r="V1244" s="6"/>
      <c r="W1244" s="6"/>
      <c r="X1244" s="6"/>
      <c r="Y1244" s="6"/>
    </row>
    <row r="1245" spans="16:25" ht="12" customHeight="1" x14ac:dyDescent="0.25">
      <c r="P1245" s="293"/>
      <c r="Q1245" s="6"/>
      <c r="R1245" s="6"/>
      <c r="S1245" s="6"/>
      <c r="T1245" s="6"/>
      <c r="U1245" s="6"/>
      <c r="V1245" s="6"/>
      <c r="W1245" s="6"/>
      <c r="X1245" s="6"/>
      <c r="Y1245" s="6"/>
    </row>
    <row r="1246" spans="16:25" ht="12" customHeight="1" x14ac:dyDescent="0.25">
      <c r="P1246" s="293"/>
      <c r="Q1246" s="6"/>
      <c r="R1246" s="6"/>
      <c r="S1246" s="6"/>
      <c r="T1246" s="6"/>
      <c r="U1246" s="6"/>
      <c r="V1246" s="6"/>
      <c r="W1246" s="6"/>
      <c r="X1246" s="6"/>
      <c r="Y1246" s="6"/>
    </row>
    <row r="1247" spans="16:25" ht="12" customHeight="1" x14ac:dyDescent="0.25">
      <c r="P1247" s="293"/>
      <c r="Q1247" s="6"/>
      <c r="R1247" s="6"/>
      <c r="S1247" s="6"/>
      <c r="T1247" s="6"/>
      <c r="U1247" s="6"/>
      <c r="V1247" s="6"/>
      <c r="W1247" s="6"/>
      <c r="X1247" s="6"/>
      <c r="Y1247" s="6"/>
    </row>
    <row r="1248" spans="16:25" ht="12" customHeight="1" x14ac:dyDescent="0.25">
      <c r="P1248" s="293"/>
      <c r="Q1248" s="6"/>
      <c r="R1248" s="6"/>
      <c r="S1248" s="6"/>
      <c r="T1248" s="6"/>
      <c r="U1248" s="6"/>
      <c r="V1248" s="6"/>
      <c r="W1248" s="6"/>
      <c r="X1248" s="6"/>
      <c r="Y1248" s="6"/>
    </row>
    <row r="1249" spans="16:25" ht="12" customHeight="1" x14ac:dyDescent="0.25">
      <c r="P1249" s="293"/>
      <c r="Q1249" s="6"/>
      <c r="R1249" s="6"/>
      <c r="S1249" s="6"/>
      <c r="T1249" s="6"/>
      <c r="U1249" s="6"/>
      <c r="V1249" s="6"/>
      <c r="W1249" s="6"/>
      <c r="X1249" s="6"/>
      <c r="Y1249" s="6"/>
    </row>
    <row r="1250" spans="16:25" ht="12" customHeight="1" x14ac:dyDescent="0.25">
      <c r="P1250" s="293"/>
      <c r="Q1250" s="6"/>
      <c r="R1250" s="6"/>
      <c r="S1250" s="6"/>
      <c r="T1250" s="6"/>
      <c r="U1250" s="6"/>
      <c r="V1250" s="6"/>
      <c r="W1250" s="6"/>
      <c r="X1250" s="6"/>
      <c r="Y1250" s="6"/>
    </row>
    <row r="1251" spans="16:25" ht="12" customHeight="1" x14ac:dyDescent="0.25">
      <c r="P1251" s="293"/>
      <c r="Q1251" s="6"/>
      <c r="R1251" s="6"/>
      <c r="S1251" s="6"/>
      <c r="T1251" s="6"/>
      <c r="U1251" s="6"/>
      <c r="V1251" s="6"/>
      <c r="W1251" s="6"/>
      <c r="X1251" s="6"/>
      <c r="Y1251" s="6"/>
    </row>
    <row r="1252" spans="16:25" ht="12" customHeight="1" x14ac:dyDescent="0.25">
      <c r="P1252" s="293"/>
      <c r="Q1252" s="6"/>
      <c r="R1252" s="6"/>
      <c r="S1252" s="6"/>
      <c r="T1252" s="6"/>
      <c r="U1252" s="6"/>
      <c r="V1252" s="6"/>
      <c r="W1252" s="6"/>
      <c r="X1252" s="6"/>
      <c r="Y1252" s="6"/>
    </row>
    <row r="1253" spans="16:25" ht="12" customHeight="1" x14ac:dyDescent="0.25">
      <c r="P1253" s="293"/>
      <c r="Q1253" s="6"/>
      <c r="R1253" s="6"/>
      <c r="S1253" s="6"/>
      <c r="T1253" s="6"/>
      <c r="U1253" s="6"/>
      <c r="V1253" s="6"/>
      <c r="W1253" s="6"/>
      <c r="X1253" s="6"/>
      <c r="Y1253" s="6"/>
    </row>
    <row r="1254" spans="16:25" ht="12" customHeight="1" x14ac:dyDescent="0.25">
      <c r="P1254" s="293"/>
      <c r="Q1254" s="6"/>
      <c r="R1254" s="6"/>
      <c r="S1254" s="6"/>
      <c r="T1254" s="6"/>
      <c r="U1254" s="6"/>
      <c r="V1254" s="6"/>
      <c r="W1254" s="6"/>
      <c r="X1254" s="6"/>
      <c r="Y1254" s="6"/>
    </row>
    <row r="1255" spans="16:25" ht="12" customHeight="1" x14ac:dyDescent="0.25">
      <c r="P1255" s="293"/>
      <c r="Q1255" s="6"/>
      <c r="R1255" s="6"/>
      <c r="S1255" s="6"/>
      <c r="T1255" s="6"/>
      <c r="U1255" s="6"/>
      <c r="V1255" s="6"/>
      <c r="W1255" s="6"/>
      <c r="X1255" s="6"/>
      <c r="Y1255" s="6"/>
    </row>
    <row r="1256" spans="16:25" ht="12" customHeight="1" x14ac:dyDescent="0.25">
      <c r="P1256" s="293"/>
      <c r="Q1256" s="6"/>
      <c r="R1256" s="6"/>
      <c r="S1256" s="6"/>
      <c r="T1256" s="6"/>
      <c r="U1256" s="6"/>
      <c r="V1256" s="6"/>
      <c r="W1256" s="6"/>
      <c r="X1256" s="6"/>
      <c r="Y1256" s="6"/>
    </row>
    <row r="1257" spans="16:25" ht="12" customHeight="1" x14ac:dyDescent="0.25">
      <c r="P1257" s="293"/>
      <c r="Q1257" s="6"/>
      <c r="R1257" s="6"/>
      <c r="S1257" s="6"/>
      <c r="T1257" s="6"/>
      <c r="U1257" s="6"/>
      <c r="V1257" s="6"/>
      <c r="W1257" s="6"/>
      <c r="X1257" s="6"/>
      <c r="Y1257" s="6"/>
    </row>
    <row r="1258" spans="16:25" ht="12" customHeight="1" x14ac:dyDescent="0.25">
      <c r="P1258" s="293"/>
      <c r="Q1258" s="6"/>
      <c r="R1258" s="6"/>
      <c r="S1258" s="6"/>
      <c r="T1258" s="6"/>
      <c r="U1258" s="6"/>
      <c r="V1258" s="6"/>
      <c r="W1258" s="6"/>
      <c r="X1258" s="6"/>
      <c r="Y1258" s="6"/>
    </row>
    <row r="1259" spans="16:25" ht="12" customHeight="1" x14ac:dyDescent="0.25">
      <c r="P1259" s="293"/>
      <c r="Q1259" s="6"/>
      <c r="R1259" s="6"/>
      <c r="S1259" s="6"/>
      <c r="T1259" s="6"/>
      <c r="U1259" s="6"/>
      <c r="V1259" s="6"/>
      <c r="W1259" s="6"/>
      <c r="X1259" s="6"/>
      <c r="Y1259" s="6"/>
    </row>
    <row r="1260" spans="16:25" ht="12" customHeight="1" x14ac:dyDescent="0.25">
      <c r="P1260" s="293"/>
      <c r="Q1260" s="6"/>
      <c r="R1260" s="6"/>
      <c r="S1260" s="6"/>
      <c r="T1260" s="6"/>
      <c r="U1260" s="6"/>
      <c r="V1260" s="6"/>
      <c r="W1260" s="6"/>
      <c r="X1260" s="6"/>
      <c r="Y1260" s="6"/>
    </row>
    <row r="1261" spans="16:25" ht="12" customHeight="1" x14ac:dyDescent="0.25">
      <c r="P1261" s="293"/>
      <c r="Q1261" s="6"/>
      <c r="R1261" s="6"/>
      <c r="S1261" s="6"/>
      <c r="T1261" s="6"/>
      <c r="U1261" s="6"/>
      <c r="V1261" s="6"/>
      <c r="W1261" s="6"/>
      <c r="X1261" s="6"/>
      <c r="Y1261" s="6"/>
    </row>
    <row r="1262" spans="16:25" ht="12" customHeight="1" x14ac:dyDescent="0.25">
      <c r="P1262" s="293"/>
      <c r="Q1262" s="6"/>
      <c r="R1262" s="6"/>
      <c r="S1262" s="6"/>
      <c r="T1262" s="6"/>
      <c r="U1262" s="6"/>
      <c r="V1262" s="6"/>
      <c r="W1262" s="6"/>
      <c r="X1262" s="6"/>
      <c r="Y1262" s="6"/>
    </row>
    <row r="1263" spans="16:25" ht="12" customHeight="1" x14ac:dyDescent="0.25">
      <c r="P1263" s="293"/>
      <c r="Q1263" s="6"/>
      <c r="R1263" s="6"/>
      <c r="S1263" s="6"/>
      <c r="T1263" s="6"/>
      <c r="U1263" s="6"/>
      <c r="V1263" s="6"/>
      <c r="W1263" s="6"/>
      <c r="X1263" s="6"/>
      <c r="Y1263" s="6"/>
    </row>
    <row r="1264" spans="16:25" ht="12" customHeight="1" x14ac:dyDescent="0.25">
      <c r="P1264" s="293"/>
      <c r="Q1264" s="6"/>
      <c r="R1264" s="6"/>
      <c r="S1264" s="6"/>
      <c r="T1264" s="6"/>
      <c r="U1264" s="6"/>
      <c r="V1264" s="6"/>
      <c r="W1264" s="6"/>
      <c r="X1264" s="6"/>
      <c r="Y1264" s="6"/>
    </row>
    <row r="1265" spans="16:25" ht="12" customHeight="1" x14ac:dyDescent="0.25">
      <c r="P1265" s="293"/>
      <c r="Q1265" s="6"/>
      <c r="R1265" s="6"/>
      <c r="S1265" s="6"/>
      <c r="T1265" s="6"/>
      <c r="U1265" s="6"/>
      <c r="V1265" s="6"/>
      <c r="W1265" s="6"/>
      <c r="X1265" s="6"/>
      <c r="Y1265" s="6"/>
    </row>
    <row r="1266" spans="16:25" ht="12" customHeight="1" x14ac:dyDescent="0.25">
      <c r="P1266" s="293"/>
      <c r="Q1266" s="6"/>
      <c r="R1266" s="6"/>
      <c r="S1266" s="6"/>
      <c r="T1266" s="6"/>
      <c r="U1266" s="6"/>
      <c r="V1266" s="6"/>
      <c r="W1266" s="6"/>
      <c r="X1266" s="6"/>
      <c r="Y1266" s="6"/>
    </row>
    <row r="1267" spans="16:25" ht="12" customHeight="1" x14ac:dyDescent="0.25">
      <c r="P1267" s="293"/>
      <c r="Q1267" s="6"/>
      <c r="R1267" s="6"/>
      <c r="S1267" s="6"/>
      <c r="T1267" s="6"/>
      <c r="U1267" s="6"/>
      <c r="V1267" s="6"/>
      <c r="W1267" s="6"/>
      <c r="X1267" s="6"/>
      <c r="Y1267" s="6"/>
    </row>
    <row r="1268" spans="16:25" ht="12" customHeight="1" x14ac:dyDescent="0.25">
      <c r="P1268" s="293"/>
      <c r="Q1268" s="6"/>
      <c r="R1268" s="6"/>
      <c r="S1268" s="6"/>
      <c r="T1268" s="6"/>
      <c r="U1268" s="6"/>
      <c r="V1268" s="6"/>
      <c r="W1268" s="6"/>
      <c r="X1268" s="6"/>
      <c r="Y1268" s="6"/>
    </row>
    <row r="1269" spans="16:25" ht="12" customHeight="1" x14ac:dyDescent="0.25">
      <c r="P1269" s="293"/>
      <c r="Q1269" s="6"/>
      <c r="R1269" s="6"/>
      <c r="S1269" s="6"/>
      <c r="T1269" s="6"/>
      <c r="U1269" s="6"/>
      <c r="V1269" s="6"/>
      <c r="W1269" s="6"/>
      <c r="X1269" s="6"/>
      <c r="Y1269" s="6"/>
    </row>
    <row r="1270" spans="16:25" ht="12" customHeight="1" x14ac:dyDescent="0.25">
      <c r="P1270" s="293"/>
      <c r="Q1270" s="6"/>
      <c r="R1270" s="6"/>
      <c r="S1270" s="6"/>
      <c r="T1270" s="6"/>
      <c r="U1270" s="6"/>
      <c r="V1270" s="6"/>
      <c r="W1270" s="6"/>
      <c r="X1270" s="6"/>
      <c r="Y1270" s="6"/>
    </row>
    <row r="1271" spans="16:25" ht="12" customHeight="1" x14ac:dyDescent="0.25">
      <c r="P1271" s="293"/>
      <c r="Q1271" s="6"/>
      <c r="R1271" s="6"/>
      <c r="S1271" s="6"/>
      <c r="T1271" s="6"/>
      <c r="U1271" s="6"/>
      <c r="V1271" s="6"/>
      <c r="W1271" s="6"/>
      <c r="X1271" s="6"/>
      <c r="Y1271" s="6"/>
    </row>
    <row r="1272" spans="16:25" ht="12" customHeight="1" x14ac:dyDescent="0.25">
      <c r="P1272" s="293"/>
      <c r="Q1272" s="6"/>
      <c r="R1272" s="6"/>
      <c r="S1272" s="6"/>
      <c r="T1272" s="6"/>
      <c r="U1272" s="6"/>
      <c r="V1272" s="6"/>
      <c r="W1272" s="6"/>
      <c r="X1272" s="6"/>
      <c r="Y1272" s="6"/>
    </row>
    <row r="1273" spans="16:25" ht="12" customHeight="1" x14ac:dyDescent="0.25">
      <c r="P1273" s="293"/>
      <c r="Q1273" s="6"/>
      <c r="R1273" s="6"/>
      <c r="S1273" s="6"/>
      <c r="T1273" s="6"/>
      <c r="U1273" s="6"/>
      <c r="V1273" s="6"/>
      <c r="W1273" s="6"/>
      <c r="X1273" s="6"/>
      <c r="Y1273" s="6"/>
    </row>
    <row r="1274" spans="16:25" ht="12" customHeight="1" x14ac:dyDescent="0.25">
      <c r="P1274" s="293"/>
      <c r="Q1274" s="6"/>
      <c r="R1274" s="6"/>
      <c r="S1274" s="6"/>
      <c r="T1274" s="6"/>
      <c r="U1274" s="6"/>
      <c r="V1274" s="6"/>
      <c r="W1274" s="6"/>
      <c r="X1274" s="6"/>
      <c r="Y1274" s="6"/>
    </row>
    <row r="1275" spans="16:25" ht="12" customHeight="1" x14ac:dyDescent="0.25">
      <c r="P1275" s="293"/>
      <c r="Q1275" s="6"/>
      <c r="R1275" s="6"/>
      <c r="S1275" s="6"/>
      <c r="T1275" s="6"/>
      <c r="U1275" s="6"/>
      <c r="V1275" s="6"/>
      <c r="W1275" s="6"/>
      <c r="X1275" s="6"/>
      <c r="Y1275" s="6"/>
    </row>
    <row r="1276" spans="16:25" ht="12" customHeight="1" x14ac:dyDescent="0.25">
      <c r="P1276" s="293"/>
      <c r="Q1276" s="6"/>
      <c r="R1276" s="6"/>
      <c r="S1276" s="6"/>
      <c r="T1276" s="6"/>
      <c r="U1276" s="6"/>
      <c r="V1276" s="6"/>
      <c r="W1276" s="6"/>
      <c r="X1276" s="6"/>
      <c r="Y1276" s="6"/>
    </row>
    <row r="1277" spans="16:25" ht="12" customHeight="1" x14ac:dyDescent="0.25">
      <c r="P1277" s="293"/>
      <c r="Q1277" s="6"/>
      <c r="R1277" s="6"/>
      <c r="S1277" s="6"/>
      <c r="T1277" s="6"/>
      <c r="U1277" s="6"/>
      <c r="V1277" s="6"/>
      <c r="W1277" s="6"/>
      <c r="X1277" s="6"/>
      <c r="Y1277" s="6"/>
    </row>
    <row r="1278" spans="16:25" ht="12" customHeight="1" x14ac:dyDescent="0.25">
      <c r="P1278" s="293"/>
      <c r="Q1278" s="6"/>
      <c r="R1278" s="6"/>
      <c r="S1278" s="6"/>
      <c r="T1278" s="6"/>
      <c r="U1278" s="6"/>
      <c r="V1278" s="6"/>
      <c r="W1278" s="6"/>
      <c r="X1278" s="6"/>
      <c r="Y1278" s="6"/>
    </row>
    <row r="1279" spans="16:25" ht="12" customHeight="1" x14ac:dyDescent="0.25">
      <c r="P1279" s="293"/>
      <c r="Q1279" s="6"/>
      <c r="R1279" s="6"/>
      <c r="S1279" s="6"/>
      <c r="T1279" s="6"/>
      <c r="U1279" s="6"/>
      <c r="V1279" s="6"/>
      <c r="W1279" s="6"/>
      <c r="X1279" s="6"/>
      <c r="Y1279" s="6"/>
    </row>
    <row r="1280" spans="16:25" ht="12" customHeight="1" x14ac:dyDescent="0.25">
      <c r="P1280" s="293"/>
      <c r="Q1280" s="6"/>
      <c r="R1280" s="6"/>
      <c r="S1280" s="6"/>
      <c r="T1280" s="6"/>
      <c r="U1280" s="6"/>
      <c r="V1280" s="6"/>
      <c r="W1280" s="6"/>
      <c r="X1280" s="6"/>
      <c r="Y1280" s="6"/>
    </row>
    <row r="1281" spans="16:25" ht="12" customHeight="1" x14ac:dyDescent="0.25">
      <c r="P1281" s="293"/>
      <c r="Q1281" s="6"/>
      <c r="R1281" s="6"/>
      <c r="S1281" s="6"/>
      <c r="T1281" s="6"/>
      <c r="U1281" s="6"/>
      <c r="V1281" s="6"/>
      <c r="W1281" s="6"/>
      <c r="X1281" s="6"/>
      <c r="Y1281" s="6"/>
    </row>
    <row r="1282" spans="16:25" ht="12" customHeight="1" x14ac:dyDescent="0.25">
      <c r="P1282" s="293"/>
      <c r="Q1282" s="6"/>
      <c r="R1282" s="6"/>
      <c r="S1282" s="6"/>
      <c r="T1282" s="6"/>
      <c r="U1282" s="6"/>
      <c r="V1282" s="6"/>
      <c r="W1282" s="6"/>
      <c r="X1282" s="6"/>
      <c r="Y1282" s="6"/>
    </row>
    <row r="1283" spans="16:25" ht="12" customHeight="1" x14ac:dyDescent="0.25">
      <c r="P1283" s="293"/>
      <c r="Q1283" s="6"/>
      <c r="R1283" s="6"/>
      <c r="S1283" s="6"/>
      <c r="T1283" s="6"/>
      <c r="U1283" s="6"/>
      <c r="V1283" s="6"/>
      <c r="W1283" s="6"/>
      <c r="X1283" s="6"/>
      <c r="Y1283" s="6"/>
    </row>
    <row r="1284" spans="16:25" ht="12" customHeight="1" x14ac:dyDescent="0.25">
      <c r="P1284" s="293"/>
      <c r="Q1284" s="6"/>
      <c r="R1284" s="6"/>
      <c r="S1284" s="6"/>
      <c r="T1284" s="6"/>
      <c r="U1284" s="6"/>
      <c r="V1284" s="6"/>
      <c r="W1284" s="6"/>
      <c r="X1284" s="6"/>
      <c r="Y1284" s="6"/>
    </row>
    <row r="1285" spans="16:25" ht="12" customHeight="1" x14ac:dyDescent="0.25">
      <c r="P1285" s="293"/>
      <c r="Q1285" s="6"/>
      <c r="R1285" s="6"/>
      <c r="S1285" s="6"/>
      <c r="T1285" s="6"/>
      <c r="U1285" s="6"/>
      <c r="V1285" s="6"/>
      <c r="W1285" s="6"/>
      <c r="X1285" s="6"/>
      <c r="Y1285" s="6"/>
    </row>
    <row r="1286" spans="16:25" ht="12" customHeight="1" x14ac:dyDescent="0.25">
      <c r="P1286" s="293"/>
      <c r="Q1286" s="6"/>
      <c r="R1286" s="6"/>
      <c r="S1286" s="6"/>
      <c r="T1286" s="6"/>
      <c r="U1286" s="6"/>
      <c r="V1286" s="6"/>
      <c r="W1286" s="6"/>
      <c r="X1286" s="6"/>
      <c r="Y1286" s="6"/>
    </row>
    <row r="1287" spans="16:25" ht="12" customHeight="1" x14ac:dyDescent="0.25">
      <c r="P1287" s="293"/>
      <c r="Q1287" s="6"/>
      <c r="R1287" s="6"/>
      <c r="S1287" s="6"/>
      <c r="T1287" s="6"/>
      <c r="U1287" s="6"/>
      <c r="V1287" s="6"/>
      <c r="W1287" s="6"/>
      <c r="X1287" s="6"/>
      <c r="Y1287" s="6"/>
    </row>
    <row r="1288" spans="16:25" ht="12" customHeight="1" x14ac:dyDescent="0.25">
      <c r="P1288" s="293"/>
      <c r="Q1288" s="6"/>
      <c r="R1288" s="6"/>
      <c r="S1288" s="6"/>
      <c r="T1288" s="6"/>
      <c r="U1288" s="6"/>
      <c r="V1288" s="6"/>
      <c r="W1288" s="6"/>
      <c r="X1288" s="6"/>
      <c r="Y1288" s="6"/>
    </row>
    <row r="1289" spans="16:25" ht="12" customHeight="1" x14ac:dyDescent="0.25">
      <c r="P1289" s="293"/>
      <c r="Q1289" s="6"/>
      <c r="R1289" s="6"/>
      <c r="S1289" s="6"/>
      <c r="T1289" s="6"/>
      <c r="U1289" s="6"/>
      <c r="V1289" s="6"/>
      <c r="W1289" s="6"/>
      <c r="X1289" s="6"/>
      <c r="Y1289" s="6"/>
    </row>
    <row r="1290" spans="16:25" ht="12" customHeight="1" x14ac:dyDescent="0.25">
      <c r="P1290" s="293"/>
      <c r="Q1290" s="6"/>
      <c r="R1290" s="6"/>
      <c r="S1290" s="6"/>
      <c r="T1290" s="6"/>
      <c r="U1290" s="6"/>
      <c r="V1290" s="6"/>
      <c r="W1290" s="6"/>
      <c r="X1290" s="6"/>
      <c r="Y1290" s="6"/>
    </row>
    <row r="1291" spans="16:25" ht="12" customHeight="1" x14ac:dyDescent="0.25">
      <c r="P1291" s="293"/>
      <c r="Q1291" s="6"/>
      <c r="R1291" s="6"/>
      <c r="S1291" s="6"/>
      <c r="T1291" s="6"/>
      <c r="U1291" s="6"/>
      <c r="V1291" s="6"/>
      <c r="W1291" s="6"/>
      <c r="X1291" s="6"/>
      <c r="Y1291" s="6"/>
    </row>
    <row r="1292" spans="16:25" ht="12" customHeight="1" x14ac:dyDescent="0.25">
      <c r="P1292" s="293"/>
      <c r="Q1292" s="6"/>
      <c r="R1292" s="6"/>
      <c r="S1292" s="6"/>
      <c r="T1292" s="6"/>
      <c r="U1292" s="6"/>
      <c r="V1292" s="6"/>
      <c r="W1292" s="6"/>
      <c r="X1292" s="6"/>
      <c r="Y1292" s="6"/>
    </row>
    <row r="1293" spans="16:25" ht="12" customHeight="1" x14ac:dyDescent="0.25">
      <c r="P1293" s="293"/>
      <c r="Q1293" s="6"/>
      <c r="R1293" s="6"/>
      <c r="S1293" s="6"/>
      <c r="T1293" s="6"/>
      <c r="U1293" s="6"/>
      <c r="V1293" s="6"/>
      <c r="W1293" s="6"/>
      <c r="X1293" s="6"/>
      <c r="Y1293" s="6"/>
    </row>
    <row r="1294" spans="16:25" ht="12" customHeight="1" x14ac:dyDescent="0.25">
      <c r="P1294" s="293"/>
      <c r="Q1294" s="6"/>
      <c r="R1294" s="6"/>
      <c r="S1294" s="6"/>
      <c r="T1294" s="6"/>
      <c r="U1294" s="6"/>
      <c r="V1294" s="6"/>
      <c r="W1294" s="6"/>
      <c r="X1294" s="6"/>
      <c r="Y1294" s="6"/>
    </row>
    <row r="1295" spans="16:25" ht="12" customHeight="1" x14ac:dyDescent="0.25">
      <c r="P1295" s="293"/>
      <c r="Q1295" s="6"/>
      <c r="R1295" s="6"/>
      <c r="S1295" s="6"/>
      <c r="T1295" s="6"/>
      <c r="U1295" s="6"/>
      <c r="V1295" s="6"/>
      <c r="W1295" s="6"/>
      <c r="X1295" s="6"/>
      <c r="Y1295" s="6"/>
    </row>
    <row r="1296" spans="16:25" ht="12" customHeight="1" x14ac:dyDescent="0.25">
      <c r="P1296" s="293"/>
      <c r="Q1296" s="6"/>
      <c r="R1296" s="6"/>
      <c r="S1296" s="6"/>
      <c r="T1296" s="6"/>
      <c r="U1296" s="6"/>
      <c r="V1296" s="6"/>
      <c r="W1296" s="6"/>
      <c r="X1296" s="6"/>
      <c r="Y1296" s="6"/>
    </row>
    <row r="1297" spans="16:25" ht="12" customHeight="1" x14ac:dyDescent="0.25">
      <c r="P1297" s="293"/>
      <c r="Q1297" s="6"/>
      <c r="R1297" s="6"/>
      <c r="S1297" s="6"/>
      <c r="T1297" s="6"/>
      <c r="U1297" s="6"/>
      <c r="V1297" s="6"/>
      <c r="W1297" s="6"/>
      <c r="X1297" s="6"/>
      <c r="Y1297" s="6"/>
    </row>
    <row r="1298" spans="16:25" ht="12" customHeight="1" x14ac:dyDescent="0.25">
      <c r="P1298" s="293"/>
      <c r="Q1298" s="6"/>
      <c r="R1298" s="6"/>
      <c r="S1298" s="6"/>
      <c r="T1298" s="6"/>
      <c r="U1298" s="6"/>
      <c r="V1298" s="6"/>
      <c r="W1298" s="6"/>
      <c r="X1298" s="6"/>
      <c r="Y1298" s="6"/>
    </row>
    <row r="1299" spans="16:25" ht="12" customHeight="1" x14ac:dyDescent="0.25">
      <c r="P1299" s="293"/>
      <c r="Q1299" s="6"/>
      <c r="R1299" s="6"/>
      <c r="S1299" s="6"/>
      <c r="T1299" s="6"/>
      <c r="U1299" s="6"/>
      <c r="V1299" s="6"/>
      <c r="W1299" s="6"/>
      <c r="X1299" s="6"/>
      <c r="Y1299" s="6"/>
    </row>
    <row r="1300" spans="16:25" ht="12" customHeight="1" x14ac:dyDescent="0.25">
      <c r="P1300" s="293"/>
      <c r="Q1300" s="6"/>
      <c r="R1300" s="6"/>
      <c r="S1300" s="6"/>
      <c r="T1300" s="6"/>
      <c r="U1300" s="6"/>
      <c r="V1300" s="6"/>
      <c r="W1300" s="6"/>
      <c r="X1300" s="6"/>
      <c r="Y1300" s="6"/>
    </row>
    <row r="1301" spans="16:25" ht="12" customHeight="1" x14ac:dyDescent="0.25">
      <c r="P1301" s="293"/>
      <c r="Q1301" s="6"/>
      <c r="R1301" s="6"/>
      <c r="S1301" s="6"/>
      <c r="T1301" s="6"/>
      <c r="U1301" s="6"/>
      <c r="V1301" s="6"/>
      <c r="W1301" s="6"/>
      <c r="X1301" s="6"/>
      <c r="Y1301" s="6"/>
    </row>
    <row r="1302" spans="16:25" ht="12" customHeight="1" x14ac:dyDescent="0.25">
      <c r="P1302" s="293"/>
      <c r="Q1302" s="6"/>
      <c r="R1302" s="6"/>
      <c r="S1302" s="6"/>
      <c r="T1302" s="6"/>
      <c r="U1302" s="6"/>
      <c r="V1302" s="6"/>
      <c r="W1302" s="6"/>
      <c r="X1302" s="6"/>
      <c r="Y1302" s="6"/>
    </row>
    <row r="1303" spans="16:25" ht="12" customHeight="1" x14ac:dyDescent="0.25">
      <c r="P1303" s="293"/>
      <c r="Q1303" s="6"/>
      <c r="R1303" s="6"/>
      <c r="S1303" s="6"/>
      <c r="T1303" s="6"/>
      <c r="U1303" s="6"/>
      <c r="V1303" s="6"/>
      <c r="W1303" s="6"/>
      <c r="X1303" s="6"/>
      <c r="Y1303" s="6"/>
    </row>
    <row r="1304" spans="16:25" ht="12" customHeight="1" x14ac:dyDescent="0.25">
      <c r="P1304" s="293"/>
      <c r="Q1304" s="6"/>
      <c r="R1304" s="6"/>
      <c r="S1304" s="6"/>
      <c r="T1304" s="6"/>
      <c r="U1304" s="6"/>
      <c r="V1304" s="6"/>
      <c r="W1304" s="6"/>
      <c r="X1304" s="6"/>
      <c r="Y1304" s="6"/>
    </row>
    <row r="1305" spans="16:25" ht="12" customHeight="1" x14ac:dyDescent="0.25">
      <c r="P1305" s="293"/>
      <c r="Q1305" s="6"/>
      <c r="R1305" s="6"/>
      <c r="S1305" s="6"/>
      <c r="T1305" s="6"/>
      <c r="U1305" s="6"/>
      <c r="V1305" s="6"/>
      <c r="W1305" s="6"/>
      <c r="X1305" s="6"/>
      <c r="Y1305" s="6"/>
    </row>
    <row r="1306" spans="16:25" ht="12" customHeight="1" x14ac:dyDescent="0.25">
      <c r="P1306" s="293"/>
      <c r="Q1306" s="6"/>
      <c r="R1306" s="6"/>
      <c r="S1306" s="6"/>
      <c r="T1306" s="6"/>
      <c r="U1306" s="6"/>
      <c r="V1306" s="6"/>
      <c r="W1306" s="6"/>
      <c r="X1306" s="6"/>
      <c r="Y1306" s="6"/>
    </row>
    <row r="1307" spans="16:25" ht="12" customHeight="1" x14ac:dyDescent="0.25">
      <c r="P1307" s="293"/>
      <c r="Q1307" s="6"/>
      <c r="R1307" s="6"/>
      <c r="S1307" s="6"/>
      <c r="T1307" s="6"/>
      <c r="U1307" s="6"/>
      <c r="V1307" s="6"/>
      <c r="W1307" s="6"/>
      <c r="X1307" s="6"/>
      <c r="Y1307" s="6"/>
    </row>
    <row r="1308" spans="16:25" ht="12" customHeight="1" x14ac:dyDescent="0.25">
      <c r="P1308" s="293"/>
      <c r="Q1308" s="6"/>
      <c r="R1308" s="6"/>
      <c r="S1308" s="6"/>
      <c r="T1308" s="6"/>
      <c r="U1308" s="6"/>
      <c r="V1308" s="6"/>
      <c r="W1308" s="6"/>
      <c r="X1308" s="6"/>
      <c r="Y1308" s="6"/>
    </row>
    <row r="1309" spans="16:25" ht="12" customHeight="1" x14ac:dyDescent="0.25">
      <c r="P1309" s="293"/>
      <c r="Q1309" s="6"/>
      <c r="R1309" s="6"/>
      <c r="S1309" s="6"/>
      <c r="T1309" s="6"/>
      <c r="U1309" s="6"/>
      <c r="V1309" s="6"/>
      <c r="W1309" s="6"/>
      <c r="X1309" s="6"/>
      <c r="Y1309" s="6"/>
    </row>
    <row r="1310" spans="16:25" ht="12" customHeight="1" x14ac:dyDescent="0.25">
      <c r="P1310" s="293"/>
      <c r="Q1310" s="6"/>
      <c r="R1310" s="6"/>
      <c r="S1310" s="6"/>
      <c r="T1310" s="6"/>
      <c r="U1310" s="6"/>
      <c r="V1310" s="6"/>
      <c r="W1310" s="6"/>
      <c r="X1310" s="6"/>
      <c r="Y1310" s="6"/>
    </row>
    <row r="1311" spans="16:25" ht="12" customHeight="1" x14ac:dyDescent="0.25">
      <c r="P1311" s="293"/>
      <c r="Q1311" s="6"/>
      <c r="R1311" s="6"/>
      <c r="S1311" s="6"/>
      <c r="T1311" s="6"/>
      <c r="U1311" s="6"/>
      <c r="V1311" s="6"/>
      <c r="W1311" s="6"/>
      <c r="X1311" s="6"/>
      <c r="Y1311" s="6"/>
    </row>
    <row r="1312" spans="16:25" ht="12" customHeight="1" x14ac:dyDescent="0.25">
      <c r="P1312" s="293"/>
      <c r="Q1312" s="6"/>
      <c r="R1312" s="6"/>
      <c r="S1312" s="6"/>
      <c r="T1312" s="6"/>
      <c r="U1312" s="6"/>
      <c r="V1312" s="6"/>
      <c r="W1312" s="6"/>
      <c r="X1312" s="6"/>
      <c r="Y1312" s="6"/>
    </row>
    <row r="1313" spans="16:25" ht="12" customHeight="1" x14ac:dyDescent="0.25">
      <c r="P1313" s="293"/>
      <c r="Q1313" s="6"/>
      <c r="R1313" s="6"/>
      <c r="S1313" s="6"/>
      <c r="T1313" s="6"/>
      <c r="U1313" s="6"/>
      <c r="V1313" s="6"/>
      <c r="W1313" s="6"/>
      <c r="X1313" s="6"/>
      <c r="Y1313" s="6"/>
    </row>
    <row r="1314" spans="16:25" ht="12" customHeight="1" x14ac:dyDescent="0.25">
      <c r="P1314" s="293"/>
      <c r="Q1314" s="6"/>
      <c r="R1314" s="6"/>
      <c r="S1314" s="6"/>
      <c r="T1314" s="6"/>
      <c r="U1314" s="6"/>
      <c r="V1314" s="6"/>
      <c r="W1314" s="6"/>
      <c r="X1314" s="6"/>
      <c r="Y1314" s="6"/>
    </row>
    <row r="1315" spans="16:25" ht="12" customHeight="1" x14ac:dyDescent="0.25">
      <c r="P1315" s="293"/>
      <c r="Q1315" s="6"/>
      <c r="R1315" s="6"/>
      <c r="S1315" s="6"/>
      <c r="T1315" s="6"/>
      <c r="U1315" s="6"/>
      <c r="V1315" s="6"/>
      <c r="W1315" s="6"/>
      <c r="X1315" s="6"/>
      <c r="Y1315" s="6"/>
    </row>
    <row r="1316" spans="16:25" ht="12" customHeight="1" x14ac:dyDescent="0.25">
      <c r="P1316" s="293"/>
      <c r="Q1316" s="6"/>
      <c r="R1316" s="6"/>
      <c r="S1316" s="6"/>
      <c r="T1316" s="6"/>
      <c r="U1316" s="6"/>
      <c r="V1316" s="6"/>
      <c r="W1316" s="6"/>
      <c r="X1316" s="6"/>
      <c r="Y1316" s="6"/>
    </row>
    <row r="1317" spans="16:25" ht="12" customHeight="1" x14ac:dyDescent="0.25">
      <c r="P1317" s="293"/>
      <c r="Q1317" s="6"/>
      <c r="R1317" s="6"/>
      <c r="S1317" s="6"/>
      <c r="T1317" s="6"/>
      <c r="U1317" s="6"/>
      <c r="V1317" s="6"/>
      <c r="W1317" s="6"/>
      <c r="X1317" s="6"/>
      <c r="Y1317" s="6"/>
    </row>
    <row r="1318" spans="16:25" ht="12" customHeight="1" x14ac:dyDescent="0.25">
      <c r="P1318" s="293"/>
      <c r="Q1318" s="6"/>
      <c r="R1318" s="6"/>
      <c r="S1318" s="6"/>
      <c r="T1318" s="6"/>
      <c r="U1318" s="6"/>
      <c r="V1318" s="6"/>
      <c r="W1318" s="6"/>
      <c r="X1318" s="6"/>
      <c r="Y1318" s="6"/>
    </row>
    <row r="1319" spans="16:25" ht="12" customHeight="1" x14ac:dyDescent="0.25">
      <c r="P1319" s="293"/>
      <c r="Q1319" s="6"/>
      <c r="R1319" s="6"/>
      <c r="S1319" s="6"/>
      <c r="T1319" s="6"/>
      <c r="U1319" s="6"/>
      <c r="V1319" s="6"/>
      <c r="W1319" s="6"/>
      <c r="X1319" s="6"/>
      <c r="Y1319" s="6"/>
    </row>
    <row r="1320" spans="16:25" ht="12" customHeight="1" x14ac:dyDescent="0.25">
      <c r="P1320" s="293"/>
      <c r="Q1320" s="6"/>
      <c r="R1320" s="6"/>
      <c r="S1320" s="6"/>
      <c r="T1320" s="6"/>
      <c r="U1320" s="6"/>
      <c r="V1320" s="6"/>
      <c r="W1320" s="6"/>
      <c r="X1320" s="6"/>
      <c r="Y1320" s="6"/>
    </row>
    <row r="1321" spans="16:25" ht="12" customHeight="1" x14ac:dyDescent="0.25">
      <c r="P1321" s="293"/>
      <c r="Q1321" s="6"/>
      <c r="R1321" s="6"/>
      <c r="S1321" s="6"/>
      <c r="T1321" s="6"/>
      <c r="U1321" s="6"/>
      <c r="V1321" s="6"/>
      <c r="W1321" s="6"/>
      <c r="X1321" s="6"/>
      <c r="Y1321" s="6"/>
    </row>
    <row r="1322" spans="16:25" ht="12" customHeight="1" x14ac:dyDescent="0.25">
      <c r="P1322" s="293"/>
      <c r="Q1322" s="6"/>
      <c r="R1322" s="6"/>
      <c r="S1322" s="6"/>
      <c r="T1322" s="6"/>
      <c r="U1322" s="6"/>
      <c r="V1322" s="6"/>
      <c r="W1322" s="6"/>
      <c r="X1322" s="6"/>
      <c r="Y1322" s="6"/>
    </row>
    <row r="1323" spans="16:25" ht="12" customHeight="1" x14ac:dyDescent="0.25">
      <c r="P1323" s="293"/>
      <c r="Q1323" s="6"/>
      <c r="R1323" s="6"/>
      <c r="S1323" s="6"/>
      <c r="T1323" s="6"/>
      <c r="U1323" s="6"/>
      <c r="V1323" s="6"/>
      <c r="W1323" s="6"/>
      <c r="X1323" s="6"/>
      <c r="Y1323" s="6"/>
    </row>
    <row r="1324" spans="16:25" ht="12" customHeight="1" x14ac:dyDescent="0.25">
      <c r="P1324" s="293"/>
      <c r="Q1324" s="6"/>
      <c r="R1324" s="6"/>
      <c r="S1324" s="6"/>
      <c r="T1324" s="6"/>
      <c r="U1324" s="6"/>
      <c r="V1324" s="6"/>
      <c r="W1324" s="6"/>
      <c r="X1324" s="6"/>
      <c r="Y1324" s="6"/>
    </row>
    <row r="1325" spans="16:25" ht="12" customHeight="1" x14ac:dyDescent="0.25">
      <c r="P1325" s="293"/>
      <c r="Q1325" s="6"/>
      <c r="R1325" s="6"/>
      <c r="S1325" s="6"/>
      <c r="T1325" s="6"/>
      <c r="U1325" s="6"/>
      <c r="V1325" s="6"/>
      <c r="W1325" s="6"/>
      <c r="X1325" s="6"/>
      <c r="Y1325" s="6"/>
    </row>
    <row r="1326" spans="16:25" ht="12" customHeight="1" x14ac:dyDescent="0.25">
      <c r="P1326" s="293"/>
      <c r="Q1326" s="6"/>
      <c r="R1326" s="6"/>
      <c r="S1326" s="6"/>
      <c r="T1326" s="6"/>
      <c r="U1326" s="6"/>
      <c r="V1326" s="6"/>
      <c r="W1326" s="6"/>
      <c r="X1326" s="6"/>
      <c r="Y1326" s="6"/>
    </row>
    <row r="1327" spans="16:25" ht="12" customHeight="1" x14ac:dyDescent="0.25">
      <c r="P1327" s="293"/>
      <c r="Q1327" s="6"/>
      <c r="R1327" s="6"/>
      <c r="S1327" s="6"/>
      <c r="T1327" s="6"/>
      <c r="U1327" s="6"/>
      <c r="V1327" s="6"/>
      <c r="W1327" s="6"/>
      <c r="X1327" s="6"/>
      <c r="Y1327" s="6"/>
    </row>
    <row r="1328" spans="16:25" ht="12" customHeight="1" x14ac:dyDescent="0.25">
      <c r="P1328" s="293"/>
      <c r="Q1328" s="6"/>
      <c r="R1328" s="6"/>
      <c r="S1328" s="6"/>
      <c r="T1328" s="6"/>
      <c r="U1328" s="6"/>
      <c r="V1328" s="6"/>
      <c r="W1328" s="6"/>
      <c r="X1328" s="6"/>
      <c r="Y1328" s="6"/>
    </row>
    <row r="1329" spans="16:25" ht="12" customHeight="1" x14ac:dyDescent="0.25">
      <c r="P1329" s="293"/>
      <c r="Q1329" s="6"/>
      <c r="R1329" s="6"/>
      <c r="S1329" s="6"/>
      <c r="T1329" s="6"/>
      <c r="U1329" s="6"/>
      <c r="V1329" s="6"/>
      <c r="W1329" s="6"/>
      <c r="X1329" s="6"/>
      <c r="Y1329" s="6"/>
    </row>
    <row r="1330" spans="16:25" ht="12" customHeight="1" x14ac:dyDescent="0.25">
      <c r="P1330" s="293"/>
      <c r="Q1330" s="6"/>
      <c r="R1330" s="6"/>
      <c r="S1330" s="6"/>
      <c r="T1330" s="6"/>
      <c r="U1330" s="6"/>
      <c r="V1330" s="6"/>
      <c r="W1330" s="6"/>
      <c r="X1330" s="6"/>
      <c r="Y1330" s="6"/>
    </row>
    <row r="1331" spans="16:25" ht="12" customHeight="1" x14ac:dyDescent="0.25">
      <c r="P1331" s="293"/>
      <c r="Q1331" s="6"/>
      <c r="R1331" s="6"/>
      <c r="S1331" s="6"/>
      <c r="T1331" s="6"/>
      <c r="U1331" s="6"/>
      <c r="V1331" s="6"/>
      <c r="W1331" s="6"/>
      <c r="X1331" s="6"/>
      <c r="Y1331" s="6"/>
    </row>
    <row r="1332" spans="16:25" ht="12" customHeight="1" x14ac:dyDescent="0.25">
      <c r="P1332" s="293"/>
      <c r="Q1332" s="6"/>
      <c r="R1332" s="6"/>
      <c r="S1332" s="6"/>
      <c r="T1332" s="6"/>
      <c r="U1332" s="6"/>
      <c r="V1332" s="6"/>
      <c r="W1332" s="6"/>
      <c r="X1332" s="6"/>
      <c r="Y1332" s="6"/>
    </row>
    <row r="1333" spans="16:25" ht="12" customHeight="1" x14ac:dyDescent="0.25">
      <c r="P1333" s="293"/>
      <c r="Q1333" s="6"/>
      <c r="R1333" s="6"/>
      <c r="S1333" s="6"/>
      <c r="T1333" s="6"/>
      <c r="U1333" s="6"/>
      <c r="V1333" s="6"/>
      <c r="W1333" s="6"/>
      <c r="X1333" s="6"/>
      <c r="Y1333" s="6"/>
    </row>
    <row r="1334" spans="16:25" ht="12" customHeight="1" x14ac:dyDescent="0.25">
      <c r="P1334" s="293"/>
      <c r="Q1334" s="6"/>
      <c r="R1334" s="6"/>
      <c r="S1334" s="6"/>
      <c r="T1334" s="6"/>
      <c r="U1334" s="6"/>
      <c r="V1334" s="6"/>
      <c r="W1334" s="6"/>
      <c r="X1334" s="6"/>
      <c r="Y1334" s="6"/>
    </row>
    <row r="1335" spans="16:25" ht="12" customHeight="1" x14ac:dyDescent="0.25">
      <c r="P1335" s="293"/>
      <c r="Q1335" s="6"/>
      <c r="R1335" s="6"/>
      <c r="S1335" s="6"/>
      <c r="T1335" s="6"/>
      <c r="U1335" s="6"/>
      <c r="V1335" s="6"/>
      <c r="W1335" s="6"/>
      <c r="X1335" s="6"/>
      <c r="Y1335" s="6"/>
    </row>
    <row r="1336" spans="16:25" ht="12" customHeight="1" x14ac:dyDescent="0.25">
      <c r="P1336" s="293"/>
      <c r="Q1336" s="6"/>
      <c r="R1336" s="6"/>
      <c r="S1336" s="6"/>
      <c r="T1336" s="6"/>
      <c r="U1336" s="6"/>
      <c r="V1336" s="6"/>
      <c r="W1336" s="6"/>
      <c r="X1336" s="6"/>
      <c r="Y1336" s="6"/>
    </row>
    <row r="1337" spans="16:25" ht="12" customHeight="1" x14ac:dyDescent="0.25">
      <c r="P1337" s="293"/>
      <c r="Q1337" s="6"/>
      <c r="R1337" s="6"/>
      <c r="S1337" s="6"/>
      <c r="T1337" s="6"/>
      <c r="U1337" s="6"/>
      <c r="V1337" s="6"/>
      <c r="W1337" s="6"/>
      <c r="X1337" s="6"/>
      <c r="Y1337" s="6"/>
    </row>
    <row r="1338" spans="16:25" ht="12" customHeight="1" x14ac:dyDescent="0.25">
      <c r="P1338" s="293"/>
      <c r="Q1338" s="6"/>
      <c r="R1338" s="6"/>
      <c r="S1338" s="6"/>
      <c r="T1338" s="6"/>
      <c r="U1338" s="6"/>
      <c r="V1338" s="6"/>
      <c r="W1338" s="6"/>
      <c r="X1338" s="6"/>
      <c r="Y1338" s="6"/>
    </row>
    <row r="1339" spans="16:25" ht="12" customHeight="1" x14ac:dyDescent="0.25">
      <c r="P1339" s="293"/>
      <c r="Q1339" s="6"/>
      <c r="R1339" s="6"/>
      <c r="S1339" s="6"/>
      <c r="T1339" s="6"/>
      <c r="U1339" s="6"/>
      <c r="V1339" s="6"/>
      <c r="W1339" s="6"/>
      <c r="X1339" s="6"/>
      <c r="Y1339" s="6"/>
    </row>
    <row r="1340" spans="16:25" ht="12" customHeight="1" x14ac:dyDescent="0.25">
      <c r="P1340" s="293"/>
      <c r="Q1340" s="6"/>
      <c r="R1340" s="6"/>
      <c r="S1340" s="6"/>
      <c r="T1340" s="6"/>
      <c r="U1340" s="6"/>
      <c r="V1340" s="6"/>
      <c r="W1340" s="6"/>
      <c r="X1340" s="6"/>
      <c r="Y1340" s="6"/>
    </row>
    <row r="1341" spans="16:25" ht="12" customHeight="1" x14ac:dyDescent="0.25">
      <c r="P1341" s="293"/>
      <c r="Q1341" s="6"/>
      <c r="R1341" s="6"/>
      <c r="S1341" s="6"/>
      <c r="T1341" s="6"/>
      <c r="U1341" s="6"/>
      <c r="V1341" s="6"/>
      <c r="W1341" s="6"/>
      <c r="X1341" s="6"/>
      <c r="Y1341" s="6"/>
    </row>
    <row r="1342" spans="16:25" ht="12" customHeight="1" x14ac:dyDescent="0.25">
      <c r="P1342" s="293"/>
      <c r="Q1342" s="6"/>
      <c r="R1342" s="6"/>
      <c r="S1342" s="6"/>
      <c r="T1342" s="6"/>
      <c r="U1342" s="6"/>
      <c r="V1342" s="6"/>
      <c r="W1342" s="6"/>
      <c r="X1342" s="6"/>
      <c r="Y1342" s="6"/>
    </row>
    <row r="1343" spans="16:25" ht="12" customHeight="1" x14ac:dyDescent="0.25">
      <c r="P1343" s="293"/>
      <c r="Q1343" s="6"/>
      <c r="R1343" s="6"/>
      <c r="S1343" s="6"/>
      <c r="T1343" s="6"/>
      <c r="U1343" s="6"/>
      <c r="V1343" s="6"/>
      <c r="W1343" s="6"/>
      <c r="X1343" s="6"/>
      <c r="Y1343" s="6"/>
    </row>
    <row r="1344" spans="16:25" ht="12" customHeight="1" x14ac:dyDescent="0.25">
      <c r="P1344" s="293"/>
      <c r="Q1344" s="6"/>
      <c r="R1344" s="6"/>
      <c r="S1344" s="6"/>
      <c r="T1344" s="6"/>
      <c r="U1344" s="6"/>
      <c r="V1344" s="6"/>
      <c r="W1344" s="6"/>
      <c r="X1344" s="6"/>
      <c r="Y1344" s="6"/>
    </row>
    <row r="1345" spans="16:25" ht="12" customHeight="1" x14ac:dyDescent="0.25">
      <c r="P1345" s="293"/>
      <c r="Q1345" s="6"/>
      <c r="R1345" s="6"/>
      <c r="S1345" s="6"/>
      <c r="T1345" s="6"/>
      <c r="U1345" s="6"/>
      <c r="V1345" s="6"/>
      <c r="W1345" s="6"/>
      <c r="X1345" s="6"/>
      <c r="Y1345" s="6"/>
    </row>
    <row r="1346" spans="16:25" ht="12" customHeight="1" x14ac:dyDescent="0.25">
      <c r="P1346" s="293"/>
      <c r="Q1346" s="6"/>
      <c r="R1346" s="6"/>
      <c r="S1346" s="6"/>
      <c r="T1346" s="6"/>
      <c r="U1346" s="6"/>
      <c r="V1346" s="6"/>
      <c r="W1346" s="6"/>
      <c r="X1346" s="6"/>
      <c r="Y1346" s="6"/>
    </row>
    <row r="1347" spans="16:25" ht="12" customHeight="1" x14ac:dyDescent="0.25">
      <c r="P1347" s="293"/>
      <c r="Q1347" s="6"/>
      <c r="R1347" s="6"/>
      <c r="S1347" s="6"/>
      <c r="T1347" s="6"/>
      <c r="U1347" s="6"/>
      <c r="V1347" s="6"/>
      <c r="W1347" s="6"/>
      <c r="X1347" s="6"/>
      <c r="Y1347" s="6"/>
    </row>
    <row r="1348" spans="16:25" ht="12" customHeight="1" x14ac:dyDescent="0.25">
      <c r="P1348" s="293"/>
      <c r="Q1348" s="6"/>
      <c r="R1348" s="6"/>
      <c r="S1348" s="6"/>
      <c r="T1348" s="6"/>
      <c r="U1348" s="6"/>
      <c r="V1348" s="6"/>
      <c r="W1348" s="6"/>
      <c r="X1348" s="6"/>
      <c r="Y1348" s="6"/>
    </row>
    <row r="1349" spans="16:25" ht="12" customHeight="1" x14ac:dyDescent="0.25">
      <c r="P1349" s="293"/>
      <c r="Q1349" s="6"/>
      <c r="R1349" s="6"/>
      <c r="S1349" s="6"/>
      <c r="T1349" s="6"/>
      <c r="U1349" s="6"/>
      <c r="V1349" s="6"/>
      <c r="W1349" s="6"/>
      <c r="X1349" s="6"/>
      <c r="Y1349" s="6"/>
    </row>
    <row r="1350" spans="16:25" ht="12" customHeight="1" x14ac:dyDescent="0.25">
      <c r="P1350" s="293"/>
      <c r="Q1350" s="6"/>
      <c r="R1350" s="6"/>
      <c r="S1350" s="6"/>
      <c r="T1350" s="6"/>
      <c r="U1350" s="6"/>
      <c r="V1350" s="6"/>
      <c r="W1350" s="6"/>
      <c r="X1350" s="6"/>
      <c r="Y1350" s="6"/>
    </row>
    <row r="1351" spans="16:25" ht="12" customHeight="1" x14ac:dyDescent="0.25">
      <c r="P1351" s="293"/>
      <c r="Q1351" s="6"/>
      <c r="R1351" s="6"/>
      <c r="S1351" s="6"/>
      <c r="T1351" s="6"/>
      <c r="U1351" s="6"/>
      <c r="V1351" s="6"/>
      <c r="W1351" s="6"/>
      <c r="X1351" s="6"/>
      <c r="Y1351" s="6"/>
    </row>
    <row r="1352" spans="16:25" ht="12" customHeight="1" x14ac:dyDescent="0.25">
      <c r="P1352" s="293"/>
      <c r="Q1352" s="6"/>
      <c r="R1352" s="6"/>
      <c r="S1352" s="6"/>
      <c r="T1352" s="6"/>
      <c r="U1352" s="6"/>
      <c r="V1352" s="6"/>
      <c r="W1352" s="6"/>
      <c r="X1352" s="6"/>
      <c r="Y1352" s="6"/>
    </row>
    <row r="1353" spans="16:25" ht="12" customHeight="1" x14ac:dyDescent="0.25">
      <c r="P1353" s="293"/>
      <c r="Q1353" s="6"/>
      <c r="R1353" s="6"/>
      <c r="S1353" s="6"/>
      <c r="T1353" s="6"/>
      <c r="U1353" s="6"/>
      <c r="V1353" s="6"/>
      <c r="W1353" s="6"/>
      <c r="X1353" s="6"/>
      <c r="Y1353" s="6"/>
    </row>
    <row r="1354" spans="16:25" ht="12" customHeight="1" x14ac:dyDescent="0.25">
      <c r="P1354" s="293"/>
      <c r="Q1354" s="6"/>
      <c r="R1354" s="6"/>
      <c r="S1354" s="6"/>
      <c r="T1354" s="6"/>
      <c r="U1354" s="6"/>
      <c r="V1354" s="6"/>
      <c r="W1354" s="6"/>
      <c r="X1354" s="6"/>
      <c r="Y1354" s="6"/>
    </row>
    <row r="1355" spans="16:25" ht="12" customHeight="1" x14ac:dyDescent="0.25">
      <c r="P1355" s="293"/>
      <c r="Q1355" s="6"/>
      <c r="R1355" s="6"/>
      <c r="S1355" s="6"/>
      <c r="T1355" s="6"/>
      <c r="U1355" s="6"/>
      <c r="V1355" s="6"/>
      <c r="W1355" s="6"/>
      <c r="X1355" s="6"/>
      <c r="Y1355" s="6"/>
    </row>
    <row r="1356" spans="16:25" ht="12" customHeight="1" x14ac:dyDescent="0.25">
      <c r="P1356" s="293"/>
      <c r="Q1356" s="6"/>
      <c r="R1356" s="6"/>
      <c r="S1356" s="6"/>
      <c r="T1356" s="6"/>
      <c r="U1356" s="6"/>
      <c r="V1356" s="6"/>
      <c r="W1356" s="6"/>
      <c r="X1356" s="6"/>
      <c r="Y1356" s="6"/>
    </row>
    <row r="1357" spans="16:25" ht="12" customHeight="1" x14ac:dyDescent="0.25">
      <c r="P1357" s="293"/>
      <c r="Q1357" s="6"/>
      <c r="R1357" s="6"/>
      <c r="S1357" s="6"/>
      <c r="T1357" s="6"/>
      <c r="U1357" s="6"/>
      <c r="V1357" s="6"/>
      <c r="W1357" s="6"/>
      <c r="X1357" s="6"/>
      <c r="Y1357" s="6"/>
    </row>
    <row r="1358" spans="16:25" ht="12" customHeight="1" x14ac:dyDescent="0.25">
      <c r="P1358" s="293"/>
      <c r="Q1358" s="6"/>
      <c r="R1358" s="6"/>
      <c r="S1358" s="6"/>
      <c r="T1358" s="6"/>
      <c r="U1358" s="6"/>
      <c r="V1358" s="6"/>
      <c r="W1358" s="6"/>
      <c r="X1358" s="6"/>
      <c r="Y1358" s="6"/>
    </row>
    <row r="1359" spans="16:25" ht="12" customHeight="1" x14ac:dyDescent="0.25">
      <c r="P1359" s="293"/>
      <c r="Q1359" s="6"/>
      <c r="R1359" s="6"/>
      <c r="S1359" s="6"/>
      <c r="T1359" s="6"/>
      <c r="U1359" s="6"/>
      <c r="V1359" s="6"/>
      <c r="W1359" s="6"/>
      <c r="X1359" s="6"/>
      <c r="Y1359" s="6"/>
    </row>
    <row r="1360" spans="16:25" ht="12" customHeight="1" x14ac:dyDescent="0.25">
      <c r="P1360" s="293"/>
      <c r="Q1360" s="6"/>
      <c r="R1360" s="6"/>
      <c r="S1360" s="6"/>
      <c r="T1360" s="6"/>
      <c r="U1360" s="6"/>
      <c r="V1360" s="6"/>
      <c r="W1360" s="6"/>
      <c r="X1360" s="6"/>
      <c r="Y1360" s="6"/>
    </row>
    <row r="1361" spans="16:25" ht="12" customHeight="1" x14ac:dyDescent="0.25">
      <c r="P1361" s="293"/>
      <c r="Q1361" s="6"/>
      <c r="R1361" s="6"/>
      <c r="S1361" s="6"/>
      <c r="T1361" s="6"/>
      <c r="U1361" s="6"/>
      <c r="V1361" s="6"/>
      <c r="W1361" s="6"/>
      <c r="X1361" s="6"/>
      <c r="Y1361" s="6"/>
    </row>
    <row r="1362" spans="16:25" ht="12" customHeight="1" x14ac:dyDescent="0.25">
      <c r="P1362" s="293"/>
      <c r="Q1362" s="6"/>
      <c r="R1362" s="6"/>
      <c r="S1362" s="6"/>
      <c r="T1362" s="6"/>
      <c r="U1362" s="6"/>
      <c r="V1362" s="6"/>
      <c r="W1362" s="6"/>
      <c r="X1362" s="6"/>
      <c r="Y1362" s="6"/>
    </row>
    <row r="1363" spans="16:25" ht="12" customHeight="1" x14ac:dyDescent="0.25">
      <c r="P1363" s="293"/>
      <c r="Q1363" s="6"/>
      <c r="R1363" s="6"/>
      <c r="S1363" s="6"/>
      <c r="T1363" s="6"/>
      <c r="U1363" s="6"/>
      <c r="V1363" s="6"/>
      <c r="W1363" s="6"/>
      <c r="X1363" s="6"/>
      <c r="Y1363" s="6"/>
    </row>
    <row r="1364" spans="16:25" ht="12" customHeight="1" x14ac:dyDescent="0.25">
      <c r="P1364" s="293"/>
      <c r="Q1364" s="6"/>
      <c r="R1364" s="6"/>
      <c r="S1364" s="6"/>
      <c r="T1364" s="6"/>
      <c r="U1364" s="6"/>
      <c r="V1364" s="6"/>
      <c r="W1364" s="6"/>
      <c r="X1364" s="6"/>
      <c r="Y1364" s="6"/>
    </row>
    <row r="1365" spans="16:25" ht="12" customHeight="1" x14ac:dyDescent="0.25">
      <c r="P1365" s="293"/>
      <c r="Q1365" s="6"/>
      <c r="R1365" s="6"/>
      <c r="S1365" s="6"/>
      <c r="T1365" s="6"/>
      <c r="U1365" s="6"/>
      <c r="V1365" s="6"/>
      <c r="W1365" s="6"/>
      <c r="X1365" s="6"/>
      <c r="Y1365" s="6"/>
    </row>
    <row r="1366" spans="16:25" ht="12" customHeight="1" x14ac:dyDescent="0.25">
      <c r="P1366" s="293"/>
      <c r="Q1366" s="6"/>
      <c r="R1366" s="6"/>
      <c r="S1366" s="6"/>
      <c r="T1366" s="6"/>
      <c r="U1366" s="6"/>
      <c r="V1366" s="6"/>
      <c r="W1366" s="6"/>
      <c r="X1366" s="6"/>
      <c r="Y1366" s="6"/>
    </row>
    <row r="1367" spans="16:25" ht="12" customHeight="1" x14ac:dyDescent="0.25">
      <c r="P1367" s="293"/>
      <c r="Q1367" s="6"/>
      <c r="R1367" s="6"/>
      <c r="S1367" s="6"/>
      <c r="T1367" s="6"/>
      <c r="U1367" s="6"/>
      <c r="V1367" s="6"/>
      <c r="W1367" s="6"/>
      <c r="X1367" s="6"/>
      <c r="Y1367" s="6"/>
    </row>
    <row r="1368" spans="16:25" ht="12" customHeight="1" x14ac:dyDescent="0.25">
      <c r="P1368" s="293"/>
      <c r="Q1368" s="6"/>
      <c r="R1368" s="6"/>
      <c r="S1368" s="6"/>
      <c r="T1368" s="6"/>
      <c r="U1368" s="6"/>
      <c r="V1368" s="6"/>
      <c r="W1368" s="6"/>
      <c r="X1368" s="6"/>
      <c r="Y1368" s="6"/>
    </row>
    <row r="1369" spans="16:25" ht="12" customHeight="1" x14ac:dyDescent="0.25">
      <c r="P1369" s="293"/>
      <c r="Q1369" s="6"/>
      <c r="R1369" s="6"/>
      <c r="S1369" s="6"/>
      <c r="T1369" s="6"/>
      <c r="U1369" s="6"/>
      <c r="V1369" s="6"/>
      <c r="W1369" s="6"/>
      <c r="X1369" s="6"/>
      <c r="Y1369" s="6"/>
    </row>
    <row r="1370" spans="16:25" ht="12" customHeight="1" x14ac:dyDescent="0.25">
      <c r="P1370" s="293"/>
      <c r="Q1370" s="6"/>
      <c r="R1370" s="6"/>
      <c r="S1370" s="6"/>
      <c r="T1370" s="6"/>
      <c r="U1370" s="6"/>
      <c r="V1370" s="6"/>
      <c r="W1370" s="6"/>
      <c r="X1370" s="6"/>
      <c r="Y1370" s="6"/>
    </row>
    <row r="1371" spans="16:25" ht="12" customHeight="1" x14ac:dyDescent="0.25">
      <c r="P1371" s="293"/>
      <c r="Q1371" s="6"/>
      <c r="R1371" s="6"/>
      <c r="S1371" s="6"/>
      <c r="T1371" s="6"/>
      <c r="U1371" s="6"/>
      <c r="V1371" s="6"/>
      <c r="W1371" s="6"/>
      <c r="X1371" s="6"/>
      <c r="Y1371" s="6"/>
    </row>
    <row r="1372" spans="16:25" ht="12" customHeight="1" x14ac:dyDescent="0.25">
      <c r="P1372" s="293"/>
      <c r="Q1372" s="6"/>
      <c r="R1372" s="6"/>
      <c r="S1372" s="6"/>
      <c r="T1372" s="6"/>
      <c r="U1372" s="6"/>
      <c r="V1372" s="6"/>
      <c r="W1372" s="6"/>
      <c r="X1372" s="6"/>
      <c r="Y1372" s="6"/>
    </row>
    <row r="1373" spans="16:25" ht="12" customHeight="1" x14ac:dyDescent="0.25">
      <c r="P1373" s="293"/>
      <c r="Q1373" s="6"/>
      <c r="R1373" s="6"/>
      <c r="S1373" s="6"/>
      <c r="T1373" s="6"/>
      <c r="U1373" s="6"/>
      <c r="V1373" s="6"/>
      <c r="W1373" s="6"/>
      <c r="X1373" s="6"/>
      <c r="Y1373" s="6"/>
    </row>
    <row r="1374" spans="16:25" ht="12" customHeight="1" x14ac:dyDescent="0.25">
      <c r="P1374" s="293"/>
      <c r="Q1374" s="6"/>
      <c r="R1374" s="6"/>
      <c r="S1374" s="6"/>
      <c r="T1374" s="6"/>
      <c r="U1374" s="6"/>
      <c r="V1374" s="6"/>
      <c r="W1374" s="6"/>
      <c r="X1374" s="6"/>
      <c r="Y1374" s="6"/>
    </row>
    <row r="1375" spans="16:25" ht="12" customHeight="1" x14ac:dyDescent="0.25">
      <c r="P1375" s="293"/>
      <c r="Q1375" s="6"/>
      <c r="R1375" s="6"/>
      <c r="S1375" s="6"/>
      <c r="T1375" s="6"/>
      <c r="U1375" s="6"/>
      <c r="V1375" s="6"/>
      <c r="W1375" s="6"/>
      <c r="X1375" s="6"/>
      <c r="Y1375" s="6"/>
    </row>
    <row r="1376" spans="16:25" ht="12" customHeight="1" x14ac:dyDescent="0.25">
      <c r="P1376" s="293"/>
      <c r="Q1376" s="6"/>
      <c r="R1376" s="6"/>
      <c r="S1376" s="6"/>
      <c r="T1376" s="6"/>
      <c r="U1376" s="6"/>
      <c r="V1376" s="6"/>
      <c r="W1376" s="6"/>
      <c r="X1376" s="6"/>
      <c r="Y1376" s="6"/>
    </row>
    <row r="1377" spans="16:25" ht="12" customHeight="1" x14ac:dyDescent="0.25">
      <c r="P1377" s="293"/>
      <c r="Q1377" s="6"/>
      <c r="R1377" s="6"/>
      <c r="S1377" s="6"/>
      <c r="T1377" s="6"/>
      <c r="U1377" s="6"/>
      <c r="V1377" s="6"/>
      <c r="W1377" s="6"/>
      <c r="X1377" s="6"/>
      <c r="Y1377" s="6"/>
    </row>
    <row r="1378" spans="16:25" ht="12" customHeight="1" x14ac:dyDescent="0.25">
      <c r="P1378" s="293"/>
      <c r="Q1378" s="6"/>
      <c r="R1378" s="6"/>
      <c r="S1378" s="6"/>
      <c r="T1378" s="6"/>
      <c r="U1378" s="6"/>
      <c r="V1378" s="6"/>
      <c r="W1378" s="6"/>
      <c r="X1378" s="6"/>
      <c r="Y1378" s="6"/>
    </row>
    <row r="1379" spans="16:25" ht="12" customHeight="1" x14ac:dyDescent="0.25">
      <c r="P1379" s="293"/>
      <c r="Q1379" s="6"/>
      <c r="R1379" s="6"/>
      <c r="S1379" s="6"/>
      <c r="T1379" s="6"/>
      <c r="U1379" s="6"/>
      <c r="V1379" s="6"/>
      <c r="W1379" s="6"/>
      <c r="X1379" s="6"/>
      <c r="Y1379" s="6"/>
    </row>
    <row r="1380" spans="16:25" ht="12" customHeight="1" x14ac:dyDescent="0.25">
      <c r="P1380" s="293"/>
      <c r="Q1380" s="6"/>
      <c r="R1380" s="6"/>
      <c r="S1380" s="6"/>
      <c r="T1380" s="6"/>
      <c r="U1380" s="6"/>
      <c r="V1380" s="6"/>
      <c r="W1380" s="6"/>
      <c r="X1380" s="6"/>
      <c r="Y1380" s="6"/>
    </row>
    <row r="1381" spans="16:25" ht="12" customHeight="1" x14ac:dyDescent="0.25">
      <c r="P1381" s="293"/>
      <c r="Q1381" s="6"/>
      <c r="R1381" s="6"/>
      <c r="S1381" s="6"/>
      <c r="T1381" s="6"/>
      <c r="U1381" s="6"/>
      <c r="V1381" s="6"/>
      <c r="W1381" s="6"/>
      <c r="X1381" s="6"/>
      <c r="Y1381" s="6"/>
    </row>
    <row r="1382" spans="16:25" ht="12" customHeight="1" x14ac:dyDescent="0.25">
      <c r="P1382" s="293"/>
      <c r="Q1382" s="6"/>
      <c r="R1382" s="6"/>
      <c r="S1382" s="6"/>
      <c r="T1382" s="6"/>
      <c r="U1382" s="6"/>
      <c r="V1382" s="6"/>
      <c r="W1382" s="6"/>
      <c r="X1382" s="6"/>
      <c r="Y1382" s="6"/>
    </row>
    <row r="1383" spans="16:25" ht="12" customHeight="1" x14ac:dyDescent="0.25">
      <c r="P1383" s="293"/>
      <c r="Q1383" s="6"/>
      <c r="R1383" s="6"/>
      <c r="S1383" s="6"/>
      <c r="T1383" s="6"/>
      <c r="U1383" s="6"/>
      <c r="V1383" s="6"/>
      <c r="W1383" s="6"/>
      <c r="X1383" s="6"/>
      <c r="Y1383" s="6"/>
    </row>
    <row r="1384" spans="16:25" ht="12" customHeight="1" x14ac:dyDescent="0.25">
      <c r="P1384" s="293"/>
      <c r="Q1384" s="6"/>
      <c r="R1384" s="6"/>
      <c r="S1384" s="6"/>
      <c r="T1384" s="6"/>
      <c r="U1384" s="6"/>
      <c r="V1384" s="6"/>
      <c r="W1384" s="6"/>
      <c r="X1384" s="6"/>
      <c r="Y1384" s="6"/>
    </row>
    <row r="1385" spans="16:25" ht="12" customHeight="1" x14ac:dyDescent="0.25">
      <c r="P1385" s="293"/>
      <c r="Q1385" s="6"/>
      <c r="R1385" s="6"/>
      <c r="S1385" s="6"/>
      <c r="T1385" s="6"/>
      <c r="U1385" s="6"/>
      <c r="V1385" s="6"/>
      <c r="W1385" s="6"/>
      <c r="X1385" s="6"/>
      <c r="Y1385" s="6"/>
    </row>
    <row r="1386" spans="16:25" ht="12" customHeight="1" x14ac:dyDescent="0.25">
      <c r="P1386" s="293"/>
      <c r="Q1386" s="6"/>
      <c r="R1386" s="6"/>
      <c r="S1386" s="6"/>
      <c r="T1386" s="6"/>
      <c r="U1386" s="6"/>
      <c r="V1386" s="6"/>
      <c r="W1386" s="6"/>
      <c r="X1386" s="6"/>
      <c r="Y1386" s="6"/>
    </row>
    <row r="1387" spans="16:25" ht="12" customHeight="1" x14ac:dyDescent="0.25">
      <c r="P1387" s="293"/>
      <c r="Q1387" s="6"/>
      <c r="R1387" s="6"/>
      <c r="S1387" s="6"/>
      <c r="T1387" s="6"/>
      <c r="U1387" s="6"/>
      <c r="V1387" s="6"/>
      <c r="W1387" s="6"/>
      <c r="X1387" s="6"/>
      <c r="Y1387" s="6"/>
    </row>
    <row r="1388" spans="16:25" ht="12" customHeight="1" x14ac:dyDescent="0.25">
      <c r="P1388" s="293"/>
      <c r="Q1388" s="6"/>
      <c r="R1388" s="6"/>
      <c r="S1388" s="6"/>
      <c r="T1388" s="6"/>
      <c r="U1388" s="6"/>
      <c r="V1388" s="6"/>
      <c r="W1388" s="6"/>
      <c r="X1388" s="6"/>
      <c r="Y1388" s="6"/>
    </row>
    <row r="1389" spans="16:25" ht="12" customHeight="1" x14ac:dyDescent="0.25">
      <c r="P1389" s="293"/>
      <c r="Q1389" s="6"/>
      <c r="R1389" s="6"/>
      <c r="S1389" s="6"/>
      <c r="T1389" s="6"/>
      <c r="U1389" s="6"/>
      <c r="V1389" s="6"/>
      <c r="W1389" s="6"/>
      <c r="X1389" s="6"/>
      <c r="Y1389" s="6"/>
    </row>
    <row r="1390" spans="16:25" ht="12" customHeight="1" x14ac:dyDescent="0.25">
      <c r="P1390" s="293"/>
      <c r="Q1390" s="6"/>
      <c r="R1390" s="6"/>
      <c r="S1390" s="6"/>
      <c r="T1390" s="6"/>
      <c r="U1390" s="6"/>
      <c r="V1390" s="6"/>
      <c r="W1390" s="6"/>
      <c r="X1390" s="6"/>
      <c r="Y1390" s="6"/>
    </row>
    <row r="1391" spans="16:25" ht="12" customHeight="1" x14ac:dyDescent="0.25">
      <c r="P1391" s="293"/>
      <c r="Q1391" s="6"/>
      <c r="R1391" s="6"/>
      <c r="S1391" s="6"/>
      <c r="T1391" s="6"/>
      <c r="U1391" s="6"/>
      <c r="V1391" s="6"/>
      <c r="W1391" s="6"/>
      <c r="X1391" s="6"/>
      <c r="Y1391" s="6"/>
    </row>
    <row r="1392" spans="16:25" ht="12" customHeight="1" x14ac:dyDescent="0.25">
      <c r="P1392" s="293"/>
      <c r="Q1392" s="6"/>
      <c r="R1392" s="6"/>
      <c r="S1392" s="6"/>
      <c r="T1392" s="6"/>
      <c r="U1392" s="6"/>
      <c r="V1392" s="6"/>
      <c r="W1392" s="6"/>
      <c r="X1392" s="6"/>
      <c r="Y1392" s="6"/>
    </row>
    <row r="1393" spans="16:25" ht="12" customHeight="1" x14ac:dyDescent="0.25">
      <c r="P1393" s="293"/>
      <c r="Q1393" s="6"/>
      <c r="R1393" s="6"/>
      <c r="S1393" s="6"/>
      <c r="T1393" s="6"/>
      <c r="U1393" s="6"/>
      <c r="V1393" s="6"/>
      <c r="W1393" s="6"/>
      <c r="X1393" s="6"/>
      <c r="Y1393" s="6"/>
    </row>
    <row r="1394" spans="16:25" ht="12" customHeight="1" x14ac:dyDescent="0.25">
      <c r="P1394" s="293"/>
      <c r="Q1394" s="6"/>
      <c r="R1394" s="6"/>
      <c r="S1394" s="6"/>
      <c r="T1394" s="6"/>
      <c r="U1394" s="6"/>
      <c r="V1394" s="6"/>
      <c r="W1394" s="6"/>
      <c r="X1394" s="6"/>
      <c r="Y1394" s="6"/>
    </row>
    <row r="1395" spans="16:25" ht="12" customHeight="1" x14ac:dyDescent="0.25">
      <c r="P1395" s="293"/>
      <c r="Q1395" s="6"/>
      <c r="R1395" s="6"/>
      <c r="S1395" s="6"/>
      <c r="T1395" s="6"/>
      <c r="U1395" s="6"/>
      <c r="V1395" s="6"/>
      <c r="W1395" s="6"/>
      <c r="X1395" s="6"/>
      <c r="Y1395" s="6"/>
    </row>
    <row r="1396" spans="16:25" ht="12" customHeight="1" x14ac:dyDescent="0.25">
      <c r="P1396" s="293"/>
      <c r="Q1396" s="6"/>
      <c r="R1396" s="6"/>
      <c r="S1396" s="6"/>
      <c r="T1396" s="6"/>
      <c r="U1396" s="6"/>
      <c r="V1396" s="6"/>
      <c r="W1396" s="6"/>
      <c r="X1396" s="6"/>
      <c r="Y1396" s="6"/>
    </row>
    <row r="1397" spans="16:25" ht="12" customHeight="1" x14ac:dyDescent="0.25">
      <c r="P1397" s="293"/>
      <c r="Q1397" s="6"/>
      <c r="R1397" s="6"/>
      <c r="S1397" s="6"/>
      <c r="T1397" s="6"/>
      <c r="U1397" s="6"/>
      <c r="V1397" s="6"/>
      <c r="W1397" s="6"/>
      <c r="X1397" s="6"/>
      <c r="Y1397" s="6"/>
    </row>
    <row r="1398" spans="16:25" ht="12" customHeight="1" x14ac:dyDescent="0.25">
      <c r="P1398" s="293"/>
      <c r="Q1398" s="6"/>
      <c r="R1398" s="6"/>
      <c r="S1398" s="6"/>
      <c r="T1398" s="6"/>
      <c r="U1398" s="6"/>
      <c r="V1398" s="6"/>
      <c r="W1398" s="6"/>
      <c r="X1398" s="6"/>
      <c r="Y1398" s="6"/>
    </row>
    <row r="1399" spans="16:25" ht="12" customHeight="1" x14ac:dyDescent="0.25">
      <c r="P1399" s="293"/>
      <c r="Q1399" s="6"/>
      <c r="R1399" s="6"/>
      <c r="S1399" s="6"/>
      <c r="T1399" s="6"/>
      <c r="U1399" s="6"/>
      <c r="V1399" s="6"/>
      <c r="W1399" s="6"/>
      <c r="X1399" s="6"/>
      <c r="Y1399" s="6"/>
    </row>
    <row r="1400" spans="16:25" ht="12" customHeight="1" x14ac:dyDescent="0.25">
      <c r="P1400" s="293"/>
      <c r="Q1400" s="6"/>
      <c r="R1400" s="6"/>
      <c r="S1400" s="6"/>
      <c r="T1400" s="6"/>
      <c r="U1400" s="6"/>
      <c r="V1400" s="6"/>
      <c r="W1400" s="6"/>
      <c r="X1400" s="6"/>
      <c r="Y1400" s="6"/>
    </row>
    <row r="1401" spans="16:25" ht="12" customHeight="1" x14ac:dyDescent="0.25">
      <c r="P1401" s="293"/>
      <c r="Q1401" s="6"/>
      <c r="R1401" s="6"/>
      <c r="S1401" s="6"/>
      <c r="T1401" s="6"/>
      <c r="U1401" s="6"/>
      <c r="V1401" s="6"/>
      <c r="W1401" s="6"/>
      <c r="X1401" s="6"/>
      <c r="Y1401" s="6"/>
    </row>
    <row r="1402" spans="16:25" ht="12" customHeight="1" x14ac:dyDescent="0.25">
      <c r="P1402" s="293"/>
      <c r="Q1402" s="6"/>
      <c r="R1402" s="6"/>
      <c r="S1402" s="6"/>
      <c r="T1402" s="6"/>
      <c r="U1402" s="6"/>
      <c r="V1402" s="6"/>
      <c r="W1402" s="6"/>
      <c r="X1402" s="6"/>
      <c r="Y1402" s="6"/>
    </row>
    <row r="1403" spans="16:25" ht="12" customHeight="1" x14ac:dyDescent="0.25">
      <c r="P1403" s="293"/>
      <c r="Q1403" s="6"/>
      <c r="R1403" s="6"/>
      <c r="S1403" s="6"/>
      <c r="T1403" s="6"/>
      <c r="U1403" s="6"/>
      <c r="V1403" s="6"/>
      <c r="W1403" s="6"/>
      <c r="X1403" s="6"/>
      <c r="Y1403" s="6"/>
    </row>
    <row r="1404" spans="16:25" ht="12" customHeight="1" x14ac:dyDescent="0.25">
      <c r="P1404" s="293"/>
      <c r="Q1404" s="6"/>
      <c r="R1404" s="6"/>
      <c r="S1404" s="6"/>
      <c r="T1404" s="6"/>
      <c r="U1404" s="6"/>
      <c r="V1404" s="6"/>
      <c r="W1404" s="6"/>
      <c r="X1404" s="6"/>
      <c r="Y1404" s="6"/>
    </row>
    <row r="1405" spans="16:25" ht="12" customHeight="1" x14ac:dyDescent="0.25">
      <c r="P1405" s="293"/>
      <c r="Q1405" s="6"/>
      <c r="R1405" s="6"/>
      <c r="S1405" s="6"/>
      <c r="T1405" s="6"/>
      <c r="U1405" s="6"/>
      <c r="V1405" s="6"/>
      <c r="W1405" s="6"/>
      <c r="X1405" s="6"/>
      <c r="Y1405" s="6"/>
    </row>
    <row r="1406" spans="16:25" ht="12" customHeight="1" x14ac:dyDescent="0.25">
      <c r="P1406" s="293"/>
      <c r="Q1406" s="6"/>
      <c r="R1406" s="6"/>
      <c r="S1406" s="6"/>
      <c r="T1406" s="6"/>
      <c r="U1406" s="6"/>
      <c r="V1406" s="6"/>
      <c r="W1406" s="6"/>
      <c r="X1406" s="6"/>
      <c r="Y1406" s="6"/>
    </row>
    <row r="1407" spans="16:25" ht="12" customHeight="1" x14ac:dyDescent="0.25">
      <c r="P1407" s="293"/>
      <c r="Q1407" s="6"/>
      <c r="R1407" s="6"/>
      <c r="S1407" s="6"/>
      <c r="T1407" s="6"/>
      <c r="U1407" s="6"/>
      <c r="V1407" s="6"/>
      <c r="W1407" s="6"/>
      <c r="X1407" s="6"/>
      <c r="Y1407" s="6"/>
    </row>
    <row r="1408" spans="16:25" ht="12" customHeight="1" x14ac:dyDescent="0.25">
      <c r="P1408" s="293"/>
      <c r="Q1408" s="6"/>
      <c r="R1408" s="6"/>
      <c r="S1408" s="6"/>
      <c r="T1408" s="6"/>
      <c r="U1408" s="6"/>
      <c r="V1408" s="6"/>
      <c r="W1408" s="6"/>
      <c r="X1408" s="6"/>
      <c r="Y1408" s="6"/>
    </row>
    <row r="1409" spans="16:25" ht="12" customHeight="1" x14ac:dyDescent="0.25">
      <c r="P1409" s="293"/>
      <c r="Q1409" s="6"/>
      <c r="R1409" s="6"/>
      <c r="S1409" s="6"/>
      <c r="T1409" s="6"/>
      <c r="U1409" s="6"/>
      <c r="V1409" s="6"/>
      <c r="W1409" s="6"/>
      <c r="X1409" s="6"/>
      <c r="Y1409" s="6"/>
    </row>
    <row r="1410" spans="16:25" ht="12" customHeight="1" x14ac:dyDescent="0.25">
      <c r="P1410" s="293"/>
      <c r="Q1410" s="6"/>
      <c r="R1410" s="6"/>
      <c r="S1410" s="6"/>
      <c r="T1410" s="6"/>
      <c r="U1410" s="6"/>
      <c r="V1410" s="6"/>
      <c r="W1410" s="6"/>
      <c r="X1410" s="6"/>
      <c r="Y1410" s="6"/>
    </row>
    <row r="1411" spans="16:25" ht="12" customHeight="1" x14ac:dyDescent="0.25">
      <c r="P1411" s="293"/>
      <c r="Q1411" s="6"/>
      <c r="R1411" s="6"/>
      <c r="S1411" s="6"/>
      <c r="T1411" s="6"/>
      <c r="U1411" s="6"/>
      <c r="V1411" s="6"/>
      <c r="W1411" s="6"/>
      <c r="X1411" s="6"/>
      <c r="Y1411" s="6"/>
    </row>
    <row r="1412" spans="16:25" ht="12" customHeight="1" x14ac:dyDescent="0.25">
      <c r="P1412" s="293"/>
      <c r="Q1412" s="6"/>
      <c r="R1412" s="6"/>
      <c r="S1412" s="6"/>
      <c r="T1412" s="6"/>
      <c r="U1412" s="6"/>
      <c r="V1412" s="6"/>
      <c r="W1412" s="6"/>
      <c r="X1412" s="6"/>
      <c r="Y1412" s="6"/>
    </row>
    <row r="1413" spans="16:25" ht="12" customHeight="1" x14ac:dyDescent="0.25">
      <c r="P1413" s="293"/>
      <c r="Q1413" s="6"/>
      <c r="R1413" s="6"/>
      <c r="S1413" s="6"/>
      <c r="T1413" s="6"/>
      <c r="U1413" s="6"/>
      <c r="V1413" s="6"/>
      <c r="W1413" s="6"/>
      <c r="X1413" s="6"/>
      <c r="Y1413" s="6"/>
    </row>
    <row r="1414" spans="16:25" ht="12" customHeight="1" x14ac:dyDescent="0.25">
      <c r="P1414" s="293"/>
      <c r="Q1414" s="6"/>
      <c r="R1414" s="6"/>
      <c r="S1414" s="6"/>
      <c r="T1414" s="6"/>
      <c r="U1414" s="6"/>
      <c r="V1414" s="6"/>
      <c r="W1414" s="6"/>
      <c r="X1414" s="6"/>
      <c r="Y1414" s="6"/>
    </row>
    <row r="1415" spans="16:25" ht="12" customHeight="1" x14ac:dyDescent="0.25">
      <c r="P1415" s="293"/>
      <c r="Q1415" s="6"/>
      <c r="R1415" s="6"/>
      <c r="S1415" s="6"/>
      <c r="T1415" s="6"/>
      <c r="U1415" s="6"/>
      <c r="V1415" s="6"/>
      <c r="W1415" s="6"/>
      <c r="X1415" s="6"/>
      <c r="Y1415" s="6"/>
    </row>
    <row r="1416" spans="16:25" ht="12" customHeight="1" x14ac:dyDescent="0.25">
      <c r="P1416" s="293"/>
      <c r="Q1416" s="6"/>
      <c r="R1416" s="6"/>
      <c r="S1416" s="6"/>
      <c r="T1416" s="6"/>
      <c r="U1416" s="6"/>
      <c r="V1416" s="6"/>
      <c r="W1416" s="6"/>
      <c r="X1416" s="6"/>
      <c r="Y1416" s="6"/>
    </row>
    <row r="1417" spans="16:25" ht="12" customHeight="1" x14ac:dyDescent="0.25">
      <c r="P1417" s="293"/>
      <c r="Q1417" s="6"/>
      <c r="R1417" s="6"/>
      <c r="S1417" s="6"/>
      <c r="T1417" s="6"/>
      <c r="U1417" s="6"/>
      <c r="V1417" s="6"/>
      <c r="W1417" s="6"/>
      <c r="X1417" s="6"/>
      <c r="Y1417" s="6"/>
    </row>
    <row r="1418" spans="16:25" ht="12" customHeight="1" x14ac:dyDescent="0.25">
      <c r="P1418" s="293"/>
      <c r="Q1418" s="6"/>
      <c r="R1418" s="6"/>
      <c r="S1418" s="6"/>
      <c r="T1418" s="6"/>
      <c r="U1418" s="6"/>
      <c r="V1418" s="6"/>
      <c r="W1418" s="6"/>
      <c r="X1418" s="6"/>
      <c r="Y1418" s="6"/>
    </row>
    <row r="1419" spans="16:25" ht="12" customHeight="1" x14ac:dyDescent="0.25">
      <c r="P1419" s="293"/>
      <c r="Q1419" s="6"/>
      <c r="R1419" s="6"/>
      <c r="S1419" s="6"/>
      <c r="T1419" s="6"/>
      <c r="U1419" s="6"/>
      <c r="V1419" s="6"/>
      <c r="W1419" s="6"/>
      <c r="X1419" s="6"/>
      <c r="Y1419" s="6"/>
    </row>
    <row r="1420" spans="16:25" ht="12" customHeight="1" x14ac:dyDescent="0.25">
      <c r="P1420" s="293"/>
      <c r="Q1420" s="6"/>
      <c r="R1420" s="6"/>
      <c r="S1420" s="6"/>
      <c r="T1420" s="6"/>
      <c r="U1420" s="6"/>
      <c r="V1420" s="6"/>
      <c r="W1420" s="6"/>
      <c r="X1420" s="6"/>
      <c r="Y1420" s="6"/>
    </row>
    <row r="1421" spans="16:25" ht="12" customHeight="1" x14ac:dyDescent="0.25">
      <c r="P1421" s="293"/>
      <c r="Q1421" s="6"/>
      <c r="R1421" s="6"/>
      <c r="S1421" s="6"/>
      <c r="T1421" s="6"/>
      <c r="U1421" s="6"/>
      <c r="V1421" s="6"/>
      <c r="W1421" s="6"/>
      <c r="X1421" s="6"/>
      <c r="Y1421" s="6"/>
    </row>
    <row r="1422" spans="16:25" ht="12" customHeight="1" x14ac:dyDescent="0.25">
      <c r="P1422" s="293"/>
      <c r="Q1422" s="6"/>
      <c r="R1422" s="6"/>
      <c r="S1422" s="6"/>
      <c r="T1422" s="6"/>
      <c r="U1422" s="6"/>
      <c r="V1422" s="6"/>
      <c r="W1422" s="6"/>
      <c r="X1422" s="6"/>
      <c r="Y1422" s="6"/>
    </row>
    <row r="1423" spans="16:25" ht="12" customHeight="1" x14ac:dyDescent="0.25">
      <c r="P1423" s="293"/>
      <c r="Q1423" s="6"/>
      <c r="R1423" s="6"/>
      <c r="S1423" s="6"/>
      <c r="T1423" s="6"/>
      <c r="U1423" s="6"/>
      <c r="V1423" s="6"/>
      <c r="W1423" s="6"/>
      <c r="X1423" s="6"/>
      <c r="Y1423" s="6"/>
    </row>
    <row r="1424" spans="16:25" ht="12" customHeight="1" x14ac:dyDescent="0.25">
      <c r="P1424" s="293"/>
      <c r="Q1424" s="6"/>
      <c r="R1424" s="6"/>
      <c r="S1424" s="6"/>
      <c r="T1424" s="6"/>
      <c r="U1424" s="6"/>
      <c r="V1424" s="6"/>
      <c r="W1424" s="6"/>
      <c r="X1424" s="6"/>
      <c r="Y1424" s="6"/>
    </row>
    <row r="1425" spans="16:25" ht="12" customHeight="1" x14ac:dyDescent="0.25">
      <c r="P1425" s="293"/>
      <c r="Q1425" s="6"/>
      <c r="R1425" s="6"/>
      <c r="S1425" s="6"/>
      <c r="T1425" s="6"/>
      <c r="U1425" s="6"/>
      <c r="V1425" s="6"/>
      <c r="W1425" s="6"/>
      <c r="X1425" s="6"/>
      <c r="Y1425" s="6"/>
    </row>
    <row r="1426" spans="16:25" ht="12" customHeight="1" x14ac:dyDescent="0.25">
      <c r="P1426" s="293"/>
      <c r="Q1426" s="6"/>
      <c r="R1426" s="6"/>
      <c r="S1426" s="6"/>
      <c r="T1426" s="6"/>
      <c r="U1426" s="6"/>
      <c r="V1426" s="6"/>
      <c r="W1426" s="6"/>
      <c r="X1426" s="6"/>
      <c r="Y1426" s="6"/>
    </row>
    <row r="1427" spans="16:25" ht="12" customHeight="1" x14ac:dyDescent="0.25">
      <c r="P1427" s="293"/>
      <c r="Q1427" s="6"/>
      <c r="R1427" s="6"/>
      <c r="S1427" s="6"/>
      <c r="T1427" s="6"/>
      <c r="U1427" s="6"/>
      <c r="V1427" s="6"/>
      <c r="W1427" s="6"/>
      <c r="X1427" s="6"/>
      <c r="Y1427" s="6"/>
    </row>
    <row r="1428" spans="16:25" ht="12" customHeight="1" x14ac:dyDescent="0.25">
      <c r="P1428" s="293"/>
      <c r="Q1428" s="6"/>
      <c r="R1428" s="6"/>
      <c r="S1428" s="6"/>
      <c r="T1428" s="6"/>
      <c r="U1428" s="6"/>
      <c r="V1428" s="6"/>
      <c r="W1428" s="6"/>
      <c r="X1428" s="6"/>
      <c r="Y1428" s="6"/>
    </row>
    <row r="1429" spans="16:25" ht="12" customHeight="1" x14ac:dyDescent="0.25">
      <c r="P1429" s="293"/>
      <c r="Q1429" s="6"/>
      <c r="R1429" s="6"/>
      <c r="S1429" s="6"/>
      <c r="T1429" s="6"/>
      <c r="U1429" s="6"/>
      <c r="V1429" s="6"/>
      <c r="W1429" s="6"/>
      <c r="X1429" s="6"/>
      <c r="Y1429" s="6"/>
    </row>
    <row r="1430" spans="16:25" ht="12" customHeight="1" x14ac:dyDescent="0.25">
      <c r="P1430" s="293"/>
      <c r="Q1430" s="6"/>
      <c r="R1430" s="6"/>
      <c r="S1430" s="6"/>
      <c r="T1430" s="6"/>
      <c r="U1430" s="6"/>
      <c r="V1430" s="6"/>
      <c r="W1430" s="6"/>
      <c r="X1430" s="6"/>
      <c r="Y1430" s="6"/>
    </row>
    <row r="1431" spans="16:25" ht="12" customHeight="1" x14ac:dyDescent="0.25">
      <c r="P1431" s="293"/>
      <c r="Q1431" s="6"/>
      <c r="R1431" s="6"/>
      <c r="S1431" s="6"/>
      <c r="T1431" s="6"/>
      <c r="U1431" s="6"/>
      <c r="V1431" s="6"/>
      <c r="W1431" s="6"/>
      <c r="X1431" s="6"/>
      <c r="Y1431" s="6"/>
    </row>
    <row r="1432" spans="16:25" ht="12" customHeight="1" x14ac:dyDescent="0.25">
      <c r="P1432" s="293"/>
      <c r="Q1432" s="6"/>
      <c r="R1432" s="6"/>
      <c r="S1432" s="6"/>
      <c r="T1432" s="6"/>
      <c r="U1432" s="6"/>
      <c r="V1432" s="6"/>
      <c r="W1432" s="6"/>
      <c r="X1432" s="6"/>
      <c r="Y1432" s="6"/>
    </row>
    <row r="1433" spans="16:25" ht="12" customHeight="1" x14ac:dyDescent="0.25">
      <c r="P1433" s="293"/>
      <c r="Q1433" s="6"/>
      <c r="R1433" s="6"/>
      <c r="S1433" s="6"/>
      <c r="T1433" s="6"/>
      <c r="U1433" s="6"/>
      <c r="V1433" s="6"/>
      <c r="W1433" s="6"/>
      <c r="X1433" s="6"/>
      <c r="Y1433" s="6"/>
    </row>
    <row r="1434" spans="16:25" ht="12" customHeight="1" x14ac:dyDescent="0.25">
      <c r="P1434" s="293"/>
      <c r="Q1434" s="6"/>
      <c r="R1434" s="6"/>
      <c r="S1434" s="6"/>
      <c r="T1434" s="6"/>
      <c r="U1434" s="6"/>
      <c r="V1434" s="6"/>
      <c r="W1434" s="6"/>
      <c r="X1434" s="6"/>
      <c r="Y1434" s="6"/>
    </row>
    <row r="1435" spans="16:25" ht="12" customHeight="1" x14ac:dyDescent="0.25">
      <c r="P1435" s="293"/>
      <c r="Q1435" s="6"/>
      <c r="R1435" s="6"/>
      <c r="S1435" s="6"/>
      <c r="T1435" s="6"/>
      <c r="U1435" s="6"/>
      <c r="V1435" s="6"/>
      <c r="W1435" s="6"/>
      <c r="X1435" s="6"/>
      <c r="Y1435" s="6"/>
    </row>
    <row r="1436" spans="16:25" ht="12" customHeight="1" x14ac:dyDescent="0.25">
      <c r="P1436" s="293"/>
      <c r="Q1436" s="6"/>
      <c r="R1436" s="6"/>
      <c r="S1436" s="6"/>
      <c r="T1436" s="6"/>
      <c r="U1436" s="6"/>
      <c r="V1436" s="6"/>
      <c r="W1436" s="6"/>
      <c r="X1436" s="6"/>
      <c r="Y1436" s="6"/>
    </row>
    <row r="1437" spans="16:25" ht="12" customHeight="1" x14ac:dyDescent="0.25">
      <c r="P1437" s="293"/>
      <c r="Q1437" s="6"/>
      <c r="R1437" s="6"/>
      <c r="S1437" s="6"/>
      <c r="T1437" s="6"/>
      <c r="U1437" s="6"/>
      <c r="V1437" s="6"/>
      <c r="W1437" s="6"/>
      <c r="X1437" s="6"/>
      <c r="Y1437" s="6"/>
    </row>
    <row r="1438" spans="16:25" ht="12" customHeight="1" x14ac:dyDescent="0.25">
      <c r="P1438" s="293"/>
      <c r="Q1438" s="6"/>
      <c r="R1438" s="6"/>
      <c r="S1438" s="6"/>
      <c r="T1438" s="6"/>
      <c r="U1438" s="6"/>
      <c r="V1438" s="6"/>
      <c r="W1438" s="6"/>
      <c r="X1438" s="6"/>
      <c r="Y1438" s="6"/>
    </row>
    <row r="1439" spans="16:25" ht="12" customHeight="1" x14ac:dyDescent="0.25">
      <c r="P1439" s="293"/>
      <c r="Q1439" s="6"/>
      <c r="R1439" s="6"/>
      <c r="S1439" s="6"/>
      <c r="T1439" s="6"/>
      <c r="U1439" s="6"/>
      <c r="V1439" s="6"/>
      <c r="W1439" s="6"/>
      <c r="X1439" s="6"/>
      <c r="Y1439" s="6"/>
    </row>
    <row r="1440" spans="16:25" ht="12" customHeight="1" x14ac:dyDescent="0.25">
      <c r="P1440" s="293"/>
      <c r="Q1440" s="6"/>
      <c r="R1440" s="6"/>
      <c r="S1440" s="6"/>
      <c r="T1440" s="6"/>
      <c r="U1440" s="6"/>
      <c r="V1440" s="6"/>
      <c r="W1440" s="6"/>
      <c r="X1440" s="6"/>
      <c r="Y1440" s="6"/>
    </row>
    <row r="1441" spans="16:25" ht="12" customHeight="1" x14ac:dyDescent="0.25">
      <c r="P1441" s="293"/>
      <c r="Q1441" s="6"/>
      <c r="R1441" s="6"/>
      <c r="S1441" s="6"/>
      <c r="T1441" s="6"/>
      <c r="U1441" s="6"/>
      <c r="V1441" s="6"/>
      <c r="W1441" s="6"/>
      <c r="X1441" s="6"/>
      <c r="Y1441" s="6"/>
    </row>
    <row r="1442" spans="16:25" ht="12" customHeight="1" x14ac:dyDescent="0.25">
      <c r="P1442" s="293"/>
      <c r="Q1442" s="6"/>
      <c r="R1442" s="6"/>
      <c r="S1442" s="6"/>
      <c r="T1442" s="6"/>
      <c r="U1442" s="6"/>
      <c r="V1442" s="6"/>
      <c r="W1442" s="6"/>
      <c r="X1442" s="6"/>
      <c r="Y1442" s="6"/>
    </row>
    <row r="1443" spans="16:25" ht="12" customHeight="1" x14ac:dyDescent="0.25">
      <c r="P1443" s="293"/>
      <c r="Q1443" s="6"/>
      <c r="R1443" s="6"/>
      <c r="S1443" s="6"/>
      <c r="T1443" s="6"/>
      <c r="U1443" s="6"/>
      <c r="V1443" s="6"/>
      <c r="W1443" s="6"/>
      <c r="X1443" s="6"/>
      <c r="Y1443" s="6"/>
    </row>
    <row r="1444" spans="16:25" ht="12" customHeight="1" x14ac:dyDescent="0.25">
      <c r="P1444" s="293"/>
      <c r="Q1444" s="6"/>
      <c r="R1444" s="6"/>
      <c r="S1444" s="6"/>
      <c r="T1444" s="6"/>
      <c r="U1444" s="6"/>
      <c r="V1444" s="6"/>
      <c r="W1444" s="6"/>
      <c r="X1444" s="6"/>
      <c r="Y1444" s="6"/>
    </row>
    <row r="1445" spans="16:25" ht="12" customHeight="1" x14ac:dyDescent="0.25">
      <c r="P1445" s="293"/>
      <c r="Q1445" s="6"/>
      <c r="R1445" s="6"/>
      <c r="S1445" s="6"/>
      <c r="T1445" s="6"/>
      <c r="U1445" s="6"/>
      <c r="V1445" s="6"/>
      <c r="W1445" s="6"/>
      <c r="X1445" s="6"/>
      <c r="Y1445" s="6"/>
    </row>
    <row r="1446" spans="16:25" ht="12" customHeight="1" x14ac:dyDescent="0.25">
      <c r="P1446" s="293"/>
      <c r="Q1446" s="6"/>
      <c r="R1446" s="6"/>
      <c r="S1446" s="6"/>
      <c r="T1446" s="6"/>
      <c r="U1446" s="6"/>
      <c r="V1446" s="6"/>
      <c r="W1446" s="6"/>
      <c r="X1446" s="6"/>
      <c r="Y1446" s="6"/>
    </row>
    <row r="1447" spans="16:25" ht="12" customHeight="1" x14ac:dyDescent="0.25">
      <c r="P1447" s="293"/>
      <c r="Q1447" s="6"/>
      <c r="R1447" s="6"/>
      <c r="S1447" s="6"/>
      <c r="T1447" s="6"/>
      <c r="U1447" s="6"/>
      <c r="V1447" s="6"/>
      <c r="W1447" s="6"/>
      <c r="X1447" s="6"/>
      <c r="Y1447" s="6"/>
    </row>
    <row r="1448" spans="16:25" ht="12" customHeight="1" x14ac:dyDescent="0.25">
      <c r="P1448" s="293"/>
      <c r="Q1448" s="6"/>
      <c r="R1448" s="6"/>
      <c r="S1448" s="6"/>
      <c r="T1448" s="6"/>
      <c r="U1448" s="6"/>
      <c r="V1448" s="6"/>
      <c r="W1448" s="6"/>
      <c r="X1448" s="6"/>
      <c r="Y1448" s="6"/>
    </row>
    <row r="1449" spans="16:25" ht="12" customHeight="1" x14ac:dyDescent="0.25">
      <c r="P1449" s="293"/>
      <c r="Q1449" s="6"/>
      <c r="R1449" s="6"/>
      <c r="S1449" s="6"/>
      <c r="T1449" s="6"/>
      <c r="U1449" s="6"/>
      <c r="V1449" s="6"/>
      <c r="W1449" s="6"/>
      <c r="X1449" s="6"/>
      <c r="Y1449" s="6"/>
    </row>
    <row r="1450" spans="16:25" ht="12" customHeight="1" x14ac:dyDescent="0.25">
      <c r="P1450" s="293"/>
      <c r="Q1450" s="6"/>
      <c r="R1450" s="6"/>
      <c r="S1450" s="6"/>
      <c r="T1450" s="6"/>
      <c r="U1450" s="6"/>
      <c r="V1450" s="6"/>
      <c r="W1450" s="6"/>
      <c r="X1450" s="6"/>
      <c r="Y1450" s="6"/>
    </row>
    <row r="1451" spans="16:25" ht="12" customHeight="1" x14ac:dyDescent="0.25">
      <c r="P1451" s="293"/>
      <c r="Q1451" s="6"/>
      <c r="R1451" s="6"/>
      <c r="S1451" s="6"/>
      <c r="T1451" s="6"/>
      <c r="U1451" s="6"/>
      <c r="V1451" s="6"/>
      <c r="W1451" s="6"/>
      <c r="X1451" s="6"/>
      <c r="Y1451" s="6"/>
    </row>
    <row r="1452" spans="16:25" ht="12" customHeight="1" x14ac:dyDescent="0.25">
      <c r="P1452" s="293"/>
      <c r="Q1452" s="6"/>
      <c r="R1452" s="6"/>
      <c r="S1452" s="6"/>
      <c r="T1452" s="6"/>
      <c r="U1452" s="6"/>
      <c r="V1452" s="6"/>
      <c r="W1452" s="6"/>
      <c r="X1452" s="6"/>
      <c r="Y1452" s="6"/>
    </row>
    <row r="1453" spans="16:25" ht="12" customHeight="1" x14ac:dyDescent="0.25">
      <c r="P1453" s="293"/>
      <c r="Q1453" s="6"/>
      <c r="R1453" s="6"/>
      <c r="S1453" s="6"/>
      <c r="T1453" s="6"/>
      <c r="U1453" s="6"/>
      <c r="V1453" s="6"/>
      <c r="W1453" s="6"/>
      <c r="X1453" s="6"/>
      <c r="Y1453" s="6"/>
    </row>
    <row r="1454" spans="16:25" ht="12" customHeight="1" x14ac:dyDescent="0.25">
      <c r="P1454" s="293"/>
      <c r="Q1454" s="6"/>
      <c r="R1454" s="6"/>
      <c r="S1454" s="6"/>
      <c r="T1454" s="6"/>
      <c r="U1454" s="6"/>
      <c r="V1454" s="6"/>
      <c r="W1454" s="6"/>
      <c r="X1454" s="6"/>
      <c r="Y1454" s="6"/>
    </row>
    <row r="1455" spans="16:25" ht="12" customHeight="1" x14ac:dyDescent="0.25">
      <c r="P1455" s="293"/>
      <c r="Q1455" s="6"/>
      <c r="R1455" s="6"/>
      <c r="S1455" s="6"/>
      <c r="T1455" s="6"/>
      <c r="U1455" s="6"/>
      <c r="V1455" s="6"/>
      <c r="W1455" s="6"/>
      <c r="X1455" s="6"/>
      <c r="Y1455" s="6"/>
    </row>
    <row r="1456" spans="16:25" ht="12" customHeight="1" x14ac:dyDescent="0.25">
      <c r="P1456" s="293"/>
      <c r="Q1456" s="6"/>
      <c r="R1456" s="6"/>
      <c r="S1456" s="6"/>
      <c r="T1456" s="6"/>
      <c r="U1456" s="6"/>
      <c r="V1456" s="6"/>
      <c r="W1456" s="6"/>
      <c r="X1456" s="6"/>
      <c r="Y1456" s="6"/>
    </row>
    <row r="1457" spans="16:25" ht="12" customHeight="1" x14ac:dyDescent="0.25">
      <c r="P1457" s="293"/>
      <c r="Q1457" s="6"/>
      <c r="R1457" s="6"/>
      <c r="S1457" s="6"/>
      <c r="T1457" s="6"/>
      <c r="U1457" s="6"/>
      <c r="V1457" s="6"/>
      <c r="W1457" s="6"/>
      <c r="X1457" s="6"/>
      <c r="Y1457" s="6"/>
    </row>
    <row r="1458" spans="16:25" ht="12" customHeight="1" x14ac:dyDescent="0.25">
      <c r="P1458" s="293"/>
      <c r="Q1458" s="6"/>
      <c r="R1458" s="6"/>
      <c r="S1458" s="6"/>
      <c r="T1458" s="6"/>
      <c r="U1458" s="6"/>
      <c r="V1458" s="6"/>
      <c r="W1458" s="6"/>
      <c r="X1458" s="6"/>
      <c r="Y1458" s="6"/>
    </row>
    <row r="1459" spans="16:25" ht="12" customHeight="1" x14ac:dyDescent="0.25">
      <c r="P1459" s="293"/>
      <c r="Q1459" s="6"/>
      <c r="R1459" s="6"/>
      <c r="S1459" s="6"/>
      <c r="T1459" s="6"/>
      <c r="U1459" s="6"/>
      <c r="V1459" s="6"/>
      <c r="W1459" s="6"/>
      <c r="X1459" s="6"/>
      <c r="Y1459" s="6"/>
    </row>
    <row r="1460" spans="16:25" ht="12" customHeight="1" x14ac:dyDescent="0.25">
      <c r="P1460" s="293"/>
      <c r="Q1460" s="6"/>
      <c r="R1460" s="6"/>
      <c r="S1460" s="6"/>
      <c r="T1460" s="6"/>
      <c r="U1460" s="6"/>
      <c r="V1460" s="6"/>
      <c r="W1460" s="6"/>
      <c r="X1460" s="6"/>
      <c r="Y1460" s="6"/>
    </row>
    <row r="1461" spans="16:25" ht="12" customHeight="1" x14ac:dyDescent="0.25">
      <c r="P1461" s="293"/>
      <c r="Q1461" s="6"/>
      <c r="R1461" s="6"/>
      <c r="S1461" s="6"/>
      <c r="T1461" s="6"/>
      <c r="U1461" s="6"/>
      <c r="V1461" s="6"/>
      <c r="W1461" s="6"/>
      <c r="X1461" s="6"/>
      <c r="Y1461" s="6"/>
    </row>
    <row r="1462" spans="16:25" ht="12" customHeight="1" x14ac:dyDescent="0.25">
      <c r="P1462" s="293"/>
      <c r="Q1462" s="6"/>
      <c r="R1462" s="6"/>
      <c r="S1462" s="6"/>
      <c r="T1462" s="6"/>
      <c r="U1462" s="6"/>
      <c r="V1462" s="6"/>
      <c r="W1462" s="6"/>
      <c r="X1462" s="6"/>
      <c r="Y1462" s="6"/>
    </row>
    <row r="1463" spans="16:25" ht="12" customHeight="1" x14ac:dyDescent="0.25">
      <c r="P1463" s="293"/>
      <c r="Q1463" s="6"/>
      <c r="R1463" s="6"/>
      <c r="S1463" s="6"/>
      <c r="T1463" s="6"/>
      <c r="U1463" s="6"/>
      <c r="V1463" s="6"/>
      <c r="W1463" s="6"/>
      <c r="X1463" s="6"/>
      <c r="Y1463" s="6"/>
    </row>
    <row r="1464" spans="16:25" ht="12" customHeight="1" x14ac:dyDescent="0.25">
      <c r="P1464" s="293"/>
      <c r="Q1464" s="6"/>
      <c r="R1464" s="6"/>
      <c r="S1464" s="6"/>
      <c r="T1464" s="6"/>
      <c r="U1464" s="6"/>
      <c r="V1464" s="6"/>
      <c r="W1464" s="6"/>
      <c r="X1464" s="6"/>
      <c r="Y1464" s="6"/>
    </row>
    <row r="1465" spans="16:25" ht="12" customHeight="1" x14ac:dyDescent="0.25">
      <c r="P1465" s="293"/>
      <c r="Q1465" s="6"/>
      <c r="R1465" s="6"/>
      <c r="S1465" s="6"/>
      <c r="T1465" s="6"/>
      <c r="U1465" s="6"/>
      <c r="V1465" s="6"/>
      <c r="W1465" s="6"/>
      <c r="X1465" s="6"/>
      <c r="Y1465" s="6"/>
    </row>
    <row r="1466" spans="16:25" ht="12" customHeight="1" x14ac:dyDescent="0.25">
      <c r="P1466" s="293"/>
      <c r="Q1466" s="6"/>
      <c r="R1466" s="6"/>
      <c r="S1466" s="6"/>
      <c r="T1466" s="6"/>
      <c r="U1466" s="6"/>
      <c r="V1466" s="6"/>
      <c r="W1466" s="6"/>
      <c r="X1466" s="6"/>
      <c r="Y1466" s="6"/>
    </row>
    <row r="1467" spans="16:25" ht="12" customHeight="1" x14ac:dyDescent="0.25">
      <c r="P1467" s="293"/>
      <c r="Q1467" s="6"/>
      <c r="R1467" s="6"/>
      <c r="S1467" s="6"/>
      <c r="T1467" s="6"/>
      <c r="U1467" s="6"/>
      <c r="V1467" s="6"/>
      <c r="W1467" s="6"/>
      <c r="X1467" s="6"/>
      <c r="Y1467" s="6"/>
    </row>
    <row r="1468" spans="16:25" ht="12" customHeight="1" x14ac:dyDescent="0.25">
      <c r="P1468" s="293"/>
      <c r="Q1468" s="6"/>
      <c r="R1468" s="6"/>
      <c r="S1468" s="6"/>
      <c r="T1468" s="6"/>
      <c r="U1468" s="6"/>
      <c r="V1468" s="6"/>
      <c r="W1468" s="6"/>
      <c r="X1468" s="6"/>
      <c r="Y1468" s="6"/>
    </row>
    <row r="1469" spans="16:25" ht="12" customHeight="1" x14ac:dyDescent="0.25">
      <c r="P1469" s="293"/>
      <c r="Q1469" s="6"/>
      <c r="R1469" s="6"/>
      <c r="S1469" s="6"/>
      <c r="T1469" s="6"/>
      <c r="U1469" s="6"/>
      <c r="V1469" s="6"/>
      <c r="W1469" s="6"/>
      <c r="X1469" s="6"/>
      <c r="Y1469" s="6"/>
    </row>
    <row r="1470" spans="16:25" ht="12" customHeight="1" x14ac:dyDescent="0.25">
      <c r="P1470" s="293"/>
      <c r="Q1470" s="6"/>
      <c r="R1470" s="6"/>
      <c r="S1470" s="6"/>
      <c r="T1470" s="6"/>
      <c r="U1470" s="6"/>
      <c r="V1470" s="6"/>
      <c r="W1470" s="6"/>
      <c r="X1470" s="6"/>
      <c r="Y1470" s="6"/>
    </row>
    <row r="1471" spans="16:25" ht="12" customHeight="1" x14ac:dyDescent="0.25">
      <c r="P1471" s="293"/>
      <c r="Q1471" s="6"/>
      <c r="R1471" s="6"/>
      <c r="S1471" s="6"/>
      <c r="T1471" s="6"/>
      <c r="U1471" s="6"/>
      <c r="V1471" s="6"/>
      <c r="W1471" s="6"/>
      <c r="X1471" s="6"/>
      <c r="Y1471" s="6"/>
    </row>
    <row r="1472" spans="16:25" ht="12" customHeight="1" x14ac:dyDescent="0.25">
      <c r="P1472" s="293"/>
      <c r="Q1472" s="6"/>
      <c r="R1472" s="6"/>
      <c r="S1472" s="6"/>
      <c r="T1472" s="6"/>
      <c r="U1472" s="6"/>
      <c r="V1472" s="6"/>
      <c r="W1472" s="6"/>
      <c r="X1472" s="6"/>
      <c r="Y1472" s="6"/>
    </row>
    <row r="1473" spans="16:25" ht="12" customHeight="1" x14ac:dyDescent="0.25">
      <c r="P1473" s="293"/>
      <c r="Q1473" s="6"/>
      <c r="R1473" s="6"/>
      <c r="S1473" s="6"/>
      <c r="T1473" s="6"/>
      <c r="U1473" s="6"/>
      <c r="V1473" s="6"/>
      <c r="W1473" s="6"/>
      <c r="X1473" s="6"/>
      <c r="Y1473" s="6"/>
    </row>
    <row r="1474" spans="16:25" ht="12" customHeight="1" x14ac:dyDescent="0.25">
      <c r="P1474" s="293"/>
      <c r="Q1474" s="6"/>
      <c r="R1474" s="6"/>
      <c r="S1474" s="6"/>
      <c r="T1474" s="6"/>
      <c r="U1474" s="6"/>
      <c r="V1474" s="6"/>
      <c r="W1474" s="6"/>
      <c r="X1474" s="6"/>
      <c r="Y1474" s="6"/>
    </row>
    <row r="1475" spans="16:25" ht="12" customHeight="1" x14ac:dyDescent="0.25">
      <c r="P1475" s="293"/>
      <c r="Q1475" s="6"/>
      <c r="R1475" s="6"/>
      <c r="S1475" s="6"/>
      <c r="T1475" s="6"/>
      <c r="U1475" s="6"/>
      <c r="V1475" s="6"/>
      <c r="W1475" s="6"/>
      <c r="X1475" s="6"/>
      <c r="Y1475" s="6"/>
    </row>
    <row r="1476" spans="16:25" ht="12" customHeight="1" x14ac:dyDescent="0.25">
      <c r="P1476" s="293"/>
      <c r="Q1476" s="6"/>
      <c r="R1476" s="6"/>
      <c r="S1476" s="6"/>
      <c r="T1476" s="6"/>
      <c r="U1476" s="6"/>
      <c r="V1476" s="6"/>
      <c r="W1476" s="6"/>
      <c r="X1476" s="6"/>
      <c r="Y1476" s="6"/>
    </row>
    <row r="1477" spans="16:25" ht="12" customHeight="1" x14ac:dyDescent="0.25">
      <c r="P1477" s="293"/>
      <c r="Q1477" s="6"/>
      <c r="R1477" s="6"/>
      <c r="S1477" s="6"/>
      <c r="T1477" s="6"/>
      <c r="U1477" s="6"/>
      <c r="V1477" s="6"/>
      <c r="W1477" s="6"/>
      <c r="X1477" s="6"/>
      <c r="Y1477" s="6"/>
    </row>
    <row r="1478" spans="16:25" ht="12" customHeight="1" x14ac:dyDescent="0.25">
      <c r="P1478" s="293"/>
      <c r="Q1478" s="6"/>
      <c r="R1478" s="6"/>
      <c r="S1478" s="6"/>
      <c r="T1478" s="6"/>
      <c r="U1478" s="6"/>
      <c r="V1478" s="6"/>
      <c r="W1478" s="6"/>
      <c r="X1478" s="6"/>
      <c r="Y1478" s="6"/>
    </row>
    <row r="1479" spans="16:25" ht="12" customHeight="1" x14ac:dyDescent="0.25">
      <c r="P1479" s="293"/>
      <c r="Q1479" s="6"/>
      <c r="R1479" s="6"/>
      <c r="S1479" s="6"/>
      <c r="T1479" s="6"/>
      <c r="U1479" s="6"/>
      <c r="V1479" s="6"/>
      <c r="W1479" s="6"/>
      <c r="X1479" s="6"/>
      <c r="Y1479" s="6"/>
    </row>
    <row r="1480" spans="16:25" ht="12" customHeight="1" x14ac:dyDescent="0.25">
      <c r="P1480" s="293"/>
      <c r="Q1480" s="6"/>
      <c r="R1480" s="6"/>
      <c r="S1480" s="6"/>
      <c r="T1480" s="6"/>
      <c r="U1480" s="6"/>
      <c r="V1480" s="6"/>
      <c r="W1480" s="6"/>
      <c r="X1480" s="6"/>
      <c r="Y1480" s="6"/>
    </row>
    <row r="1481" spans="16:25" ht="12" customHeight="1" x14ac:dyDescent="0.25">
      <c r="P1481" s="293"/>
      <c r="Q1481" s="6"/>
      <c r="R1481" s="6"/>
      <c r="S1481" s="6"/>
      <c r="T1481" s="6"/>
      <c r="U1481" s="6"/>
      <c r="V1481" s="6"/>
      <c r="W1481" s="6"/>
      <c r="X1481" s="6"/>
      <c r="Y1481" s="6"/>
    </row>
    <row r="1482" spans="16:25" ht="12" customHeight="1" x14ac:dyDescent="0.25">
      <c r="P1482" s="293"/>
      <c r="Q1482" s="6"/>
      <c r="R1482" s="6"/>
      <c r="S1482" s="6"/>
      <c r="T1482" s="6"/>
      <c r="U1482" s="6"/>
      <c r="V1482" s="6"/>
      <c r="W1482" s="6"/>
      <c r="X1482" s="6"/>
      <c r="Y1482" s="6"/>
    </row>
    <row r="1483" spans="16:25" ht="12" customHeight="1" x14ac:dyDescent="0.25">
      <c r="P1483" s="293"/>
      <c r="Q1483" s="6"/>
      <c r="R1483" s="6"/>
      <c r="S1483" s="6"/>
      <c r="T1483" s="6"/>
      <c r="U1483" s="6"/>
      <c r="V1483" s="6"/>
      <c r="W1483" s="6"/>
      <c r="X1483" s="6"/>
      <c r="Y1483" s="6"/>
    </row>
    <row r="1484" spans="16:25" ht="12" customHeight="1" x14ac:dyDescent="0.25">
      <c r="P1484" s="293"/>
      <c r="Q1484" s="6"/>
      <c r="R1484" s="6"/>
      <c r="S1484" s="6"/>
      <c r="T1484" s="6"/>
      <c r="U1484" s="6"/>
      <c r="V1484" s="6"/>
      <c r="W1484" s="6"/>
      <c r="X1484" s="6"/>
      <c r="Y1484" s="6"/>
    </row>
    <row r="1485" spans="16:25" ht="12" customHeight="1" x14ac:dyDescent="0.25">
      <c r="P1485" s="293"/>
      <c r="Q1485" s="6"/>
      <c r="R1485" s="6"/>
      <c r="S1485" s="6"/>
      <c r="T1485" s="6"/>
      <c r="U1485" s="6"/>
      <c r="V1485" s="6"/>
      <c r="W1485" s="6"/>
      <c r="X1485" s="6"/>
      <c r="Y1485" s="6"/>
    </row>
    <row r="1486" spans="16:25" ht="12" customHeight="1" x14ac:dyDescent="0.25">
      <c r="P1486" s="293"/>
      <c r="Q1486" s="6"/>
      <c r="R1486" s="6"/>
      <c r="S1486" s="6"/>
      <c r="T1486" s="6"/>
      <c r="U1486" s="6"/>
      <c r="V1486" s="6"/>
      <c r="W1486" s="6"/>
      <c r="X1486" s="6"/>
      <c r="Y1486" s="6"/>
    </row>
    <row r="1487" spans="16:25" ht="12" customHeight="1" x14ac:dyDescent="0.25">
      <c r="P1487" s="293"/>
      <c r="Q1487" s="6"/>
      <c r="R1487" s="6"/>
      <c r="S1487" s="6"/>
      <c r="T1487" s="6"/>
      <c r="U1487" s="6"/>
      <c r="V1487" s="6"/>
      <c r="W1487" s="6"/>
      <c r="X1487" s="6"/>
      <c r="Y1487" s="6"/>
    </row>
    <row r="1488" spans="16:25" ht="12" customHeight="1" x14ac:dyDescent="0.25">
      <c r="P1488" s="293"/>
      <c r="Q1488" s="6"/>
      <c r="R1488" s="6"/>
      <c r="S1488" s="6"/>
      <c r="T1488" s="6"/>
      <c r="U1488" s="6"/>
      <c r="V1488" s="6"/>
      <c r="W1488" s="6"/>
      <c r="X1488" s="6"/>
      <c r="Y1488" s="6"/>
    </row>
    <row r="1489" spans="16:25" ht="12" customHeight="1" x14ac:dyDescent="0.25">
      <c r="P1489" s="293"/>
      <c r="Q1489" s="6"/>
      <c r="R1489" s="6"/>
      <c r="S1489" s="6"/>
      <c r="T1489" s="6"/>
      <c r="U1489" s="6"/>
      <c r="V1489" s="6"/>
      <c r="W1489" s="6"/>
      <c r="X1489" s="6"/>
      <c r="Y1489" s="6"/>
    </row>
    <row r="1490" spans="16:25" ht="12" customHeight="1" x14ac:dyDescent="0.25">
      <c r="P1490" s="293"/>
      <c r="Q1490" s="6"/>
      <c r="R1490" s="6"/>
      <c r="S1490" s="6"/>
      <c r="T1490" s="6"/>
      <c r="U1490" s="6"/>
      <c r="V1490" s="6"/>
      <c r="W1490" s="6"/>
      <c r="X1490" s="6"/>
      <c r="Y1490" s="6"/>
    </row>
    <row r="1491" spans="16:25" ht="12" customHeight="1" x14ac:dyDescent="0.25">
      <c r="P1491" s="293"/>
      <c r="Q1491" s="6"/>
      <c r="R1491" s="6"/>
      <c r="S1491" s="6"/>
      <c r="T1491" s="6"/>
      <c r="U1491" s="6"/>
      <c r="V1491" s="6"/>
      <c r="W1491" s="6"/>
      <c r="X1491" s="6"/>
      <c r="Y1491" s="6"/>
    </row>
    <row r="1492" spans="16:25" ht="12" customHeight="1" x14ac:dyDescent="0.25">
      <c r="P1492" s="293"/>
      <c r="Q1492" s="6"/>
      <c r="R1492" s="6"/>
      <c r="S1492" s="6"/>
      <c r="T1492" s="6"/>
      <c r="U1492" s="6"/>
      <c r="V1492" s="6"/>
      <c r="W1492" s="6"/>
      <c r="X1492" s="6"/>
      <c r="Y1492" s="6"/>
    </row>
    <row r="1493" spans="16:25" ht="12" customHeight="1" x14ac:dyDescent="0.25">
      <c r="P1493" s="293"/>
      <c r="Q1493" s="6"/>
      <c r="R1493" s="6"/>
      <c r="S1493" s="6"/>
      <c r="T1493" s="6"/>
      <c r="U1493" s="6"/>
      <c r="V1493" s="6"/>
      <c r="W1493" s="6"/>
      <c r="X1493" s="6"/>
      <c r="Y1493" s="6"/>
    </row>
    <row r="1494" spans="16:25" ht="12" customHeight="1" x14ac:dyDescent="0.25">
      <c r="P1494" s="293"/>
      <c r="Q1494" s="6"/>
      <c r="R1494" s="6"/>
      <c r="S1494" s="6"/>
      <c r="T1494" s="6"/>
      <c r="U1494" s="6"/>
      <c r="V1494" s="6"/>
      <c r="W1494" s="6"/>
      <c r="X1494" s="6"/>
      <c r="Y1494" s="6"/>
    </row>
    <row r="1495" spans="16:25" ht="12" customHeight="1" x14ac:dyDescent="0.25">
      <c r="P1495" s="293"/>
      <c r="Q1495" s="6"/>
      <c r="R1495" s="6"/>
      <c r="S1495" s="6"/>
      <c r="T1495" s="6"/>
      <c r="U1495" s="6"/>
      <c r="V1495" s="6"/>
      <c r="W1495" s="6"/>
      <c r="X1495" s="6"/>
      <c r="Y1495" s="6"/>
    </row>
    <row r="1496" spans="16:25" ht="12" customHeight="1" x14ac:dyDescent="0.25">
      <c r="P1496" s="293"/>
      <c r="Q1496" s="6"/>
      <c r="R1496" s="6"/>
      <c r="S1496" s="6"/>
      <c r="T1496" s="6"/>
      <c r="U1496" s="6"/>
      <c r="V1496" s="6"/>
      <c r="W1496" s="6"/>
      <c r="X1496" s="6"/>
      <c r="Y1496" s="6"/>
    </row>
    <row r="1497" spans="16:25" ht="12" customHeight="1" x14ac:dyDescent="0.25">
      <c r="P1497" s="293"/>
      <c r="Q1497" s="6"/>
      <c r="R1497" s="6"/>
      <c r="S1497" s="6"/>
      <c r="T1497" s="6"/>
      <c r="U1497" s="6"/>
      <c r="V1497" s="6"/>
      <c r="W1497" s="6"/>
      <c r="X1497" s="6"/>
      <c r="Y1497" s="6"/>
    </row>
    <row r="1498" spans="16:25" ht="12" customHeight="1" x14ac:dyDescent="0.25">
      <c r="P1498" s="293"/>
      <c r="Q1498" s="6"/>
      <c r="R1498" s="6"/>
      <c r="S1498" s="6"/>
      <c r="T1498" s="6"/>
      <c r="U1498" s="6"/>
      <c r="V1498" s="6"/>
      <c r="W1498" s="6"/>
      <c r="X1498" s="6"/>
      <c r="Y1498" s="6"/>
    </row>
    <row r="1499" spans="16:25" ht="12" customHeight="1" x14ac:dyDescent="0.25">
      <c r="P1499" s="293"/>
      <c r="Q1499" s="6"/>
      <c r="R1499" s="6"/>
      <c r="S1499" s="6"/>
      <c r="T1499" s="6"/>
      <c r="U1499" s="6"/>
      <c r="V1499" s="6"/>
      <c r="W1499" s="6"/>
      <c r="X1499" s="6"/>
      <c r="Y1499" s="6"/>
    </row>
    <row r="1500" spans="16:25" ht="12" customHeight="1" x14ac:dyDescent="0.25">
      <c r="P1500" s="293"/>
      <c r="Q1500" s="6"/>
      <c r="R1500" s="6"/>
      <c r="S1500" s="6"/>
      <c r="T1500" s="6"/>
      <c r="U1500" s="6"/>
      <c r="V1500" s="6"/>
      <c r="W1500" s="6"/>
      <c r="X1500" s="6"/>
      <c r="Y1500" s="6"/>
    </row>
    <row r="1501" spans="16:25" ht="12" customHeight="1" x14ac:dyDescent="0.25">
      <c r="P1501" s="293"/>
      <c r="Q1501" s="6"/>
      <c r="R1501" s="6"/>
      <c r="S1501" s="6"/>
      <c r="T1501" s="6"/>
      <c r="U1501" s="6"/>
      <c r="V1501" s="6"/>
      <c r="W1501" s="6"/>
      <c r="X1501" s="6"/>
      <c r="Y1501" s="6"/>
    </row>
    <row r="1502" spans="16:25" ht="12" customHeight="1" x14ac:dyDescent="0.25">
      <c r="P1502" s="293"/>
      <c r="Q1502" s="6"/>
      <c r="R1502" s="6"/>
      <c r="S1502" s="6"/>
      <c r="T1502" s="6"/>
      <c r="U1502" s="6"/>
      <c r="V1502" s="6"/>
      <c r="W1502" s="6"/>
      <c r="X1502" s="6"/>
      <c r="Y1502" s="6"/>
    </row>
    <row r="1503" spans="16:25" ht="12" customHeight="1" x14ac:dyDescent="0.25">
      <c r="P1503" s="293"/>
      <c r="Q1503" s="6"/>
      <c r="R1503" s="6"/>
      <c r="S1503" s="6"/>
      <c r="T1503" s="6"/>
      <c r="U1503" s="6"/>
      <c r="V1503" s="6"/>
      <c r="W1503" s="6"/>
      <c r="X1503" s="6"/>
      <c r="Y1503" s="6"/>
    </row>
    <row r="1504" spans="16:25" ht="12" customHeight="1" x14ac:dyDescent="0.25">
      <c r="P1504" s="293"/>
      <c r="Q1504" s="6"/>
      <c r="R1504" s="6"/>
      <c r="S1504" s="6"/>
      <c r="T1504" s="6"/>
      <c r="U1504" s="6"/>
      <c r="V1504" s="6"/>
      <c r="W1504" s="6"/>
      <c r="X1504" s="6"/>
      <c r="Y1504" s="6"/>
    </row>
    <row r="1505" spans="16:25" ht="12" customHeight="1" x14ac:dyDescent="0.25">
      <c r="P1505" s="293"/>
      <c r="Q1505" s="6"/>
      <c r="R1505" s="6"/>
      <c r="S1505" s="6"/>
      <c r="T1505" s="6"/>
      <c r="U1505" s="6"/>
      <c r="V1505" s="6"/>
      <c r="W1505" s="6"/>
      <c r="X1505" s="6"/>
      <c r="Y1505" s="6"/>
    </row>
    <row r="1506" spans="16:25" ht="12" customHeight="1" x14ac:dyDescent="0.25">
      <c r="P1506" s="293"/>
      <c r="Q1506" s="6"/>
      <c r="R1506" s="6"/>
      <c r="S1506" s="6"/>
      <c r="T1506" s="6"/>
      <c r="U1506" s="6"/>
      <c r="V1506" s="6"/>
      <c r="W1506" s="6"/>
      <c r="X1506" s="6"/>
      <c r="Y1506" s="6"/>
    </row>
    <row r="1507" spans="16:25" ht="12" customHeight="1" x14ac:dyDescent="0.25">
      <c r="P1507" s="293"/>
      <c r="Q1507" s="6"/>
      <c r="R1507" s="6"/>
      <c r="S1507" s="6"/>
      <c r="T1507" s="6"/>
      <c r="U1507" s="6"/>
      <c r="V1507" s="6"/>
      <c r="W1507" s="6"/>
      <c r="X1507" s="6"/>
      <c r="Y1507" s="6"/>
    </row>
    <row r="1508" spans="16:25" ht="12" customHeight="1" x14ac:dyDescent="0.25">
      <c r="P1508" s="293"/>
      <c r="Q1508" s="6"/>
      <c r="R1508" s="6"/>
      <c r="S1508" s="6"/>
      <c r="T1508" s="6"/>
      <c r="U1508" s="6"/>
      <c r="V1508" s="6"/>
      <c r="W1508" s="6"/>
      <c r="X1508" s="6"/>
      <c r="Y1508" s="6"/>
    </row>
    <row r="1509" spans="16:25" ht="12" customHeight="1" x14ac:dyDescent="0.25">
      <c r="P1509" s="293"/>
      <c r="Q1509" s="6"/>
      <c r="R1509" s="6"/>
      <c r="S1509" s="6"/>
      <c r="T1509" s="6"/>
      <c r="U1509" s="6"/>
      <c r="V1509" s="6"/>
      <c r="W1509" s="6"/>
      <c r="X1509" s="6"/>
      <c r="Y1509" s="6"/>
    </row>
    <row r="1510" spans="16:25" ht="12" customHeight="1" x14ac:dyDescent="0.25">
      <c r="P1510" s="293"/>
      <c r="Q1510" s="6"/>
      <c r="R1510" s="6"/>
      <c r="S1510" s="6"/>
      <c r="T1510" s="6"/>
      <c r="U1510" s="6"/>
      <c r="V1510" s="6"/>
      <c r="W1510" s="6"/>
      <c r="X1510" s="6"/>
      <c r="Y1510" s="6"/>
    </row>
    <row r="1511" spans="16:25" ht="12" customHeight="1" x14ac:dyDescent="0.25">
      <c r="P1511" s="293"/>
      <c r="Q1511" s="6"/>
      <c r="R1511" s="6"/>
      <c r="S1511" s="6"/>
      <c r="T1511" s="6"/>
      <c r="U1511" s="6"/>
      <c r="V1511" s="6"/>
      <c r="W1511" s="6"/>
      <c r="X1511" s="6"/>
      <c r="Y1511" s="6"/>
    </row>
    <row r="1512" spans="16:25" ht="12" customHeight="1" x14ac:dyDescent="0.25">
      <c r="P1512" s="293"/>
      <c r="Q1512" s="6"/>
      <c r="R1512" s="6"/>
      <c r="S1512" s="6"/>
      <c r="T1512" s="6"/>
      <c r="U1512" s="6"/>
      <c r="V1512" s="6"/>
      <c r="W1512" s="6"/>
      <c r="X1512" s="6"/>
      <c r="Y1512" s="6"/>
    </row>
    <row r="1513" spans="16:25" ht="12" customHeight="1" x14ac:dyDescent="0.25">
      <c r="P1513" s="293"/>
      <c r="Q1513" s="6"/>
      <c r="R1513" s="6"/>
      <c r="S1513" s="6"/>
      <c r="T1513" s="6"/>
      <c r="U1513" s="6"/>
      <c r="V1513" s="6"/>
      <c r="W1513" s="6"/>
      <c r="X1513" s="6"/>
      <c r="Y1513" s="6"/>
    </row>
    <row r="1514" spans="16:25" ht="12" customHeight="1" x14ac:dyDescent="0.25">
      <c r="P1514" s="293"/>
      <c r="Q1514" s="6"/>
      <c r="R1514" s="6"/>
      <c r="S1514" s="6"/>
      <c r="T1514" s="6"/>
      <c r="U1514" s="6"/>
      <c r="V1514" s="6"/>
      <c r="W1514" s="6"/>
      <c r="X1514" s="6"/>
      <c r="Y1514" s="6"/>
    </row>
    <row r="1515" spans="16:25" ht="12" customHeight="1" x14ac:dyDescent="0.25">
      <c r="P1515" s="293"/>
      <c r="Q1515" s="6"/>
      <c r="R1515" s="6"/>
      <c r="S1515" s="6"/>
      <c r="T1515" s="6"/>
      <c r="U1515" s="6"/>
      <c r="V1515" s="6"/>
      <c r="W1515" s="6"/>
      <c r="X1515" s="6"/>
      <c r="Y1515" s="6"/>
    </row>
    <row r="1516" spans="16:25" ht="12" customHeight="1" x14ac:dyDescent="0.25">
      <c r="P1516" s="293"/>
      <c r="Q1516" s="6"/>
      <c r="R1516" s="6"/>
      <c r="S1516" s="6"/>
      <c r="T1516" s="6"/>
      <c r="U1516" s="6"/>
      <c r="V1516" s="6"/>
      <c r="W1516" s="6"/>
      <c r="X1516" s="6"/>
      <c r="Y1516" s="6"/>
    </row>
    <row r="1517" spans="16:25" ht="12" customHeight="1" x14ac:dyDescent="0.25">
      <c r="P1517" s="293"/>
      <c r="Q1517" s="6"/>
      <c r="R1517" s="6"/>
      <c r="S1517" s="6"/>
      <c r="T1517" s="6"/>
      <c r="U1517" s="6"/>
      <c r="V1517" s="6"/>
      <c r="W1517" s="6"/>
      <c r="X1517" s="6"/>
      <c r="Y1517" s="6"/>
    </row>
    <row r="1518" spans="16:25" ht="12" customHeight="1" x14ac:dyDescent="0.25">
      <c r="P1518" s="293"/>
      <c r="Q1518" s="6"/>
      <c r="R1518" s="6"/>
      <c r="S1518" s="6"/>
      <c r="T1518" s="6"/>
      <c r="U1518" s="6"/>
      <c r="V1518" s="6"/>
      <c r="W1518" s="6"/>
      <c r="X1518" s="6"/>
      <c r="Y1518" s="6"/>
    </row>
    <row r="1519" spans="16:25" ht="12" customHeight="1" x14ac:dyDescent="0.25">
      <c r="P1519" s="293"/>
      <c r="Q1519" s="6"/>
      <c r="R1519" s="6"/>
      <c r="S1519" s="6"/>
      <c r="T1519" s="6"/>
      <c r="U1519" s="6"/>
      <c r="V1519" s="6"/>
      <c r="W1519" s="6"/>
      <c r="X1519" s="6"/>
      <c r="Y1519" s="6"/>
    </row>
    <row r="1520" spans="16:25" ht="12" customHeight="1" x14ac:dyDescent="0.25">
      <c r="P1520" s="293"/>
      <c r="Q1520" s="6"/>
      <c r="R1520" s="6"/>
      <c r="S1520" s="6"/>
      <c r="T1520" s="6"/>
      <c r="U1520" s="6"/>
      <c r="V1520" s="6"/>
      <c r="W1520" s="6"/>
      <c r="X1520" s="6"/>
      <c r="Y1520" s="6"/>
    </row>
    <row r="1521" spans="16:25" ht="12" customHeight="1" x14ac:dyDescent="0.25">
      <c r="P1521" s="293"/>
      <c r="Q1521" s="6"/>
      <c r="R1521" s="6"/>
      <c r="S1521" s="6"/>
      <c r="T1521" s="6"/>
      <c r="U1521" s="6"/>
      <c r="V1521" s="6"/>
      <c r="W1521" s="6"/>
      <c r="X1521" s="6"/>
      <c r="Y1521" s="6"/>
    </row>
    <row r="1522" spans="16:25" ht="12" customHeight="1" x14ac:dyDescent="0.25">
      <c r="P1522" s="293"/>
      <c r="Q1522" s="6"/>
      <c r="R1522" s="6"/>
      <c r="S1522" s="6"/>
      <c r="T1522" s="6"/>
      <c r="U1522" s="6"/>
      <c r="V1522" s="6"/>
      <c r="W1522" s="6"/>
      <c r="X1522" s="6"/>
      <c r="Y1522" s="6"/>
    </row>
    <row r="1523" spans="16:25" ht="12" customHeight="1" x14ac:dyDescent="0.25">
      <c r="P1523" s="293"/>
      <c r="Q1523" s="6"/>
      <c r="R1523" s="6"/>
      <c r="S1523" s="6"/>
      <c r="T1523" s="6"/>
      <c r="U1523" s="6"/>
      <c r="V1523" s="6"/>
      <c r="W1523" s="6"/>
      <c r="X1523" s="6"/>
      <c r="Y1523" s="6"/>
    </row>
    <row r="1524" spans="16:25" ht="12" customHeight="1" x14ac:dyDescent="0.25">
      <c r="P1524" s="293"/>
      <c r="Q1524" s="6"/>
      <c r="R1524" s="6"/>
      <c r="S1524" s="6"/>
      <c r="T1524" s="6"/>
      <c r="U1524" s="6"/>
      <c r="V1524" s="6"/>
      <c r="W1524" s="6"/>
      <c r="X1524" s="6"/>
      <c r="Y1524" s="6"/>
    </row>
    <row r="1525" spans="16:25" ht="12" customHeight="1" x14ac:dyDescent="0.25">
      <c r="P1525" s="293"/>
      <c r="Q1525" s="6"/>
      <c r="R1525" s="6"/>
      <c r="S1525" s="6"/>
      <c r="T1525" s="6"/>
      <c r="U1525" s="6"/>
      <c r="V1525" s="6"/>
      <c r="W1525" s="6"/>
      <c r="X1525" s="6"/>
      <c r="Y1525" s="6"/>
    </row>
    <row r="1526" spans="16:25" ht="12" customHeight="1" x14ac:dyDescent="0.25">
      <c r="P1526" s="293"/>
      <c r="Q1526" s="6"/>
      <c r="R1526" s="6"/>
      <c r="S1526" s="6"/>
      <c r="T1526" s="6"/>
      <c r="U1526" s="6"/>
      <c r="V1526" s="6"/>
      <c r="W1526" s="6"/>
      <c r="X1526" s="6"/>
      <c r="Y1526" s="6"/>
    </row>
    <row r="1527" spans="16:25" ht="12" customHeight="1" x14ac:dyDescent="0.25">
      <c r="P1527" s="293"/>
      <c r="Q1527" s="6"/>
      <c r="R1527" s="6"/>
      <c r="S1527" s="6"/>
      <c r="T1527" s="6"/>
      <c r="U1527" s="6"/>
      <c r="V1527" s="6"/>
      <c r="W1527" s="6"/>
      <c r="X1527" s="6"/>
      <c r="Y1527" s="6"/>
    </row>
    <row r="1528" spans="16:25" ht="12" customHeight="1" x14ac:dyDescent="0.25">
      <c r="P1528" s="293"/>
      <c r="Q1528" s="6"/>
      <c r="R1528" s="6"/>
      <c r="S1528" s="6"/>
      <c r="T1528" s="6"/>
      <c r="U1528" s="6"/>
      <c r="V1528" s="6"/>
      <c r="W1528" s="6"/>
      <c r="X1528" s="6"/>
      <c r="Y1528" s="6"/>
    </row>
    <row r="1529" spans="16:25" ht="12" customHeight="1" x14ac:dyDescent="0.25">
      <c r="P1529" s="293"/>
      <c r="Q1529" s="6"/>
      <c r="R1529" s="6"/>
      <c r="S1529" s="6"/>
      <c r="T1529" s="6"/>
      <c r="U1529" s="6"/>
      <c r="V1529" s="6"/>
      <c r="W1529" s="6"/>
      <c r="X1529" s="6"/>
      <c r="Y1529" s="6"/>
    </row>
    <row r="1530" spans="16:25" ht="12" customHeight="1" x14ac:dyDescent="0.25">
      <c r="P1530" s="293"/>
      <c r="Q1530" s="6"/>
      <c r="R1530" s="6"/>
      <c r="S1530" s="6"/>
      <c r="T1530" s="6"/>
      <c r="U1530" s="6"/>
      <c r="V1530" s="6"/>
      <c r="W1530" s="6"/>
      <c r="X1530" s="6"/>
      <c r="Y1530" s="6"/>
    </row>
    <row r="1531" spans="16:25" ht="12" customHeight="1" x14ac:dyDescent="0.25">
      <c r="P1531" s="293"/>
      <c r="Q1531" s="6"/>
      <c r="R1531" s="6"/>
      <c r="S1531" s="6"/>
      <c r="T1531" s="6"/>
      <c r="U1531" s="6"/>
      <c r="V1531" s="6"/>
      <c r="W1531" s="6"/>
      <c r="X1531" s="6"/>
      <c r="Y1531" s="6"/>
    </row>
    <row r="1532" spans="16:25" ht="12" customHeight="1" x14ac:dyDescent="0.25">
      <c r="P1532" s="293"/>
      <c r="Q1532" s="6"/>
      <c r="R1532" s="6"/>
      <c r="S1532" s="6"/>
      <c r="T1532" s="6"/>
      <c r="U1532" s="6"/>
      <c r="V1532" s="6"/>
      <c r="W1532" s="6"/>
      <c r="X1532" s="6"/>
      <c r="Y1532" s="6"/>
    </row>
    <row r="1533" spans="16:25" ht="12" customHeight="1" x14ac:dyDescent="0.25">
      <c r="P1533" s="293"/>
      <c r="Q1533" s="6"/>
      <c r="R1533" s="6"/>
      <c r="S1533" s="6"/>
      <c r="T1533" s="6"/>
      <c r="U1533" s="6"/>
      <c r="V1533" s="6"/>
      <c r="W1533" s="6"/>
      <c r="X1533" s="6"/>
      <c r="Y1533" s="6"/>
    </row>
    <row r="1534" spans="16:25" ht="12" customHeight="1" x14ac:dyDescent="0.25">
      <c r="P1534" s="293"/>
      <c r="Q1534" s="6"/>
      <c r="R1534" s="6"/>
      <c r="S1534" s="6"/>
      <c r="T1534" s="6"/>
      <c r="U1534" s="6"/>
      <c r="V1534" s="6"/>
      <c r="W1534" s="6"/>
      <c r="X1534" s="6"/>
      <c r="Y1534" s="6"/>
    </row>
    <row r="1535" spans="16:25" ht="12" customHeight="1" x14ac:dyDescent="0.25">
      <c r="P1535" s="293"/>
      <c r="Q1535" s="6"/>
      <c r="R1535" s="6"/>
      <c r="S1535" s="6"/>
      <c r="T1535" s="6"/>
      <c r="U1535" s="6"/>
      <c r="V1535" s="6"/>
      <c r="W1535" s="6"/>
      <c r="X1535" s="6"/>
      <c r="Y1535" s="6"/>
    </row>
    <row r="1536" spans="16:25" ht="12" customHeight="1" x14ac:dyDescent="0.25">
      <c r="P1536" s="293"/>
      <c r="Q1536" s="6"/>
      <c r="R1536" s="6"/>
      <c r="S1536" s="6"/>
      <c r="T1536" s="6"/>
      <c r="U1536" s="6"/>
      <c r="V1536" s="6"/>
      <c r="W1536" s="6"/>
      <c r="X1536" s="6"/>
      <c r="Y1536" s="6"/>
    </row>
    <row r="1537" spans="16:25" ht="12" customHeight="1" x14ac:dyDescent="0.25">
      <c r="P1537" s="293"/>
      <c r="Q1537" s="6"/>
      <c r="R1537" s="6"/>
      <c r="S1537" s="6"/>
      <c r="T1537" s="6"/>
      <c r="U1537" s="6"/>
      <c r="V1537" s="6"/>
      <c r="W1537" s="6"/>
      <c r="X1537" s="6"/>
      <c r="Y1537" s="6"/>
    </row>
    <row r="1538" spans="16:25" ht="12" customHeight="1" x14ac:dyDescent="0.25">
      <c r="P1538" s="293"/>
      <c r="Q1538" s="6"/>
      <c r="R1538" s="6"/>
      <c r="S1538" s="6"/>
      <c r="T1538" s="6"/>
      <c r="U1538" s="6"/>
      <c r="V1538" s="6"/>
      <c r="W1538" s="6"/>
      <c r="X1538" s="6"/>
      <c r="Y1538" s="6"/>
    </row>
    <row r="1539" spans="16:25" ht="12" customHeight="1" x14ac:dyDescent="0.25">
      <c r="P1539" s="293"/>
      <c r="Q1539" s="6"/>
      <c r="R1539" s="6"/>
      <c r="S1539" s="6"/>
      <c r="T1539" s="6"/>
      <c r="U1539" s="6"/>
      <c r="V1539" s="6"/>
      <c r="W1539" s="6"/>
      <c r="X1539" s="6"/>
      <c r="Y1539" s="6"/>
    </row>
    <row r="1540" spans="16:25" ht="12" customHeight="1" x14ac:dyDescent="0.25">
      <c r="P1540" s="293"/>
      <c r="Q1540" s="6"/>
      <c r="R1540" s="6"/>
      <c r="S1540" s="6"/>
      <c r="T1540" s="6"/>
      <c r="U1540" s="6"/>
      <c r="V1540" s="6"/>
      <c r="W1540" s="6"/>
      <c r="X1540" s="6"/>
      <c r="Y1540" s="6"/>
    </row>
    <row r="1541" spans="16:25" ht="12" customHeight="1" x14ac:dyDescent="0.25">
      <c r="P1541" s="293"/>
      <c r="Q1541" s="6"/>
      <c r="R1541" s="6"/>
      <c r="S1541" s="6"/>
      <c r="T1541" s="6"/>
      <c r="U1541" s="6"/>
      <c r="V1541" s="6"/>
      <c r="W1541" s="6"/>
      <c r="X1541" s="6"/>
      <c r="Y1541" s="6"/>
    </row>
    <row r="1542" spans="16:25" ht="12" customHeight="1" x14ac:dyDescent="0.25">
      <c r="P1542" s="293"/>
      <c r="Q1542" s="6"/>
      <c r="R1542" s="6"/>
      <c r="S1542" s="6"/>
      <c r="T1542" s="6"/>
      <c r="U1542" s="6"/>
      <c r="V1542" s="6"/>
      <c r="W1542" s="6"/>
      <c r="X1542" s="6"/>
      <c r="Y1542" s="6"/>
    </row>
    <row r="1543" spans="16:25" ht="12" customHeight="1" x14ac:dyDescent="0.25">
      <c r="P1543" s="293"/>
      <c r="Q1543" s="6"/>
      <c r="R1543" s="6"/>
      <c r="S1543" s="6"/>
      <c r="T1543" s="6"/>
      <c r="U1543" s="6"/>
      <c r="V1543" s="6"/>
      <c r="W1543" s="6"/>
      <c r="X1543" s="6"/>
      <c r="Y1543" s="6"/>
    </row>
    <row r="1544" spans="16:25" ht="12" customHeight="1" x14ac:dyDescent="0.25">
      <c r="P1544" s="293"/>
      <c r="Q1544" s="6"/>
      <c r="R1544" s="6"/>
      <c r="S1544" s="6"/>
      <c r="T1544" s="6"/>
      <c r="U1544" s="6"/>
      <c r="V1544" s="6"/>
      <c r="W1544" s="6"/>
      <c r="X1544" s="6"/>
      <c r="Y1544" s="6"/>
    </row>
    <row r="1545" spans="16:25" ht="12" customHeight="1" x14ac:dyDescent="0.25">
      <c r="P1545" s="293"/>
      <c r="Q1545" s="6"/>
      <c r="R1545" s="6"/>
      <c r="S1545" s="6"/>
      <c r="T1545" s="6"/>
      <c r="U1545" s="6"/>
      <c r="V1545" s="6"/>
      <c r="W1545" s="6"/>
      <c r="X1545" s="6"/>
      <c r="Y1545" s="6"/>
    </row>
    <row r="1546" spans="16:25" ht="12" customHeight="1" x14ac:dyDescent="0.25">
      <c r="P1546" s="293"/>
      <c r="Q1546" s="6"/>
      <c r="R1546" s="6"/>
      <c r="S1546" s="6"/>
      <c r="T1546" s="6"/>
      <c r="U1546" s="6"/>
      <c r="V1546" s="6"/>
      <c r="W1546" s="6"/>
      <c r="X1546" s="6"/>
      <c r="Y1546" s="6"/>
    </row>
    <row r="1547" spans="16:25" ht="12" customHeight="1" x14ac:dyDescent="0.25">
      <c r="P1547" s="293"/>
      <c r="Q1547" s="6"/>
      <c r="R1547" s="6"/>
      <c r="S1547" s="6"/>
      <c r="T1547" s="6"/>
      <c r="U1547" s="6"/>
      <c r="V1547" s="6"/>
      <c r="W1547" s="6"/>
      <c r="X1547" s="6"/>
      <c r="Y1547" s="6"/>
    </row>
    <row r="1548" spans="16:25" ht="12" customHeight="1" x14ac:dyDescent="0.25">
      <c r="P1548" s="293"/>
      <c r="Q1548" s="6"/>
      <c r="R1548" s="6"/>
      <c r="S1548" s="6"/>
      <c r="T1548" s="6"/>
      <c r="U1548" s="6"/>
      <c r="V1548" s="6"/>
      <c r="W1548" s="6"/>
      <c r="X1548" s="6"/>
      <c r="Y1548" s="6"/>
    </row>
    <row r="1549" spans="16:25" ht="12" customHeight="1" x14ac:dyDescent="0.25">
      <c r="P1549" s="293"/>
      <c r="Q1549" s="6"/>
      <c r="R1549" s="6"/>
      <c r="S1549" s="6"/>
      <c r="T1549" s="6"/>
      <c r="U1549" s="6"/>
      <c r="V1549" s="6"/>
      <c r="W1549" s="6"/>
      <c r="X1549" s="6"/>
      <c r="Y1549" s="6"/>
    </row>
    <row r="1550" spans="16:25" ht="12" customHeight="1" x14ac:dyDescent="0.25">
      <c r="P1550" s="293"/>
      <c r="Q1550" s="6"/>
      <c r="R1550" s="6"/>
      <c r="S1550" s="6"/>
      <c r="T1550" s="6"/>
      <c r="U1550" s="6"/>
      <c r="V1550" s="6"/>
      <c r="W1550" s="6"/>
      <c r="X1550" s="6"/>
      <c r="Y1550" s="6"/>
    </row>
    <row r="1551" spans="16:25" ht="12" customHeight="1" x14ac:dyDescent="0.25">
      <c r="P1551" s="293"/>
      <c r="Q1551" s="6"/>
      <c r="R1551" s="6"/>
      <c r="S1551" s="6"/>
      <c r="T1551" s="6"/>
      <c r="U1551" s="6"/>
      <c r="V1551" s="6"/>
      <c r="W1551" s="6"/>
      <c r="X1551" s="6"/>
      <c r="Y1551" s="6"/>
    </row>
    <row r="1552" spans="16:25" ht="12" customHeight="1" x14ac:dyDescent="0.25">
      <c r="P1552" s="293"/>
      <c r="Q1552" s="6"/>
      <c r="R1552" s="6"/>
      <c r="S1552" s="6"/>
      <c r="T1552" s="6"/>
      <c r="U1552" s="6"/>
      <c r="V1552" s="6"/>
      <c r="W1552" s="6"/>
      <c r="X1552" s="6"/>
      <c r="Y1552" s="6"/>
    </row>
    <row r="1553" spans="16:25" ht="12" customHeight="1" x14ac:dyDescent="0.25">
      <c r="P1553" s="293"/>
      <c r="Q1553" s="6"/>
      <c r="R1553" s="6"/>
      <c r="S1553" s="6"/>
      <c r="T1553" s="6"/>
      <c r="U1553" s="6"/>
      <c r="V1553" s="6"/>
      <c r="W1553" s="6"/>
      <c r="X1553" s="6"/>
      <c r="Y1553" s="6"/>
    </row>
    <row r="1554" spans="16:25" ht="12" customHeight="1" x14ac:dyDescent="0.25">
      <c r="P1554" s="293"/>
      <c r="Q1554" s="6"/>
      <c r="R1554" s="6"/>
      <c r="S1554" s="6"/>
      <c r="T1554" s="6"/>
      <c r="U1554" s="6"/>
      <c r="V1554" s="6"/>
      <c r="W1554" s="6"/>
      <c r="X1554" s="6"/>
      <c r="Y1554" s="6"/>
    </row>
    <row r="1555" spans="16:25" ht="12" customHeight="1" x14ac:dyDescent="0.25">
      <c r="P1555" s="293"/>
      <c r="Q1555" s="6"/>
      <c r="R1555" s="6"/>
      <c r="S1555" s="6"/>
      <c r="T1555" s="6"/>
      <c r="U1555" s="6"/>
      <c r="V1555" s="6"/>
      <c r="W1555" s="6"/>
      <c r="X1555" s="6"/>
      <c r="Y1555" s="6"/>
    </row>
    <row r="1556" spans="16:25" ht="12" customHeight="1" x14ac:dyDescent="0.25">
      <c r="P1556" s="293"/>
      <c r="Q1556" s="6"/>
      <c r="R1556" s="6"/>
      <c r="S1556" s="6"/>
      <c r="T1556" s="6"/>
      <c r="U1556" s="6"/>
      <c r="V1556" s="6"/>
      <c r="W1556" s="6"/>
      <c r="X1556" s="6"/>
      <c r="Y1556" s="6"/>
    </row>
    <row r="1557" spans="16:25" ht="12" customHeight="1" x14ac:dyDescent="0.25">
      <c r="P1557" s="293"/>
      <c r="Q1557" s="6"/>
      <c r="R1557" s="6"/>
      <c r="S1557" s="6"/>
      <c r="T1557" s="6"/>
      <c r="U1557" s="6"/>
      <c r="V1557" s="6"/>
      <c r="W1557" s="6"/>
      <c r="X1557" s="6"/>
      <c r="Y1557" s="6"/>
    </row>
    <row r="1558" spans="16:25" ht="12" customHeight="1" x14ac:dyDescent="0.25">
      <c r="P1558" s="293"/>
      <c r="Q1558" s="6"/>
      <c r="R1558" s="6"/>
      <c r="S1558" s="6"/>
      <c r="T1558" s="6"/>
      <c r="U1558" s="6"/>
      <c r="V1558" s="6"/>
      <c r="W1558" s="6"/>
      <c r="X1558" s="6"/>
      <c r="Y1558" s="6"/>
    </row>
    <row r="1559" spans="16:25" ht="12" customHeight="1" x14ac:dyDescent="0.25">
      <c r="P1559" s="293"/>
      <c r="Q1559" s="6"/>
      <c r="R1559" s="6"/>
      <c r="S1559" s="6"/>
      <c r="T1559" s="6"/>
      <c r="U1559" s="6"/>
      <c r="V1559" s="6"/>
      <c r="W1559" s="6"/>
      <c r="X1559" s="6"/>
      <c r="Y1559" s="6"/>
    </row>
    <row r="1560" spans="16:25" ht="12" customHeight="1" x14ac:dyDescent="0.25">
      <c r="P1560" s="293"/>
      <c r="Q1560" s="6"/>
      <c r="R1560" s="6"/>
      <c r="S1560" s="6"/>
      <c r="T1560" s="6"/>
      <c r="U1560" s="6"/>
      <c r="V1560" s="6"/>
      <c r="W1560" s="6"/>
      <c r="X1560" s="6"/>
      <c r="Y1560" s="6"/>
    </row>
    <row r="1561" spans="16:25" ht="12" customHeight="1" x14ac:dyDescent="0.25">
      <c r="P1561" s="293"/>
      <c r="Q1561" s="6"/>
      <c r="R1561" s="6"/>
      <c r="S1561" s="6"/>
      <c r="T1561" s="6"/>
      <c r="U1561" s="6"/>
      <c r="V1561" s="6"/>
      <c r="W1561" s="6"/>
      <c r="X1561" s="6"/>
      <c r="Y1561" s="6"/>
    </row>
    <row r="1562" spans="16:25" ht="12" customHeight="1" x14ac:dyDescent="0.25">
      <c r="P1562" s="293"/>
      <c r="Q1562" s="6"/>
      <c r="R1562" s="6"/>
      <c r="S1562" s="6"/>
      <c r="T1562" s="6"/>
      <c r="U1562" s="6"/>
      <c r="V1562" s="6"/>
      <c r="W1562" s="6"/>
      <c r="X1562" s="6"/>
      <c r="Y1562" s="6"/>
    </row>
    <row r="1563" spans="16:25" ht="12" customHeight="1" x14ac:dyDescent="0.25">
      <c r="P1563" s="293"/>
      <c r="Q1563" s="6"/>
      <c r="R1563" s="6"/>
      <c r="S1563" s="6"/>
      <c r="T1563" s="6"/>
      <c r="U1563" s="6"/>
      <c r="V1563" s="6"/>
      <c r="W1563" s="6"/>
      <c r="X1563" s="6"/>
      <c r="Y1563" s="6"/>
    </row>
    <row r="1564" spans="16:25" ht="12" customHeight="1" x14ac:dyDescent="0.25">
      <c r="P1564" s="293"/>
      <c r="Q1564" s="6"/>
      <c r="R1564" s="6"/>
      <c r="S1564" s="6"/>
      <c r="T1564" s="6"/>
      <c r="U1564" s="6"/>
      <c r="V1564" s="6"/>
      <c r="W1564" s="6"/>
      <c r="X1564" s="6"/>
      <c r="Y1564" s="6"/>
    </row>
    <row r="1565" spans="16:25" ht="12" customHeight="1" x14ac:dyDescent="0.25">
      <c r="P1565" s="293"/>
      <c r="Q1565" s="6"/>
      <c r="R1565" s="6"/>
      <c r="S1565" s="6"/>
      <c r="T1565" s="6"/>
      <c r="U1565" s="6"/>
      <c r="V1565" s="6"/>
      <c r="W1565" s="6"/>
      <c r="X1565" s="6"/>
      <c r="Y1565" s="6"/>
    </row>
    <row r="1566" spans="16:25" ht="12" customHeight="1" x14ac:dyDescent="0.25">
      <c r="P1566" s="293"/>
      <c r="Q1566" s="6"/>
      <c r="R1566" s="6"/>
      <c r="S1566" s="6"/>
      <c r="T1566" s="6"/>
      <c r="U1566" s="6"/>
      <c r="V1566" s="6"/>
      <c r="W1566" s="6"/>
      <c r="X1566" s="6"/>
      <c r="Y1566" s="6"/>
    </row>
    <row r="1567" spans="16:25" ht="12" customHeight="1" x14ac:dyDescent="0.25">
      <c r="P1567" s="293"/>
      <c r="Q1567" s="6"/>
      <c r="R1567" s="6"/>
      <c r="S1567" s="6"/>
      <c r="T1567" s="6"/>
      <c r="U1567" s="6"/>
      <c r="V1567" s="6"/>
      <c r="W1567" s="6"/>
      <c r="X1567" s="6"/>
      <c r="Y1567" s="6"/>
    </row>
    <row r="1568" spans="16:25" ht="12" customHeight="1" x14ac:dyDescent="0.25">
      <c r="P1568" s="293"/>
      <c r="Q1568" s="6"/>
      <c r="R1568" s="6"/>
      <c r="S1568" s="6"/>
      <c r="T1568" s="6"/>
      <c r="U1568" s="6"/>
      <c r="V1568" s="6"/>
      <c r="W1568" s="6"/>
      <c r="X1568" s="6"/>
      <c r="Y1568" s="6"/>
    </row>
    <row r="1569" spans="16:25" ht="12" customHeight="1" x14ac:dyDescent="0.25">
      <c r="P1569" s="293"/>
      <c r="Q1569" s="6"/>
      <c r="R1569" s="6"/>
      <c r="S1569" s="6"/>
      <c r="T1569" s="6"/>
      <c r="U1569" s="6"/>
      <c r="V1569" s="6"/>
      <c r="W1569" s="6"/>
      <c r="X1569" s="6"/>
      <c r="Y1569" s="6"/>
    </row>
    <row r="1570" spans="16:25" ht="12" customHeight="1" x14ac:dyDescent="0.25">
      <c r="P1570" s="293"/>
      <c r="Q1570" s="6"/>
      <c r="R1570" s="6"/>
      <c r="S1570" s="6"/>
      <c r="T1570" s="6"/>
      <c r="U1570" s="6"/>
      <c r="V1570" s="6"/>
      <c r="W1570" s="6"/>
      <c r="X1570" s="6"/>
      <c r="Y1570" s="6"/>
    </row>
    <row r="1571" spans="16:25" ht="12" customHeight="1" x14ac:dyDescent="0.25">
      <c r="P1571" s="293"/>
      <c r="Q1571" s="6"/>
      <c r="R1571" s="6"/>
      <c r="S1571" s="6"/>
      <c r="T1571" s="6"/>
      <c r="U1571" s="6"/>
      <c r="V1571" s="6"/>
      <c r="W1571" s="6"/>
      <c r="X1571" s="6"/>
      <c r="Y1571" s="6"/>
    </row>
    <row r="1572" spans="16:25" ht="12" customHeight="1" x14ac:dyDescent="0.25">
      <c r="P1572" s="293"/>
      <c r="Q1572" s="6"/>
      <c r="R1572" s="6"/>
      <c r="S1572" s="6"/>
      <c r="T1572" s="6"/>
      <c r="U1572" s="6"/>
      <c r="V1572" s="6"/>
      <c r="W1572" s="6"/>
      <c r="X1572" s="6"/>
      <c r="Y1572" s="6"/>
    </row>
    <row r="1573" spans="16:25" ht="12" customHeight="1" x14ac:dyDescent="0.25">
      <c r="P1573" s="293"/>
      <c r="Q1573" s="6"/>
      <c r="R1573" s="6"/>
      <c r="S1573" s="6"/>
      <c r="T1573" s="6"/>
      <c r="U1573" s="6"/>
      <c r="V1573" s="6"/>
      <c r="W1573" s="6"/>
      <c r="X1573" s="6"/>
      <c r="Y1573" s="6"/>
    </row>
    <row r="1574" spans="16:25" ht="12" customHeight="1" x14ac:dyDescent="0.25">
      <c r="P1574" s="293"/>
      <c r="Q1574" s="6"/>
      <c r="R1574" s="6"/>
      <c r="S1574" s="6"/>
      <c r="T1574" s="6"/>
      <c r="U1574" s="6"/>
      <c r="V1574" s="6"/>
      <c r="W1574" s="6"/>
      <c r="X1574" s="6"/>
      <c r="Y1574" s="6"/>
    </row>
    <row r="1575" spans="16:25" ht="12" customHeight="1" x14ac:dyDescent="0.25">
      <c r="P1575" s="293"/>
      <c r="Q1575" s="6"/>
      <c r="R1575" s="6"/>
      <c r="S1575" s="6"/>
      <c r="T1575" s="6"/>
      <c r="U1575" s="6"/>
      <c r="V1575" s="6"/>
      <c r="W1575" s="6"/>
      <c r="X1575" s="6"/>
      <c r="Y1575" s="6"/>
    </row>
    <row r="1576" spans="16:25" ht="12" customHeight="1" x14ac:dyDescent="0.25">
      <c r="P1576" s="293"/>
      <c r="Q1576" s="6"/>
      <c r="R1576" s="6"/>
      <c r="S1576" s="6"/>
      <c r="T1576" s="6"/>
      <c r="U1576" s="6"/>
      <c r="V1576" s="6"/>
      <c r="W1576" s="6"/>
      <c r="X1576" s="6"/>
      <c r="Y1576" s="6"/>
    </row>
    <row r="1577" spans="16:25" ht="12" customHeight="1" x14ac:dyDescent="0.25">
      <c r="P1577" s="293"/>
      <c r="Q1577" s="6"/>
      <c r="R1577" s="6"/>
      <c r="S1577" s="6"/>
      <c r="T1577" s="6"/>
      <c r="U1577" s="6"/>
      <c r="V1577" s="6"/>
      <c r="W1577" s="6"/>
      <c r="X1577" s="6"/>
      <c r="Y1577" s="6"/>
    </row>
    <row r="1578" spans="16:25" ht="12" customHeight="1" x14ac:dyDescent="0.25">
      <c r="P1578" s="293"/>
      <c r="Q1578" s="6"/>
      <c r="R1578" s="6"/>
      <c r="S1578" s="6"/>
      <c r="T1578" s="6"/>
      <c r="U1578" s="6"/>
      <c r="V1578" s="6"/>
      <c r="W1578" s="6"/>
      <c r="X1578" s="6"/>
      <c r="Y1578" s="6"/>
    </row>
    <row r="1579" spans="16:25" ht="12" customHeight="1" x14ac:dyDescent="0.25">
      <c r="P1579" s="293"/>
      <c r="Q1579" s="6"/>
      <c r="R1579" s="6"/>
      <c r="S1579" s="6"/>
      <c r="T1579" s="6"/>
      <c r="U1579" s="6"/>
      <c r="V1579" s="6"/>
      <c r="W1579" s="6"/>
      <c r="X1579" s="6"/>
      <c r="Y1579" s="6"/>
    </row>
    <row r="1580" spans="16:25" ht="12" customHeight="1" x14ac:dyDescent="0.25">
      <c r="P1580" s="293"/>
      <c r="Q1580" s="6"/>
      <c r="R1580" s="6"/>
      <c r="S1580" s="6"/>
      <c r="T1580" s="6"/>
      <c r="U1580" s="6"/>
      <c r="V1580" s="6"/>
      <c r="W1580" s="6"/>
      <c r="X1580" s="6"/>
      <c r="Y1580" s="6"/>
    </row>
    <row r="1581" spans="16:25" ht="12" customHeight="1" x14ac:dyDescent="0.25">
      <c r="P1581" s="293"/>
      <c r="Q1581" s="6"/>
      <c r="R1581" s="6"/>
      <c r="S1581" s="6"/>
      <c r="T1581" s="6"/>
      <c r="U1581" s="6"/>
      <c r="V1581" s="6"/>
      <c r="W1581" s="6"/>
      <c r="X1581" s="6"/>
      <c r="Y1581" s="6"/>
    </row>
    <row r="1582" spans="16:25" ht="12" customHeight="1" x14ac:dyDescent="0.25">
      <c r="P1582" s="293"/>
      <c r="Q1582" s="6"/>
      <c r="R1582" s="6"/>
      <c r="S1582" s="6"/>
      <c r="T1582" s="6"/>
      <c r="U1582" s="6"/>
      <c r="V1582" s="6"/>
      <c r="W1582" s="6"/>
      <c r="X1582" s="6"/>
      <c r="Y1582" s="6"/>
    </row>
    <row r="1583" spans="16:25" ht="12" customHeight="1" x14ac:dyDescent="0.25">
      <c r="P1583" s="293"/>
      <c r="Q1583" s="6"/>
      <c r="R1583" s="6"/>
      <c r="S1583" s="6"/>
      <c r="T1583" s="6"/>
      <c r="U1583" s="6"/>
      <c r="V1583" s="6"/>
      <c r="W1583" s="6"/>
      <c r="X1583" s="6"/>
      <c r="Y1583" s="6"/>
    </row>
    <row r="1584" spans="16:25" ht="12" customHeight="1" x14ac:dyDescent="0.25">
      <c r="P1584" s="293"/>
      <c r="Q1584" s="6"/>
      <c r="R1584" s="6"/>
      <c r="S1584" s="6"/>
      <c r="T1584" s="6"/>
      <c r="U1584" s="6"/>
      <c r="V1584" s="6"/>
      <c r="W1584" s="6"/>
      <c r="X1584" s="6"/>
      <c r="Y1584" s="6"/>
    </row>
    <row r="1585" spans="16:25" ht="12" customHeight="1" x14ac:dyDescent="0.25">
      <c r="P1585" s="293"/>
      <c r="Q1585" s="6"/>
      <c r="R1585" s="6"/>
      <c r="S1585" s="6"/>
      <c r="T1585" s="6"/>
      <c r="U1585" s="6"/>
      <c r="V1585" s="6"/>
      <c r="W1585" s="6"/>
      <c r="X1585" s="6"/>
      <c r="Y1585" s="6"/>
    </row>
    <row r="1586" spans="16:25" ht="12" customHeight="1" x14ac:dyDescent="0.25">
      <c r="P1586" s="293"/>
      <c r="Q1586" s="6"/>
      <c r="R1586" s="6"/>
      <c r="S1586" s="6"/>
      <c r="T1586" s="6"/>
      <c r="U1586" s="6"/>
      <c r="V1586" s="6"/>
      <c r="W1586" s="6"/>
      <c r="X1586" s="6"/>
      <c r="Y1586" s="6"/>
    </row>
    <row r="1587" spans="16:25" ht="12" customHeight="1" x14ac:dyDescent="0.25">
      <c r="P1587" s="293"/>
      <c r="Q1587" s="6"/>
      <c r="R1587" s="6"/>
      <c r="S1587" s="6"/>
      <c r="T1587" s="6"/>
      <c r="U1587" s="6"/>
      <c r="V1587" s="6"/>
      <c r="W1587" s="6"/>
      <c r="X1587" s="6"/>
      <c r="Y1587" s="6"/>
    </row>
    <row r="1588" spans="16:25" ht="12" customHeight="1" x14ac:dyDescent="0.25">
      <c r="P1588" s="293"/>
      <c r="Q1588" s="6"/>
      <c r="R1588" s="6"/>
      <c r="S1588" s="6"/>
      <c r="T1588" s="6"/>
      <c r="U1588" s="6"/>
      <c r="V1588" s="6"/>
      <c r="W1588" s="6"/>
      <c r="X1588" s="6"/>
      <c r="Y1588" s="6"/>
    </row>
    <row r="1589" spans="16:25" ht="12" customHeight="1" x14ac:dyDescent="0.25">
      <c r="P1589" s="293"/>
      <c r="Q1589" s="6"/>
      <c r="R1589" s="6"/>
      <c r="S1589" s="6"/>
      <c r="T1589" s="6"/>
      <c r="U1589" s="6"/>
      <c r="V1589" s="6"/>
      <c r="W1589" s="6"/>
      <c r="X1589" s="6"/>
      <c r="Y1589" s="6"/>
    </row>
    <row r="1590" spans="16:25" ht="12" customHeight="1" x14ac:dyDescent="0.25">
      <c r="P1590" s="293"/>
      <c r="Q1590" s="6"/>
      <c r="R1590" s="6"/>
      <c r="S1590" s="6"/>
      <c r="T1590" s="6"/>
      <c r="U1590" s="6"/>
      <c r="V1590" s="6"/>
      <c r="W1590" s="6"/>
      <c r="X1590" s="6"/>
      <c r="Y1590" s="6"/>
    </row>
    <row r="1591" spans="16:25" ht="12" customHeight="1" x14ac:dyDescent="0.25">
      <c r="P1591" s="293"/>
      <c r="Q1591" s="6"/>
      <c r="R1591" s="6"/>
      <c r="S1591" s="6"/>
      <c r="T1591" s="6"/>
      <c r="U1591" s="6"/>
      <c r="V1591" s="6"/>
      <c r="W1591" s="6"/>
      <c r="X1591" s="6"/>
      <c r="Y1591" s="6"/>
    </row>
    <row r="1592" spans="16:25" ht="12" customHeight="1" x14ac:dyDescent="0.25">
      <c r="P1592" s="293"/>
      <c r="Q1592" s="6"/>
      <c r="R1592" s="6"/>
      <c r="S1592" s="6"/>
      <c r="T1592" s="6"/>
      <c r="U1592" s="6"/>
      <c r="V1592" s="6"/>
      <c r="W1592" s="6"/>
      <c r="X1592" s="6"/>
      <c r="Y1592" s="6"/>
    </row>
    <row r="1593" spans="16:25" ht="12" customHeight="1" x14ac:dyDescent="0.25">
      <c r="P1593" s="293"/>
      <c r="Q1593" s="6"/>
      <c r="R1593" s="6"/>
      <c r="S1593" s="6"/>
      <c r="T1593" s="6"/>
      <c r="U1593" s="6"/>
      <c r="V1593" s="6"/>
      <c r="W1593" s="6"/>
      <c r="X1593" s="6"/>
      <c r="Y1593" s="6"/>
    </row>
    <row r="1594" spans="16:25" ht="12" customHeight="1" x14ac:dyDescent="0.25">
      <c r="P1594" s="293"/>
      <c r="Q1594" s="6"/>
      <c r="R1594" s="6"/>
      <c r="S1594" s="6"/>
      <c r="T1594" s="6"/>
      <c r="U1594" s="6"/>
      <c r="V1594" s="6"/>
      <c r="W1594" s="6"/>
      <c r="X1594" s="6"/>
      <c r="Y1594" s="6"/>
    </row>
  </sheetData>
  <mergeCells count="91">
    <mergeCell ref="B35:H35"/>
    <mergeCell ref="I35:O35"/>
    <mergeCell ref="B33:H33"/>
    <mergeCell ref="I33:O33"/>
    <mergeCell ref="B34:H34"/>
    <mergeCell ref="I34:O34"/>
    <mergeCell ref="A28:C30"/>
    <mergeCell ref="AA28:AS30"/>
    <mergeCell ref="AN22:AN27"/>
    <mergeCell ref="AO22:AO27"/>
    <mergeCell ref="AP22:AP27"/>
    <mergeCell ref="AQ22:AQ27"/>
    <mergeCell ref="AR22:AR27"/>
    <mergeCell ref="AS22:AS27"/>
    <mergeCell ref="AH22:AH27"/>
    <mergeCell ref="AI22:AI27"/>
    <mergeCell ref="AJ22:AJ27"/>
    <mergeCell ref="AK22:AK27"/>
    <mergeCell ref="AL22:AL27"/>
    <mergeCell ref="AM22:AM27"/>
    <mergeCell ref="AS16:AS21"/>
    <mergeCell ref="B22:B27"/>
    <mergeCell ref="C22:C27"/>
    <mergeCell ref="AA22:AA27"/>
    <mergeCell ref="AB22:AB27"/>
    <mergeCell ref="AC22:AC27"/>
    <mergeCell ref="AD22:AD27"/>
    <mergeCell ref="AE22:AE27"/>
    <mergeCell ref="AF22:AF27"/>
    <mergeCell ref="AG22:AG27"/>
    <mergeCell ref="AM16:AM21"/>
    <mergeCell ref="AN16:AN21"/>
    <mergeCell ref="AO16:AO21"/>
    <mergeCell ref="AP16:AP21"/>
    <mergeCell ref="AQ16:AQ21"/>
    <mergeCell ref="AR16:AR21"/>
    <mergeCell ref="AG16:AG21"/>
    <mergeCell ref="AH16:AH21"/>
    <mergeCell ref="AI16:AI21"/>
    <mergeCell ref="AJ16:AJ21"/>
    <mergeCell ref="AK16:AK21"/>
    <mergeCell ref="AL16:AL21"/>
    <mergeCell ref="AR10:AR15"/>
    <mergeCell ref="AS10:AS15"/>
    <mergeCell ref="B16:B21"/>
    <mergeCell ref="C16:C21"/>
    <mergeCell ref="AA16:AA21"/>
    <mergeCell ref="AB16:AB21"/>
    <mergeCell ref="AC16:AC21"/>
    <mergeCell ref="AD16:AD21"/>
    <mergeCell ref="AE16:AE21"/>
    <mergeCell ref="AF16:AF21"/>
    <mergeCell ref="AL10:AL15"/>
    <mergeCell ref="AM10:AM15"/>
    <mergeCell ref="AN10:AN15"/>
    <mergeCell ref="AO10:AO15"/>
    <mergeCell ref="AP10:AP15"/>
    <mergeCell ref="AQ10:AQ15"/>
    <mergeCell ref="AF10:AF15"/>
    <mergeCell ref="AG10:AG15"/>
    <mergeCell ref="AH10:AH15"/>
    <mergeCell ref="AI10:AI15"/>
    <mergeCell ref="AJ10:AJ15"/>
    <mergeCell ref="AK10:AK15"/>
    <mergeCell ref="AI8:AR8"/>
    <mergeCell ref="AS8:AS9"/>
    <mergeCell ref="A10:A27"/>
    <mergeCell ref="B10:B15"/>
    <mergeCell ref="C10:C15"/>
    <mergeCell ref="AA10:AA15"/>
    <mergeCell ref="AB10:AB15"/>
    <mergeCell ref="AC10:AC15"/>
    <mergeCell ref="AD10:AD15"/>
    <mergeCell ref="AE10:AE15"/>
    <mergeCell ref="A5:D5"/>
    <mergeCell ref="E5:AS5"/>
    <mergeCell ref="A6:D6"/>
    <mergeCell ref="E6:AS6"/>
    <mergeCell ref="A7:AS7"/>
    <mergeCell ref="A8:F8"/>
    <mergeCell ref="G8:P8"/>
    <mergeCell ref="Q8:Z8"/>
    <mergeCell ref="AA8:AE8"/>
    <mergeCell ref="AF8:AG8"/>
    <mergeCell ref="A1:D3"/>
    <mergeCell ref="E1:AS1"/>
    <mergeCell ref="E2:AS2"/>
    <mergeCell ref="E3:Y3"/>
    <mergeCell ref="Z3:AS3"/>
    <mergeCell ref="A4:D4"/>
    <mergeCell ref="E4:AS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1326-427A-4034-931E-1EEBBCC1F83F}">
  <dimension ref="A1:AR418"/>
  <sheetViews>
    <sheetView showGridLines="0" zoomScale="62" zoomScaleNormal="62" zoomScalePageLayoutView="55" workbookViewId="0">
      <pane xSplit="1" topLeftCell="B1" activePane="topRight" state="frozen"/>
      <selection pane="topRight" activeCell="G427" sqref="G427"/>
    </sheetView>
  </sheetViews>
  <sheetFormatPr baseColWidth="10" defaultColWidth="11.42578125" defaultRowHeight="12" x14ac:dyDescent="0.2"/>
  <cols>
    <col min="1" max="1" width="14" style="116" customWidth="1"/>
    <col min="2" max="2" width="24" style="116" customWidth="1"/>
    <col min="3" max="3" width="22.7109375" style="116" customWidth="1"/>
    <col min="4" max="4" width="20.140625" style="116" customWidth="1"/>
    <col min="5" max="5" width="20.85546875" style="116" bestFit="1" customWidth="1"/>
    <col min="6" max="6" width="20.28515625" style="116" customWidth="1"/>
    <col min="7" max="7" width="25.42578125" style="88" customWidth="1"/>
    <col min="8" max="8" width="33.85546875" style="116" customWidth="1"/>
    <col min="9" max="9" width="29.85546875" style="116" customWidth="1"/>
    <col min="10" max="10" width="12.42578125" style="116" customWidth="1"/>
    <col min="11" max="11" width="8.85546875" style="116" customWidth="1"/>
    <col min="12" max="12" width="10" style="116" customWidth="1"/>
    <col min="13" max="13" width="8.42578125" style="116" customWidth="1"/>
    <col min="14" max="14" width="34.28515625" style="116" customWidth="1"/>
    <col min="15" max="15" width="41.28515625" style="116" customWidth="1"/>
    <col min="16" max="16384" width="11.42578125" style="116"/>
  </cols>
  <sheetData>
    <row r="1" spans="1:14" x14ac:dyDescent="0.2">
      <c r="A1" s="336"/>
      <c r="B1" s="337"/>
      <c r="C1" s="924" t="s">
        <v>37</v>
      </c>
      <c r="D1" s="925"/>
      <c r="E1" s="925"/>
      <c r="F1" s="925"/>
      <c r="G1" s="925"/>
      <c r="H1" s="925"/>
      <c r="I1" s="925"/>
      <c r="J1" s="925"/>
      <c r="K1" s="925"/>
      <c r="L1" s="925"/>
      <c r="M1" s="925"/>
      <c r="N1" s="926"/>
    </row>
    <row r="2" spans="1:14" ht="12.75" thickBot="1" x14ac:dyDescent="0.25">
      <c r="A2" s="338"/>
      <c r="B2" s="339"/>
      <c r="C2" s="927" t="s">
        <v>252</v>
      </c>
      <c r="D2" s="928"/>
      <c r="E2" s="928"/>
      <c r="F2" s="928"/>
      <c r="G2" s="928"/>
      <c r="H2" s="929"/>
      <c r="I2" s="929"/>
      <c r="J2" s="929"/>
      <c r="K2" s="929"/>
      <c r="L2" s="929"/>
      <c r="M2" s="929"/>
      <c r="N2" s="930"/>
    </row>
    <row r="3" spans="1:14" ht="12.75" thickBot="1" x14ac:dyDescent="0.25">
      <c r="A3" s="340"/>
      <c r="B3" s="341"/>
      <c r="C3" s="931" t="s">
        <v>38</v>
      </c>
      <c r="D3" s="932"/>
      <c r="E3" s="932"/>
      <c r="F3" s="932"/>
      <c r="G3" s="932"/>
      <c r="H3" s="933" t="s">
        <v>485</v>
      </c>
      <c r="I3" s="934"/>
      <c r="J3" s="934"/>
      <c r="K3" s="934"/>
      <c r="L3" s="934"/>
      <c r="M3" s="934"/>
      <c r="N3" s="935"/>
    </row>
    <row r="4" spans="1:14" ht="12.75" thickBot="1" x14ac:dyDescent="0.25">
      <c r="A4" s="936" t="s">
        <v>0</v>
      </c>
      <c r="B4" s="937"/>
      <c r="C4" s="938" t="s">
        <v>149</v>
      </c>
      <c r="D4" s="938"/>
      <c r="E4" s="938"/>
      <c r="F4" s="938"/>
      <c r="G4" s="938"/>
      <c r="H4" s="938"/>
      <c r="I4" s="938"/>
      <c r="J4" s="938"/>
      <c r="K4" s="938"/>
      <c r="L4" s="938"/>
      <c r="M4" s="938"/>
      <c r="N4" s="939"/>
    </row>
    <row r="5" spans="1:14" ht="12.75" thickBot="1" x14ac:dyDescent="0.25">
      <c r="A5" s="940" t="s">
        <v>2</v>
      </c>
      <c r="B5" s="941"/>
      <c r="C5" s="942" t="s">
        <v>150</v>
      </c>
      <c r="D5" s="942"/>
      <c r="E5" s="942"/>
      <c r="F5" s="942"/>
      <c r="G5" s="942"/>
      <c r="H5" s="942"/>
      <c r="I5" s="942"/>
      <c r="J5" s="942"/>
      <c r="K5" s="942"/>
      <c r="L5" s="942"/>
      <c r="M5" s="942"/>
      <c r="N5" s="943"/>
    </row>
    <row r="6" spans="1:14" ht="15.75" thickBot="1" x14ac:dyDescent="0.3">
      <c r="A6"/>
      <c r="B6"/>
      <c r="C6"/>
      <c r="D6"/>
      <c r="E6"/>
      <c r="F6"/>
      <c r="G6"/>
      <c r="H6"/>
      <c r="I6"/>
      <c r="J6"/>
      <c r="K6"/>
      <c r="L6"/>
      <c r="M6"/>
      <c r="N6"/>
    </row>
    <row r="7" spans="1:14" ht="28.5" hidden="1" customHeight="1" x14ac:dyDescent="0.2">
      <c r="A7" s="921" t="s">
        <v>253</v>
      </c>
      <c r="B7" s="922"/>
      <c r="C7" s="922"/>
      <c r="D7" s="922"/>
      <c r="E7" s="922"/>
      <c r="F7" s="922"/>
      <c r="G7" s="922"/>
      <c r="H7" s="923"/>
    </row>
    <row r="8" spans="1:14" ht="33.75" hidden="1" customHeight="1" x14ac:dyDescent="0.2">
      <c r="A8" s="117" t="s">
        <v>47</v>
      </c>
      <c r="B8" s="118" t="s">
        <v>254</v>
      </c>
      <c r="C8" s="118" t="s">
        <v>255</v>
      </c>
      <c r="D8" s="118" t="s">
        <v>256</v>
      </c>
      <c r="E8" s="118" t="s">
        <v>257</v>
      </c>
      <c r="F8" s="118" t="s">
        <v>258</v>
      </c>
      <c r="G8" s="119" t="s">
        <v>259</v>
      </c>
      <c r="H8" s="120" t="s">
        <v>260</v>
      </c>
    </row>
    <row r="9" spans="1:14" ht="16.5" hidden="1" customHeight="1" x14ac:dyDescent="0.2">
      <c r="A9" s="121" t="s">
        <v>261</v>
      </c>
      <c r="B9" s="122"/>
      <c r="C9" s="122"/>
      <c r="D9" s="122"/>
      <c r="E9" s="122"/>
      <c r="F9" s="122"/>
      <c r="G9" s="123"/>
      <c r="H9" s="124" t="e">
        <f>G9/E9</f>
        <v>#DIV/0!</v>
      </c>
    </row>
    <row r="10" spans="1:14" ht="16.5" hidden="1" customHeight="1" x14ac:dyDescent="0.2">
      <c r="A10" s="121" t="s">
        <v>262</v>
      </c>
      <c r="B10" s="125" t="s">
        <v>263</v>
      </c>
      <c r="C10" s="125">
        <v>1328000000</v>
      </c>
      <c r="D10" s="125">
        <v>1328000000</v>
      </c>
      <c r="E10" s="125">
        <v>1328000000</v>
      </c>
      <c r="F10" s="122"/>
      <c r="G10" s="126">
        <v>364124000</v>
      </c>
      <c r="H10" s="124">
        <f t="shared" ref="H10:H18" si="0">G10/E10</f>
        <v>0.27418975903614456</v>
      </c>
    </row>
    <row r="11" spans="1:14" ht="16.5" hidden="1" customHeight="1" x14ac:dyDescent="0.2">
      <c r="A11" s="121" t="s">
        <v>262</v>
      </c>
      <c r="B11" s="127" t="s">
        <v>264</v>
      </c>
      <c r="C11" s="125">
        <v>172000000</v>
      </c>
      <c r="D11" s="125">
        <v>172000000</v>
      </c>
      <c r="E11" s="125">
        <v>172000000</v>
      </c>
      <c r="F11" s="122"/>
      <c r="G11" s="126">
        <v>0</v>
      </c>
      <c r="H11" s="124">
        <f t="shared" si="0"/>
        <v>0</v>
      </c>
    </row>
    <row r="12" spans="1:14" ht="16.5" hidden="1" customHeight="1" x14ac:dyDescent="0.2">
      <c r="A12" s="121" t="s">
        <v>265</v>
      </c>
      <c r="B12" s="125" t="s">
        <v>263</v>
      </c>
      <c r="C12" s="125">
        <v>1328000000</v>
      </c>
      <c r="D12" s="125">
        <v>1328000000</v>
      </c>
      <c r="E12" s="125">
        <v>1328000000</v>
      </c>
      <c r="F12" s="122"/>
      <c r="G12" s="126">
        <v>405299000</v>
      </c>
      <c r="H12" s="124">
        <f t="shared" si="0"/>
        <v>0.30519503012048194</v>
      </c>
    </row>
    <row r="13" spans="1:14" ht="16.5" hidden="1" customHeight="1" x14ac:dyDescent="0.2">
      <c r="A13" s="121" t="s">
        <v>265</v>
      </c>
      <c r="B13" s="127" t="s">
        <v>264</v>
      </c>
      <c r="C13" s="125">
        <v>172000000</v>
      </c>
      <c r="D13" s="125">
        <v>172000000</v>
      </c>
      <c r="E13" s="125">
        <v>172000000</v>
      </c>
      <c r="F13" s="122"/>
      <c r="G13" s="126">
        <v>57435074</v>
      </c>
      <c r="H13" s="124">
        <f t="shared" si="0"/>
        <v>0.3339248488372093</v>
      </c>
    </row>
    <row r="14" spans="1:14" ht="16.5" hidden="1" customHeight="1" x14ac:dyDescent="0.2">
      <c r="A14" s="121" t="s">
        <v>266</v>
      </c>
      <c r="B14" s="125" t="s">
        <v>263</v>
      </c>
      <c r="C14" s="125">
        <v>1328000000</v>
      </c>
      <c r="D14" s="125">
        <v>1328000000</v>
      </c>
      <c r="E14" s="125">
        <v>1328000000</v>
      </c>
      <c r="F14" s="122"/>
      <c r="G14" s="126">
        <v>481208000</v>
      </c>
      <c r="H14" s="124">
        <f t="shared" si="0"/>
        <v>0.362355421686747</v>
      </c>
    </row>
    <row r="15" spans="1:14" ht="16.5" hidden="1" customHeight="1" x14ac:dyDescent="0.2">
      <c r="A15" s="121" t="s">
        <v>266</v>
      </c>
      <c r="B15" s="127" t="s">
        <v>264</v>
      </c>
      <c r="C15" s="125">
        <v>172000000</v>
      </c>
      <c r="D15" s="125">
        <v>172000000</v>
      </c>
      <c r="E15" s="125">
        <v>172000000</v>
      </c>
      <c r="F15" s="122"/>
      <c r="G15" s="126">
        <v>57435074</v>
      </c>
      <c r="H15" s="124">
        <f t="shared" si="0"/>
        <v>0.3339248488372093</v>
      </c>
    </row>
    <row r="16" spans="1:14" ht="16.5" hidden="1" customHeight="1" x14ac:dyDescent="0.2">
      <c r="A16" s="121" t="s">
        <v>267</v>
      </c>
      <c r="B16" s="125" t="s">
        <v>263</v>
      </c>
      <c r="C16" s="125">
        <v>1328000000</v>
      </c>
      <c r="D16" s="125">
        <v>1328000000</v>
      </c>
      <c r="E16" s="125">
        <v>1328000000</v>
      </c>
      <c r="F16" s="122"/>
      <c r="G16" s="128">
        <v>544715357</v>
      </c>
      <c r="H16" s="124">
        <f t="shared" si="0"/>
        <v>0.41017722665662648</v>
      </c>
    </row>
    <row r="17" spans="1:8" ht="16.5" hidden="1" customHeight="1" x14ac:dyDescent="0.2">
      <c r="A17" s="121" t="s">
        <v>267</v>
      </c>
      <c r="B17" s="127" t="s">
        <v>264</v>
      </c>
      <c r="C17" s="125">
        <v>172000000</v>
      </c>
      <c r="D17" s="125">
        <v>172000000</v>
      </c>
      <c r="E17" s="125">
        <v>172000000</v>
      </c>
      <c r="F17" s="129"/>
      <c r="G17" s="128">
        <v>59124330</v>
      </c>
      <c r="H17" s="124">
        <f t="shared" si="0"/>
        <v>0.34374610465116279</v>
      </c>
    </row>
    <row r="18" spans="1:8" ht="16.5" hidden="1" customHeight="1" thickBot="1" x14ac:dyDescent="0.25">
      <c r="A18" s="130" t="s">
        <v>268</v>
      </c>
      <c r="B18" s="131"/>
      <c r="C18" s="132"/>
      <c r="D18" s="131"/>
      <c r="E18" s="131"/>
      <c r="F18" s="131"/>
      <c r="G18" s="133"/>
      <c r="H18" s="124" t="e">
        <f t="shared" si="0"/>
        <v>#DIV/0!</v>
      </c>
    </row>
    <row r="19" spans="1:8" ht="16.5" hidden="1" customHeight="1" x14ac:dyDescent="0.2"/>
    <row r="20" spans="1:8" ht="26.25" hidden="1" customHeight="1" x14ac:dyDescent="0.2">
      <c r="A20" s="921" t="s">
        <v>269</v>
      </c>
      <c r="B20" s="922"/>
      <c r="C20" s="922"/>
      <c r="D20" s="922"/>
      <c r="E20" s="922"/>
      <c r="F20" s="922"/>
      <c r="G20" s="922"/>
      <c r="H20" s="923"/>
    </row>
    <row r="21" spans="1:8" ht="25.5" hidden="1" customHeight="1" x14ac:dyDescent="0.2">
      <c r="A21" s="134" t="s">
        <v>48</v>
      </c>
      <c r="B21" s="135" t="s">
        <v>254</v>
      </c>
      <c r="C21" s="135" t="s">
        <v>255</v>
      </c>
      <c r="D21" s="135" t="s">
        <v>256</v>
      </c>
      <c r="E21" s="135" t="s">
        <v>257</v>
      </c>
      <c r="F21" s="135" t="s">
        <v>258</v>
      </c>
      <c r="G21" s="135" t="s">
        <v>259</v>
      </c>
      <c r="H21" s="136" t="s">
        <v>260</v>
      </c>
    </row>
    <row r="22" spans="1:8" ht="16.5" hidden="1" customHeight="1" x14ac:dyDescent="0.2">
      <c r="A22" s="122" t="s">
        <v>270</v>
      </c>
      <c r="B22" s="122" t="s">
        <v>271</v>
      </c>
      <c r="C22" s="185">
        <v>19147105000</v>
      </c>
      <c r="D22" s="185">
        <v>19147105000</v>
      </c>
      <c r="E22" s="185">
        <v>0</v>
      </c>
      <c r="F22" s="185">
        <v>0</v>
      </c>
      <c r="G22" s="185">
        <v>0</v>
      </c>
      <c r="H22" s="195">
        <f>IFERROR(G22/E22,0)</f>
        <v>0</v>
      </c>
    </row>
    <row r="23" spans="1:8" ht="16.5" hidden="1" customHeight="1" x14ac:dyDescent="0.2">
      <c r="A23" s="122" t="s">
        <v>272</v>
      </c>
      <c r="B23" s="122" t="s">
        <v>271</v>
      </c>
      <c r="C23" s="185">
        <v>19147105000</v>
      </c>
      <c r="D23" s="185">
        <v>19147105000</v>
      </c>
      <c r="E23" s="185">
        <v>664501000</v>
      </c>
      <c r="F23" s="185">
        <v>0</v>
      </c>
      <c r="G23" s="185">
        <v>0</v>
      </c>
      <c r="H23" s="195">
        <f t="shared" ref="H23:H30" si="1">IFERROR(G23/E23,0)</f>
        <v>0</v>
      </c>
    </row>
    <row r="24" spans="1:8" ht="16.5" hidden="1" customHeight="1" x14ac:dyDescent="0.2">
      <c r="A24" s="122" t="s">
        <v>273</v>
      </c>
      <c r="B24" s="122" t="s">
        <v>271</v>
      </c>
      <c r="C24" s="185">
        <v>19147105000</v>
      </c>
      <c r="D24" s="185">
        <v>19147105000</v>
      </c>
      <c r="E24" s="185">
        <v>901972000</v>
      </c>
      <c r="F24" s="185">
        <v>28717700</v>
      </c>
      <c r="G24" s="185">
        <v>28717700</v>
      </c>
      <c r="H24" s="195">
        <f t="shared" si="1"/>
        <v>3.1838793221962543E-2</v>
      </c>
    </row>
    <row r="25" spans="1:8" ht="16.5" hidden="1" customHeight="1" x14ac:dyDescent="0.2">
      <c r="A25" s="122" t="s">
        <v>274</v>
      </c>
      <c r="B25" s="122" t="s">
        <v>271</v>
      </c>
      <c r="C25" s="185">
        <v>19147105000</v>
      </c>
      <c r="D25" s="185">
        <v>18497988755</v>
      </c>
      <c r="E25" s="185">
        <v>1044279000</v>
      </c>
      <c r="F25" s="185">
        <v>55318200</v>
      </c>
      <c r="G25" s="185">
        <v>55318200</v>
      </c>
      <c r="H25" s="195">
        <f t="shared" si="1"/>
        <v>5.2972625131789491E-2</v>
      </c>
    </row>
    <row r="26" spans="1:8" ht="16.5" hidden="1" customHeight="1" x14ac:dyDescent="0.2">
      <c r="A26" s="122" t="s">
        <v>275</v>
      </c>
      <c r="B26" s="122" t="s">
        <v>271</v>
      </c>
      <c r="C26" s="185">
        <v>19147105000</v>
      </c>
      <c r="D26" s="185">
        <v>18497988755</v>
      </c>
      <c r="E26" s="185">
        <v>1044279000</v>
      </c>
      <c r="F26" s="185">
        <v>127421067</v>
      </c>
      <c r="G26" s="185">
        <v>127421067</v>
      </c>
      <c r="H26" s="195">
        <f t="shared" si="1"/>
        <v>0.12201822214178396</v>
      </c>
    </row>
    <row r="27" spans="1:8" ht="16.5" hidden="1" customHeight="1" x14ac:dyDescent="0.2">
      <c r="A27" s="122" t="s">
        <v>276</v>
      </c>
      <c r="B27" s="122" t="s">
        <v>271</v>
      </c>
      <c r="C27" s="185">
        <v>19147105000</v>
      </c>
      <c r="D27" s="185">
        <v>18497988755</v>
      </c>
      <c r="E27" s="185">
        <v>1405946730</v>
      </c>
      <c r="F27" s="185">
        <v>205874730</v>
      </c>
      <c r="G27" s="185">
        <v>205874730</v>
      </c>
      <c r="H27" s="195">
        <f t="shared" si="1"/>
        <v>0.14643138719772122</v>
      </c>
    </row>
    <row r="28" spans="1:8" ht="16.5" hidden="1" customHeight="1" x14ac:dyDescent="0.2">
      <c r="A28" s="122" t="s">
        <v>261</v>
      </c>
      <c r="B28" s="122" t="s">
        <v>271</v>
      </c>
      <c r="C28" s="185">
        <v>19147105000</v>
      </c>
      <c r="D28" s="185">
        <v>18497988755</v>
      </c>
      <c r="E28" s="185">
        <v>1443151730</v>
      </c>
      <c r="F28" s="185">
        <v>113163000</v>
      </c>
      <c r="G28" s="185">
        <v>113163000</v>
      </c>
      <c r="H28" s="195">
        <f t="shared" si="1"/>
        <v>7.8413792290572243E-2</v>
      </c>
    </row>
    <row r="29" spans="1:8" ht="16.5" hidden="1" customHeight="1" x14ac:dyDescent="0.2">
      <c r="A29" s="122" t="s">
        <v>262</v>
      </c>
      <c r="B29" s="122" t="s">
        <v>271</v>
      </c>
      <c r="C29" s="185">
        <v>19147105000</v>
      </c>
      <c r="D29" s="185">
        <v>17692333673.333328</v>
      </c>
      <c r="E29" s="185">
        <v>1563827158</v>
      </c>
      <c r="F29" s="185">
        <v>671656541</v>
      </c>
      <c r="G29" s="185">
        <v>671656541</v>
      </c>
      <c r="H29" s="195">
        <f t="shared" si="1"/>
        <v>0.42949538097227496</v>
      </c>
    </row>
    <row r="30" spans="1:8" ht="16.5" hidden="1" customHeight="1" x14ac:dyDescent="0.2">
      <c r="A30" s="122" t="s">
        <v>265</v>
      </c>
      <c r="B30" s="122" t="s">
        <v>271</v>
      </c>
      <c r="C30" s="185">
        <v>19147105000</v>
      </c>
      <c r="D30" s="185">
        <v>17146358428</v>
      </c>
      <c r="E30" s="185">
        <v>1570327158</v>
      </c>
      <c r="F30" s="185">
        <v>869743070.75041914</v>
      </c>
      <c r="G30" s="185">
        <v>869743070.75041914</v>
      </c>
      <c r="H30" s="195">
        <f t="shared" si="1"/>
        <v>0.55386106412254965</v>
      </c>
    </row>
    <row r="31" spans="1:8" ht="14.25" hidden="1" x14ac:dyDescent="0.2">
      <c r="A31" s="122" t="s">
        <v>266</v>
      </c>
      <c r="B31" s="122" t="s">
        <v>271</v>
      </c>
      <c r="C31" s="185">
        <v>19147105000</v>
      </c>
      <c r="D31" s="185">
        <v>17146358428.170004</v>
      </c>
      <c r="E31" s="185">
        <v>6419572405</v>
      </c>
      <c r="F31" s="185">
        <v>5845793518</v>
      </c>
      <c r="G31" s="185">
        <v>5845793518</v>
      </c>
      <c r="H31" s="195">
        <v>0.91062038858645755</v>
      </c>
    </row>
    <row r="32" spans="1:8" ht="14.25" hidden="1" x14ac:dyDescent="0.2">
      <c r="A32" s="122" t="s">
        <v>267</v>
      </c>
      <c r="B32" s="122" t="s">
        <v>271</v>
      </c>
      <c r="C32" s="185">
        <v>19147105000</v>
      </c>
      <c r="D32" s="185">
        <v>17146358428.170004</v>
      </c>
      <c r="E32" s="185">
        <v>6450509405</v>
      </c>
      <c r="F32" s="185">
        <v>5964189985</v>
      </c>
      <c r="G32" s="185">
        <v>5964189985</v>
      </c>
      <c r="H32" s="195">
        <v>0.9246075946152349</v>
      </c>
    </row>
    <row r="33" spans="1:10" ht="14.25" hidden="1" x14ac:dyDescent="0.2">
      <c r="A33" s="122" t="s">
        <v>268</v>
      </c>
      <c r="B33" s="186" t="s">
        <v>271</v>
      </c>
      <c r="C33" s="177">
        <v>19147105000</v>
      </c>
      <c r="D33" s="177">
        <v>18857609428</v>
      </c>
      <c r="E33" s="177">
        <v>10413405816</v>
      </c>
      <c r="F33" s="177">
        <v>10015645242</v>
      </c>
      <c r="G33" s="177">
        <v>10015645242</v>
      </c>
      <c r="H33" s="201">
        <v>0.96180302765221648</v>
      </c>
    </row>
    <row r="34" spans="1:10" ht="16.5" hidden="1" customHeight="1" thickBot="1" x14ac:dyDescent="0.25"/>
    <row r="35" spans="1:10" ht="20.25" customHeight="1" x14ac:dyDescent="0.2">
      <c r="A35" s="921" t="s">
        <v>277</v>
      </c>
      <c r="B35" s="922"/>
      <c r="C35" s="922"/>
      <c r="D35" s="922"/>
      <c r="E35" s="922"/>
      <c r="F35" s="922"/>
      <c r="G35" s="922"/>
      <c r="H35" s="923"/>
    </row>
    <row r="36" spans="1:10" ht="25.5" customHeight="1" x14ac:dyDescent="0.2">
      <c r="A36" s="220" t="s">
        <v>50</v>
      </c>
      <c r="B36" s="221" t="s">
        <v>254</v>
      </c>
      <c r="C36" s="221" t="s">
        <v>255</v>
      </c>
      <c r="D36" s="221" t="s">
        <v>256</v>
      </c>
      <c r="E36" s="221" t="s">
        <v>257</v>
      </c>
      <c r="F36" s="240" t="s">
        <v>258</v>
      </c>
      <c r="G36" s="240" t="s">
        <v>259</v>
      </c>
      <c r="H36" s="241" t="s">
        <v>260</v>
      </c>
    </row>
    <row r="37" spans="1:10" ht="15" customHeight="1" x14ac:dyDescent="0.2">
      <c r="A37" s="300" t="s">
        <v>270</v>
      </c>
      <c r="B37" s="186" t="s">
        <v>271</v>
      </c>
      <c r="C37" s="301">
        <v>28392396000</v>
      </c>
      <c r="D37" s="301">
        <v>28392396000</v>
      </c>
      <c r="E37" s="301">
        <v>2456670000</v>
      </c>
      <c r="F37" s="301">
        <v>2456670000</v>
      </c>
      <c r="G37" s="302">
        <v>0</v>
      </c>
      <c r="H37" s="303">
        <f t="shared" ref="H37:H41" si="2">IFERROR(G37/E37,0)</f>
        <v>0</v>
      </c>
    </row>
    <row r="38" spans="1:10" ht="15" customHeight="1" x14ac:dyDescent="0.2">
      <c r="A38" s="300" t="s">
        <v>272</v>
      </c>
      <c r="B38" s="186" t="s">
        <v>271</v>
      </c>
      <c r="C38" s="301">
        <v>28392396000</v>
      </c>
      <c r="D38" s="301">
        <v>28392396000</v>
      </c>
      <c r="E38" s="301">
        <v>2456670000</v>
      </c>
      <c r="F38" s="301">
        <f>+G38</f>
        <v>5221666</v>
      </c>
      <c r="G38" s="302">
        <v>5221666</v>
      </c>
      <c r="H38" s="303">
        <f t="shared" si="2"/>
        <v>2.125505664171419E-3</v>
      </c>
    </row>
    <row r="39" spans="1:10" ht="15" customHeight="1" x14ac:dyDescent="0.2">
      <c r="A39" s="300" t="s">
        <v>273</v>
      </c>
      <c r="B39" s="186" t="s">
        <v>271</v>
      </c>
      <c r="C39" s="301">
        <v>28392396000</v>
      </c>
      <c r="D39" s="301">
        <v>27392396000</v>
      </c>
      <c r="E39" s="301">
        <v>2456670000</v>
      </c>
      <c r="F39" s="301">
        <f t="shared" ref="F39:F45" si="3">+G39</f>
        <v>172448399</v>
      </c>
      <c r="G39" s="302">
        <v>172448399</v>
      </c>
      <c r="H39" s="303">
        <f t="shared" si="2"/>
        <v>7.0195996613301739E-2</v>
      </c>
    </row>
    <row r="40" spans="1:10" ht="15" customHeight="1" x14ac:dyDescent="0.2">
      <c r="A40" s="300" t="s">
        <v>274</v>
      </c>
      <c r="B40" s="186" t="s">
        <v>271</v>
      </c>
      <c r="C40" s="301">
        <v>28392396000</v>
      </c>
      <c r="D40" s="301">
        <v>27392396000</v>
      </c>
      <c r="E40" s="301">
        <v>2456670000</v>
      </c>
      <c r="F40" s="301">
        <f t="shared" si="3"/>
        <v>406982466</v>
      </c>
      <c r="G40" s="302">
        <v>406982466</v>
      </c>
      <c r="H40" s="303">
        <f t="shared" si="2"/>
        <v>0.16566427969568562</v>
      </c>
    </row>
    <row r="41" spans="1:10" ht="15" customHeight="1" x14ac:dyDescent="0.2">
      <c r="A41" s="300" t="s">
        <v>275</v>
      </c>
      <c r="B41" s="186" t="s">
        <v>271</v>
      </c>
      <c r="C41" s="301">
        <v>28392396000</v>
      </c>
      <c r="D41" s="301">
        <v>27392396000</v>
      </c>
      <c r="E41" s="301">
        <v>2456670000</v>
      </c>
      <c r="F41" s="301">
        <v>606722466</v>
      </c>
      <c r="G41" s="302">
        <v>606722466</v>
      </c>
      <c r="H41" s="303">
        <f t="shared" si="2"/>
        <v>0.24696946109978141</v>
      </c>
    </row>
    <row r="42" spans="1:10" ht="15" customHeight="1" x14ac:dyDescent="0.2">
      <c r="A42" s="300" t="s">
        <v>276</v>
      </c>
      <c r="B42" s="186" t="s">
        <v>271</v>
      </c>
      <c r="C42" s="301">
        <v>28392396000</v>
      </c>
      <c r="D42" s="301">
        <v>25884091983</v>
      </c>
      <c r="E42" s="301">
        <v>2525622707</v>
      </c>
      <c r="F42" s="301">
        <v>865649173</v>
      </c>
      <c r="G42" s="302">
        <v>865649173</v>
      </c>
      <c r="H42" s="303">
        <v>0.3427468285745025</v>
      </c>
    </row>
    <row r="43" spans="1:10" ht="15" customHeight="1" x14ac:dyDescent="0.2">
      <c r="A43" s="300" t="s">
        <v>261</v>
      </c>
      <c r="B43" s="186" t="s">
        <v>271</v>
      </c>
      <c r="C43" s="301">
        <v>28392396000</v>
      </c>
      <c r="D43" s="301">
        <v>25884091983</v>
      </c>
      <c r="E43" s="301">
        <v>2525622707</v>
      </c>
      <c r="F43" s="301">
        <v>1139469870</v>
      </c>
      <c r="G43" s="302">
        <v>1139469870</v>
      </c>
      <c r="H43" s="303">
        <v>0.45116393150958473</v>
      </c>
      <c r="J43" s="328"/>
    </row>
    <row r="44" spans="1:10" ht="15" customHeight="1" x14ac:dyDescent="0.2">
      <c r="A44" s="300" t="s">
        <v>262</v>
      </c>
      <c r="B44" s="186" t="s">
        <v>271</v>
      </c>
      <c r="C44" s="301">
        <v>28392396000</v>
      </c>
      <c r="D44" s="301">
        <v>25884091983</v>
      </c>
      <c r="E44" s="301">
        <v>2525622707</v>
      </c>
      <c r="F44" s="301">
        <v>1359814870</v>
      </c>
      <c r="G44" s="302">
        <v>1359814870</v>
      </c>
      <c r="H44" s="303">
        <v>0.53840776226438958</v>
      </c>
    </row>
    <row r="45" spans="1:10" ht="15" customHeight="1" x14ac:dyDescent="0.2">
      <c r="A45" s="334" t="s">
        <v>265</v>
      </c>
      <c r="B45" s="335" t="s">
        <v>271</v>
      </c>
      <c r="C45" s="301">
        <f>+INVERSIÓN!BF31</f>
        <v>28392396000</v>
      </c>
      <c r="D45" s="301">
        <f>+INVERSIÓN!CE31</f>
        <v>25884091983</v>
      </c>
      <c r="E45" s="301">
        <f>+INVERSIÓN!CI31</f>
        <v>2525622707</v>
      </c>
      <c r="F45" s="301">
        <f t="shared" si="3"/>
        <v>1606613682</v>
      </c>
      <c r="G45" s="302">
        <f>+INVERSIÓN!CG12+INVERSIÓN!CG19+INVERSIÓN!CG26</f>
        <v>1606613682</v>
      </c>
      <c r="H45" s="303">
        <f>IFERROR(G45/E45,0)</f>
        <v>0.63612576714135471</v>
      </c>
    </row>
    <row r="46" spans="1:10" ht="15" customHeight="1" x14ac:dyDescent="0.2"/>
    <row r="47" spans="1:10" ht="20.25" hidden="1" customHeight="1" x14ac:dyDescent="0.2">
      <c r="A47" s="921" t="s">
        <v>278</v>
      </c>
      <c r="B47" s="922"/>
      <c r="C47" s="922"/>
      <c r="D47" s="922"/>
      <c r="E47" s="922"/>
      <c r="F47" s="922"/>
      <c r="G47" s="922"/>
      <c r="H47" s="923"/>
    </row>
    <row r="48" spans="1:10" ht="25.5" hidden="1" customHeight="1" x14ac:dyDescent="0.2">
      <c r="A48" s="117" t="s">
        <v>51</v>
      </c>
      <c r="B48" s="118" t="s">
        <v>254</v>
      </c>
      <c r="C48" s="118" t="s">
        <v>255</v>
      </c>
      <c r="D48" s="118" t="s">
        <v>256</v>
      </c>
      <c r="E48" s="118" t="s">
        <v>257</v>
      </c>
      <c r="F48" s="118" t="s">
        <v>258</v>
      </c>
      <c r="G48" s="119" t="s">
        <v>259</v>
      </c>
      <c r="H48" s="120" t="s">
        <v>260</v>
      </c>
    </row>
    <row r="49" spans="1:8" ht="15" hidden="1" customHeight="1" x14ac:dyDescent="0.2">
      <c r="A49" s="121" t="s">
        <v>270</v>
      </c>
      <c r="B49" s="122"/>
      <c r="C49" s="122"/>
      <c r="D49" s="122"/>
      <c r="E49" s="122"/>
      <c r="F49" s="122"/>
      <c r="G49" s="123"/>
      <c r="H49" s="124" t="e">
        <f>G49/E49</f>
        <v>#DIV/0!</v>
      </c>
    </row>
    <row r="50" spans="1:8" ht="15" hidden="1" customHeight="1" x14ac:dyDescent="0.2">
      <c r="A50" s="121" t="s">
        <v>272</v>
      </c>
      <c r="B50" s="122"/>
      <c r="C50" s="122"/>
      <c r="D50" s="122"/>
      <c r="E50" s="122"/>
      <c r="F50" s="122"/>
      <c r="G50" s="123"/>
      <c r="H50" s="124" t="e">
        <f t="shared" ref="H50:H60" si="4">G50/E50</f>
        <v>#DIV/0!</v>
      </c>
    </row>
    <row r="51" spans="1:8" ht="15" hidden="1" customHeight="1" x14ac:dyDescent="0.2">
      <c r="A51" s="121" t="s">
        <v>273</v>
      </c>
      <c r="B51" s="122"/>
      <c r="C51" s="122"/>
      <c r="D51" s="122"/>
      <c r="E51" s="122"/>
      <c r="F51" s="122"/>
      <c r="G51" s="123"/>
      <c r="H51" s="124" t="e">
        <f t="shared" si="4"/>
        <v>#DIV/0!</v>
      </c>
    </row>
    <row r="52" spans="1:8" ht="15" hidden="1" customHeight="1" x14ac:dyDescent="0.2">
      <c r="A52" s="121" t="s">
        <v>274</v>
      </c>
      <c r="B52" s="122"/>
      <c r="C52" s="122"/>
      <c r="D52" s="122"/>
      <c r="E52" s="122"/>
      <c r="F52" s="122"/>
      <c r="G52" s="123"/>
      <c r="H52" s="124" t="e">
        <f t="shared" si="4"/>
        <v>#DIV/0!</v>
      </c>
    </row>
    <row r="53" spans="1:8" ht="15" hidden="1" customHeight="1" x14ac:dyDescent="0.2">
      <c r="A53" s="121" t="s">
        <v>275</v>
      </c>
      <c r="B53" s="122"/>
      <c r="C53" s="122"/>
      <c r="D53" s="122"/>
      <c r="E53" s="122"/>
      <c r="F53" s="122"/>
      <c r="G53" s="123"/>
      <c r="H53" s="124" t="e">
        <f t="shared" si="4"/>
        <v>#DIV/0!</v>
      </c>
    </row>
    <row r="54" spans="1:8" ht="15" hidden="1" customHeight="1" x14ac:dyDescent="0.2">
      <c r="A54" s="121" t="s">
        <v>276</v>
      </c>
      <c r="B54" s="122"/>
      <c r="C54" s="122"/>
      <c r="D54" s="122"/>
      <c r="E54" s="122"/>
      <c r="F54" s="122"/>
      <c r="G54" s="123"/>
      <c r="H54" s="124" t="e">
        <f t="shared" si="4"/>
        <v>#DIV/0!</v>
      </c>
    </row>
    <row r="55" spans="1:8" ht="15" hidden="1" customHeight="1" x14ac:dyDescent="0.2">
      <c r="A55" s="121" t="s">
        <v>261</v>
      </c>
      <c r="B55" s="122"/>
      <c r="C55" s="122"/>
      <c r="D55" s="122"/>
      <c r="E55" s="122"/>
      <c r="F55" s="122"/>
      <c r="G55" s="123"/>
      <c r="H55" s="124" t="e">
        <f t="shared" si="4"/>
        <v>#DIV/0!</v>
      </c>
    </row>
    <row r="56" spans="1:8" ht="15" hidden="1" customHeight="1" x14ac:dyDescent="0.2">
      <c r="A56" s="121" t="s">
        <v>262</v>
      </c>
      <c r="B56" s="122"/>
      <c r="C56" s="122"/>
      <c r="D56" s="122"/>
      <c r="E56" s="122"/>
      <c r="F56" s="122"/>
      <c r="G56" s="123"/>
      <c r="H56" s="124" t="e">
        <f t="shared" si="4"/>
        <v>#DIV/0!</v>
      </c>
    </row>
    <row r="57" spans="1:8" ht="15" hidden="1" customHeight="1" x14ac:dyDescent="0.2">
      <c r="A57" s="121" t="s">
        <v>265</v>
      </c>
      <c r="B57" s="122"/>
      <c r="C57" s="122"/>
      <c r="D57" s="122"/>
      <c r="E57" s="122"/>
      <c r="F57" s="122"/>
      <c r="G57" s="123"/>
      <c r="H57" s="124" t="e">
        <f t="shared" si="4"/>
        <v>#DIV/0!</v>
      </c>
    </row>
    <row r="58" spans="1:8" ht="15" hidden="1" customHeight="1" x14ac:dyDescent="0.2">
      <c r="A58" s="121" t="s">
        <v>266</v>
      </c>
      <c r="B58" s="122"/>
      <c r="C58" s="122"/>
      <c r="D58" s="122"/>
      <c r="E58" s="122"/>
      <c r="F58" s="122"/>
      <c r="G58" s="123"/>
      <c r="H58" s="124" t="e">
        <f t="shared" si="4"/>
        <v>#DIV/0!</v>
      </c>
    </row>
    <row r="59" spans="1:8" ht="15" hidden="1" customHeight="1" x14ac:dyDescent="0.2">
      <c r="A59" s="121" t="s">
        <v>267</v>
      </c>
      <c r="B59" s="122"/>
      <c r="C59" s="122"/>
      <c r="D59" s="122"/>
      <c r="E59" s="122"/>
      <c r="F59" s="122"/>
      <c r="G59" s="123"/>
      <c r="H59" s="124" t="e">
        <f t="shared" si="4"/>
        <v>#DIV/0!</v>
      </c>
    </row>
    <row r="60" spans="1:8" ht="15.75" hidden="1" customHeight="1" thickBot="1" x14ac:dyDescent="0.25">
      <c r="A60" s="130" t="s">
        <v>268</v>
      </c>
      <c r="B60" s="131"/>
      <c r="C60" s="131"/>
      <c r="D60" s="131"/>
      <c r="E60" s="131"/>
      <c r="F60" s="131"/>
      <c r="G60" s="133"/>
      <c r="H60" s="124" t="e">
        <f t="shared" si="4"/>
        <v>#DIV/0!</v>
      </c>
    </row>
    <row r="61" spans="1:8" ht="15" hidden="1" customHeight="1" thickBot="1" x14ac:dyDescent="0.25"/>
    <row r="62" spans="1:8" ht="20.25" hidden="1" customHeight="1" x14ac:dyDescent="0.2">
      <c r="A62" s="921" t="s">
        <v>279</v>
      </c>
      <c r="B62" s="922"/>
      <c r="C62" s="922"/>
      <c r="D62" s="922"/>
      <c r="E62" s="922"/>
      <c r="F62" s="922"/>
      <c r="G62" s="922"/>
      <c r="H62" s="923"/>
    </row>
    <row r="63" spans="1:8" ht="25.5" hidden="1" customHeight="1" x14ac:dyDescent="0.2">
      <c r="A63" s="117" t="s">
        <v>52</v>
      </c>
      <c r="B63" s="118" t="s">
        <v>254</v>
      </c>
      <c r="C63" s="118" t="s">
        <v>255</v>
      </c>
      <c r="D63" s="118" t="s">
        <v>256</v>
      </c>
      <c r="E63" s="118" t="s">
        <v>257</v>
      </c>
      <c r="F63" s="118" t="s">
        <v>258</v>
      </c>
      <c r="G63" s="119" t="s">
        <v>259</v>
      </c>
      <c r="H63" s="120" t="s">
        <v>260</v>
      </c>
    </row>
    <row r="64" spans="1:8" ht="15" hidden="1" customHeight="1" x14ac:dyDescent="0.2">
      <c r="A64" s="121" t="s">
        <v>270</v>
      </c>
      <c r="B64" s="122"/>
      <c r="C64" s="122"/>
      <c r="D64" s="122"/>
      <c r="E64" s="122"/>
      <c r="F64" s="122"/>
      <c r="G64" s="123"/>
      <c r="H64" s="124" t="e">
        <f>G64/E64</f>
        <v>#DIV/0!</v>
      </c>
    </row>
    <row r="65" spans="1:14" ht="15" hidden="1" customHeight="1" x14ac:dyDescent="0.2">
      <c r="A65" s="121" t="s">
        <v>272</v>
      </c>
      <c r="B65" s="122"/>
      <c r="C65" s="122"/>
      <c r="D65" s="122"/>
      <c r="E65" s="122"/>
      <c r="F65" s="122"/>
      <c r="G65" s="123"/>
      <c r="H65" s="124" t="e">
        <f t="shared" ref="H65:H74" si="5">G65/E65</f>
        <v>#DIV/0!</v>
      </c>
    </row>
    <row r="66" spans="1:14" ht="15" hidden="1" customHeight="1" x14ac:dyDescent="0.2">
      <c r="A66" s="121" t="s">
        <v>273</v>
      </c>
      <c r="B66" s="122"/>
      <c r="C66" s="122"/>
      <c r="D66" s="122"/>
      <c r="E66" s="122"/>
      <c r="F66" s="122"/>
      <c r="G66" s="123"/>
      <c r="H66" s="124" t="e">
        <f t="shared" si="5"/>
        <v>#DIV/0!</v>
      </c>
    </row>
    <row r="67" spans="1:14" ht="15" hidden="1" customHeight="1" x14ac:dyDescent="0.2">
      <c r="A67" s="121" t="s">
        <v>274</v>
      </c>
      <c r="B67" s="122"/>
      <c r="C67" s="122"/>
      <c r="D67" s="122"/>
      <c r="E67" s="122"/>
      <c r="F67" s="122"/>
      <c r="G67" s="123"/>
      <c r="H67" s="124" t="e">
        <f t="shared" si="5"/>
        <v>#DIV/0!</v>
      </c>
    </row>
    <row r="68" spans="1:14" ht="15" hidden="1" customHeight="1" x14ac:dyDescent="0.2">
      <c r="A68" s="121" t="s">
        <v>275</v>
      </c>
      <c r="B68" s="122"/>
      <c r="C68" s="122"/>
      <c r="D68" s="122"/>
      <c r="E68" s="122"/>
      <c r="F68" s="122"/>
      <c r="G68" s="123"/>
      <c r="H68" s="124" t="e">
        <f t="shared" si="5"/>
        <v>#DIV/0!</v>
      </c>
    </row>
    <row r="69" spans="1:14" ht="15" hidden="1" customHeight="1" x14ac:dyDescent="0.2">
      <c r="A69" s="121" t="s">
        <v>276</v>
      </c>
      <c r="B69" s="122"/>
      <c r="C69" s="122"/>
      <c r="D69" s="122"/>
      <c r="E69" s="122"/>
      <c r="F69" s="122"/>
      <c r="G69" s="123"/>
      <c r="H69" s="124" t="e">
        <f t="shared" si="5"/>
        <v>#DIV/0!</v>
      </c>
    </row>
    <row r="70" spans="1:14" ht="15" hidden="1" customHeight="1" x14ac:dyDescent="0.2">
      <c r="A70" s="121" t="s">
        <v>261</v>
      </c>
      <c r="B70" s="122"/>
      <c r="C70" s="122"/>
      <c r="D70" s="122"/>
      <c r="E70" s="122"/>
      <c r="F70" s="122"/>
      <c r="G70" s="123"/>
      <c r="H70" s="124" t="e">
        <f t="shared" si="5"/>
        <v>#DIV/0!</v>
      </c>
    </row>
    <row r="71" spans="1:14" ht="15" hidden="1" customHeight="1" x14ac:dyDescent="0.2">
      <c r="A71" s="121" t="s">
        <v>262</v>
      </c>
      <c r="B71" s="122"/>
      <c r="C71" s="122"/>
      <c r="D71" s="122"/>
      <c r="E71" s="122"/>
      <c r="F71" s="122"/>
      <c r="G71" s="123"/>
      <c r="H71" s="124" t="e">
        <f t="shared" si="5"/>
        <v>#DIV/0!</v>
      </c>
    </row>
    <row r="72" spans="1:14" ht="15" hidden="1" customHeight="1" x14ac:dyDescent="0.2">
      <c r="A72" s="121" t="s">
        <v>265</v>
      </c>
      <c r="B72" s="122"/>
      <c r="C72" s="122"/>
      <c r="D72" s="122"/>
      <c r="E72" s="122"/>
      <c r="F72" s="122"/>
      <c r="G72" s="123"/>
      <c r="H72" s="124" t="e">
        <f t="shared" si="5"/>
        <v>#DIV/0!</v>
      </c>
    </row>
    <row r="73" spans="1:14" ht="15" hidden="1" customHeight="1" x14ac:dyDescent="0.2">
      <c r="A73" s="121" t="s">
        <v>266</v>
      </c>
      <c r="B73" s="122"/>
      <c r="C73" s="122"/>
      <c r="D73" s="122"/>
      <c r="E73" s="122"/>
      <c r="F73" s="122"/>
      <c r="G73" s="123"/>
      <c r="H73" s="124" t="e">
        <f t="shared" si="5"/>
        <v>#DIV/0!</v>
      </c>
    </row>
    <row r="74" spans="1:14" ht="15" hidden="1" customHeight="1" x14ac:dyDescent="0.2">
      <c r="A74" s="121" t="s">
        <v>267</v>
      </c>
      <c r="B74" s="122"/>
      <c r="C74" s="122"/>
      <c r="D74" s="122"/>
      <c r="E74" s="122"/>
      <c r="F74" s="122"/>
      <c r="G74" s="123"/>
      <c r="H74" s="124" t="e">
        <f t="shared" si="5"/>
        <v>#DIV/0!</v>
      </c>
    </row>
    <row r="75" spans="1:14" ht="16.5" hidden="1" customHeight="1" thickBot="1" x14ac:dyDescent="0.25"/>
    <row r="76" spans="1:14" ht="23.25" hidden="1" customHeight="1" x14ac:dyDescent="0.2">
      <c r="A76" s="947" t="s">
        <v>280</v>
      </c>
      <c r="B76" s="948"/>
      <c r="C76" s="948"/>
      <c r="D76" s="948"/>
      <c r="E76" s="948"/>
      <c r="F76" s="948"/>
      <c r="G76" s="948"/>
      <c r="H76" s="948"/>
      <c r="I76" s="948"/>
      <c r="J76" s="948"/>
      <c r="K76" s="948"/>
      <c r="L76" s="948"/>
      <c r="M76" s="948"/>
      <c r="N76" s="949"/>
    </row>
    <row r="77" spans="1:14" ht="32.25" hidden="1" customHeight="1" x14ac:dyDescent="0.2">
      <c r="A77" s="117" t="s">
        <v>47</v>
      </c>
      <c r="B77" s="118" t="s">
        <v>281</v>
      </c>
      <c r="C77" s="118" t="s">
        <v>282</v>
      </c>
      <c r="D77" s="118" t="s">
        <v>283</v>
      </c>
      <c r="E77" s="118" t="s">
        <v>284</v>
      </c>
      <c r="F77" s="118" t="s">
        <v>285</v>
      </c>
      <c r="G77" s="119" t="s">
        <v>286</v>
      </c>
      <c r="H77" s="118" t="s">
        <v>287</v>
      </c>
      <c r="I77" s="118" t="s">
        <v>288</v>
      </c>
      <c r="J77" s="119" t="s">
        <v>289</v>
      </c>
      <c r="K77" s="118" t="s">
        <v>290</v>
      </c>
      <c r="L77" s="118" t="s">
        <v>291</v>
      </c>
      <c r="M77" s="118" t="s">
        <v>292</v>
      </c>
      <c r="N77" s="120" t="s">
        <v>293</v>
      </c>
    </row>
    <row r="78" spans="1:14" ht="32.25" hidden="1" customHeight="1" x14ac:dyDescent="0.2">
      <c r="A78" s="122" t="s">
        <v>261</v>
      </c>
      <c r="B78" s="122"/>
      <c r="C78" s="122"/>
      <c r="D78" s="122"/>
      <c r="E78" s="122"/>
      <c r="F78" s="122"/>
      <c r="G78" s="123"/>
      <c r="H78" s="122"/>
      <c r="I78" s="122"/>
      <c r="J78" s="122" t="e">
        <f>I78/H78</f>
        <v>#DIV/0!</v>
      </c>
      <c r="K78" s="122"/>
      <c r="L78" s="122"/>
      <c r="M78" s="122" t="e">
        <f>L78/K78</f>
        <v>#DIV/0!</v>
      </c>
      <c r="N78" s="122"/>
    </row>
    <row r="79" spans="1:14" ht="32.25" hidden="1" customHeight="1" x14ac:dyDescent="0.2">
      <c r="A79" s="122" t="s">
        <v>262</v>
      </c>
      <c r="B79" s="137" t="s">
        <v>294</v>
      </c>
      <c r="C79" s="137" t="s">
        <v>295</v>
      </c>
      <c r="D79" s="137" t="s">
        <v>296</v>
      </c>
      <c r="E79" s="122" t="s">
        <v>297</v>
      </c>
      <c r="F79" s="138">
        <v>0.3</v>
      </c>
      <c r="G79" s="123" t="s">
        <v>295</v>
      </c>
      <c r="H79" s="122">
        <v>0.1</v>
      </c>
      <c r="I79" s="122">
        <v>0</v>
      </c>
      <c r="J79" s="122">
        <f t="shared" ref="J79:J91" si="6">I79/H79</f>
        <v>0</v>
      </c>
      <c r="K79" s="122"/>
      <c r="L79" s="122"/>
      <c r="M79" s="122"/>
      <c r="N79" s="122"/>
    </row>
    <row r="80" spans="1:14" ht="32.25" hidden="1" customHeight="1" x14ac:dyDescent="0.2">
      <c r="A80" s="122" t="s">
        <v>262</v>
      </c>
      <c r="B80" s="137" t="s">
        <v>298</v>
      </c>
      <c r="C80" s="137" t="s">
        <v>299</v>
      </c>
      <c r="D80" s="137" t="s">
        <v>300</v>
      </c>
      <c r="E80" s="122" t="s">
        <v>297</v>
      </c>
      <c r="F80" s="138">
        <v>0.35</v>
      </c>
      <c r="G80" s="123" t="s">
        <v>299</v>
      </c>
      <c r="H80" s="122">
        <v>0.1</v>
      </c>
      <c r="I80" s="122">
        <v>0</v>
      </c>
      <c r="J80" s="122">
        <f t="shared" si="6"/>
        <v>0</v>
      </c>
      <c r="K80" s="122"/>
      <c r="L80" s="122"/>
      <c r="M80" s="122"/>
      <c r="N80" s="122"/>
    </row>
    <row r="81" spans="1:14" ht="32.25" hidden="1" customHeight="1" x14ac:dyDescent="0.2">
      <c r="A81" s="122" t="s">
        <v>262</v>
      </c>
      <c r="B81" s="137" t="s">
        <v>298</v>
      </c>
      <c r="C81" s="137" t="s">
        <v>301</v>
      </c>
      <c r="D81" s="137" t="s">
        <v>300</v>
      </c>
      <c r="E81" s="122" t="s">
        <v>297</v>
      </c>
      <c r="F81" s="138">
        <v>0.35</v>
      </c>
      <c r="G81" s="123" t="s">
        <v>301</v>
      </c>
      <c r="H81" s="122">
        <v>5</v>
      </c>
      <c r="I81" s="122">
        <v>0</v>
      </c>
      <c r="J81" s="122">
        <f t="shared" si="6"/>
        <v>0</v>
      </c>
      <c r="K81" s="122"/>
      <c r="L81" s="122"/>
      <c r="M81" s="122" t="e">
        <f t="shared" ref="M81:M91" si="7">L81/K81</f>
        <v>#DIV/0!</v>
      </c>
      <c r="N81" s="122"/>
    </row>
    <row r="82" spans="1:14" ht="32.25" hidden="1" customHeight="1" x14ac:dyDescent="0.2">
      <c r="A82" s="122" t="s">
        <v>265</v>
      </c>
      <c r="B82" s="137" t="s">
        <v>294</v>
      </c>
      <c r="C82" s="137" t="s">
        <v>295</v>
      </c>
      <c r="D82" s="137" t="s">
        <v>296</v>
      </c>
      <c r="E82" s="122" t="s">
        <v>297</v>
      </c>
      <c r="F82" s="138">
        <v>0.3</v>
      </c>
      <c r="G82" s="123" t="s">
        <v>295</v>
      </c>
      <c r="H82" s="122">
        <v>0.1</v>
      </c>
      <c r="I82" s="122">
        <v>0</v>
      </c>
      <c r="J82" s="122">
        <f t="shared" si="6"/>
        <v>0</v>
      </c>
      <c r="K82" s="122"/>
      <c r="L82" s="122"/>
      <c r="M82" s="122" t="e">
        <f t="shared" si="7"/>
        <v>#DIV/0!</v>
      </c>
      <c r="N82" s="122"/>
    </row>
    <row r="83" spans="1:14" ht="32.25" hidden="1" customHeight="1" x14ac:dyDescent="0.2">
      <c r="A83" s="122" t="s">
        <v>265</v>
      </c>
      <c r="B83" s="137" t="s">
        <v>298</v>
      </c>
      <c r="C83" s="137" t="s">
        <v>299</v>
      </c>
      <c r="D83" s="137" t="s">
        <v>300</v>
      </c>
      <c r="E83" s="122" t="s">
        <v>297</v>
      </c>
      <c r="F83" s="138">
        <v>0.35</v>
      </c>
      <c r="G83" s="123" t="s">
        <v>299</v>
      </c>
      <c r="H83" s="122">
        <v>0.1</v>
      </c>
      <c r="I83" s="122">
        <v>0</v>
      </c>
      <c r="J83" s="122">
        <f t="shared" si="6"/>
        <v>0</v>
      </c>
      <c r="K83" s="122"/>
      <c r="L83" s="122"/>
      <c r="M83" s="122"/>
      <c r="N83" s="122"/>
    </row>
    <row r="84" spans="1:14" ht="32.25" hidden="1" customHeight="1" x14ac:dyDescent="0.2">
      <c r="A84" s="122" t="s">
        <v>265</v>
      </c>
      <c r="B84" s="137" t="s">
        <v>298</v>
      </c>
      <c r="C84" s="137" t="s">
        <v>301</v>
      </c>
      <c r="D84" s="137" t="s">
        <v>300</v>
      </c>
      <c r="E84" s="122" t="s">
        <v>297</v>
      </c>
      <c r="F84" s="138">
        <v>0.35</v>
      </c>
      <c r="G84" s="123" t="s">
        <v>301</v>
      </c>
      <c r="H84" s="122">
        <v>5</v>
      </c>
      <c r="I84" s="122">
        <v>0</v>
      </c>
      <c r="J84" s="122">
        <f t="shared" si="6"/>
        <v>0</v>
      </c>
      <c r="K84" s="122"/>
      <c r="L84" s="122"/>
      <c r="M84" s="122"/>
      <c r="N84" s="122"/>
    </row>
    <row r="85" spans="1:14" ht="32.25" hidden="1" customHeight="1" x14ac:dyDescent="0.2">
      <c r="A85" s="122" t="s">
        <v>266</v>
      </c>
      <c r="B85" s="137" t="s">
        <v>294</v>
      </c>
      <c r="C85" s="137" t="s">
        <v>295</v>
      </c>
      <c r="D85" s="137" t="s">
        <v>296</v>
      </c>
      <c r="E85" s="122" t="s">
        <v>297</v>
      </c>
      <c r="F85" s="138">
        <v>0.3</v>
      </c>
      <c r="G85" s="123" t="s">
        <v>295</v>
      </c>
      <c r="H85" s="122">
        <v>0.1</v>
      </c>
      <c r="I85" s="122">
        <v>0</v>
      </c>
      <c r="J85" s="122">
        <f t="shared" si="6"/>
        <v>0</v>
      </c>
      <c r="K85" s="122"/>
      <c r="L85" s="122"/>
      <c r="M85" s="122" t="e">
        <f t="shared" si="7"/>
        <v>#DIV/0!</v>
      </c>
      <c r="N85" s="122"/>
    </row>
    <row r="86" spans="1:14" ht="32.25" hidden="1" customHeight="1" x14ac:dyDescent="0.2">
      <c r="A86" s="122" t="s">
        <v>266</v>
      </c>
      <c r="B86" s="137" t="s">
        <v>298</v>
      </c>
      <c r="C86" s="137" t="s">
        <v>299</v>
      </c>
      <c r="D86" s="137" t="s">
        <v>300</v>
      </c>
      <c r="E86" s="122" t="s">
        <v>297</v>
      </c>
      <c r="F86" s="138">
        <v>0.35</v>
      </c>
      <c r="G86" s="123" t="s">
        <v>299</v>
      </c>
      <c r="H86" s="122">
        <v>0.1</v>
      </c>
      <c r="I86" s="122">
        <v>0</v>
      </c>
      <c r="J86" s="122">
        <f t="shared" si="6"/>
        <v>0</v>
      </c>
      <c r="K86" s="122"/>
      <c r="L86" s="122"/>
      <c r="M86" s="122"/>
      <c r="N86" s="122"/>
    </row>
    <row r="87" spans="1:14" ht="32.25" hidden="1" customHeight="1" x14ac:dyDescent="0.2">
      <c r="A87" s="122" t="s">
        <v>266</v>
      </c>
      <c r="B87" s="137" t="s">
        <v>298</v>
      </c>
      <c r="C87" s="137" t="s">
        <v>301</v>
      </c>
      <c r="D87" s="137" t="s">
        <v>300</v>
      </c>
      <c r="E87" s="122" t="s">
        <v>297</v>
      </c>
      <c r="F87" s="138">
        <v>0.35</v>
      </c>
      <c r="G87" s="123" t="s">
        <v>301</v>
      </c>
      <c r="H87" s="122">
        <v>5</v>
      </c>
      <c r="I87" s="122">
        <v>0</v>
      </c>
      <c r="J87" s="122">
        <f t="shared" si="6"/>
        <v>0</v>
      </c>
      <c r="K87" s="122"/>
      <c r="L87" s="122"/>
      <c r="M87" s="122"/>
      <c r="N87" s="122"/>
    </row>
    <row r="88" spans="1:14" ht="32.25" hidden="1" customHeight="1" x14ac:dyDescent="0.2">
      <c r="A88" s="122" t="s">
        <v>267</v>
      </c>
      <c r="B88" s="137" t="s">
        <v>294</v>
      </c>
      <c r="C88" s="137" t="s">
        <v>295</v>
      </c>
      <c r="D88" s="137" t="s">
        <v>296</v>
      </c>
      <c r="E88" s="122" t="s">
        <v>297</v>
      </c>
      <c r="F88" s="138">
        <v>0.3</v>
      </c>
      <c r="G88" s="123" t="s">
        <v>295</v>
      </c>
      <c r="H88" s="122">
        <v>0.1</v>
      </c>
      <c r="I88" s="122">
        <v>0</v>
      </c>
      <c r="J88" s="122">
        <f t="shared" si="6"/>
        <v>0</v>
      </c>
      <c r="K88" s="122"/>
      <c r="L88" s="122"/>
      <c r="M88" s="122"/>
      <c r="N88" s="122"/>
    </row>
    <row r="89" spans="1:14" ht="32.25" hidden="1" customHeight="1" x14ac:dyDescent="0.2">
      <c r="A89" s="122" t="s">
        <v>267</v>
      </c>
      <c r="B89" s="137" t="s">
        <v>298</v>
      </c>
      <c r="C89" s="137" t="s">
        <v>299</v>
      </c>
      <c r="D89" s="137" t="s">
        <v>300</v>
      </c>
      <c r="E89" s="122" t="s">
        <v>297</v>
      </c>
      <c r="F89" s="138">
        <v>0.35</v>
      </c>
      <c r="G89" s="123" t="s">
        <v>299</v>
      </c>
      <c r="H89" s="122">
        <v>0.1</v>
      </c>
      <c r="I89" s="122">
        <v>0</v>
      </c>
      <c r="J89" s="122">
        <f t="shared" si="6"/>
        <v>0</v>
      </c>
      <c r="K89" s="122"/>
      <c r="L89" s="122"/>
      <c r="M89" s="122"/>
      <c r="N89" s="122"/>
    </row>
    <row r="90" spans="1:14" ht="32.25" hidden="1" customHeight="1" x14ac:dyDescent="0.2">
      <c r="A90" s="122" t="s">
        <v>267</v>
      </c>
      <c r="B90" s="137" t="s">
        <v>298</v>
      </c>
      <c r="C90" s="137" t="s">
        <v>301</v>
      </c>
      <c r="D90" s="137" t="s">
        <v>300</v>
      </c>
      <c r="E90" s="122" t="s">
        <v>297</v>
      </c>
      <c r="F90" s="138">
        <v>0.35</v>
      </c>
      <c r="G90" s="123" t="s">
        <v>301</v>
      </c>
      <c r="H90" s="122">
        <v>5</v>
      </c>
      <c r="I90" s="122">
        <v>0</v>
      </c>
      <c r="J90" s="122">
        <f t="shared" si="6"/>
        <v>0</v>
      </c>
      <c r="K90" s="122"/>
      <c r="L90" s="122"/>
      <c r="M90" s="122" t="e">
        <f t="shared" si="7"/>
        <v>#DIV/0!</v>
      </c>
      <c r="N90" s="122"/>
    </row>
    <row r="91" spans="1:14" ht="32.25" hidden="1" customHeight="1" x14ac:dyDescent="0.2">
      <c r="A91" s="122" t="s">
        <v>268</v>
      </c>
      <c r="B91" s="122"/>
      <c r="C91" s="122"/>
      <c r="D91" s="122"/>
      <c r="E91" s="122"/>
      <c r="F91" s="122"/>
      <c r="G91" s="123"/>
      <c r="H91" s="122"/>
      <c r="I91" s="122"/>
      <c r="J91" s="122" t="e">
        <f t="shared" si="6"/>
        <v>#DIV/0!</v>
      </c>
      <c r="K91" s="122"/>
      <c r="L91" s="122"/>
      <c r="M91" s="122" t="e">
        <f t="shared" si="7"/>
        <v>#DIV/0!</v>
      </c>
      <c r="N91" s="122"/>
    </row>
    <row r="92" spans="1:14" ht="12.75" hidden="1" thickBot="1" x14ac:dyDescent="0.25"/>
    <row r="93" spans="1:14" hidden="1" x14ac:dyDescent="0.2">
      <c r="A93" s="139" t="s">
        <v>302</v>
      </c>
      <c r="B93" s="140"/>
      <c r="C93" s="140"/>
      <c r="D93" s="140"/>
      <c r="E93" s="140"/>
      <c r="F93" s="140"/>
      <c r="G93" s="140"/>
      <c r="H93" s="140"/>
      <c r="I93" s="140"/>
      <c r="J93" s="140"/>
      <c r="K93" s="141"/>
    </row>
    <row r="94" spans="1:14" ht="44.25" hidden="1" customHeight="1" x14ac:dyDescent="0.2">
      <c r="A94" s="117" t="s">
        <v>48</v>
      </c>
      <c r="B94" s="135" t="s">
        <v>281</v>
      </c>
      <c r="C94" s="135" t="s">
        <v>282</v>
      </c>
      <c r="D94" s="135" t="s">
        <v>283</v>
      </c>
      <c r="E94" s="135" t="s">
        <v>284</v>
      </c>
      <c r="F94" s="135" t="s">
        <v>303</v>
      </c>
      <c r="G94" s="135" t="s">
        <v>286</v>
      </c>
      <c r="H94" s="135" t="s">
        <v>304</v>
      </c>
      <c r="I94" s="135" t="s">
        <v>305</v>
      </c>
      <c r="J94" s="135" t="s">
        <v>306</v>
      </c>
      <c r="K94" s="136" t="s">
        <v>293</v>
      </c>
    </row>
    <row r="95" spans="1:14" ht="14.25" hidden="1" x14ac:dyDescent="0.2">
      <c r="A95" s="122" t="s">
        <v>270</v>
      </c>
      <c r="B95" s="122" t="s">
        <v>294</v>
      </c>
      <c r="C95" s="122" t="s">
        <v>295</v>
      </c>
      <c r="D95" s="122" t="s">
        <v>296</v>
      </c>
      <c r="E95" s="122" t="s">
        <v>297</v>
      </c>
      <c r="F95" s="169">
        <v>0.3</v>
      </c>
      <c r="G95" s="179" t="s">
        <v>295</v>
      </c>
      <c r="H95" s="180">
        <v>5</v>
      </c>
      <c r="I95" s="180">
        <v>0</v>
      </c>
      <c r="J95" s="174">
        <f>I95/H95</f>
        <v>0</v>
      </c>
      <c r="K95" s="122" t="s">
        <v>307</v>
      </c>
      <c r="L95" s="181">
        <f t="shared" ref="L95:L115" si="8">LEN(K95)</f>
        <v>300</v>
      </c>
    </row>
    <row r="96" spans="1:14" ht="14.25" hidden="1" x14ac:dyDescent="0.2">
      <c r="A96" s="122" t="s">
        <v>270</v>
      </c>
      <c r="B96" s="122" t="s">
        <v>298</v>
      </c>
      <c r="C96" s="122" t="s">
        <v>299</v>
      </c>
      <c r="D96" s="122" t="s">
        <v>300</v>
      </c>
      <c r="E96" s="122" t="s">
        <v>297</v>
      </c>
      <c r="F96" s="169">
        <v>0.35</v>
      </c>
      <c r="G96" s="179" t="s">
        <v>299</v>
      </c>
      <c r="H96" s="180">
        <v>5</v>
      </c>
      <c r="I96" s="180">
        <v>0</v>
      </c>
      <c r="J96" s="174">
        <f t="shared" ref="J96:J127" si="9">I96/H96</f>
        <v>0</v>
      </c>
      <c r="K96" s="122" t="s">
        <v>308</v>
      </c>
      <c r="L96" s="181">
        <f t="shared" si="8"/>
        <v>261</v>
      </c>
    </row>
    <row r="97" spans="1:12" ht="14.25" hidden="1" x14ac:dyDescent="0.2">
      <c r="A97" s="122" t="s">
        <v>270</v>
      </c>
      <c r="B97" s="122" t="s">
        <v>298</v>
      </c>
      <c r="C97" s="122" t="s">
        <v>301</v>
      </c>
      <c r="D97" s="122" t="s">
        <v>300</v>
      </c>
      <c r="E97" s="122" t="s">
        <v>297</v>
      </c>
      <c r="F97" s="169">
        <v>0.35</v>
      </c>
      <c r="G97" s="179" t="s">
        <v>301</v>
      </c>
      <c r="H97" s="180">
        <v>15</v>
      </c>
      <c r="I97" s="180">
        <v>0</v>
      </c>
      <c r="J97" s="174">
        <f t="shared" si="9"/>
        <v>0</v>
      </c>
      <c r="K97" s="122" t="s">
        <v>309</v>
      </c>
      <c r="L97" s="181">
        <f t="shared" si="8"/>
        <v>295</v>
      </c>
    </row>
    <row r="98" spans="1:12" ht="14.25" hidden="1" x14ac:dyDescent="0.2">
      <c r="A98" s="122" t="s">
        <v>272</v>
      </c>
      <c r="B98" s="122" t="s">
        <v>294</v>
      </c>
      <c r="C98" s="122" t="s">
        <v>295</v>
      </c>
      <c r="D98" s="122" t="s">
        <v>296</v>
      </c>
      <c r="E98" s="122" t="s">
        <v>297</v>
      </c>
      <c r="F98" s="169">
        <v>0.3</v>
      </c>
      <c r="G98" s="179" t="s">
        <v>295</v>
      </c>
      <c r="H98" s="180">
        <v>5</v>
      </c>
      <c r="I98" s="180">
        <v>0</v>
      </c>
      <c r="J98" s="174">
        <f t="shared" si="9"/>
        <v>0</v>
      </c>
      <c r="K98" s="122" t="s">
        <v>310</v>
      </c>
      <c r="L98" s="181">
        <f t="shared" si="8"/>
        <v>289</v>
      </c>
    </row>
    <row r="99" spans="1:12" ht="14.25" hidden="1" x14ac:dyDescent="0.2">
      <c r="A99" s="122" t="s">
        <v>272</v>
      </c>
      <c r="B99" s="122" t="s">
        <v>298</v>
      </c>
      <c r="C99" s="122" t="s">
        <v>299</v>
      </c>
      <c r="D99" s="122" t="s">
        <v>300</v>
      </c>
      <c r="E99" s="122" t="s">
        <v>297</v>
      </c>
      <c r="F99" s="169">
        <v>0.35</v>
      </c>
      <c r="G99" s="179" t="s">
        <v>299</v>
      </c>
      <c r="H99" s="180">
        <v>5</v>
      </c>
      <c r="I99" s="180">
        <v>0</v>
      </c>
      <c r="J99" s="174">
        <f t="shared" si="9"/>
        <v>0</v>
      </c>
      <c r="K99" s="122" t="s">
        <v>311</v>
      </c>
      <c r="L99" s="181">
        <f t="shared" si="8"/>
        <v>293</v>
      </c>
    </row>
    <row r="100" spans="1:12" ht="14.25" hidden="1" x14ac:dyDescent="0.2">
      <c r="A100" s="122" t="s">
        <v>272</v>
      </c>
      <c r="B100" s="122" t="s">
        <v>298</v>
      </c>
      <c r="C100" s="122" t="s">
        <v>301</v>
      </c>
      <c r="D100" s="122" t="s">
        <v>300</v>
      </c>
      <c r="E100" s="122" t="s">
        <v>297</v>
      </c>
      <c r="F100" s="169">
        <v>0.35</v>
      </c>
      <c r="G100" s="179" t="s">
        <v>301</v>
      </c>
      <c r="H100" s="180">
        <v>15</v>
      </c>
      <c r="I100" s="180">
        <v>0</v>
      </c>
      <c r="J100" s="174">
        <f t="shared" si="9"/>
        <v>0</v>
      </c>
      <c r="K100" s="122" t="s">
        <v>312</v>
      </c>
      <c r="L100" s="181">
        <f t="shared" si="8"/>
        <v>300</v>
      </c>
    </row>
    <row r="101" spans="1:12" ht="14.25" hidden="1" x14ac:dyDescent="0.2">
      <c r="A101" s="122" t="s">
        <v>273</v>
      </c>
      <c r="B101" s="122" t="s">
        <v>294</v>
      </c>
      <c r="C101" s="122" t="s">
        <v>295</v>
      </c>
      <c r="D101" s="122" t="s">
        <v>296</v>
      </c>
      <c r="E101" s="122" t="s">
        <v>297</v>
      </c>
      <c r="F101" s="169">
        <v>0.3</v>
      </c>
      <c r="G101" s="179" t="s">
        <v>295</v>
      </c>
      <c r="H101" s="180">
        <v>5</v>
      </c>
      <c r="I101" s="180">
        <v>0</v>
      </c>
      <c r="J101" s="174">
        <f t="shared" si="9"/>
        <v>0</v>
      </c>
      <c r="K101" s="122" t="s">
        <v>313</v>
      </c>
      <c r="L101" s="181">
        <f t="shared" si="8"/>
        <v>296</v>
      </c>
    </row>
    <row r="102" spans="1:12" ht="14.25" hidden="1" x14ac:dyDescent="0.2">
      <c r="A102" s="122" t="s">
        <v>273</v>
      </c>
      <c r="B102" s="122" t="s">
        <v>298</v>
      </c>
      <c r="C102" s="122" t="s">
        <v>299</v>
      </c>
      <c r="D102" s="122" t="s">
        <v>300</v>
      </c>
      <c r="E102" s="122" t="s">
        <v>297</v>
      </c>
      <c r="F102" s="169">
        <v>0.35</v>
      </c>
      <c r="G102" s="179" t="s">
        <v>299</v>
      </c>
      <c r="H102" s="180">
        <v>5</v>
      </c>
      <c r="I102" s="180">
        <v>0</v>
      </c>
      <c r="J102" s="174">
        <f t="shared" si="9"/>
        <v>0</v>
      </c>
      <c r="K102" s="122" t="s">
        <v>314</v>
      </c>
      <c r="L102" s="181">
        <f t="shared" si="8"/>
        <v>245</v>
      </c>
    </row>
    <row r="103" spans="1:12" ht="14.25" hidden="1" x14ac:dyDescent="0.2">
      <c r="A103" s="122" t="s">
        <v>273</v>
      </c>
      <c r="B103" s="122" t="s">
        <v>298</v>
      </c>
      <c r="C103" s="122" t="s">
        <v>301</v>
      </c>
      <c r="D103" s="122" t="s">
        <v>300</v>
      </c>
      <c r="E103" s="122" t="s">
        <v>297</v>
      </c>
      <c r="F103" s="169">
        <v>0.35</v>
      </c>
      <c r="G103" s="179" t="s">
        <v>301</v>
      </c>
      <c r="H103" s="180">
        <v>15</v>
      </c>
      <c r="I103" s="180">
        <v>0</v>
      </c>
      <c r="J103" s="174">
        <f t="shared" si="9"/>
        <v>0</v>
      </c>
      <c r="K103" s="122" t="s">
        <v>315</v>
      </c>
      <c r="L103" s="181">
        <f t="shared" si="8"/>
        <v>279</v>
      </c>
    </row>
    <row r="104" spans="1:12" ht="14.25" hidden="1" x14ac:dyDescent="0.2">
      <c r="A104" s="122" t="s">
        <v>274</v>
      </c>
      <c r="B104" s="122" t="s">
        <v>294</v>
      </c>
      <c r="C104" s="122" t="s">
        <v>295</v>
      </c>
      <c r="D104" s="122" t="s">
        <v>296</v>
      </c>
      <c r="E104" s="122" t="s">
        <v>297</v>
      </c>
      <c r="F104" s="169">
        <v>0.3</v>
      </c>
      <c r="G104" s="179" t="s">
        <v>295</v>
      </c>
      <c r="H104" s="180">
        <v>10</v>
      </c>
      <c r="I104" s="180"/>
      <c r="J104" s="174">
        <f t="shared" si="9"/>
        <v>0</v>
      </c>
      <c r="K104" s="122" t="s">
        <v>316</v>
      </c>
      <c r="L104" s="181">
        <f t="shared" si="8"/>
        <v>297</v>
      </c>
    </row>
    <row r="105" spans="1:12" ht="14.25" hidden="1" x14ac:dyDescent="0.2">
      <c r="A105" s="122" t="s">
        <v>274</v>
      </c>
      <c r="B105" s="122" t="s">
        <v>298</v>
      </c>
      <c r="C105" s="122" t="s">
        <v>299</v>
      </c>
      <c r="D105" s="122" t="s">
        <v>300</v>
      </c>
      <c r="E105" s="122" t="s">
        <v>297</v>
      </c>
      <c r="F105" s="169">
        <v>0.35</v>
      </c>
      <c r="G105" s="179" t="s">
        <v>299</v>
      </c>
      <c r="H105" s="180">
        <v>30</v>
      </c>
      <c r="I105" s="180">
        <v>0</v>
      </c>
      <c r="J105" s="174">
        <f t="shared" si="9"/>
        <v>0</v>
      </c>
      <c r="K105" s="122" t="s">
        <v>317</v>
      </c>
      <c r="L105" s="181">
        <f t="shared" si="8"/>
        <v>247</v>
      </c>
    </row>
    <row r="106" spans="1:12" ht="14.25" hidden="1" x14ac:dyDescent="0.2">
      <c r="A106" s="122" t="s">
        <v>274</v>
      </c>
      <c r="B106" s="122" t="s">
        <v>298</v>
      </c>
      <c r="C106" s="122" t="s">
        <v>301</v>
      </c>
      <c r="D106" s="122" t="s">
        <v>300</v>
      </c>
      <c r="E106" s="122" t="s">
        <v>297</v>
      </c>
      <c r="F106" s="169">
        <v>0.35</v>
      </c>
      <c r="G106" s="179" t="s">
        <v>301</v>
      </c>
      <c r="H106" s="180">
        <v>30</v>
      </c>
      <c r="I106" s="180">
        <v>0</v>
      </c>
      <c r="J106" s="174">
        <f t="shared" si="9"/>
        <v>0</v>
      </c>
      <c r="K106" s="122" t="s">
        <v>318</v>
      </c>
      <c r="L106" s="181">
        <f t="shared" si="8"/>
        <v>297</v>
      </c>
    </row>
    <row r="107" spans="1:12" ht="14.25" hidden="1" x14ac:dyDescent="0.2">
      <c r="A107" s="122" t="s">
        <v>275</v>
      </c>
      <c r="B107" s="122" t="s">
        <v>294</v>
      </c>
      <c r="C107" s="122" t="s">
        <v>295</v>
      </c>
      <c r="D107" s="122" t="s">
        <v>296</v>
      </c>
      <c r="E107" s="122" t="s">
        <v>297</v>
      </c>
      <c r="F107" s="169">
        <v>0.3</v>
      </c>
      <c r="G107" s="179" t="s">
        <v>295</v>
      </c>
      <c r="H107" s="180">
        <v>10</v>
      </c>
      <c r="I107" s="180"/>
      <c r="J107" s="174">
        <f t="shared" si="9"/>
        <v>0</v>
      </c>
      <c r="K107" s="122"/>
      <c r="L107" s="181">
        <f t="shared" si="8"/>
        <v>0</v>
      </c>
    </row>
    <row r="108" spans="1:12" ht="14.25" hidden="1" x14ac:dyDescent="0.2">
      <c r="A108" s="122" t="s">
        <v>275</v>
      </c>
      <c r="B108" s="122" t="s">
        <v>298</v>
      </c>
      <c r="C108" s="122" t="s">
        <v>299</v>
      </c>
      <c r="D108" s="122" t="s">
        <v>300</v>
      </c>
      <c r="E108" s="122" t="s">
        <v>297</v>
      </c>
      <c r="F108" s="169">
        <v>0.35</v>
      </c>
      <c r="G108" s="179" t="s">
        <v>299</v>
      </c>
      <c r="H108" s="180">
        <v>30</v>
      </c>
      <c r="I108" s="180">
        <v>0</v>
      </c>
      <c r="J108" s="174">
        <f t="shared" si="9"/>
        <v>0</v>
      </c>
      <c r="K108" s="122"/>
      <c r="L108" s="181">
        <f t="shared" si="8"/>
        <v>0</v>
      </c>
    </row>
    <row r="109" spans="1:12" ht="14.25" hidden="1" x14ac:dyDescent="0.2">
      <c r="A109" s="122" t="s">
        <v>275</v>
      </c>
      <c r="B109" s="122" t="s">
        <v>298</v>
      </c>
      <c r="C109" s="122" t="s">
        <v>301</v>
      </c>
      <c r="D109" s="122" t="s">
        <v>300</v>
      </c>
      <c r="E109" s="122" t="s">
        <v>297</v>
      </c>
      <c r="F109" s="169">
        <v>0.35</v>
      </c>
      <c r="G109" s="179" t="s">
        <v>301</v>
      </c>
      <c r="H109" s="180">
        <v>30</v>
      </c>
      <c r="I109" s="180">
        <v>0</v>
      </c>
      <c r="J109" s="174">
        <f t="shared" si="9"/>
        <v>0</v>
      </c>
      <c r="K109" s="122"/>
      <c r="L109" s="181">
        <f t="shared" si="8"/>
        <v>0</v>
      </c>
    </row>
    <row r="110" spans="1:12" ht="14.25" hidden="1" x14ac:dyDescent="0.2">
      <c r="A110" s="122" t="s">
        <v>276</v>
      </c>
      <c r="B110" s="122" t="s">
        <v>294</v>
      </c>
      <c r="C110" s="122" t="s">
        <v>295</v>
      </c>
      <c r="D110" s="122" t="s">
        <v>296</v>
      </c>
      <c r="E110" s="122" t="s">
        <v>297</v>
      </c>
      <c r="F110" s="169">
        <v>0.3</v>
      </c>
      <c r="G110" s="179" t="s">
        <v>295</v>
      </c>
      <c r="H110" s="180">
        <v>10</v>
      </c>
      <c r="I110" s="180"/>
      <c r="J110" s="174">
        <f t="shared" si="9"/>
        <v>0</v>
      </c>
      <c r="K110" s="122"/>
      <c r="L110" s="181">
        <f t="shared" si="8"/>
        <v>0</v>
      </c>
    </row>
    <row r="111" spans="1:12" ht="14.25" hidden="1" x14ac:dyDescent="0.2">
      <c r="A111" s="122" t="s">
        <v>276</v>
      </c>
      <c r="B111" s="122" t="s">
        <v>298</v>
      </c>
      <c r="C111" s="122" t="s">
        <v>299</v>
      </c>
      <c r="D111" s="122" t="s">
        <v>300</v>
      </c>
      <c r="E111" s="122" t="s">
        <v>297</v>
      </c>
      <c r="F111" s="169">
        <v>0.35</v>
      </c>
      <c r="G111" s="179" t="s">
        <v>299</v>
      </c>
      <c r="H111" s="180">
        <v>30</v>
      </c>
      <c r="I111" s="180">
        <v>0</v>
      </c>
      <c r="J111" s="174">
        <f t="shared" si="9"/>
        <v>0</v>
      </c>
      <c r="K111" s="122"/>
      <c r="L111" s="181">
        <f t="shared" si="8"/>
        <v>0</v>
      </c>
    </row>
    <row r="112" spans="1:12" ht="14.25" hidden="1" x14ac:dyDescent="0.2">
      <c r="A112" s="122" t="s">
        <v>276</v>
      </c>
      <c r="B112" s="122" t="s">
        <v>298</v>
      </c>
      <c r="C112" s="122" t="s">
        <v>301</v>
      </c>
      <c r="D112" s="122" t="s">
        <v>300</v>
      </c>
      <c r="E112" s="122" t="s">
        <v>297</v>
      </c>
      <c r="F112" s="169">
        <v>0.35</v>
      </c>
      <c r="G112" s="179" t="s">
        <v>301</v>
      </c>
      <c r="H112" s="180">
        <v>30</v>
      </c>
      <c r="I112" s="180">
        <v>0</v>
      </c>
      <c r="J112" s="174">
        <f t="shared" si="9"/>
        <v>0</v>
      </c>
      <c r="K112" s="122"/>
      <c r="L112" s="181">
        <f t="shared" si="8"/>
        <v>0</v>
      </c>
    </row>
    <row r="113" spans="1:12" ht="14.25" hidden="1" x14ac:dyDescent="0.2">
      <c r="A113" s="122" t="s">
        <v>261</v>
      </c>
      <c r="B113" s="122" t="s">
        <v>294</v>
      </c>
      <c r="C113" s="122" t="s">
        <v>295</v>
      </c>
      <c r="D113" s="122" t="s">
        <v>296</v>
      </c>
      <c r="E113" s="122" t="s">
        <v>297</v>
      </c>
      <c r="F113" s="169">
        <v>0.3</v>
      </c>
      <c r="G113" s="179" t="s">
        <v>295</v>
      </c>
      <c r="H113" s="180">
        <v>10</v>
      </c>
      <c r="I113" s="180"/>
      <c r="J113" s="174">
        <f t="shared" si="9"/>
        <v>0</v>
      </c>
      <c r="K113" s="122"/>
      <c r="L113" s="181">
        <f t="shared" si="8"/>
        <v>0</v>
      </c>
    </row>
    <row r="114" spans="1:12" ht="14.25" hidden="1" x14ac:dyDescent="0.2">
      <c r="A114" s="122" t="s">
        <v>261</v>
      </c>
      <c r="B114" s="122" t="s">
        <v>298</v>
      </c>
      <c r="C114" s="122" t="s">
        <v>299</v>
      </c>
      <c r="D114" s="122" t="s">
        <v>300</v>
      </c>
      <c r="E114" s="122" t="s">
        <v>297</v>
      </c>
      <c r="F114" s="169">
        <v>0.35</v>
      </c>
      <c r="G114" s="179" t="s">
        <v>299</v>
      </c>
      <c r="H114" s="180">
        <v>30</v>
      </c>
      <c r="I114" s="180"/>
      <c r="J114" s="174">
        <f t="shared" si="9"/>
        <v>0</v>
      </c>
      <c r="K114" s="122"/>
      <c r="L114" s="181">
        <f t="shared" si="8"/>
        <v>0</v>
      </c>
    </row>
    <row r="115" spans="1:12" ht="14.25" hidden="1" x14ac:dyDescent="0.2">
      <c r="A115" s="122" t="s">
        <v>261</v>
      </c>
      <c r="B115" s="122" t="s">
        <v>298</v>
      </c>
      <c r="C115" s="122" t="s">
        <v>301</v>
      </c>
      <c r="D115" s="122" t="s">
        <v>300</v>
      </c>
      <c r="E115" s="122" t="s">
        <v>297</v>
      </c>
      <c r="F115" s="169">
        <v>0.35</v>
      </c>
      <c r="G115" s="179" t="s">
        <v>301</v>
      </c>
      <c r="H115" s="180">
        <v>30</v>
      </c>
      <c r="I115" s="180"/>
      <c r="J115" s="174">
        <f t="shared" si="9"/>
        <v>0</v>
      </c>
      <c r="K115" s="122"/>
      <c r="L115" s="181">
        <f t="shared" si="8"/>
        <v>0</v>
      </c>
    </row>
    <row r="116" spans="1:12" ht="14.25" hidden="1" x14ac:dyDescent="0.2">
      <c r="A116" s="122" t="s">
        <v>262</v>
      </c>
      <c r="B116" s="122" t="s">
        <v>294</v>
      </c>
      <c r="C116" s="122" t="s">
        <v>295</v>
      </c>
      <c r="D116" s="122" t="s">
        <v>296</v>
      </c>
      <c r="E116" s="122" t="s">
        <v>297</v>
      </c>
      <c r="F116" s="169">
        <v>0.3</v>
      </c>
      <c r="G116" s="179" t="s">
        <v>295</v>
      </c>
      <c r="H116" s="180">
        <v>5</v>
      </c>
      <c r="I116" s="180">
        <v>2</v>
      </c>
      <c r="J116" s="174">
        <f t="shared" si="9"/>
        <v>0.4</v>
      </c>
      <c r="K116" s="122" t="s">
        <v>319</v>
      </c>
      <c r="L116" s="181">
        <f t="shared" ref="L116:L124" si="10">LEN(K116)</f>
        <v>196</v>
      </c>
    </row>
    <row r="117" spans="1:12" ht="14.25" hidden="1" x14ac:dyDescent="0.2">
      <c r="A117" s="122" t="s">
        <v>262</v>
      </c>
      <c r="B117" s="122" t="s">
        <v>298</v>
      </c>
      <c r="C117" s="122" t="s">
        <v>299</v>
      </c>
      <c r="D117" s="122" t="s">
        <v>300</v>
      </c>
      <c r="E117" s="122" t="s">
        <v>297</v>
      </c>
      <c r="F117" s="169">
        <v>0.35</v>
      </c>
      <c r="G117" s="179" t="s">
        <v>299</v>
      </c>
      <c r="H117" s="180">
        <v>5</v>
      </c>
      <c r="I117" s="180">
        <v>5</v>
      </c>
      <c r="J117" s="174">
        <f t="shared" si="9"/>
        <v>1</v>
      </c>
      <c r="K117" s="122" t="s">
        <v>320</v>
      </c>
      <c r="L117" s="181">
        <f t="shared" si="10"/>
        <v>197</v>
      </c>
    </row>
    <row r="118" spans="1:12" ht="14.25" hidden="1" x14ac:dyDescent="0.2">
      <c r="A118" s="122" t="s">
        <v>262</v>
      </c>
      <c r="B118" s="122" t="s">
        <v>298</v>
      </c>
      <c r="C118" s="122" t="s">
        <v>301</v>
      </c>
      <c r="D118" s="122" t="s">
        <v>300</v>
      </c>
      <c r="E118" s="122" t="s">
        <v>297</v>
      </c>
      <c r="F118" s="169">
        <v>0.35</v>
      </c>
      <c r="G118" s="179" t="s">
        <v>301</v>
      </c>
      <c r="H118" s="180">
        <v>5</v>
      </c>
      <c r="I118" s="180">
        <v>5</v>
      </c>
      <c r="J118" s="174">
        <f t="shared" si="9"/>
        <v>1</v>
      </c>
      <c r="K118" s="122" t="s">
        <v>321</v>
      </c>
      <c r="L118" s="181">
        <f t="shared" si="10"/>
        <v>158</v>
      </c>
    </row>
    <row r="119" spans="1:12" ht="14.25" hidden="1" x14ac:dyDescent="0.2">
      <c r="A119" s="122" t="s">
        <v>265</v>
      </c>
      <c r="B119" s="122" t="s">
        <v>294</v>
      </c>
      <c r="C119" s="122" t="s">
        <v>295</v>
      </c>
      <c r="D119" s="122" t="s">
        <v>296</v>
      </c>
      <c r="E119" s="122" t="s">
        <v>297</v>
      </c>
      <c r="F119" s="169">
        <v>0.3</v>
      </c>
      <c r="G119" s="179" t="s">
        <v>295</v>
      </c>
      <c r="H119" s="180">
        <v>5</v>
      </c>
      <c r="I119" s="180">
        <v>19.43</v>
      </c>
      <c r="J119" s="174">
        <f t="shared" si="9"/>
        <v>3.8860000000000001</v>
      </c>
      <c r="K119" s="122" t="s">
        <v>394</v>
      </c>
      <c r="L119" s="181">
        <f t="shared" si="10"/>
        <v>62</v>
      </c>
    </row>
    <row r="120" spans="1:12" ht="14.25" hidden="1" x14ac:dyDescent="0.2">
      <c r="A120" s="122" t="s">
        <v>265</v>
      </c>
      <c r="B120" s="122" t="s">
        <v>298</v>
      </c>
      <c r="C120" s="122" t="s">
        <v>299</v>
      </c>
      <c r="D120" s="122" t="s">
        <v>300</v>
      </c>
      <c r="E120" s="122" t="s">
        <v>297</v>
      </c>
      <c r="F120" s="169">
        <v>0.35</v>
      </c>
      <c r="G120" s="179" t="s">
        <v>299</v>
      </c>
      <c r="H120" s="180">
        <v>5</v>
      </c>
      <c r="I120" s="180">
        <v>1.6600000000000001</v>
      </c>
      <c r="J120" s="174">
        <f t="shared" si="9"/>
        <v>0.33200000000000002</v>
      </c>
      <c r="K120" s="122" t="s">
        <v>396</v>
      </c>
      <c r="L120" s="181">
        <f t="shared" si="10"/>
        <v>153</v>
      </c>
    </row>
    <row r="121" spans="1:12" ht="14.25" hidden="1" x14ac:dyDescent="0.2">
      <c r="A121" s="122" t="s">
        <v>265</v>
      </c>
      <c r="B121" s="122" t="s">
        <v>298</v>
      </c>
      <c r="C121" s="122" t="s">
        <v>301</v>
      </c>
      <c r="D121" s="122" t="s">
        <v>300</v>
      </c>
      <c r="E121" s="122" t="s">
        <v>297</v>
      </c>
      <c r="F121" s="169">
        <v>0.35</v>
      </c>
      <c r="G121" s="179" t="s">
        <v>301</v>
      </c>
      <c r="H121" s="180">
        <v>5</v>
      </c>
      <c r="I121" s="180">
        <v>32.94</v>
      </c>
      <c r="J121" s="174">
        <f t="shared" si="9"/>
        <v>6.5879999999999992</v>
      </c>
      <c r="K121" s="122" t="s">
        <v>395</v>
      </c>
      <c r="L121" s="181">
        <f t="shared" si="10"/>
        <v>139</v>
      </c>
    </row>
    <row r="122" spans="1:12" ht="14.25" hidden="1" x14ac:dyDescent="0.2">
      <c r="A122" s="122" t="s">
        <v>266</v>
      </c>
      <c r="B122" s="122" t="s">
        <v>294</v>
      </c>
      <c r="C122" s="122" t="s">
        <v>295</v>
      </c>
      <c r="D122" s="122" t="s">
        <v>296</v>
      </c>
      <c r="E122" s="122" t="s">
        <v>297</v>
      </c>
      <c r="F122" s="169">
        <v>0.3</v>
      </c>
      <c r="G122" s="179" t="s">
        <v>295</v>
      </c>
      <c r="H122" s="180">
        <v>19.529999999999998</v>
      </c>
      <c r="I122" s="180">
        <v>19.549999999999997</v>
      </c>
      <c r="J122" s="174">
        <f t="shared" si="9"/>
        <v>1.0010240655401945</v>
      </c>
      <c r="K122" s="122" t="s">
        <v>399</v>
      </c>
      <c r="L122" s="181">
        <f t="shared" si="10"/>
        <v>198</v>
      </c>
    </row>
    <row r="123" spans="1:12" ht="14.25" hidden="1" x14ac:dyDescent="0.2">
      <c r="A123" s="122" t="s">
        <v>266</v>
      </c>
      <c r="B123" s="122" t="s">
        <v>298</v>
      </c>
      <c r="C123" s="122" t="s">
        <v>299</v>
      </c>
      <c r="D123" s="122" t="s">
        <v>300</v>
      </c>
      <c r="E123" s="122" t="s">
        <v>297</v>
      </c>
      <c r="F123" s="169">
        <v>0.35</v>
      </c>
      <c r="G123" s="179" t="s">
        <v>299</v>
      </c>
      <c r="H123" s="180">
        <v>5.0999999999999996</v>
      </c>
      <c r="I123" s="180">
        <v>1.6600000000000001</v>
      </c>
      <c r="J123" s="174">
        <f t="shared" si="9"/>
        <v>0.32549019607843144</v>
      </c>
      <c r="K123" s="122" t="s">
        <v>400</v>
      </c>
      <c r="L123" s="181">
        <f t="shared" si="10"/>
        <v>140</v>
      </c>
    </row>
    <row r="124" spans="1:12" ht="14.25" hidden="1" x14ac:dyDescent="0.2">
      <c r="A124" s="122" t="s">
        <v>266</v>
      </c>
      <c r="B124" s="122" t="s">
        <v>298</v>
      </c>
      <c r="C124" s="122" t="s">
        <v>301</v>
      </c>
      <c r="D124" s="122" t="s">
        <v>300</v>
      </c>
      <c r="E124" s="122" t="s">
        <v>297</v>
      </c>
      <c r="F124" s="169">
        <v>0.35</v>
      </c>
      <c r="G124" s="179" t="s">
        <v>301</v>
      </c>
      <c r="H124" s="180">
        <v>32.94</v>
      </c>
      <c r="I124" s="180">
        <v>32.94</v>
      </c>
      <c r="J124" s="174">
        <f t="shared" si="9"/>
        <v>1</v>
      </c>
      <c r="K124" s="122" t="s">
        <v>398</v>
      </c>
      <c r="L124" s="181">
        <f t="shared" si="10"/>
        <v>149</v>
      </c>
    </row>
    <row r="125" spans="1:12" ht="14.25" hidden="1" x14ac:dyDescent="0.2">
      <c r="A125" s="122" t="s">
        <v>267</v>
      </c>
      <c r="B125" s="122" t="s">
        <v>294</v>
      </c>
      <c r="C125" s="122" t="s">
        <v>295</v>
      </c>
      <c r="D125" s="122" t="s">
        <v>296</v>
      </c>
      <c r="E125" s="122" t="s">
        <v>297</v>
      </c>
      <c r="F125" s="169">
        <v>0.3</v>
      </c>
      <c r="G125" s="179" t="s">
        <v>295</v>
      </c>
      <c r="H125" s="180">
        <v>19.529999999999998</v>
      </c>
      <c r="I125" s="189">
        <v>19.549999999999997</v>
      </c>
      <c r="J125" s="174">
        <f t="shared" si="9"/>
        <v>1.0010240655401945</v>
      </c>
      <c r="K125" s="122" t="s">
        <v>410</v>
      </c>
      <c r="L125" s="181"/>
    </row>
    <row r="126" spans="1:12" ht="14.25" hidden="1" x14ac:dyDescent="0.2">
      <c r="A126" s="122" t="s">
        <v>267</v>
      </c>
      <c r="B126" s="122" t="s">
        <v>298</v>
      </c>
      <c r="C126" s="122" t="s">
        <v>299</v>
      </c>
      <c r="D126" s="122" t="s">
        <v>300</v>
      </c>
      <c r="E126" s="122" t="s">
        <v>297</v>
      </c>
      <c r="F126" s="169">
        <v>0.35</v>
      </c>
      <c r="G126" s="179" t="s">
        <v>299</v>
      </c>
      <c r="H126" s="180">
        <v>5.0999999999999996</v>
      </c>
      <c r="I126" s="189">
        <v>1.6600000000000001</v>
      </c>
      <c r="J126" s="174">
        <f t="shared" si="9"/>
        <v>0.32549019607843144</v>
      </c>
      <c r="K126" s="122" t="s">
        <v>411</v>
      </c>
      <c r="L126" s="181"/>
    </row>
    <row r="127" spans="1:12" ht="14.25" hidden="1" x14ac:dyDescent="0.2">
      <c r="A127" s="122" t="s">
        <v>267</v>
      </c>
      <c r="B127" s="122" t="s">
        <v>298</v>
      </c>
      <c r="C127" s="122" t="s">
        <v>301</v>
      </c>
      <c r="D127" s="122" t="s">
        <v>300</v>
      </c>
      <c r="E127" s="122" t="s">
        <v>297</v>
      </c>
      <c r="F127" s="169">
        <v>0.35</v>
      </c>
      <c r="G127" s="179" t="s">
        <v>301</v>
      </c>
      <c r="H127" s="180">
        <v>32.94</v>
      </c>
      <c r="I127" s="180">
        <v>32.94</v>
      </c>
      <c r="J127" s="174">
        <f t="shared" si="9"/>
        <v>1</v>
      </c>
      <c r="K127" s="122" t="s">
        <v>409</v>
      </c>
      <c r="L127" s="181"/>
    </row>
    <row r="128" spans="1:12" ht="29.25" hidden="1" customHeight="1" x14ac:dyDescent="0.2">
      <c r="A128" s="122" t="s">
        <v>268</v>
      </c>
      <c r="B128" s="122" t="s">
        <v>294</v>
      </c>
      <c r="C128" s="122" t="s">
        <v>295</v>
      </c>
      <c r="D128" s="122" t="s">
        <v>296</v>
      </c>
      <c r="E128" s="122" t="s">
        <v>297</v>
      </c>
      <c r="F128" s="169">
        <v>0.3</v>
      </c>
      <c r="G128" s="179" t="s">
        <v>295</v>
      </c>
      <c r="H128" s="189">
        <v>19.549999999999997</v>
      </c>
      <c r="I128" s="189">
        <v>19.549999999999997</v>
      </c>
      <c r="J128" s="170">
        <f>+I128/H128</f>
        <v>1</v>
      </c>
      <c r="K128" s="197" t="s">
        <v>414</v>
      </c>
      <c r="L128" s="181">
        <f t="shared" ref="L128:L130" si="11">LEN(K128)</f>
        <v>199</v>
      </c>
    </row>
    <row r="129" spans="1:15" ht="29.25" hidden="1" customHeight="1" x14ac:dyDescent="0.2">
      <c r="A129" s="122" t="s">
        <v>268</v>
      </c>
      <c r="B129" s="122" t="s">
        <v>298</v>
      </c>
      <c r="C129" s="122" t="s">
        <v>299</v>
      </c>
      <c r="D129" s="122" t="s">
        <v>300</v>
      </c>
      <c r="E129" s="122" t="s">
        <v>297</v>
      </c>
      <c r="F129" s="169">
        <v>0.35</v>
      </c>
      <c r="G129" s="179" t="s">
        <v>299</v>
      </c>
      <c r="H129" s="189">
        <v>25.700000000000003</v>
      </c>
      <c r="I129" s="189">
        <v>25.700000000000003</v>
      </c>
      <c r="J129" s="170">
        <f t="shared" ref="J129:J130" si="12">+I129/H129</f>
        <v>1</v>
      </c>
      <c r="K129" s="205" t="s">
        <v>412</v>
      </c>
      <c r="L129" s="181">
        <f t="shared" si="11"/>
        <v>90</v>
      </c>
    </row>
    <row r="130" spans="1:15" ht="252" hidden="1" x14ac:dyDescent="0.2">
      <c r="A130" s="122" t="s">
        <v>268</v>
      </c>
      <c r="B130" s="122" t="s">
        <v>298</v>
      </c>
      <c r="C130" s="122" t="s">
        <v>301</v>
      </c>
      <c r="D130" s="122" t="s">
        <v>300</v>
      </c>
      <c r="E130" s="122" t="s">
        <v>297</v>
      </c>
      <c r="F130" s="169">
        <v>0.35</v>
      </c>
      <c r="G130" s="179" t="s">
        <v>301</v>
      </c>
      <c r="H130" s="189">
        <v>32.94</v>
      </c>
      <c r="I130" s="189">
        <v>32.94</v>
      </c>
      <c r="J130" s="170">
        <f t="shared" si="12"/>
        <v>1</v>
      </c>
      <c r="K130" s="205" t="s">
        <v>413</v>
      </c>
      <c r="L130" s="181">
        <f t="shared" si="11"/>
        <v>185</v>
      </c>
    </row>
    <row r="131" spans="1:15" ht="12.75" thickBot="1" x14ac:dyDescent="0.25"/>
    <row r="132" spans="1:15" x14ac:dyDescent="0.2">
      <c r="A132" s="921" t="s">
        <v>322</v>
      </c>
      <c r="B132" s="922"/>
      <c r="C132" s="922"/>
      <c r="D132" s="922"/>
      <c r="E132" s="922"/>
      <c r="F132" s="922"/>
      <c r="G132" s="922"/>
      <c r="H132" s="922"/>
      <c r="I132" s="922"/>
      <c r="J132" s="922"/>
      <c r="K132" s="922"/>
      <c r="L132" s="922"/>
      <c r="M132" s="922"/>
      <c r="N132" s="923"/>
    </row>
    <row r="133" spans="1:15" ht="36" x14ac:dyDescent="0.2">
      <c r="A133" s="232" t="s">
        <v>50</v>
      </c>
      <c r="B133" s="135" t="s">
        <v>281</v>
      </c>
      <c r="C133" s="135" t="s">
        <v>282</v>
      </c>
      <c r="D133" s="135" t="s">
        <v>283</v>
      </c>
      <c r="E133" s="135" t="s">
        <v>284</v>
      </c>
      <c r="F133" s="135" t="s">
        <v>323</v>
      </c>
      <c r="G133" s="230" t="s">
        <v>286</v>
      </c>
      <c r="H133" s="135" t="s">
        <v>324</v>
      </c>
      <c r="I133" s="135" t="s">
        <v>325</v>
      </c>
      <c r="J133" s="230" t="s">
        <v>326</v>
      </c>
      <c r="K133" s="135" t="s">
        <v>290</v>
      </c>
      <c r="L133" s="135" t="s">
        <v>291</v>
      </c>
      <c r="M133" s="135" t="s">
        <v>292</v>
      </c>
      <c r="N133" s="120" t="s">
        <v>293</v>
      </c>
    </row>
    <row r="134" spans="1:15" ht="14.25" hidden="1" x14ac:dyDescent="0.2">
      <c r="A134" s="122" t="s">
        <v>270</v>
      </c>
      <c r="B134" s="122" t="s">
        <v>294</v>
      </c>
      <c r="C134" s="122" t="s">
        <v>295</v>
      </c>
      <c r="D134" s="122" t="s">
        <v>296</v>
      </c>
      <c r="E134" s="122" t="s">
        <v>297</v>
      </c>
      <c r="F134" s="169">
        <v>0.3</v>
      </c>
      <c r="G134" s="237">
        <v>80</v>
      </c>
      <c r="H134" s="238">
        <v>0</v>
      </c>
      <c r="I134" s="239">
        <v>0</v>
      </c>
      <c r="J134" s="231">
        <v>0</v>
      </c>
      <c r="K134" s="229" t="s">
        <v>420</v>
      </c>
      <c r="L134" s="229" t="s">
        <v>420</v>
      </c>
      <c r="M134" s="231">
        <v>0</v>
      </c>
      <c r="N134" s="122" t="s">
        <v>442</v>
      </c>
      <c r="O134" s="181"/>
    </row>
    <row r="135" spans="1:15" ht="14.25" hidden="1" x14ac:dyDescent="0.2">
      <c r="A135" s="122" t="s">
        <v>270</v>
      </c>
      <c r="B135" s="122" t="s">
        <v>298</v>
      </c>
      <c r="C135" s="122" t="s">
        <v>299</v>
      </c>
      <c r="D135" s="122" t="s">
        <v>300</v>
      </c>
      <c r="E135" s="122" t="s">
        <v>297</v>
      </c>
      <c r="F135" s="169">
        <v>0.35</v>
      </c>
      <c r="G135" s="237">
        <v>153</v>
      </c>
      <c r="H135" s="238">
        <v>0</v>
      </c>
      <c r="I135" s="239">
        <v>0</v>
      </c>
      <c r="J135" s="231">
        <v>0</v>
      </c>
      <c r="K135" s="229" t="s">
        <v>420</v>
      </c>
      <c r="L135" s="229" t="s">
        <v>420</v>
      </c>
      <c r="M135" s="231">
        <v>0</v>
      </c>
      <c r="N135" s="122" t="s">
        <v>442</v>
      </c>
      <c r="O135" s="181"/>
    </row>
    <row r="136" spans="1:15" ht="14.25" hidden="1" x14ac:dyDescent="0.2">
      <c r="A136" s="122" t="s">
        <v>270</v>
      </c>
      <c r="B136" s="122" t="s">
        <v>298</v>
      </c>
      <c r="C136" s="122" t="s">
        <v>301</v>
      </c>
      <c r="D136" s="122" t="s">
        <v>300</v>
      </c>
      <c r="E136" s="122" t="s">
        <v>297</v>
      </c>
      <c r="F136" s="169">
        <v>0.35</v>
      </c>
      <c r="G136" s="237">
        <v>100</v>
      </c>
      <c r="H136" s="238">
        <v>0</v>
      </c>
      <c r="I136" s="239">
        <v>0</v>
      </c>
      <c r="J136" s="231">
        <v>0</v>
      </c>
      <c r="K136" s="229" t="s">
        <v>420</v>
      </c>
      <c r="L136" s="229" t="s">
        <v>420</v>
      </c>
      <c r="M136" s="231">
        <v>0</v>
      </c>
      <c r="N136" s="122" t="s">
        <v>442</v>
      </c>
      <c r="O136" s="181"/>
    </row>
    <row r="137" spans="1:15" ht="14.25" hidden="1" x14ac:dyDescent="0.2">
      <c r="A137" s="122" t="s">
        <v>272</v>
      </c>
      <c r="B137" s="122" t="s">
        <v>294</v>
      </c>
      <c r="C137" s="122" t="s">
        <v>295</v>
      </c>
      <c r="D137" s="122" t="s">
        <v>296</v>
      </c>
      <c r="E137" s="122" t="s">
        <v>297</v>
      </c>
      <c r="F137" s="169">
        <v>0.3</v>
      </c>
      <c r="G137" s="237">
        <v>80</v>
      </c>
      <c r="H137" s="238">
        <v>0.01</v>
      </c>
      <c r="I137" s="239">
        <v>0.02</v>
      </c>
      <c r="J137" s="231">
        <v>2</v>
      </c>
      <c r="K137" s="229" t="s">
        <v>420</v>
      </c>
      <c r="L137" s="229" t="s">
        <v>420</v>
      </c>
      <c r="M137" s="231">
        <v>0</v>
      </c>
      <c r="N137" s="122" t="s">
        <v>431</v>
      </c>
      <c r="O137" s="181"/>
    </row>
    <row r="138" spans="1:15" ht="14.25" hidden="1" x14ac:dyDescent="0.2">
      <c r="A138" s="122" t="s">
        <v>272</v>
      </c>
      <c r="B138" s="122" t="s">
        <v>298</v>
      </c>
      <c r="C138" s="122" t="s">
        <v>299</v>
      </c>
      <c r="D138" s="122" t="s">
        <v>300</v>
      </c>
      <c r="E138" s="122" t="s">
        <v>297</v>
      </c>
      <c r="F138" s="169">
        <v>0.35</v>
      </c>
      <c r="G138" s="237">
        <v>153</v>
      </c>
      <c r="H138" s="238">
        <v>0.5</v>
      </c>
      <c r="I138" s="239">
        <v>0</v>
      </c>
      <c r="J138" s="231">
        <v>0</v>
      </c>
      <c r="K138" s="229" t="s">
        <v>420</v>
      </c>
      <c r="L138" s="229" t="s">
        <v>420</v>
      </c>
      <c r="M138" s="231">
        <v>0</v>
      </c>
      <c r="N138" s="122" t="s">
        <v>432</v>
      </c>
      <c r="O138" s="181"/>
    </row>
    <row r="139" spans="1:15" ht="14.25" hidden="1" x14ac:dyDescent="0.2">
      <c r="A139" s="122" t="s">
        <v>272</v>
      </c>
      <c r="B139" s="122" t="s">
        <v>298</v>
      </c>
      <c r="C139" s="122" t="s">
        <v>301</v>
      </c>
      <c r="D139" s="122" t="s">
        <v>300</v>
      </c>
      <c r="E139" s="122" t="s">
        <v>297</v>
      </c>
      <c r="F139" s="169">
        <v>0.35</v>
      </c>
      <c r="G139" s="237">
        <v>100</v>
      </c>
      <c r="H139" s="238">
        <v>0</v>
      </c>
      <c r="I139" s="239">
        <v>0</v>
      </c>
      <c r="J139" s="231">
        <v>0</v>
      </c>
      <c r="K139" s="229" t="s">
        <v>420</v>
      </c>
      <c r="L139" s="229" t="s">
        <v>420</v>
      </c>
      <c r="M139" s="231">
        <v>0</v>
      </c>
      <c r="N139" s="122" t="s">
        <v>433</v>
      </c>
      <c r="O139" s="181"/>
    </row>
    <row r="140" spans="1:15" ht="14.25" hidden="1" x14ac:dyDescent="0.2">
      <c r="A140" s="122" t="s">
        <v>273</v>
      </c>
      <c r="B140" s="122" t="s">
        <v>294</v>
      </c>
      <c r="C140" s="122" t="s">
        <v>295</v>
      </c>
      <c r="D140" s="122" t="s">
        <v>296</v>
      </c>
      <c r="E140" s="122" t="s">
        <v>297</v>
      </c>
      <c r="F140" s="169">
        <v>0.3</v>
      </c>
      <c r="G140" s="237">
        <v>80</v>
      </c>
      <c r="H140" s="238">
        <v>0.01</v>
      </c>
      <c r="I140" s="239">
        <v>0.08</v>
      </c>
      <c r="J140" s="231">
        <f>IFERROR(I140/H140,0)</f>
        <v>8</v>
      </c>
      <c r="K140" s="229" t="s">
        <v>420</v>
      </c>
      <c r="L140" s="229" t="s">
        <v>420</v>
      </c>
      <c r="M140" s="231">
        <f>IFERROR(L140/K140,0)</f>
        <v>0</v>
      </c>
      <c r="N140" s="122" t="s">
        <v>434</v>
      </c>
      <c r="O140" s="181"/>
    </row>
    <row r="141" spans="1:15" ht="14.25" hidden="1" x14ac:dyDescent="0.2">
      <c r="A141" s="122" t="s">
        <v>273</v>
      </c>
      <c r="B141" s="122" t="s">
        <v>298</v>
      </c>
      <c r="C141" s="122" t="s">
        <v>299</v>
      </c>
      <c r="D141" s="122" t="s">
        <v>300</v>
      </c>
      <c r="E141" s="122" t="s">
        <v>297</v>
      </c>
      <c r="F141" s="169">
        <v>0.35</v>
      </c>
      <c r="G141" s="237">
        <v>153</v>
      </c>
      <c r="H141" s="238">
        <v>0.5</v>
      </c>
      <c r="I141" s="239">
        <v>0</v>
      </c>
      <c r="J141" s="231">
        <f t="shared" ref="J141:J142" si="13">IFERROR(I141/H141,0)</f>
        <v>0</v>
      </c>
      <c r="K141" s="229" t="s">
        <v>420</v>
      </c>
      <c r="L141" s="229" t="s">
        <v>420</v>
      </c>
      <c r="M141" s="231">
        <f t="shared" ref="M141:M142" si="14">IFERROR(L141/K141,0)</f>
        <v>0</v>
      </c>
      <c r="N141" s="122" t="s">
        <v>435</v>
      </c>
      <c r="O141" s="181"/>
    </row>
    <row r="142" spans="1:15" ht="14.25" hidden="1" x14ac:dyDescent="0.2">
      <c r="A142" s="122" t="s">
        <v>273</v>
      </c>
      <c r="B142" s="122" t="s">
        <v>298</v>
      </c>
      <c r="C142" s="122" t="s">
        <v>301</v>
      </c>
      <c r="D142" s="122" t="s">
        <v>300</v>
      </c>
      <c r="E142" s="122" t="s">
        <v>297</v>
      </c>
      <c r="F142" s="169">
        <v>0.35</v>
      </c>
      <c r="G142" s="237">
        <v>100</v>
      </c>
      <c r="H142" s="238">
        <v>0</v>
      </c>
      <c r="I142" s="239">
        <v>0</v>
      </c>
      <c r="J142" s="231">
        <f t="shared" si="13"/>
        <v>0</v>
      </c>
      <c r="K142" s="229" t="s">
        <v>420</v>
      </c>
      <c r="L142" s="229" t="s">
        <v>420</v>
      </c>
      <c r="M142" s="231">
        <f t="shared" si="14"/>
        <v>0</v>
      </c>
      <c r="N142" s="122" t="s">
        <v>436</v>
      </c>
      <c r="O142" s="181"/>
    </row>
    <row r="143" spans="1:15" ht="14.25" hidden="1" x14ac:dyDescent="0.2">
      <c r="A143" s="122" t="s">
        <v>274</v>
      </c>
      <c r="B143" s="122" t="s">
        <v>294</v>
      </c>
      <c r="C143" s="122" t="s">
        <v>295</v>
      </c>
      <c r="D143" s="122" t="s">
        <v>296</v>
      </c>
      <c r="E143" s="122" t="s">
        <v>297</v>
      </c>
      <c r="F143" s="169">
        <v>0.3</v>
      </c>
      <c r="G143" s="237">
        <v>80</v>
      </c>
      <c r="H143" s="238">
        <v>0.01</v>
      </c>
      <c r="I143" s="239">
        <v>0.09</v>
      </c>
      <c r="J143" s="231">
        <f t="shared" ref="J143:J145" si="15">IFERROR(I143/H143,0)</f>
        <v>9</v>
      </c>
      <c r="K143" s="229" t="s">
        <v>420</v>
      </c>
      <c r="L143" s="229" t="s">
        <v>420</v>
      </c>
      <c r="M143" s="231">
        <f t="shared" ref="M143:M145" si="16">IFERROR(L143/K143,0)</f>
        <v>0</v>
      </c>
      <c r="N143" s="122" t="s">
        <v>438</v>
      </c>
      <c r="O143" s="181"/>
    </row>
    <row r="144" spans="1:15" ht="14.25" hidden="1" x14ac:dyDescent="0.2">
      <c r="A144" s="122" t="s">
        <v>274</v>
      </c>
      <c r="B144" s="122" t="s">
        <v>298</v>
      </c>
      <c r="C144" s="122" t="s">
        <v>299</v>
      </c>
      <c r="D144" s="122" t="s">
        <v>300</v>
      </c>
      <c r="E144" s="122" t="s">
        <v>297</v>
      </c>
      <c r="F144" s="169">
        <v>0.35</v>
      </c>
      <c r="G144" s="237">
        <v>153</v>
      </c>
      <c r="H144" s="238">
        <v>5.57</v>
      </c>
      <c r="I144" s="239">
        <v>0</v>
      </c>
      <c r="J144" s="231">
        <f t="shared" si="15"/>
        <v>0</v>
      </c>
      <c r="K144" s="229" t="s">
        <v>420</v>
      </c>
      <c r="L144" s="229" t="s">
        <v>420</v>
      </c>
      <c r="M144" s="231">
        <f t="shared" si="16"/>
        <v>0</v>
      </c>
      <c r="N144" s="122" t="s">
        <v>439</v>
      </c>
      <c r="O144" s="181"/>
    </row>
    <row r="145" spans="1:15" ht="14.25" hidden="1" x14ac:dyDescent="0.2">
      <c r="A145" s="122" t="s">
        <v>274</v>
      </c>
      <c r="B145" s="122" t="s">
        <v>298</v>
      </c>
      <c r="C145" s="122" t="s">
        <v>301</v>
      </c>
      <c r="D145" s="122" t="s">
        <v>300</v>
      </c>
      <c r="E145" s="122" t="s">
        <v>297</v>
      </c>
      <c r="F145" s="169">
        <v>0.35</v>
      </c>
      <c r="G145" s="237">
        <v>100</v>
      </c>
      <c r="H145" s="238">
        <v>0</v>
      </c>
      <c r="I145" s="239">
        <v>0</v>
      </c>
      <c r="J145" s="231">
        <f t="shared" si="15"/>
        <v>0</v>
      </c>
      <c r="K145" s="229" t="s">
        <v>420</v>
      </c>
      <c r="L145" s="229" t="s">
        <v>420</v>
      </c>
      <c r="M145" s="231">
        <f t="shared" si="16"/>
        <v>0</v>
      </c>
      <c r="N145" s="122" t="s">
        <v>440</v>
      </c>
      <c r="O145" s="181"/>
    </row>
    <row r="146" spans="1:15" ht="14.25" x14ac:dyDescent="0.2">
      <c r="A146" s="122" t="s">
        <v>275</v>
      </c>
      <c r="B146" s="122" t="s">
        <v>294</v>
      </c>
      <c r="C146" s="122" t="s">
        <v>295</v>
      </c>
      <c r="D146" s="122" t="s">
        <v>296</v>
      </c>
      <c r="E146" s="122" t="s">
        <v>297</v>
      </c>
      <c r="F146" s="169">
        <v>0.3</v>
      </c>
      <c r="G146" s="237">
        <v>80</v>
      </c>
      <c r="H146" s="238">
        <v>14.01</v>
      </c>
      <c r="I146" s="239">
        <v>0.09</v>
      </c>
      <c r="J146" s="231">
        <v>6.4239828693790149E-3</v>
      </c>
      <c r="K146" s="229" t="s">
        <v>420</v>
      </c>
      <c r="L146" s="229" t="s">
        <v>420</v>
      </c>
      <c r="M146" s="231">
        <v>0</v>
      </c>
      <c r="N146" s="122" t="s">
        <v>445</v>
      </c>
      <c r="O146" s="181"/>
    </row>
    <row r="147" spans="1:15" ht="14.25" x14ac:dyDescent="0.2">
      <c r="A147" s="122" t="s">
        <v>275</v>
      </c>
      <c r="B147" s="122" t="s">
        <v>298</v>
      </c>
      <c r="C147" s="122" t="s">
        <v>299</v>
      </c>
      <c r="D147" s="122" t="s">
        <v>300</v>
      </c>
      <c r="E147" s="122" t="s">
        <v>297</v>
      </c>
      <c r="F147" s="169">
        <v>0.35</v>
      </c>
      <c r="G147" s="237">
        <v>153</v>
      </c>
      <c r="H147" s="238">
        <v>10.64</v>
      </c>
      <c r="I147" s="239">
        <v>0</v>
      </c>
      <c r="J147" s="231">
        <v>0</v>
      </c>
      <c r="K147" s="229" t="s">
        <v>420</v>
      </c>
      <c r="L147" s="229" t="s">
        <v>420</v>
      </c>
      <c r="M147" s="231">
        <v>0</v>
      </c>
      <c r="N147" s="122" t="s">
        <v>444</v>
      </c>
      <c r="O147" s="181"/>
    </row>
    <row r="148" spans="1:15" ht="14.25" x14ac:dyDescent="0.2">
      <c r="A148" s="122" t="s">
        <v>275</v>
      </c>
      <c r="B148" s="122" t="s">
        <v>298</v>
      </c>
      <c r="C148" s="122" t="s">
        <v>301</v>
      </c>
      <c r="D148" s="122" t="s">
        <v>300</v>
      </c>
      <c r="E148" s="122" t="s">
        <v>297</v>
      </c>
      <c r="F148" s="169">
        <v>0.35</v>
      </c>
      <c r="G148" s="237">
        <v>100</v>
      </c>
      <c r="H148" s="238">
        <v>0</v>
      </c>
      <c r="I148" s="239">
        <v>0</v>
      </c>
      <c r="J148" s="231">
        <v>0</v>
      </c>
      <c r="K148" s="229" t="s">
        <v>420</v>
      </c>
      <c r="L148" s="229" t="s">
        <v>420</v>
      </c>
      <c r="M148" s="231">
        <v>0</v>
      </c>
      <c r="N148" s="122" t="s">
        <v>443</v>
      </c>
      <c r="O148" s="181"/>
    </row>
    <row r="149" spans="1:15" ht="14.25" x14ac:dyDescent="0.2">
      <c r="A149" s="122" t="s">
        <v>276</v>
      </c>
      <c r="B149" s="122" t="s">
        <v>294</v>
      </c>
      <c r="C149" s="122" t="s">
        <v>295</v>
      </c>
      <c r="D149" s="122" t="s">
        <v>296</v>
      </c>
      <c r="E149" s="122" t="s">
        <v>297</v>
      </c>
      <c r="F149" s="169">
        <v>0.3</v>
      </c>
      <c r="G149" s="237">
        <v>80</v>
      </c>
      <c r="H149" s="238">
        <v>22</v>
      </c>
      <c r="I149" s="239">
        <v>0.27</v>
      </c>
      <c r="J149" s="231">
        <v>1.2272727272727274E-2</v>
      </c>
      <c r="K149" s="229" t="s">
        <v>420</v>
      </c>
      <c r="L149" s="229" t="s">
        <v>420</v>
      </c>
      <c r="M149" s="231">
        <v>0</v>
      </c>
      <c r="N149" s="122" t="s">
        <v>449</v>
      </c>
      <c r="O149" s="181"/>
    </row>
    <row r="150" spans="1:15" ht="14.25" x14ac:dyDescent="0.2">
      <c r="A150" s="122" t="s">
        <v>276</v>
      </c>
      <c r="B150" s="122" t="s">
        <v>298</v>
      </c>
      <c r="C150" s="122" t="s">
        <v>299</v>
      </c>
      <c r="D150" s="122" t="s">
        <v>300</v>
      </c>
      <c r="E150" s="122" t="s">
        <v>297</v>
      </c>
      <c r="F150" s="169">
        <v>0.35</v>
      </c>
      <c r="G150" s="237">
        <v>153</v>
      </c>
      <c r="H150" s="238">
        <v>51</v>
      </c>
      <c r="I150" s="239">
        <v>0</v>
      </c>
      <c r="J150" s="231">
        <v>0</v>
      </c>
      <c r="K150" s="229" t="s">
        <v>420</v>
      </c>
      <c r="L150" s="229" t="s">
        <v>420</v>
      </c>
      <c r="M150" s="231">
        <v>0</v>
      </c>
      <c r="N150" s="122" t="s">
        <v>444</v>
      </c>
      <c r="O150" s="181"/>
    </row>
    <row r="151" spans="1:15" ht="14.25" x14ac:dyDescent="0.2">
      <c r="A151" s="122" t="s">
        <v>276</v>
      </c>
      <c r="B151" s="122" t="s">
        <v>298</v>
      </c>
      <c r="C151" s="122" t="s">
        <v>301</v>
      </c>
      <c r="D151" s="122" t="s">
        <v>300</v>
      </c>
      <c r="E151" s="122" t="s">
        <v>297</v>
      </c>
      <c r="F151" s="169">
        <v>0.35</v>
      </c>
      <c r="G151" s="237">
        <v>100</v>
      </c>
      <c r="H151" s="238">
        <v>21</v>
      </c>
      <c r="I151" s="239">
        <v>0</v>
      </c>
      <c r="J151" s="231">
        <v>0</v>
      </c>
      <c r="K151" s="229" t="s">
        <v>420</v>
      </c>
      <c r="L151" s="229" t="s">
        <v>420</v>
      </c>
      <c r="M151" s="231">
        <v>0</v>
      </c>
      <c r="N151" s="122" t="s">
        <v>450</v>
      </c>
      <c r="O151" s="181"/>
    </row>
    <row r="152" spans="1:15" ht="14.25" x14ac:dyDescent="0.2">
      <c r="A152" s="122" t="s">
        <v>261</v>
      </c>
      <c r="B152" s="122" t="s">
        <v>294</v>
      </c>
      <c r="C152" s="122" t="s">
        <v>295</v>
      </c>
      <c r="D152" s="122" t="s">
        <v>296</v>
      </c>
      <c r="E152" s="122" t="s">
        <v>297</v>
      </c>
      <c r="F152" s="169">
        <v>0.3</v>
      </c>
      <c r="G152" s="237">
        <v>80</v>
      </c>
      <c r="H152" s="238">
        <v>22</v>
      </c>
      <c r="I152" s="239">
        <v>0.27</v>
      </c>
      <c r="J152" s="231">
        <v>1.2272727272727274E-2</v>
      </c>
      <c r="K152" s="229" t="s">
        <v>420</v>
      </c>
      <c r="L152" s="229" t="s">
        <v>420</v>
      </c>
      <c r="M152" s="231">
        <v>0</v>
      </c>
      <c r="N152" s="122" t="s">
        <v>451</v>
      </c>
      <c r="O152" s="181"/>
    </row>
    <row r="153" spans="1:15" ht="14.25" x14ac:dyDescent="0.2">
      <c r="A153" s="122" t="s">
        <v>261</v>
      </c>
      <c r="B153" s="122" t="s">
        <v>298</v>
      </c>
      <c r="C153" s="122" t="s">
        <v>299</v>
      </c>
      <c r="D153" s="122" t="s">
        <v>300</v>
      </c>
      <c r="E153" s="122" t="s">
        <v>297</v>
      </c>
      <c r="F153" s="169">
        <v>0.35</v>
      </c>
      <c r="G153" s="237">
        <v>153</v>
      </c>
      <c r="H153" s="238">
        <v>51</v>
      </c>
      <c r="I153" s="239">
        <v>12.1</v>
      </c>
      <c r="J153" s="231">
        <v>0.2372549019607843</v>
      </c>
      <c r="K153" s="229" t="s">
        <v>420</v>
      </c>
      <c r="L153" s="229" t="s">
        <v>420</v>
      </c>
      <c r="M153" s="231">
        <v>0</v>
      </c>
      <c r="N153" s="122" t="s">
        <v>453</v>
      </c>
      <c r="O153" s="181"/>
    </row>
    <row r="154" spans="1:15" ht="14.25" x14ac:dyDescent="0.2">
      <c r="A154" s="122" t="s">
        <v>261</v>
      </c>
      <c r="B154" s="122" t="s">
        <v>298</v>
      </c>
      <c r="C154" s="122" t="s">
        <v>301</v>
      </c>
      <c r="D154" s="122" t="s">
        <v>300</v>
      </c>
      <c r="E154" s="122" t="s">
        <v>297</v>
      </c>
      <c r="F154" s="169">
        <v>0.35</v>
      </c>
      <c r="G154" s="237">
        <v>100</v>
      </c>
      <c r="H154" s="238">
        <v>21</v>
      </c>
      <c r="I154" s="239">
        <v>0</v>
      </c>
      <c r="J154" s="231">
        <v>0</v>
      </c>
      <c r="K154" s="229" t="s">
        <v>420</v>
      </c>
      <c r="L154" s="229" t="s">
        <v>420</v>
      </c>
      <c r="M154" s="231">
        <v>0</v>
      </c>
      <c r="N154" s="122" t="s">
        <v>452</v>
      </c>
      <c r="O154" s="181"/>
    </row>
    <row r="155" spans="1:15" ht="14.25" x14ac:dyDescent="0.2">
      <c r="A155" s="122" t="s">
        <v>262</v>
      </c>
      <c r="B155" s="122" t="s">
        <v>294</v>
      </c>
      <c r="C155" s="122" t="s">
        <v>295</v>
      </c>
      <c r="D155" s="122" t="s">
        <v>296</v>
      </c>
      <c r="E155" s="122" t="s">
        <v>297</v>
      </c>
      <c r="F155" s="169">
        <v>0.3</v>
      </c>
      <c r="G155" s="237">
        <v>80</v>
      </c>
      <c r="H155" s="238">
        <v>22</v>
      </c>
      <c r="I155" s="239">
        <v>0.27</v>
      </c>
      <c r="J155" s="231">
        <v>1.2272727272727274E-2</v>
      </c>
      <c r="K155" s="229" t="s">
        <v>420</v>
      </c>
      <c r="L155" s="229" t="s">
        <v>420</v>
      </c>
      <c r="M155" s="231">
        <v>0</v>
      </c>
      <c r="N155" s="122" t="s">
        <v>455</v>
      </c>
      <c r="O155" s="181"/>
    </row>
    <row r="156" spans="1:15" ht="14.25" x14ac:dyDescent="0.2">
      <c r="A156" s="122" t="s">
        <v>262</v>
      </c>
      <c r="B156" s="122" t="s">
        <v>298</v>
      </c>
      <c r="C156" s="122" t="s">
        <v>299</v>
      </c>
      <c r="D156" s="122" t="s">
        <v>300</v>
      </c>
      <c r="E156" s="122" t="s">
        <v>297</v>
      </c>
      <c r="F156" s="169">
        <v>0.35</v>
      </c>
      <c r="G156" s="237">
        <v>153</v>
      </c>
      <c r="H156" s="238">
        <v>51</v>
      </c>
      <c r="I156" s="239">
        <v>75.7</v>
      </c>
      <c r="J156" s="231">
        <v>1.4843137254901961</v>
      </c>
      <c r="K156" s="229" t="s">
        <v>420</v>
      </c>
      <c r="L156" s="229" t="s">
        <v>420</v>
      </c>
      <c r="M156" s="231">
        <v>0</v>
      </c>
      <c r="N156" s="122" t="s">
        <v>458</v>
      </c>
      <c r="O156" s="181"/>
    </row>
    <row r="157" spans="1:15" ht="14.25" x14ac:dyDescent="0.2">
      <c r="A157" s="122" t="s">
        <v>262</v>
      </c>
      <c r="B157" s="122" t="s">
        <v>298</v>
      </c>
      <c r="C157" s="122" t="s">
        <v>301</v>
      </c>
      <c r="D157" s="122" t="s">
        <v>300</v>
      </c>
      <c r="E157" s="122" t="s">
        <v>297</v>
      </c>
      <c r="F157" s="169">
        <v>0.35</v>
      </c>
      <c r="G157" s="237">
        <v>100</v>
      </c>
      <c r="H157" s="238">
        <v>21</v>
      </c>
      <c r="I157" s="239">
        <v>0</v>
      </c>
      <c r="J157" s="231">
        <v>0</v>
      </c>
      <c r="K157" s="229" t="s">
        <v>420</v>
      </c>
      <c r="L157" s="229" t="s">
        <v>420</v>
      </c>
      <c r="M157" s="231">
        <v>0</v>
      </c>
      <c r="N157" s="122" t="s">
        <v>454</v>
      </c>
      <c r="O157" s="181"/>
    </row>
    <row r="158" spans="1:15" ht="15" customHeight="1" x14ac:dyDescent="0.2">
      <c r="A158" s="342" t="str">
        <f>+A45</f>
        <v>SEPTIEMBRE</v>
      </c>
      <c r="B158" s="342" t="s">
        <v>294</v>
      </c>
      <c r="C158" s="342" t="s">
        <v>295</v>
      </c>
      <c r="D158" s="342" t="s">
        <v>296</v>
      </c>
      <c r="E158" s="342" t="s">
        <v>297</v>
      </c>
      <c r="F158" s="169">
        <v>0.3</v>
      </c>
      <c r="G158" s="343">
        <v>80</v>
      </c>
      <c r="H158" s="344">
        <f>+GESTIÓN!CJ13</f>
        <v>22</v>
      </c>
      <c r="I158" s="344">
        <f>+INVERSIÓN!$CI$10</f>
        <v>0.27</v>
      </c>
      <c r="J158" s="345">
        <f>IFERROR(I158/H158,0)</f>
        <v>1.2272727272727274E-2</v>
      </c>
      <c r="K158" s="346" t="s">
        <v>420</v>
      </c>
      <c r="L158" s="346" t="s">
        <v>420</v>
      </c>
      <c r="M158" s="347">
        <f>IFERROR(L158/K158,0)</f>
        <v>0</v>
      </c>
      <c r="N158" s="342" t="s">
        <v>461</v>
      </c>
      <c r="O158" s="181"/>
    </row>
    <row r="159" spans="1:15" ht="15" customHeight="1" x14ac:dyDescent="0.2">
      <c r="A159" s="342" t="str">
        <f>+A158</f>
        <v>SEPTIEMBRE</v>
      </c>
      <c r="B159" s="342" t="s">
        <v>298</v>
      </c>
      <c r="C159" s="342" t="s">
        <v>299</v>
      </c>
      <c r="D159" s="342" t="s">
        <v>300</v>
      </c>
      <c r="E159" s="342" t="s">
        <v>297</v>
      </c>
      <c r="F159" s="169">
        <v>0.35</v>
      </c>
      <c r="G159" s="343">
        <v>153</v>
      </c>
      <c r="H159" s="344">
        <f>+GESTIÓN!CJ14</f>
        <v>79.599999999999994</v>
      </c>
      <c r="I159" s="344">
        <f>+INVERSIÓN!$CI$17</f>
        <v>79.600000000000009</v>
      </c>
      <c r="J159" s="347">
        <f t="shared" ref="J159:J160" si="17">IFERROR(I159/H159,0)</f>
        <v>1.0000000000000002</v>
      </c>
      <c r="K159" s="346" t="s">
        <v>420</v>
      </c>
      <c r="L159" s="346" t="s">
        <v>420</v>
      </c>
      <c r="M159" s="347">
        <f t="shared" ref="M159:M160" si="18">IFERROR(L159/K159,0)</f>
        <v>0</v>
      </c>
      <c r="N159" s="342" t="s">
        <v>467</v>
      </c>
      <c r="O159" s="181"/>
    </row>
    <row r="160" spans="1:15" ht="15" customHeight="1" x14ac:dyDescent="0.2">
      <c r="A160" s="342" t="str">
        <f>+A159</f>
        <v>SEPTIEMBRE</v>
      </c>
      <c r="B160" s="342" t="s">
        <v>298</v>
      </c>
      <c r="C160" s="342" t="s">
        <v>301</v>
      </c>
      <c r="D160" s="342" t="s">
        <v>300</v>
      </c>
      <c r="E160" s="342" t="s">
        <v>297</v>
      </c>
      <c r="F160" s="169">
        <v>0.35</v>
      </c>
      <c r="G160" s="343">
        <v>100</v>
      </c>
      <c r="H160" s="344">
        <f>+GESTIÓN!CJ15</f>
        <v>21</v>
      </c>
      <c r="I160" s="344">
        <f>+INVERSIÓN!$CI$24</f>
        <v>17.84</v>
      </c>
      <c r="J160" s="347">
        <f t="shared" si="17"/>
        <v>0.84952380952380957</v>
      </c>
      <c r="K160" s="346" t="s">
        <v>420</v>
      </c>
      <c r="L160" s="346" t="s">
        <v>420</v>
      </c>
      <c r="M160" s="347">
        <f t="shared" si="18"/>
        <v>0</v>
      </c>
      <c r="N160" s="342" t="s">
        <v>473</v>
      </c>
      <c r="O160" s="181"/>
    </row>
    <row r="162" spans="1:14" hidden="1" x14ac:dyDescent="0.2">
      <c r="A162" s="947" t="s">
        <v>327</v>
      </c>
      <c r="B162" s="948"/>
      <c r="C162" s="948"/>
      <c r="D162" s="948"/>
      <c r="E162" s="948"/>
      <c r="F162" s="948"/>
      <c r="G162" s="948"/>
      <c r="H162" s="948"/>
      <c r="I162" s="948"/>
      <c r="J162" s="948"/>
      <c r="K162" s="948"/>
      <c r="L162" s="948"/>
      <c r="M162" s="948"/>
      <c r="N162" s="949"/>
    </row>
    <row r="163" spans="1:14" ht="25.5" hidden="1" customHeight="1" x14ac:dyDescent="0.2">
      <c r="A163" s="117" t="s">
        <v>51</v>
      </c>
      <c r="B163" s="118" t="s">
        <v>281</v>
      </c>
      <c r="C163" s="118" t="s">
        <v>282</v>
      </c>
      <c r="D163" s="118" t="s">
        <v>283</v>
      </c>
      <c r="E163" s="118" t="s">
        <v>284</v>
      </c>
      <c r="F163" s="118" t="s">
        <v>328</v>
      </c>
      <c r="G163" s="119" t="s">
        <v>286</v>
      </c>
      <c r="H163" s="118" t="s">
        <v>329</v>
      </c>
      <c r="I163" s="118" t="s">
        <v>330</v>
      </c>
      <c r="J163" s="119" t="s">
        <v>331</v>
      </c>
      <c r="K163" s="118" t="s">
        <v>290</v>
      </c>
      <c r="L163" s="118" t="s">
        <v>291</v>
      </c>
      <c r="M163" s="118" t="s">
        <v>292</v>
      </c>
      <c r="N163" s="120" t="s">
        <v>293</v>
      </c>
    </row>
    <row r="164" spans="1:14" ht="15" hidden="1" customHeight="1" x14ac:dyDescent="0.2">
      <c r="A164" s="121" t="s">
        <v>270</v>
      </c>
      <c r="B164" s="122"/>
      <c r="C164" s="122"/>
      <c r="D164" s="122"/>
      <c r="E164" s="122"/>
      <c r="F164" s="122"/>
      <c r="G164" s="123"/>
      <c r="H164" s="122"/>
      <c r="I164" s="122"/>
      <c r="J164" s="122" t="e">
        <f>I164/H164</f>
        <v>#DIV/0!</v>
      </c>
      <c r="K164" s="122"/>
      <c r="L164" s="122"/>
      <c r="M164" s="122" t="e">
        <f>L164/K164</f>
        <v>#DIV/0!</v>
      </c>
      <c r="N164" s="124"/>
    </row>
    <row r="165" spans="1:14" ht="15" hidden="1" customHeight="1" x14ac:dyDescent="0.2">
      <c r="A165" s="121" t="s">
        <v>272</v>
      </c>
      <c r="B165" s="122"/>
      <c r="C165" s="122"/>
      <c r="D165" s="122"/>
      <c r="E165" s="122"/>
      <c r="F165" s="122"/>
      <c r="G165" s="123"/>
      <c r="H165" s="122"/>
      <c r="I165" s="122"/>
      <c r="J165" s="122" t="e">
        <f t="shared" ref="J165:J169" si="19">I165/H165</f>
        <v>#DIV/0!</v>
      </c>
      <c r="K165" s="122"/>
      <c r="L165" s="122"/>
      <c r="M165" s="122" t="e">
        <f t="shared" ref="M165:M169" si="20">L165/K165</f>
        <v>#DIV/0!</v>
      </c>
      <c r="N165" s="124"/>
    </row>
    <row r="166" spans="1:14" ht="15" hidden="1" customHeight="1" x14ac:dyDescent="0.2">
      <c r="A166" s="121" t="s">
        <v>273</v>
      </c>
      <c r="B166" s="122"/>
      <c r="C166" s="122"/>
      <c r="D166" s="122"/>
      <c r="E166" s="122"/>
      <c r="F166" s="122"/>
      <c r="G166" s="123"/>
      <c r="H166" s="122"/>
      <c r="I166" s="122"/>
      <c r="J166" s="122" t="e">
        <f t="shared" si="19"/>
        <v>#DIV/0!</v>
      </c>
      <c r="K166" s="122"/>
      <c r="L166" s="122"/>
      <c r="M166" s="122" t="e">
        <f t="shared" si="20"/>
        <v>#DIV/0!</v>
      </c>
      <c r="N166" s="124"/>
    </row>
    <row r="167" spans="1:14" ht="15" hidden="1" customHeight="1" x14ac:dyDescent="0.2">
      <c r="A167" s="121" t="s">
        <v>274</v>
      </c>
      <c r="B167" s="122"/>
      <c r="C167" s="122"/>
      <c r="D167" s="122"/>
      <c r="E167" s="122"/>
      <c r="F167" s="122"/>
      <c r="G167" s="123"/>
      <c r="H167" s="122"/>
      <c r="I167" s="122"/>
      <c r="J167" s="122" t="e">
        <f t="shared" si="19"/>
        <v>#DIV/0!</v>
      </c>
      <c r="K167" s="122"/>
      <c r="L167" s="122"/>
      <c r="M167" s="122" t="e">
        <f t="shared" si="20"/>
        <v>#DIV/0!</v>
      </c>
      <c r="N167" s="124"/>
    </row>
    <row r="168" spans="1:14" ht="15" hidden="1" customHeight="1" x14ac:dyDescent="0.2">
      <c r="A168" s="121" t="s">
        <v>275</v>
      </c>
      <c r="B168" s="122"/>
      <c r="C168" s="122"/>
      <c r="D168" s="122"/>
      <c r="E168" s="122"/>
      <c r="F168" s="122"/>
      <c r="G168" s="123"/>
      <c r="H168" s="122"/>
      <c r="I168" s="122"/>
      <c r="J168" s="122" t="e">
        <f t="shared" si="19"/>
        <v>#DIV/0!</v>
      </c>
      <c r="K168" s="122"/>
      <c r="L168" s="122"/>
      <c r="M168" s="122" t="e">
        <f t="shared" si="20"/>
        <v>#DIV/0!</v>
      </c>
      <c r="N168" s="124"/>
    </row>
    <row r="169" spans="1:14" ht="15" hidden="1" customHeight="1" x14ac:dyDescent="0.2">
      <c r="A169" s="121" t="s">
        <v>276</v>
      </c>
      <c r="B169" s="122"/>
      <c r="C169" s="122"/>
      <c r="D169" s="122"/>
      <c r="E169" s="122"/>
      <c r="F169" s="122"/>
      <c r="G169" s="123"/>
      <c r="H169" s="122"/>
      <c r="I169" s="122"/>
      <c r="J169" s="122" t="e">
        <f t="shared" si="19"/>
        <v>#DIV/0!</v>
      </c>
      <c r="K169" s="122"/>
      <c r="L169" s="122"/>
      <c r="M169" s="122" t="e">
        <f t="shared" si="20"/>
        <v>#DIV/0!</v>
      </c>
      <c r="N169" s="124"/>
    </row>
    <row r="170" spans="1:14" hidden="1" x14ac:dyDescent="0.2">
      <c r="A170" s="121" t="s">
        <v>261</v>
      </c>
      <c r="B170" s="122"/>
      <c r="C170" s="122"/>
      <c r="D170" s="122"/>
      <c r="E170" s="122"/>
      <c r="F170" s="122"/>
      <c r="G170" s="123"/>
      <c r="H170" s="122"/>
      <c r="I170" s="122"/>
      <c r="J170" s="122" t="e">
        <f>I170/H170</f>
        <v>#DIV/0!</v>
      </c>
      <c r="K170" s="122"/>
      <c r="L170" s="122"/>
      <c r="M170" s="122" t="e">
        <f>L170/K170</f>
        <v>#DIV/0!</v>
      </c>
      <c r="N170" s="124"/>
    </row>
    <row r="171" spans="1:14" hidden="1" x14ac:dyDescent="0.2">
      <c r="A171" s="121" t="s">
        <v>262</v>
      </c>
      <c r="B171" s="122"/>
      <c r="C171" s="122"/>
      <c r="D171" s="122"/>
      <c r="E171" s="122"/>
      <c r="F171" s="122"/>
      <c r="G171" s="123"/>
      <c r="H171" s="122"/>
      <c r="I171" s="122"/>
      <c r="J171" s="122" t="e">
        <f t="shared" ref="J171:J175" si="21">I171/H171</f>
        <v>#DIV/0!</v>
      </c>
      <c r="K171" s="122"/>
      <c r="L171" s="122"/>
      <c r="M171" s="122" t="e">
        <f t="shared" ref="M171:M175" si="22">L171/K171</f>
        <v>#DIV/0!</v>
      </c>
      <c r="N171" s="124"/>
    </row>
    <row r="172" spans="1:14" hidden="1" x14ac:dyDescent="0.2">
      <c r="A172" s="121" t="s">
        <v>265</v>
      </c>
      <c r="B172" s="122"/>
      <c r="C172" s="122"/>
      <c r="D172" s="122"/>
      <c r="E172" s="122"/>
      <c r="F172" s="122"/>
      <c r="G172" s="123"/>
      <c r="H172" s="122"/>
      <c r="I172" s="122"/>
      <c r="J172" s="122" t="e">
        <f t="shared" si="21"/>
        <v>#DIV/0!</v>
      </c>
      <c r="K172" s="122"/>
      <c r="L172" s="122"/>
      <c r="M172" s="122" t="e">
        <f t="shared" si="22"/>
        <v>#DIV/0!</v>
      </c>
      <c r="N172" s="124"/>
    </row>
    <row r="173" spans="1:14" hidden="1" x14ac:dyDescent="0.2">
      <c r="A173" s="121" t="s">
        <v>266</v>
      </c>
      <c r="B173" s="122"/>
      <c r="C173" s="122"/>
      <c r="D173" s="122"/>
      <c r="E173" s="122"/>
      <c r="F173" s="122"/>
      <c r="G173" s="123"/>
      <c r="H173" s="122"/>
      <c r="I173" s="122"/>
      <c r="J173" s="122" t="e">
        <f t="shared" si="21"/>
        <v>#DIV/0!</v>
      </c>
      <c r="K173" s="122"/>
      <c r="L173" s="122"/>
      <c r="M173" s="122" t="e">
        <f t="shared" si="22"/>
        <v>#DIV/0!</v>
      </c>
      <c r="N173" s="124"/>
    </row>
    <row r="174" spans="1:14" hidden="1" x14ac:dyDescent="0.2">
      <c r="A174" s="121" t="s">
        <v>267</v>
      </c>
      <c r="B174" s="122"/>
      <c r="C174" s="122"/>
      <c r="D174" s="122"/>
      <c r="E174" s="122"/>
      <c r="F174" s="122"/>
      <c r="G174" s="123"/>
      <c r="H174" s="122"/>
      <c r="I174" s="122"/>
      <c r="J174" s="122" t="e">
        <f t="shared" si="21"/>
        <v>#DIV/0!</v>
      </c>
      <c r="K174" s="122"/>
      <c r="L174" s="122"/>
      <c r="M174" s="122" t="e">
        <f t="shared" si="22"/>
        <v>#DIV/0!</v>
      </c>
      <c r="N174" s="124"/>
    </row>
    <row r="175" spans="1:14" ht="12.75" hidden="1" thickBot="1" x14ac:dyDescent="0.25">
      <c r="A175" s="130" t="s">
        <v>268</v>
      </c>
      <c r="B175" s="131"/>
      <c r="C175" s="131"/>
      <c r="D175" s="131"/>
      <c r="E175" s="131"/>
      <c r="F175" s="131"/>
      <c r="G175" s="133"/>
      <c r="H175" s="131"/>
      <c r="I175" s="131"/>
      <c r="J175" s="131" t="e">
        <f t="shared" si="21"/>
        <v>#DIV/0!</v>
      </c>
      <c r="K175" s="131"/>
      <c r="L175" s="131"/>
      <c r="M175" s="131" t="e">
        <f t="shared" si="22"/>
        <v>#DIV/0!</v>
      </c>
      <c r="N175" s="147"/>
    </row>
    <row r="176" spans="1:14" ht="12.75" hidden="1" thickBot="1" x14ac:dyDescent="0.25"/>
    <row r="177" spans="1:14" hidden="1" x14ac:dyDescent="0.2">
      <c r="A177" s="947" t="s">
        <v>332</v>
      </c>
      <c r="B177" s="948"/>
      <c r="C177" s="948"/>
      <c r="D177" s="948"/>
      <c r="E177" s="948"/>
      <c r="F177" s="948"/>
      <c r="G177" s="948"/>
      <c r="H177" s="948"/>
      <c r="I177" s="948"/>
      <c r="J177" s="948"/>
      <c r="K177" s="948"/>
      <c r="L177" s="948"/>
      <c r="M177" s="948"/>
      <c r="N177" s="949"/>
    </row>
    <row r="178" spans="1:14" ht="25.5" hidden="1" customHeight="1" x14ac:dyDescent="0.2">
      <c r="A178" s="117" t="s">
        <v>52</v>
      </c>
      <c r="B178" s="118" t="s">
        <v>281</v>
      </c>
      <c r="C178" s="118" t="s">
        <v>282</v>
      </c>
      <c r="D178" s="118" t="s">
        <v>283</v>
      </c>
      <c r="E178" s="118" t="s">
        <v>284</v>
      </c>
      <c r="F178" s="118" t="s">
        <v>333</v>
      </c>
      <c r="G178" s="119" t="s">
        <v>286</v>
      </c>
      <c r="H178" s="118" t="s">
        <v>334</v>
      </c>
      <c r="I178" s="118" t="s">
        <v>335</v>
      </c>
      <c r="J178" s="119" t="s">
        <v>336</v>
      </c>
      <c r="K178" s="118" t="s">
        <v>290</v>
      </c>
      <c r="L178" s="118" t="s">
        <v>291</v>
      </c>
      <c r="M178" s="118" t="s">
        <v>292</v>
      </c>
      <c r="N178" s="120" t="s">
        <v>293</v>
      </c>
    </row>
    <row r="179" spans="1:14" ht="15" hidden="1" customHeight="1" x14ac:dyDescent="0.2">
      <c r="A179" s="121" t="s">
        <v>270</v>
      </c>
      <c r="B179" s="122"/>
      <c r="C179" s="122"/>
      <c r="D179" s="122"/>
      <c r="E179" s="122"/>
      <c r="F179" s="122"/>
      <c r="G179" s="123"/>
      <c r="H179" s="122"/>
      <c r="I179" s="122"/>
      <c r="J179" s="122" t="e">
        <f>I179/H179</f>
        <v>#DIV/0!</v>
      </c>
      <c r="K179" s="122"/>
      <c r="L179" s="122"/>
      <c r="M179" s="122" t="e">
        <f>L179/K179</f>
        <v>#DIV/0!</v>
      </c>
      <c r="N179" s="124"/>
    </row>
    <row r="180" spans="1:14" ht="15" hidden="1" customHeight="1" x14ac:dyDescent="0.2">
      <c r="A180" s="121" t="s">
        <v>272</v>
      </c>
      <c r="B180" s="122"/>
      <c r="C180" s="122"/>
      <c r="D180" s="122"/>
      <c r="E180" s="122"/>
      <c r="F180" s="122"/>
      <c r="G180" s="123"/>
      <c r="H180" s="122"/>
      <c r="I180" s="122"/>
      <c r="J180" s="122" t="e">
        <f t="shared" ref="J180:J184" si="23">I180/H180</f>
        <v>#DIV/0!</v>
      </c>
      <c r="K180" s="122"/>
      <c r="L180" s="122"/>
      <c r="M180" s="122" t="e">
        <f t="shared" ref="M180:M184" si="24">L180/K180</f>
        <v>#DIV/0!</v>
      </c>
      <c r="N180" s="124"/>
    </row>
    <row r="181" spans="1:14" ht="15" hidden="1" customHeight="1" x14ac:dyDescent="0.2">
      <c r="A181" s="121" t="s">
        <v>273</v>
      </c>
      <c r="B181" s="122"/>
      <c r="C181" s="122"/>
      <c r="D181" s="122"/>
      <c r="E181" s="122"/>
      <c r="F181" s="122"/>
      <c r="G181" s="123"/>
      <c r="H181" s="122"/>
      <c r="I181" s="122"/>
      <c r="J181" s="122" t="e">
        <f t="shared" si="23"/>
        <v>#DIV/0!</v>
      </c>
      <c r="K181" s="122"/>
      <c r="L181" s="122"/>
      <c r="M181" s="122" t="e">
        <f t="shared" si="24"/>
        <v>#DIV/0!</v>
      </c>
      <c r="N181" s="124"/>
    </row>
    <row r="182" spans="1:14" ht="15" hidden="1" customHeight="1" x14ac:dyDescent="0.2">
      <c r="A182" s="121" t="s">
        <v>274</v>
      </c>
      <c r="B182" s="122"/>
      <c r="C182" s="122"/>
      <c r="D182" s="122"/>
      <c r="E182" s="122"/>
      <c r="F182" s="122"/>
      <c r="G182" s="123"/>
      <c r="H182" s="122"/>
      <c r="I182" s="122"/>
      <c r="J182" s="122" t="e">
        <f t="shared" si="23"/>
        <v>#DIV/0!</v>
      </c>
      <c r="K182" s="122"/>
      <c r="L182" s="122"/>
      <c r="M182" s="122" t="e">
        <f t="shared" si="24"/>
        <v>#DIV/0!</v>
      </c>
      <c r="N182" s="124"/>
    </row>
    <row r="183" spans="1:14" ht="15" hidden="1" customHeight="1" x14ac:dyDescent="0.2">
      <c r="A183" s="121" t="s">
        <v>275</v>
      </c>
      <c r="B183" s="122"/>
      <c r="C183" s="122"/>
      <c r="D183" s="122"/>
      <c r="E183" s="122"/>
      <c r="F183" s="122"/>
      <c r="G183" s="123"/>
      <c r="H183" s="122"/>
      <c r="I183" s="122"/>
      <c r="J183" s="122" t="e">
        <f t="shared" si="23"/>
        <v>#DIV/0!</v>
      </c>
      <c r="K183" s="122"/>
      <c r="L183" s="122"/>
      <c r="M183" s="122" t="e">
        <f t="shared" si="24"/>
        <v>#DIV/0!</v>
      </c>
      <c r="N183" s="124"/>
    </row>
    <row r="184" spans="1:14" ht="15" hidden="1" customHeight="1" x14ac:dyDescent="0.2">
      <c r="A184" s="121" t="s">
        <v>276</v>
      </c>
      <c r="B184" s="122"/>
      <c r="C184" s="122"/>
      <c r="D184" s="122"/>
      <c r="E184" s="122"/>
      <c r="F184" s="122"/>
      <c r="G184" s="123"/>
      <c r="H184" s="122"/>
      <c r="I184" s="122"/>
      <c r="J184" s="122" t="e">
        <f t="shared" si="23"/>
        <v>#DIV/0!</v>
      </c>
      <c r="K184" s="122"/>
      <c r="L184" s="122"/>
      <c r="M184" s="122" t="e">
        <f t="shared" si="24"/>
        <v>#DIV/0!</v>
      </c>
      <c r="N184" s="124"/>
    </row>
    <row r="185" spans="1:14" hidden="1" x14ac:dyDescent="0.2">
      <c r="A185" s="121" t="s">
        <v>261</v>
      </c>
      <c r="B185" s="122"/>
      <c r="C185" s="122"/>
      <c r="D185" s="122"/>
      <c r="E185" s="122"/>
      <c r="F185" s="122"/>
      <c r="G185" s="123"/>
      <c r="H185" s="122"/>
      <c r="I185" s="122"/>
      <c r="J185" s="122" t="e">
        <f>I185/H185</f>
        <v>#DIV/0!</v>
      </c>
      <c r="K185" s="122"/>
      <c r="L185" s="122"/>
      <c r="M185" s="122" t="e">
        <f>L185/K185</f>
        <v>#DIV/0!</v>
      </c>
      <c r="N185" s="124"/>
    </row>
    <row r="186" spans="1:14" hidden="1" x14ac:dyDescent="0.2">
      <c r="A186" s="121" t="s">
        <v>262</v>
      </c>
      <c r="B186" s="122"/>
      <c r="C186" s="122"/>
      <c r="D186" s="122"/>
      <c r="E186" s="122"/>
      <c r="F186" s="122"/>
      <c r="G186" s="123"/>
      <c r="H186" s="122"/>
      <c r="I186" s="122"/>
      <c r="J186" s="122" t="e">
        <f t="shared" ref="J186:J190" si="25">I186/H186</f>
        <v>#DIV/0!</v>
      </c>
      <c r="K186" s="122"/>
      <c r="L186" s="122"/>
      <c r="M186" s="122" t="e">
        <f t="shared" ref="M186:M190" si="26">L186/K186</f>
        <v>#DIV/0!</v>
      </c>
      <c r="N186" s="124"/>
    </row>
    <row r="187" spans="1:14" hidden="1" x14ac:dyDescent="0.2">
      <c r="A187" s="121" t="s">
        <v>265</v>
      </c>
      <c r="B187" s="122"/>
      <c r="C187" s="122"/>
      <c r="D187" s="122"/>
      <c r="E187" s="122"/>
      <c r="F187" s="122"/>
      <c r="G187" s="123"/>
      <c r="H187" s="122"/>
      <c r="I187" s="122"/>
      <c r="J187" s="122" t="e">
        <f t="shared" si="25"/>
        <v>#DIV/0!</v>
      </c>
      <c r="K187" s="122"/>
      <c r="L187" s="122"/>
      <c r="M187" s="122" t="e">
        <f t="shared" si="26"/>
        <v>#DIV/0!</v>
      </c>
      <c r="N187" s="124"/>
    </row>
    <row r="188" spans="1:14" hidden="1" x14ac:dyDescent="0.2">
      <c r="A188" s="121" t="s">
        <v>266</v>
      </c>
      <c r="B188" s="122"/>
      <c r="C188" s="122"/>
      <c r="D188" s="122"/>
      <c r="E188" s="122"/>
      <c r="F188" s="122"/>
      <c r="G188" s="123"/>
      <c r="H188" s="122"/>
      <c r="I188" s="122"/>
      <c r="J188" s="122" t="e">
        <f t="shared" si="25"/>
        <v>#DIV/0!</v>
      </c>
      <c r="K188" s="122"/>
      <c r="L188" s="122"/>
      <c r="M188" s="122" t="e">
        <f t="shared" si="26"/>
        <v>#DIV/0!</v>
      </c>
      <c r="N188" s="124"/>
    </row>
    <row r="189" spans="1:14" hidden="1" x14ac:dyDescent="0.2">
      <c r="A189" s="121" t="s">
        <v>267</v>
      </c>
      <c r="B189" s="122"/>
      <c r="C189" s="122"/>
      <c r="D189" s="122"/>
      <c r="E189" s="122"/>
      <c r="F189" s="122"/>
      <c r="G189" s="123"/>
      <c r="H189" s="122"/>
      <c r="I189" s="122"/>
      <c r="J189" s="122" t="e">
        <f t="shared" si="25"/>
        <v>#DIV/0!</v>
      </c>
      <c r="K189" s="122"/>
      <c r="L189" s="122"/>
      <c r="M189" s="122" t="e">
        <f t="shared" si="26"/>
        <v>#DIV/0!</v>
      </c>
      <c r="N189" s="124"/>
    </row>
    <row r="190" spans="1:14" ht="12.75" hidden="1" thickBot="1" x14ac:dyDescent="0.25">
      <c r="A190" s="130" t="s">
        <v>268</v>
      </c>
      <c r="B190" s="131"/>
      <c r="C190" s="131"/>
      <c r="D190" s="131"/>
      <c r="E190" s="131"/>
      <c r="F190" s="131"/>
      <c r="G190" s="133"/>
      <c r="H190" s="131"/>
      <c r="I190" s="131"/>
      <c r="J190" s="131" t="e">
        <f t="shared" si="25"/>
        <v>#DIV/0!</v>
      </c>
      <c r="K190" s="131"/>
      <c r="L190" s="131"/>
      <c r="M190" s="131" t="e">
        <f t="shared" si="26"/>
        <v>#DIV/0!</v>
      </c>
      <c r="N190" s="147"/>
    </row>
    <row r="191" spans="1:14" hidden="1" x14ac:dyDescent="0.2"/>
    <row r="192" spans="1:14" ht="12.75" hidden="1" thickBot="1" x14ac:dyDescent="0.25"/>
    <row r="193" spans="1:7" ht="26.25" hidden="1" customHeight="1" x14ac:dyDescent="0.2">
      <c r="A193" s="944" t="s">
        <v>337</v>
      </c>
      <c r="B193" s="945"/>
      <c r="C193" s="945"/>
      <c r="D193" s="945"/>
      <c r="E193" s="945"/>
      <c r="F193" s="945"/>
      <c r="G193" s="946"/>
    </row>
    <row r="194" spans="1:7" ht="36.75" hidden="1" thickBot="1" x14ac:dyDescent="0.25">
      <c r="A194" s="117" t="s">
        <v>47</v>
      </c>
      <c r="B194" s="148" t="s">
        <v>281</v>
      </c>
      <c r="C194" s="148" t="s">
        <v>282</v>
      </c>
      <c r="D194" s="148" t="s">
        <v>338</v>
      </c>
      <c r="E194" s="148" t="s">
        <v>339</v>
      </c>
      <c r="F194" s="148" t="s">
        <v>340</v>
      </c>
      <c r="G194" s="149" t="s">
        <v>341</v>
      </c>
    </row>
    <row r="195" spans="1:7" ht="20.25" hidden="1" customHeight="1" x14ac:dyDescent="0.2">
      <c r="A195" s="150" t="s">
        <v>261</v>
      </c>
      <c r="B195" s="151"/>
      <c r="C195" s="151"/>
      <c r="D195" s="151"/>
      <c r="E195" s="151"/>
      <c r="F195" s="151"/>
      <c r="G195" s="152"/>
    </row>
    <row r="196" spans="1:7" ht="20.25" hidden="1" customHeight="1" x14ac:dyDescent="0.2">
      <c r="A196" s="121" t="s">
        <v>262</v>
      </c>
      <c r="B196" s="137" t="s">
        <v>294</v>
      </c>
      <c r="C196" s="137" t="s">
        <v>342</v>
      </c>
      <c r="D196" s="137" t="s">
        <v>343</v>
      </c>
      <c r="E196" s="125">
        <v>83288000</v>
      </c>
      <c r="F196" s="122"/>
      <c r="G196" s="153" t="s">
        <v>344</v>
      </c>
    </row>
    <row r="197" spans="1:7" ht="20.25" hidden="1" customHeight="1" x14ac:dyDescent="0.2">
      <c r="A197" s="121" t="s">
        <v>262</v>
      </c>
      <c r="B197" s="137" t="s">
        <v>298</v>
      </c>
      <c r="C197" s="137" t="s">
        <v>345</v>
      </c>
      <c r="D197" s="137" t="s">
        <v>299</v>
      </c>
      <c r="E197" s="125">
        <v>156704000</v>
      </c>
      <c r="F197" s="122"/>
      <c r="G197" s="153" t="s">
        <v>346</v>
      </c>
    </row>
    <row r="198" spans="1:7" ht="20.25" hidden="1" customHeight="1" x14ac:dyDescent="0.2">
      <c r="A198" s="121" t="s">
        <v>262</v>
      </c>
      <c r="B198" s="137" t="s">
        <v>298</v>
      </c>
      <c r="C198" s="137" t="s">
        <v>345</v>
      </c>
      <c r="D198" s="137" t="s">
        <v>347</v>
      </c>
      <c r="E198" s="125">
        <v>124132000</v>
      </c>
      <c r="F198" s="122"/>
      <c r="G198" s="153" t="s">
        <v>348</v>
      </c>
    </row>
    <row r="199" spans="1:7" ht="20.25" hidden="1" customHeight="1" x14ac:dyDescent="0.2">
      <c r="A199" s="121" t="s">
        <v>265</v>
      </c>
      <c r="B199" s="137" t="s">
        <v>294</v>
      </c>
      <c r="C199" s="137" t="s">
        <v>342</v>
      </c>
      <c r="D199" s="137" t="s">
        <v>343</v>
      </c>
      <c r="E199" s="125">
        <v>83288000</v>
      </c>
      <c r="F199" s="122"/>
      <c r="G199" s="153" t="s">
        <v>349</v>
      </c>
    </row>
    <row r="200" spans="1:7" ht="20.25" hidden="1" customHeight="1" x14ac:dyDescent="0.2">
      <c r="A200" s="121" t="s">
        <v>265</v>
      </c>
      <c r="B200" s="137" t="s">
        <v>298</v>
      </c>
      <c r="C200" s="137" t="s">
        <v>345</v>
      </c>
      <c r="D200" s="137" t="s">
        <v>299</v>
      </c>
      <c r="E200" s="125">
        <v>258692608</v>
      </c>
      <c r="F200" s="122"/>
      <c r="G200" s="153" t="s">
        <v>350</v>
      </c>
    </row>
    <row r="201" spans="1:7" ht="20.25" hidden="1" customHeight="1" x14ac:dyDescent="0.2">
      <c r="A201" s="121" t="s">
        <v>265</v>
      </c>
      <c r="B201" s="137" t="s">
        <v>298</v>
      </c>
      <c r="C201" s="137" t="s">
        <v>345</v>
      </c>
      <c r="D201" s="137" t="s">
        <v>347</v>
      </c>
      <c r="E201" s="125">
        <v>124132000</v>
      </c>
      <c r="F201" s="122"/>
      <c r="G201" s="153" t="s">
        <v>351</v>
      </c>
    </row>
    <row r="202" spans="1:7" ht="20.25" hidden="1" customHeight="1" x14ac:dyDescent="0.2">
      <c r="A202" s="121" t="s">
        <v>266</v>
      </c>
      <c r="B202" s="137" t="s">
        <v>294</v>
      </c>
      <c r="C202" s="137" t="s">
        <v>342</v>
      </c>
      <c r="D202" s="137" t="s">
        <v>343</v>
      </c>
      <c r="E202" s="125">
        <v>83288000</v>
      </c>
      <c r="F202" s="122"/>
      <c r="G202" s="153" t="s">
        <v>352</v>
      </c>
    </row>
    <row r="203" spans="1:7" ht="20.25" hidden="1" customHeight="1" x14ac:dyDescent="0.2">
      <c r="A203" s="121" t="s">
        <v>266</v>
      </c>
      <c r="B203" s="137" t="s">
        <v>298</v>
      </c>
      <c r="C203" s="137" t="s">
        <v>345</v>
      </c>
      <c r="D203" s="137" t="s">
        <v>299</v>
      </c>
      <c r="E203" s="125">
        <v>277115074</v>
      </c>
      <c r="F203" s="122"/>
      <c r="G203" s="153" t="s">
        <v>353</v>
      </c>
    </row>
    <row r="204" spans="1:7" ht="20.25" hidden="1" customHeight="1" x14ac:dyDescent="0.2">
      <c r="A204" s="121" t="s">
        <v>266</v>
      </c>
      <c r="B204" s="137" t="s">
        <v>298</v>
      </c>
      <c r="C204" s="137" t="s">
        <v>345</v>
      </c>
      <c r="D204" s="137" t="s">
        <v>347</v>
      </c>
      <c r="E204" s="125">
        <v>178240000</v>
      </c>
      <c r="F204" s="122"/>
      <c r="G204" s="153" t="s">
        <v>354</v>
      </c>
    </row>
    <row r="205" spans="1:7" ht="20.25" hidden="1" customHeight="1" x14ac:dyDescent="0.2">
      <c r="A205" s="121" t="s">
        <v>267</v>
      </c>
      <c r="B205" s="137" t="s">
        <v>294</v>
      </c>
      <c r="C205" s="137" t="s">
        <v>342</v>
      </c>
      <c r="D205" s="137" t="s">
        <v>343</v>
      </c>
      <c r="E205" s="125">
        <v>95439119</v>
      </c>
      <c r="F205" s="122"/>
      <c r="G205" s="153" t="s">
        <v>355</v>
      </c>
    </row>
    <row r="206" spans="1:7" ht="20.25" hidden="1" customHeight="1" x14ac:dyDescent="0.2">
      <c r="A206" s="121" t="s">
        <v>267</v>
      </c>
      <c r="B206" s="137" t="s">
        <v>298</v>
      </c>
      <c r="C206" s="137" t="s">
        <v>345</v>
      </c>
      <c r="D206" s="137" t="s">
        <v>299</v>
      </c>
      <c r="E206" s="125">
        <v>290955449</v>
      </c>
      <c r="F206" s="122"/>
      <c r="G206" s="153" t="s">
        <v>356</v>
      </c>
    </row>
    <row r="207" spans="1:7" ht="20.25" hidden="1" customHeight="1" x14ac:dyDescent="0.2">
      <c r="A207" s="121" t="s">
        <v>267</v>
      </c>
      <c r="B207" s="137" t="s">
        <v>298</v>
      </c>
      <c r="C207" s="137" t="s">
        <v>345</v>
      </c>
      <c r="D207" s="137" t="s">
        <v>347</v>
      </c>
      <c r="E207" s="125">
        <v>217445119</v>
      </c>
      <c r="F207" s="122"/>
      <c r="G207" s="153" t="s">
        <v>357</v>
      </c>
    </row>
    <row r="208" spans="1:7" ht="12.75" hidden="1" thickBot="1" x14ac:dyDescent="0.25">
      <c r="A208" s="130" t="s">
        <v>268</v>
      </c>
      <c r="B208" s="131"/>
      <c r="C208" s="131"/>
      <c r="D208" s="131"/>
      <c r="E208" s="131"/>
      <c r="F208" s="131"/>
      <c r="G208" s="154"/>
    </row>
    <row r="209" spans="1:7" ht="12.75" hidden="1" thickBot="1" x14ac:dyDescent="0.25"/>
    <row r="210" spans="1:7" hidden="1" x14ac:dyDescent="0.2">
      <c r="A210" s="944" t="s">
        <v>358</v>
      </c>
      <c r="B210" s="945"/>
      <c r="C210" s="945"/>
      <c r="D210" s="945"/>
      <c r="E210" s="945"/>
      <c r="F210" s="945"/>
      <c r="G210" s="946"/>
    </row>
    <row r="211" spans="1:7" ht="36.75" hidden="1" thickBot="1" x14ac:dyDescent="0.25">
      <c r="A211" s="117" t="s">
        <v>48</v>
      </c>
      <c r="B211" s="148" t="s">
        <v>281</v>
      </c>
      <c r="C211" s="148" t="s">
        <v>282</v>
      </c>
      <c r="D211" s="148" t="s">
        <v>338</v>
      </c>
      <c r="E211" s="148" t="s">
        <v>359</v>
      </c>
      <c r="F211" s="148" t="s">
        <v>360</v>
      </c>
      <c r="G211" s="149" t="s">
        <v>341</v>
      </c>
    </row>
    <row r="212" spans="1:7" ht="16.5" hidden="1" customHeight="1" x14ac:dyDescent="0.2">
      <c r="A212" s="121" t="s">
        <v>270</v>
      </c>
      <c r="B212" s="137" t="s">
        <v>294</v>
      </c>
      <c r="C212" s="137" t="s">
        <v>342</v>
      </c>
      <c r="D212" s="137" t="s">
        <v>343</v>
      </c>
      <c r="E212" s="155">
        <v>1217531000</v>
      </c>
      <c r="F212" s="155">
        <v>0</v>
      </c>
      <c r="G212" s="153" t="s">
        <v>307</v>
      </c>
    </row>
    <row r="213" spans="1:7" ht="16.5" hidden="1" customHeight="1" x14ac:dyDescent="0.2">
      <c r="A213" s="121" t="s">
        <v>270</v>
      </c>
      <c r="B213" s="137" t="s">
        <v>298</v>
      </c>
      <c r="C213" s="137" t="s">
        <v>345</v>
      </c>
      <c r="D213" s="137" t="s">
        <v>299</v>
      </c>
      <c r="E213" s="155">
        <v>6703815000</v>
      </c>
      <c r="F213" s="155">
        <v>0</v>
      </c>
      <c r="G213" s="153" t="s">
        <v>308</v>
      </c>
    </row>
    <row r="214" spans="1:7" ht="16.5" hidden="1" customHeight="1" x14ac:dyDescent="0.2">
      <c r="A214" s="121" t="s">
        <v>270</v>
      </c>
      <c r="B214" s="137" t="s">
        <v>298</v>
      </c>
      <c r="C214" s="137" t="s">
        <v>345</v>
      </c>
      <c r="D214" s="137" t="s">
        <v>347</v>
      </c>
      <c r="E214" s="155">
        <v>11225759000</v>
      </c>
      <c r="F214" s="155">
        <v>0</v>
      </c>
      <c r="G214" s="153" t="s">
        <v>309</v>
      </c>
    </row>
    <row r="215" spans="1:7" ht="16.5" hidden="1" customHeight="1" x14ac:dyDescent="0.2">
      <c r="A215" s="121" t="s">
        <v>272</v>
      </c>
      <c r="B215" s="137" t="s">
        <v>294</v>
      </c>
      <c r="C215" s="137" t="s">
        <v>342</v>
      </c>
      <c r="D215" s="137" t="s">
        <v>343</v>
      </c>
      <c r="E215" s="155">
        <v>1327531000</v>
      </c>
      <c r="F215" s="155">
        <v>0</v>
      </c>
      <c r="G215" s="153" t="s">
        <v>310</v>
      </c>
    </row>
    <row r="216" spans="1:7" ht="16.5" hidden="1" customHeight="1" x14ac:dyDescent="0.2">
      <c r="A216" s="121" t="s">
        <v>272</v>
      </c>
      <c r="B216" s="137" t="s">
        <v>298</v>
      </c>
      <c r="C216" s="137" t="s">
        <v>345</v>
      </c>
      <c r="D216" s="137" t="s">
        <v>299</v>
      </c>
      <c r="E216" s="155">
        <v>6746695428</v>
      </c>
      <c r="F216" s="155">
        <v>0</v>
      </c>
      <c r="G216" s="153" t="s">
        <v>311</v>
      </c>
    </row>
    <row r="217" spans="1:7" ht="16.5" hidden="1" customHeight="1" x14ac:dyDescent="0.2">
      <c r="A217" s="121" t="s">
        <v>272</v>
      </c>
      <c r="B217" s="137" t="s">
        <v>298</v>
      </c>
      <c r="C217" s="137" t="s">
        <v>345</v>
      </c>
      <c r="D217" s="137" t="s">
        <v>347</v>
      </c>
      <c r="E217" s="155">
        <v>11072878572</v>
      </c>
      <c r="F217" s="155">
        <v>0</v>
      </c>
      <c r="G217" s="153" t="s">
        <v>312</v>
      </c>
    </row>
    <row r="218" spans="1:7" ht="16.5" hidden="1" customHeight="1" x14ac:dyDescent="0.2">
      <c r="A218" s="121" t="s">
        <v>273</v>
      </c>
      <c r="B218" s="137" t="s">
        <v>294</v>
      </c>
      <c r="C218" s="137" t="s">
        <v>342</v>
      </c>
      <c r="D218" s="123" t="s">
        <v>343</v>
      </c>
      <c r="E218" s="155">
        <v>1327531000</v>
      </c>
      <c r="F218" s="155">
        <v>3737358</v>
      </c>
      <c r="G218" s="153" t="s">
        <v>313</v>
      </c>
    </row>
    <row r="219" spans="1:7" ht="16.5" hidden="1" customHeight="1" x14ac:dyDescent="0.2">
      <c r="A219" s="121" t="s">
        <v>273</v>
      </c>
      <c r="B219" s="137" t="s">
        <v>298</v>
      </c>
      <c r="C219" s="137" t="s">
        <v>345</v>
      </c>
      <c r="D219" s="123" t="s">
        <v>299</v>
      </c>
      <c r="E219" s="155">
        <v>6746695428</v>
      </c>
      <c r="F219" s="155">
        <v>17494391</v>
      </c>
      <c r="G219" s="153" t="s">
        <v>314</v>
      </c>
    </row>
    <row r="220" spans="1:7" ht="16.5" hidden="1" customHeight="1" x14ac:dyDescent="0.2">
      <c r="A220" s="121" t="s">
        <v>273</v>
      </c>
      <c r="B220" s="137" t="s">
        <v>298</v>
      </c>
      <c r="C220" s="137" t="s">
        <v>345</v>
      </c>
      <c r="D220" s="123" t="s">
        <v>347</v>
      </c>
      <c r="E220" s="155">
        <v>11072878572</v>
      </c>
      <c r="F220" s="155">
        <v>7485951</v>
      </c>
      <c r="G220" s="153" t="s">
        <v>315</v>
      </c>
    </row>
    <row r="221" spans="1:7" ht="16.5" hidden="1" customHeight="1" x14ac:dyDescent="0.2">
      <c r="A221" s="121" t="s">
        <v>274</v>
      </c>
      <c r="B221" s="122" t="s">
        <v>294</v>
      </c>
      <c r="C221" s="122" t="s">
        <v>342</v>
      </c>
      <c r="D221" s="122" t="s">
        <v>343</v>
      </c>
      <c r="E221" s="155">
        <v>1305476000</v>
      </c>
      <c r="F221" s="155">
        <v>1489800.0033971732</v>
      </c>
      <c r="G221" s="153" t="s">
        <v>316</v>
      </c>
    </row>
    <row r="222" spans="1:7" ht="16.5" hidden="1" customHeight="1" x14ac:dyDescent="0.2">
      <c r="A222" s="121" t="s">
        <v>274</v>
      </c>
      <c r="B222" s="122" t="s">
        <v>298</v>
      </c>
      <c r="C222" s="122" t="s">
        <v>345</v>
      </c>
      <c r="D222" s="122" t="s">
        <v>299</v>
      </c>
      <c r="E222" s="155">
        <v>10447442000</v>
      </c>
      <c r="F222" s="155">
        <v>30225000</v>
      </c>
      <c r="G222" s="153" t="s">
        <v>317</v>
      </c>
    </row>
    <row r="223" spans="1:7" ht="16.5" hidden="1" customHeight="1" x14ac:dyDescent="0.2">
      <c r="A223" s="121" t="s">
        <v>274</v>
      </c>
      <c r="B223" s="122" t="s">
        <v>298</v>
      </c>
      <c r="C223" s="122" t="s">
        <v>345</v>
      </c>
      <c r="D223" s="122" t="s">
        <v>347</v>
      </c>
      <c r="E223" s="155">
        <v>1305476000</v>
      </c>
      <c r="F223" s="155">
        <v>23603400</v>
      </c>
      <c r="G223" s="153" t="s">
        <v>318</v>
      </c>
    </row>
    <row r="224" spans="1:7" ht="16.5" hidden="1" customHeight="1" x14ac:dyDescent="0.2">
      <c r="A224" s="121" t="s">
        <v>275</v>
      </c>
      <c r="B224" s="122" t="s">
        <v>294</v>
      </c>
      <c r="C224" s="122" t="s">
        <v>342</v>
      </c>
      <c r="D224" s="122" t="s">
        <v>343</v>
      </c>
      <c r="E224" s="155">
        <v>1305476000</v>
      </c>
      <c r="F224" s="155">
        <v>31450801</v>
      </c>
      <c r="G224" s="153"/>
    </row>
    <row r="225" spans="1:8" ht="16.5" hidden="1" customHeight="1" x14ac:dyDescent="0.2">
      <c r="A225" s="121" t="s">
        <v>275</v>
      </c>
      <c r="B225" s="122" t="s">
        <v>298</v>
      </c>
      <c r="C225" s="122" t="s">
        <v>345</v>
      </c>
      <c r="D225" s="122" t="s">
        <v>299</v>
      </c>
      <c r="E225" s="155">
        <v>10447442000</v>
      </c>
      <c r="F225" s="155">
        <v>55794535</v>
      </c>
      <c r="G225" s="153"/>
    </row>
    <row r="226" spans="1:8" ht="16.5" hidden="1" customHeight="1" x14ac:dyDescent="0.2">
      <c r="A226" s="121" t="s">
        <v>275</v>
      </c>
      <c r="B226" s="122" t="s">
        <v>298</v>
      </c>
      <c r="C226" s="122" t="s">
        <v>345</v>
      </c>
      <c r="D226" s="122" t="s">
        <v>347</v>
      </c>
      <c r="E226" s="155">
        <v>1305476000</v>
      </c>
      <c r="F226" s="155">
        <v>40175729.993205652</v>
      </c>
      <c r="G226" s="153"/>
    </row>
    <row r="227" spans="1:8" ht="16.5" hidden="1" customHeight="1" x14ac:dyDescent="0.2">
      <c r="A227" s="121" t="s">
        <v>276</v>
      </c>
      <c r="B227" s="122" t="s">
        <v>294</v>
      </c>
      <c r="C227" s="122" t="s">
        <v>342</v>
      </c>
      <c r="D227" s="122" t="s">
        <v>343</v>
      </c>
      <c r="E227" s="155">
        <v>1305476000</v>
      </c>
      <c r="F227" s="155">
        <v>14650074</v>
      </c>
      <c r="G227" s="153"/>
    </row>
    <row r="228" spans="1:8" ht="16.5" hidden="1" customHeight="1" x14ac:dyDescent="0.2">
      <c r="A228" s="121" t="s">
        <v>276</v>
      </c>
      <c r="B228" s="122" t="s">
        <v>298</v>
      </c>
      <c r="C228" s="122" t="s">
        <v>345</v>
      </c>
      <c r="D228" s="122" t="s">
        <v>299</v>
      </c>
      <c r="E228" s="155">
        <v>10447442000</v>
      </c>
      <c r="F228" s="155">
        <v>149908804</v>
      </c>
      <c r="G228" s="153"/>
    </row>
    <row r="229" spans="1:8" ht="16.5" hidden="1" customHeight="1" x14ac:dyDescent="0.2">
      <c r="A229" s="121" t="s">
        <v>276</v>
      </c>
      <c r="B229" s="122" t="s">
        <v>298</v>
      </c>
      <c r="C229" s="122" t="s">
        <v>345</v>
      </c>
      <c r="D229" s="122" t="s">
        <v>347</v>
      </c>
      <c r="E229" s="155">
        <v>1305476000</v>
      </c>
      <c r="F229" s="155">
        <v>41315853</v>
      </c>
      <c r="G229" s="153"/>
    </row>
    <row r="230" spans="1:8" ht="16.5" hidden="1" customHeight="1" x14ac:dyDescent="0.2">
      <c r="A230" s="121" t="s">
        <v>261</v>
      </c>
      <c r="B230" s="122"/>
      <c r="C230" s="122"/>
      <c r="D230" s="122"/>
      <c r="E230" s="155"/>
      <c r="F230" s="155"/>
      <c r="G230" s="153"/>
    </row>
    <row r="231" spans="1:8" ht="16.5" hidden="1" customHeight="1" x14ac:dyDescent="0.2">
      <c r="A231" s="121" t="s">
        <v>261</v>
      </c>
      <c r="B231" s="122"/>
      <c r="C231" s="122"/>
      <c r="D231" s="122"/>
      <c r="E231" s="155"/>
      <c r="F231" s="155"/>
      <c r="G231" s="153"/>
    </row>
    <row r="232" spans="1:8" ht="16.5" hidden="1" customHeight="1" x14ac:dyDescent="0.2">
      <c r="A232" s="121" t="s">
        <v>261</v>
      </c>
      <c r="B232" s="122"/>
      <c r="C232" s="122"/>
      <c r="D232" s="122"/>
      <c r="E232" s="122"/>
      <c r="F232" s="122"/>
      <c r="G232" s="153"/>
    </row>
    <row r="233" spans="1:8" ht="15.75" hidden="1" customHeight="1" x14ac:dyDescent="0.2">
      <c r="A233" s="121" t="s">
        <v>262</v>
      </c>
      <c r="B233" s="187" t="s">
        <v>294</v>
      </c>
      <c r="C233" s="187" t="s">
        <v>342</v>
      </c>
      <c r="D233" s="187" t="s">
        <v>343</v>
      </c>
      <c r="E233" s="171">
        <v>499820918</v>
      </c>
      <c r="F233" s="171">
        <v>293727000</v>
      </c>
      <c r="G233" s="182" t="s">
        <v>319</v>
      </c>
      <c r="H233" s="146">
        <f t="shared" ref="H233:H247" si="27">LEN(G233)</f>
        <v>196</v>
      </c>
    </row>
    <row r="234" spans="1:8" ht="15.75" hidden="1" customHeight="1" x14ac:dyDescent="0.2">
      <c r="A234" s="121" t="s">
        <v>262</v>
      </c>
      <c r="B234" s="187" t="s">
        <v>298</v>
      </c>
      <c r="C234" s="187" t="s">
        <v>345</v>
      </c>
      <c r="D234" s="187" t="s">
        <v>299</v>
      </c>
      <c r="E234" s="171">
        <v>11580436002.333332</v>
      </c>
      <c r="F234" s="171">
        <v>843038158</v>
      </c>
      <c r="G234" s="182" t="s">
        <v>320</v>
      </c>
      <c r="H234" s="146">
        <f t="shared" si="27"/>
        <v>197</v>
      </c>
    </row>
    <row r="235" spans="1:8" ht="15.75" hidden="1" customHeight="1" x14ac:dyDescent="0.2">
      <c r="A235" s="121" t="s">
        <v>262</v>
      </c>
      <c r="B235" s="187" t="s">
        <v>298</v>
      </c>
      <c r="C235" s="187" t="s">
        <v>345</v>
      </c>
      <c r="D235" s="187" t="s">
        <v>347</v>
      </c>
      <c r="E235" s="171">
        <v>5612076752.9999981</v>
      </c>
      <c r="F235" s="171">
        <v>427062000</v>
      </c>
      <c r="G235" s="182" t="s">
        <v>321</v>
      </c>
      <c r="H235" s="146">
        <f t="shared" si="27"/>
        <v>158</v>
      </c>
    </row>
    <row r="236" spans="1:8" ht="12" hidden="1" customHeight="1" x14ac:dyDescent="0.2">
      <c r="A236" s="121" t="s">
        <v>265</v>
      </c>
      <c r="B236" s="122" t="s">
        <v>294</v>
      </c>
      <c r="C236" s="122" t="s">
        <v>342</v>
      </c>
      <c r="D236" s="122" t="s">
        <v>343</v>
      </c>
      <c r="E236" s="171">
        <v>311023000</v>
      </c>
      <c r="F236" s="171">
        <v>293727000</v>
      </c>
      <c r="G236" s="124" t="s">
        <v>394</v>
      </c>
      <c r="H236" s="184">
        <f t="shared" si="27"/>
        <v>62</v>
      </c>
    </row>
    <row r="237" spans="1:8" ht="60" hidden="1" x14ac:dyDescent="0.2">
      <c r="A237" s="121" t="s">
        <v>265</v>
      </c>
      <c r="B237" s="122" t="s">
        <v>298</v>
      </c>
      <c r="C237" s="122" t="s">
        <v>345</v>
      </c>
      <c r="D237" s="122" t="s">
        <v>299</v>
      </c>
      <c r="E237" s="171">
        <v>11490861675</v>
      </c>
      <c r="F237" s="171">
        <v>843038158</v>
      </c>
      <c r="G237" s="142" t="s">
        <v>396</v>
      </c>
      <c r="H237" s="184">
        <f t="shared" si="27"/>
        <v>153</v>
      </c>
    </row>
    <row r="238" spans="1:8" ht="48" hidden="1" x14ac:dyDescent="0.2">
      <c r="A238" s="121" t="s">
        <v>265</v>
      </c>
      <c r="B238" s="122" t="s">
        <v>298</v>
      </c>
      <c r="C238" s="122" t="s">
        <v>345</v>
      </c>
      <c r="D238" s="122" t="s">
        <v>347</v>
      </c>
      <c r="E238" s="171">
        <v>5344473753</v>
      </c>
      <c r="F238" s="171">
        <v>433562000</v>
      </c>
      <c r="G238" s="188" t="s">
        <v>395</v>
      </c>
      <c r="H238" s="184">
        <f t="shared" si="27"/>
        <v>139</v>
      </c>
    </row>
    <row r="239" spans="1:8" ht="30" hidden="1" customHeight="1" x14ac:dyDescent="0.2">
      <c r="A239" s="198" t="s">
        <v>266</v>
      </c>
      <c r="B239" s="122" t="s">
        <v>294</v>
      </c>
      <c r="C239" s="122" t="s">
        <v>342</v>
      </c>
      <c r="D239" s="122" t="s">
        <v>343</v>
      </c>
      <c r="E239" s="171">
        <v>311023000</v>
      </c>
      <c r="F239" s="171">
        <v>293727000</v>
      </c>
      <c r="G239" s="196" t="s">
        <v>399</v>
      </c>
      <c r="H239" s="184">
        <f t="shared" si="27"/>
        <v>198</v>
      </c>
    </row>
    <row r="240" spans="1:8" ht="30" hidden="1" customHeight="1" x14ac:dyDescent="0.2">
      <c r="A240" s="198" t="s">
        <v>266</v>
      </c>
      <c r="B240" s="122" t="s">
        <v>298</v>
      </c>
      <c r="C240" s="122" t="s">
        <v>345</v>
      </c>
      <c r="D240" s="122" t="s">
        <v>299</v>
      </c>
      <c r="E240" s="171">
        <v>11490861675</v>
      </c>
      <c r="F240" s="171">
        <v>5678403405</v>
      </c>
      <c r="G240" s="196" t="s">
        <v>400</v>
      </c>
      <c r="H240" s="184">
        <f t="shared" si="27"/>
        <v>140</v>
      </c>
    </row>
    <row r="241" spans="1:10" ht="60" hidden="1" x14ac:dyDescent="0.2">
      <c r="A241" s="198" t="s">
        <v>266</v>
      </c>
      <c r="B241" s="122" t="s">
        <v>298</v>
      </c>
      <c r="C241" s="122" t="s">
        <v>345</v>
      </c>
      <c r="D241" s="122" t="s">
        <v>347</v>
      </c>
      <c r="E241" s="171">
        <v>5344473753</v>
      </c>
      <c r="F241" s="171">
        <v>447442000</v>
      </c>
      <c r="G241" s="196" t="s">
        <v>398</v>
      </c>
      <c r="H241" s="184">
        <f t="shared" si="27"/>
        <v>149</v>
      </c>
    </row>
    <row r="242" spans="1:10" ht="84" hidden="1" x14ac:dyDescent="0.2">
      <c r="A242" s="202" t="s">
        <v>267</v>
      </c>
      <c r="B242" s="122" t="s">
        <v>294</v>
      </c>
      <c r="C242" s="122" t="s">
        <v>342</v>
      </c>
      <c r="D242" s="122" t="s">
        <v>343</v>
      </c>
      <c r="E242" s="171">
        <v>311023000</v>
      </c>
      <c r="F242" s="171">
        <v>293727000</v>
      </c>
      <c r="G242" s="196" t="s">
        <v>410</v>
      </c>
      <c r="H242" s="184">
        <f t="shared" si="27"/>
        <v>200</v>
      </c>
    </row>
    <row r="243" spans="1:10" ht="60" hidden="1" x14ac:dyDescent="0.2">
      <c r="A243" s="202" t="s">
        <v>267</v>
      </c>
      <c r="B243" s="122" t="s">
        <v>298</v>
      </c>
      <c r="C243" s="122" t="s">
        <v>345</v>
      </c>
      <c r="D243" s="122" t="s">
        <v>299</v>
      </c>
      <c r="E243" s="171">
        <v>11490861675</v>
      </c>
      <c r="F243" s="171">
        <v>5709340405</v>
      </c>
      <c r="G243" s="196" t="s">
        <v>411</v>
      </c>
      <c r="H243" s="184">
        <f t="shared" si="27"/>
        <v>169</v>
      </c>
    </row>
    <row r="244" spans="1:10" ht="72" hidden="1" x14ac:dyDescent="0.2">
      <c r="A244" s="202" t="s">
        <v>267</v>
      </c>
      <c r="B244" s="122" t="s">
        <v>298</v>
      </c>
      <c r="C244" s="122" t="s">
        <v>345</v>
      </c>
      <c r="D244" s="122" t="s">
        <v>347</v>
      </c>
      <c r="E244" s="171">
        <v>5344473753</v>
      </c>
      <c r="F244" s="171">
        <v>447442000</v>
      </c>
      <c r="G244" s="196" t="s">
        <v>409</v>
      </c>
      <c r="H244" s="184">
        <f t="shared" si="27"/>
        <v>146</v>
      </c>
    </row>
    <row r="245" spans="1:10" ht="30" hidden="1" customHeight="1" x14ac:dyDescent="0.2">
      <c r="A245" s="122" t="s">
        <v>268</v>
      </c>
      <c r="B245" s="122" t="s">
        <v>294</v>
      </c>
      <c r="C245" s="122" t="s">
        <v>342</v>
      </c>
      <c r="D245" s="122" t="s">
        <v>343</v>
      </c>
      <c r="E245" s="199">
        <v>311023000</v>
      </c>
      <c r="F245" s="199">
        <v>226883415</v>
      </c>
      <c r="G245" s="197" t="s">
        <v>415</v>
      </c>
      <c r="H245" s="184">
        <f t="shared" si="27"/>
        <v>167</v>
      </c>
    </row>
    <row r="246" spans="1:10" ht="30" hidden="1" customHeight="1" x14ac:dyDescent="0.2">
      <c r="A246" s="122" t="s">
        <v>268</v>
      </c>
      <c r="B246" s="122" t="s">
        <v>298</v>
      </c>
      <c r="C246" s="122" t="s">
        <v>345</v>
      </c>
      <c r="D246" s="122" t="s">
        <v>299</v>
      </c>
      <c r="E246" s="199">
        <v>18071384428</v>
      </c>
      <c r="F246" s="199">
        <v>9392146103</v>
      </c>
      <c r="G246" s="205" t="s">
        <v>412</v>
      </c>
      <c r="H246" s="184">
        <f t="shared" si="27"/>
        <v>90</v>
      </c>
    </row>
    <row r="247" spans="1:10" ht="30" hidden="1" customHeight="1" x14ac:dyDescent="0.2">
      <c r="A247" s="129" t="s">
        <v>268</v>
      </c>
      <c r="B247" s="129" t="s">
        <v>298</v>
      </c>
      <c r="C247" s="129" t="s">
        <v>345</v>
      </c>
      <c r="D247" s="129" t="s">
        <v>347</v>
      </c>
      <c r="E247" s="222">
        <v>475202000</v>
      </c>
      <c r="F247" s="222">
        <v>396615724</v>
      </c>
      <c r="G247" s="223" t="s">
        <v>416</v>
      </c>
      <c r="H247" s="184">
        <f t="shared" si="27"/>
        <v>188</v>
      </c>
    </row>
    <row r="248" spans="1:10" ht="30" customHeight="1" thickBot="1" x14ac:dyDescent="0.25">
      <c r="E248" s="224"/>
      <c r="F248" s="224"/>
      <c r="G248" s="225"/>
      <c r="H248" s="184"/>
      <c r="I248" s="318"/>
      <c r="J248" s="317"/>
    </row>
    <row r="249" spans="1:10" ht="12.75" thickBot="1" x14ac:dyDescent="0.25">
      <c r="A249" s="950" t="s">
        <v>361</v>
      </c>
      <c r="B249" s="951"/>
      <c r="C249" s="951"/>
      <c r="D249" s="951"/>
      <c r="E249" s="951"/>
      <c r="F249" s="951"/>
      <c r="G249" s="952"/>
      <c r="J249" s="316"/>
    </row>
    <row r="250" spans="1:10" ht="36.75" thickBot="1" x14ac:dyDescent="0.25">
      <c r="A250" s="226" t="s">
        <v>50</v>
      </c>
      <c r="B250" s="227" t="s">
        <v>281</v>
      </c>
      <c r="C250" s="227" t="s">
        <v>282</v>
      </c>
      <c r="D250" s="227" t="s">
        <v>338</v>
      </c>
      <c r="E250" s="234" t="s">
        <v>362</v>
      </c>
      <c r="F250" s="234" t="s">
        <v>363</v>
      </c>
      <c r="G250" s="228" t="s">
        <v>341</v>
      </c>
      <c r="J250" s="316"/>
    </row>
    <row r="251" spans="1:10" ht="15" hidden="1" customHeight="1" x14ac:dyDescent="0.2">
      <c r="A251" s="121" t="s">
        <v>270</v>
      </c>
      <c r="B251" s="122" t="s">
        <v>294</v>
      </c>
      <c r="C251" s="122" t="s">
        <v>342</v>
      </c>
      <c r="D251" s="122" t="s">
        <v>343</v>
      </c>
      <c r="E251" s="236">
        <v>413284511</v>
      </c>
      <c r="F251" s="236">
        <v>413284511</v>
      </c>
      <c r="G251" s="153" t="s">
        <v>424</v>
      </c>
      <c r="H251" s="184"/>
    </row>
    <row r="252" spans="1:10" ht="15" hidden="1" customHeight="1" x14ac:dyDescent="0.2">
      <c r="A252" s="121" t="s">
        <v>270</v>
      </c>
      <c r="B252" s="122" t="s">
        <v>298</v>
      </c>
      <c r="C252" s="122" t="s">
        <v>345</v>
      </c>
      <c r="D252" s="122" t="s">
        <v>299</v>
      </c>
      <c r="E252" s="236">
        <v>1336964511</v>
      </c>
      <c r="F252" s="236">
        <v>1336964511</v>
      </c>
      <c r="G252" s="153" t="s">
        <v>424</v>
      </c>
      <c r="H252" s="184"/>
    </row>
    <row r="253" spans="1:10" ht="15" hidden="1" customHeight="1" x14ac:dyDescent="0.2">
      <c r="A253" s="121" t="s">
        <v>270</v>
      </c>
      <c r="B253" s="122" t="s">
        <v>298</v>
      </c>
      <c r="C253" s="122" t="s">
        <v>345</v>
      </c>
      <c r="D253" s="122" t="s">
        <v>347</v>
      </c>
      <c r="E253" s="236">
        <v>1065631000</v>
      </c>
      <c r="F253" s="236">
        <v>706420978</v>
      </c>
      <c r="G253" s="153" t="s">
        <v>423</v>
      </c>
      <c r="H253" s="184"/>
    </row>
    <row r="254" spans="1:10" ht="15" hidden="1" customHeight="1" x14ac:dyDescent="0.2">
      <c r="A254" s="121" t="s">
        <v>272</v>
      </c>
      <c r="B254" s="122" t="s">
        <v>294</v>
      </c>
      <c r="C254" s="122" t="s">
        <v>342</v>
      </c>
      <c r="D254" s="122" t="s">
        <v>343</v>
      </c>
      <c r="E254" s="236">
        <v>541948271</v>
      </c>
      <c r="F254" s="236">
        <v>413284511</v>
      </c>
      <c r="G254" s="153" t="s">
        <v>431</v>
      </c>
      <c r="H254" s="184"/>
    </row>
    <row r="255" spans="1:10" ht="15" hidden="1" customHeight="1" x14ac:dyDescent="0.2">
      <c r="A255" s="121" t="s">
        <v>272</v>
      </c>
      <c r="B255" s="122" t="s">
        <v>298</v>
      </c>
      <c r="C255" s="122" t="s">
        <v>345</v>
      </c>
      <c r="D255" s="122" t="s">
        <v>299</v>
      </c>
      <c r="E255" s="236">
        <v>6068732348</v>
      </c>
      <c r="F255" s="236">
        <v>1336964511</v>
      </c>
      <c r="G255" s="153" t="s">
        <v>432</v>
      </c>
      <c r="H255" s="184"/>
    </row>
    <row r="256" spans="1:10" ht="15" hidden="1" customHeight="1" x14ac:dyDescent="0.2">
      <c r="A256" s="121" t="s">
        <v>272</v>
      </c>
      <c r="B256" s="122" t="s">
        <v>298</v>
      </c>
      <c r="C256" s="122" t="s">
        <v>345</v>
      </c>
      <c r="D256" s="122" t="s">
        <v>347</v>
      </c>
      <c r="E256" s="236">
        <v>1065631000</v>
      </c>
      <c r="F256" s="236">
        <v>706420978</v>
      </c>
      <c r="G256" s="153" t="s">
        <v>433</v>
      </c>
      <c r="H256" s="184"/>
    </row>
    <row r="257" spans="1:8" ht="15" hidden="1" customHeight="1" x14ac:dyDescent="0.2">
      <c r="A257" s="121" t="s">
        <v>273</v>
      </c>
      <c r="B257" s="122" t="s">
        <v>294</v>
      </c>
      <c r="C257" s="122" t="s">
        <v>342</v>
      </c>
      <c r="D257" s="122" t="s">
        <v>343</v>
      </c>
      <c r="E257" s="236">
        <v>541948271</v>
      </c>
      <c r="F257" s="236">
        <v>413284511</v>
      </c>
      <c r="G257" s="153" t="s">
        <v>434</v>
      </c>
      <c r="H257" s="184"/>
    </row>
    <row r="258" spans="1:8" ht="15" hidden="1" customHeight="1" x14ac:dyDescent="0.2">
      <c r="A258" s="121" t="s">
        <v>273</v>
      </c>
      <c r="B258" s="122" t="s">
        <v>298</v>
      </c>
      <c r="C258" s="122" t="s">
        <v>345</v>
      </c>
      <c r="D258" s="122" t="s">
        <v>299</v>
      </c>
      <c r="E258" s="236">
        <v>5068732348</v>
      </c>
      <c r="F258" s="236">
        <v>1336964511</v>
      </c>
      <c r="G258" s="153" t="s">
        <v>435</v>
      </c>
      <c r="H258" s="184"/>
    </row>
    <row r="259" spans="1:8" ht="15" hidden="1" customHeight="1" x14ac:dyDescent="0.2">
      <c r="A259" s="121" t="s">
        <v>273</v>
      </c>
      <c r="B259" s="122" t="s">
        <v>298</v>
      </c>
      <c r="C259" s="122" t="s">
        <v>345</v>
      </c>
      <c r="D259" s="122" t="s">
        <v>347</v>
      </c>
      <c r="E259" s="236">
        <v>1065631000</v>
      </c>
      <c r="F259" s="236">
        <v>706420978</v>
      </c>
      <c r="G259" s="153" t="s">
        <v>436</v>
      </c>
      <c r="H259" s="184"/>
    </row>
    <row r="260" spans="1:8" ht="15" hidden="1" customHeight="1" x14ac:dyDescent="0.2">
      <c r="A260" s="121" t="s">
        <v>274</v>
      </c>
      <c r="B260" s="122" t="s">
        <v>294</v>
      </c>
      <c r="C260" s="122" t="s">
        <v>342</v>
      </c>
      <c r="D260" s="122" t="s">
        <v>343</v>
      </c>
      <c r="E260" s="236">
        <v>606280151</v>
      </c>
      <c r="F260" s="236">
        <v>413284511</v>
      </c>
      <c r="G260" s="153" t="s">
        <v>438</v>
      </c>
      <c r="H260" s="184"/>
    </row>
    <row r="261" spans="1:8" ht="15" hidden="1" customHeight="1" x14ac:dyDescent="0.2">
      <c r="A261" s="121" t="s">
        <v>274</v>
      </c>
      <c r="B261" s="122" t="s">
        <v>298</v>
      </c>
      <c r="C261" s="122" t="s">
        <v>345</v>
      </c>
      <c r="D261" s="122" t="s">
        <v>299</v>
      </c>
      <c r="E261" s="236">
        <v>7834493733</v>
      </c>
      <c r="F261" s="236">
        <v>1336964511</v>
      </c>
      <c r="G261" s="153" t="s">
        <v>439</v>
      </c>
      <c r="H261" s="184"/>
    </row>
    <row r="262" spans="1:8" ht="15" hidden="1" customHeight="1" x14ac:dyDescent="0.2">
      <c r="A262" s="121" t="s">
        <v>274</v>
      </c>
      <c r="B262" s="122" t="s">
        <v>298</v>
      </c>
      <c r="C262" s="122" t="s">
        <v>345</v>
      </c>
      <c r="D262" s="122" t="s">
        <v>347</v>
      </c>
      <c r="E262" s="236">
        <v>1065631000</v>
      </c>
      <c r="F262" s="236">
        <v>706420978</v>
      </c>
      <c r="G262" s="153" t="s">
        <v>440</v>
      </c>
      <c r="H262" s="184"/>
    </row>
    <row r="263" spans="1:8" ht="18" customHeight="1" x14ac:dyDescent="0.2">
      <c r="A263" s="121" t="s">
        <v>275</v>
      </c>
      <c r="B263" s="122" t="s">
        <v>294</v>
      </c>
      <c r="C263" s="122" t="s">
        <v>342</v>
      </c>
      <c r="D263" s="122" t="s">
        <v>343</v>
      </c>
      <c r="E263" s="236">
        <v>670612031</v>
      </c>
      <c r="F263" s="236">
        <v>73775800</v>
      </c>
      <c r="G263" s="153" t="s">
        <v>445</v>
      </c>
      <c r="H263" s="184"/>
    </row>
    <row r="264" spans="1:8" ht="18" customHeight="1" x14ac:dyDescent="0.2">
      <c r="A264" s="121" t="s">
        <v>275</v>
      </c>
      <c r="B264" s="122" t="s">
        <v>298</v>
      </c>
      <c r="C264" s="122" t="s">
        <v>345</v>
      </c>
      <c r="D264" s="122" t="s">
        <v>299</v>
      </c>
      <c r="E264" s="236">
        <v>10600255118</v>
      </c>
      <c r="F264" s="236">
        <v>349876566</v>
      </c>
      <c r="G264" s="153" t="s">
        <v>444</v>
      </c>
      <c r="H264" s="184"/>
    </row>
    <row r="265" spans="1:8" ht="18" customHeight="1" x14ac:dyDescent="0.2">
      <c r="A265" s="121" t="s">
        <v>275</v>
      </c>
      <c r="B265" s="122" t="s">
        <v>298</v>
      </c>
      <c r="C265" s="122" t="s">
        <v>345</v>
      </c>
      <c r="D265" s="122" t="s">
        <v>347</v>
      </c>
      <c r="E265" s="236">
        <v>1065631000</v>
      </c>
      <c r="F265" s="236">
        <v>183070100</v>
      </c>
      <c r="G265" s="153" t="s">
        <v>443</v>
      </c>
      <c r="H265" s="184"/>
    </row>
    <row r="266" spans="1:8" ht="18" customHeight="1" x14ac:dyDescent="0.2">
      <c r="A266" s="121" t="s">
        <v>276</v>
      </c>
      <c r="B266" s="122" t="s">
        <v>294</v>
      </c>
      <c r="C266" s="122" t="s">
        <v>342</v>
      </c>
      <c r="D266" s="122" t="s">
        <v>343</v>
      </c>
      <c r="E266" s="236">
        <v>113791618</v>
      </c>
      <c r="F266" s="236">
        <v>157066507</v>
      </c>
      <c r="G266" s="153" t="s">
        <v>449</v>
      </c>
      <c r="H266" s="184"/>
    </row>
    <row r="267" spans="1:8" ht="18" customHeight="1" x14ac:dyDescent="0.2">
      <c r="A267" s="121" t="s">
        <v>276</v>
      </c>
      <c r="B267" s="122" t="s">
        <v>298</v>
      </c>
      <c r="C267" s="122" t="s">
        <v>345</v>
      </c>
      <c r="D267" s="122" t="s">
        <v>299</v>
      </c>
      <c r="E267" s="236">
        <v>12484815779</v>
      </c>
      <c r="F267" s="236">
        <v>463077566</v>
      </c>
      <c r="G267" s="153" t="s">
        <v>444</v>
      </c>
      <c r="H267" s="184"/>
    </row>
    <row r="268" spans="1:8" ht="18" customHeight="1" x14ac:dyDescent="0.2">
      <c r="A268" s="121" t="s">
        <v>276</v>
      </c>
      <c r="B268" s="122" t="s">
        <v>298</v>
      </c>
      <c r="C268" s="122" t="s">
        <v>345</v>
      </c>
      <c r="D268" s="122" t="s">
        <v>347</v>
      </c>
      <c r="E268" s="236">
        <v>1059680000</v>
      </c>
      <c r="F268" s="236">
        <v>245505100</v>
      </c>
      <c r="G268" s="153" t="s">
        <v>450</v>
      </c>
      <c r="H268" s="184"/>
    </row>
    <row r="269" spans="1:8" ht="18" customHeight="1" x14ac:dyDescent="0.2">
      <c r="A269" s="121" t="s">
        <v>261</v>
      </c>
      <c r="B269" s="122" t="s">
        <v>294</v>
      </c>
      <c r="C269" s="122" t="s">
        <v>342</v>
      </c>
      <c r="D269" s="122" t="s">
        <v>343</v>
      </c>
      <c r="E269" s="236">
        <v>178123498</v>
      </c>
      <c r="F269" s="236">
        <v>206020538</v>
      </c>
      <c r="G269" s="153" t="s">
        <v>451</v>
      </c>
      <c r="H269" s="184"/>
    </row>
    <row r="270" spans="1:8" ht="18" customHeight="1" x14ac:dyDescent="0.2">
      <c r="A270" s="121" t="s">
        <v>261</v>
      </c>
      <c r="B270" s="122" t="s">
        <v>298</v>
      </c>
      <c r="C270" s="122" t="s">
        <v>345</v>
      </c>
      <c r="D270" s="122" t="s">
        <v>299</v>
      </c>
      <c r="E270" s="236">
        <v>15250577168</v>
      </c>
      <c r="F270" s="236">
        <v>608718597</v>
      </c>
      <c r="G270" s="153" t="s">
        <v>453</v>
      </c>
      <c r="H270" s="184"/>
    </row>
    <row r="271" spans="1:8" ht="18" customHeight="1" x14ac:dyDescent="0.2">
      <c r="A271" s="121" t="s">
        <v>261</v>
      </c>
      <c r="B271" s="122" t="s">
        <v>298</v>
      </c>
      <c r="C271" s="122" t="s">
        <v>345</v>
      </c>
      <c r="D271" s="122" t="s">
        <v>347</v>
      </c>
      <c r="E271" s="236">
        <v>1059680000</v>
      </c>
      <c r="F271" s="236">
        <v>324730735</v>
      </c>
      <c r="G271" s="153" t="s">
        <v>452</v>
      </c>
      <c r="H271" s="184"/>
    </row>
    <row r="272" spans="1:8" ht="18" customHeight="1" x14ac:dyDescent="0.2">
      <c r="A272" s="121" t="s">
        <v>262</v>
      </c>
      <c r="B272" s="122" t="s">
        <v>294</v>
      </c>
      <c r="C272" s="122" t="s">
        <v>342</v>
      </c>
      <c r="D272" s="122" t="s">
        <v>343</v>
      </c>
      <c r="E272" s="236">
        <v>242455378</v>
      </c>
      <c r="F272" s="236">
        <v>230124538</v>
      </c>
      <c r="G272" s="153" t="s">
        <v>455</v>
      </c>
      <c r="H272" s="184"/>
    </row>
    <row r="273" spans="1:8" ht="18" customHeight="1" x14ac:dyDescent="0.2">
      <c r="A273" s="121" t="s">
        <v>262</v>
      </c>
      <c r="B273" s="122" t="s">
        <v>298</v>
      </c>
      <c r="C273" s="122" t="s">
        <v>345</v>
      </c>
      <c r="D273" s="122" t="s">
        <v>299</v>
      </c>
      <c r="E273" s="236">
        <v>17116885889</v>
      </c>
      <c r="F273" s="236">
        <v>742524597</v>
      </c>
      <c r="G273" s="153" t="s">
        <v>458</v>
      </c>
      <c r="H273" s="184"/>
    </row>
    <row r="274" spans="1:8" ht="18" customHeight="1" x14ac:dyDescent="0.2">
      <c r="A274" s="121" t="s">
        <v>262</v>
      </c>
      <c r="B274" s="122" t="s">
        <v>298</v>
      </c>
      <c r="C274" s="122" t="s">
        <v>345</v>
      </c>
      <c r="D274" s="122" t="s">
        <v>347</v>
      </c>
      <c r="E274" s="236">
        <v>1059680000</v>
      </c>
      <c r="F274" s="236">
        <v>387165735</v>
      </c>
      <c r="G274" s="153" t="s">
        <v>454</v>
      </c>
      <c r="H274" s="184"/>
    </row>
    <row r="275" spans="1:8" ht="15" customHeight="1" x14ac:dyDescent="0.2">
      <c r="A275" s="348" t="str">
        <f>+A45</f>
        <v>SEPTIEMBRE</v>
      </c>
      <c r="B275" s="342" t="s">
        <v>294</v>
      </c>
      <c r="C275" s="342" t="s">
        <v>342</v>
      </c>
      <c r="D275" s="342" t="s">
        <v>343</v>
      </c>
      <c r="E275" s="301">
        <f>+INVERSIÓN!CF11</f>
        <v>307432591</v>
      </c>
      <c r="F275" s="301">
        <f>+INVERSIÓN!CG12</f>
        <v>279439678.85288692</v>
      </c>
      <c r="G275" s="351" t="str">
        <f>+N158</f>
        <v>A septiembre 2022, se han recuperado 0,27 Ha, en el avance acumulado del cuatrienio se lleva un total de 19,82 Ha que equivalen al 24,8%</v>
      </c>
      <c r="H275" s="184"/>
    </row>
    <row r="276" spans="1:8" ht="15" customHeight="1" x14ac:dyDescent="0.2">
      <c r="A276" s="348" t="str">
        <f>+A275</f>
        <v>SEPTIEMBRE</v>
      </c>
      <c r="B276" s="342" t="s">
        <v>298</v>
      </c>
      <c r="C276" s="342" t="s">
        <v>345</v>
      </c>
      <c r="D276" s="342" t="s">
        <v>299</v>
      </c>
      <c r="E276" s="301">
        <f>+INVERSIÓN!$CF$18</f>
        <v>18942893732</v>
      </c>
      <c r="F276" s="301">
        <f>+INVERSIÓN!CG19</f>
        <v>872690487.85288692</v>
      </c>
      <c r="G276" s="351" t="str">
        <f>+N159</f>
        <v>A septiembre 2022 el acumulado PDD es de  105,30ha, en la presente vigencia se han adelantado acuerdos por 79,60ha de la mano de la academia y sector privado.</v>
      </c>
      <c r="H276" s="184"/>
    </row>
    <row r="277" spans="1:8" ht="15" customHeight="1" x14ac:dyDescent="0.2">
      <c r="A277" s="348" t="str">
        <f>+A276</f>
        <v>SEPTIEMBRE</v>
      </c>
      <c r="B277" s="342" t="s">
        <v>298</v>
      </c>
      <c r="C277" s="342" t="s">
        <v>345</v>
      </c>
      <c r="D277" s="342" t="s">
        <v>347</v>
      </c>
      <c r="E277" s="301">
        <f>+INVERSIÓN!$CE$25</f>
        <v>1074129710</v>
      </c>
      <c r="F277" s="301">
        <f>+INVERSIÓN!CG26</f>
        <v>454483515.29422617</v>
      </c>
      <c r="G277" s="351" t="str">
        <f t="shared" ref="G277" si="28">+N160</f>
        <v xml:space="preserve">A septiembre 2022 van 70,02Ha. Se gestionan acuerdos requeridos para el cumplimiento de la meta, estos se consolidaran para el último trimestre de la vigencia. </v>
      </c>
      <c r="H277" s="184"/>
    </row>
    <row r="278" spans="1:8" ht="12.75" thickBot="1" x14ac:dyDescent="0.25">
      <c r="A278" s="130"/>
      <c r="B278" s="131"/>
      <c r="C278" s="131"/>
      <c r="D278" s="131"/>
      <c r="E278" s="131"/>
      <c r="F278" s="131"/>
      <c r="G278" s="154"/>
    </row>
    <row r="279" spans="1:8" ht="12.75" hidden="1" thickBot="1" x14ac:dyDescent="0.25">
      <c r="A279" s="157"/>
      <c r="G279" s="158"/>
    </row>
    <row r="280" spans="1:8" ht="20.25" hidden="1" customHeight="1" x14ac:dyDescent="0.2">
      <c r="A280" s="944" t="s">
        <v>364</v>
      </c>
      <c r="B280" s="945"/>
      <c r="C280" s="945"/>
      <c r="D280" s="945"/>
      <c r="E280" s="945"/>
      <c r="F280" s="945"/>
      <c r="G280" s="946"/>
    </row>
    <row r="281" spans="1:8" ht="36.75" hidden="1" thickBot="1" x14ac:dyDescent="0.25">
      <c r="A281" s="117" t="s">
        <v>51</v>
      </c>
      <c r="B281" s="148" t="s">
        <v>281</v>
      </c>
      <c r="C281" s="148" t="s">
        <v>282</v>
      </c>
      <c r="D281" s="148" t="s">
        <v>338</v>
      </c>
      <c r="E281" s="148" t="s">
        <v>365</v>
      </c>
      <c r="F281" s="148" t="s">
        <v>366</v>
      </c>
      <c r="G281" s="149" t="s">
        <v>341</v>
      </c>
    </row>
    <row r="282" spans="1:8" ht="15" hidden="1" customHeight="1" x14ac:dyDescent="0.2">
      <c r="A282" s="121" t="s">
        <v>270</v>
      </c>
      <c r="B282" s="122"/>
      <c r="C282" s="122"/>
      <c r="D282" s="122"/>
      <c r="E282" s="122"/>
      <c r="F282" s="122"/>
      <c r="G282" s="153"/>
    </row>
    <row r="283" spans="1:8" ht="15" hidden="1" customHeight="1" x14ac:dyDescent="0.2">
      <c r="A283" s="121" t="s">
        <v>272</v>
      </c>
      <c r="B283" s="122"/>
      <c r="C283" s="122"/>
      <c r="D283" s="122"/>
      <c r="E283" s="122"/>
      <c r="F283" s="122"/>
      <c r="G283" s="153"/>
    </row>
    <row r="284" spans="1:8" ht="15" hidden="1" customHeight="1" x14ac:dyDescent="0.2">
      <c r="A284" s="121" t="s">
        <v>273</v>
      </c>
      <c r="B284" s="122"/>
      <c r="C284" s="122"/>
      <c r="D284" s="122"/>
      <c r="E284" s="122"/>
      <c r="F284" s="122"/>
      <c r="G284" s="153"/>
    </row>
    <row r="285" spans="1:8" ht="15" hidden="1" customHeight="1" x14ac:dyDescent="0.2">
      <c r="A285" s="121" t="s">
        <v>274</v>
      </c>
      <c r="B285" s="122"/>
      <c r="C285" s="122"/>
      <c r="D285" s="122"/>
      <c r="E285" s="122"/>
      <c r="F285" s="122"/>
      <c r="G285" s="153"/>
    </row>
    <row r="286" spans="1:8" ht="15" hidden="1" customHeight="1" x14ac:dyDescent="0.2">
      <c r="A286" s="121" t="s">
        <v>275</v>
      </c>
      <c r="B286" s="122"/>
      <c r="C286" s="122"/>
      <c r="D286" s="122"/>
      <c r="E286" s="122"/>
      <c r="F286" s="122"/>
      <c r="G286" s="153"/>
    </row>
    <row r="287" spans="1:8" ht="15" hidden="1" customHeight="1" x14ac:dyDescent="0.2">
      <c r="A287" s="121" t="s">
        <v>276</v>
      </c>
      <c r="B287" s="122"/>
      <c r="C287" s="122"/>
      <c r="D287" s="122"/>
      <c r="E287" s="122"/>
      <c r="F287" s="122"/>
      <c r="G287" s="153"/>
    </row>
    <row r="288" spans="1:8" hidden="1" x14ac:dyDescent="0.2">
      <c r="A288" s="150" t="s">
        <v>261</v>
      </c>
      <c r="B288" s="151"/>
      <c r="C288" s="151"/>
      <c r="D288" s="151"/>
      <c r="E288" s="151"/>
      <c r="F288" s="151"/>
      <c r="G288" s="152"/>
    </row>
    <row r="289" spans="1:7" hidden="1" x14ac:dyDescent="0.2">
      <c r="A289" s="121" t="s">
        <v>262</v>
      </c>
      <c r="B289" s="122"/>
      <c r="C289" s="122"/>
      <c r="D289" s="122"/>
      <c r="E289" s="122"/>
      <c r="F289" s="122"/>
      <c r="G289" s="153"/>
    </row>
    <row r="290" spans="1:7" hidden="1" x14ac:dyDescent="0.2">
      <c r="A290" s="121" t="s">
        <v>265</v>
      </c>
      <c r="B290" s="122"/>
      <c r="C290" s="122"/>
      <c r="D290" s="122"/>
      <c r="E290" s="122"/>
      <c r="F290" s="122"/>
      <c r="G290" s="153"/>
    </row>
    <row r="291" spans="1:7" hidden="1" x14ac:dyDescent="0.2">
      <c r="A291" s="121" t="s">
        <v>266</v>
      </c>
      <c r="B291" s="122"/>
      <c r="C291" s="122"/>
      <c r="D291" s="122"/>
      <c r="E291" s="122"/>
      <c r="F291" s="122"/>
      <c r="G291" s="153"/>
    </row>
    <row r="292" spans="1:7" hidden="1" x14ac:dyDescent="0.2">
      <c r="A292" s="121" t="s">
        <v>267</v>
      </c>
      <c r="B292" s="122"/>
      <c r="C292" s="122"/>
      <c r="D292" s="122"/>
      <c r="E292" s="122"/>
      <c r="F292" s="122"/>
      <c r="G292" s="153"/>
    </row>
    <row r="293" spans="1:7" ht="12.75" hidden="1" thickBot="1" x14ac:dyDescent="0.25">
      <c r="A293" s="130" t="s">
        <v>268</v>
      </c>
      <c r="B293" s="131"/>
      <c r="C293" s="131"/>
      <c r="D293" s="131"/>
      <c r="E293" s="131"/>
      <c r="F293" s="131"/>
      <c r="G293" s="154"/>
    </row>
    <row r="294" spans="1:7" ht="12.75" hidden="1" thickBot="1" x14ac:dyDescent="0.25">
      <c r="A294" s="157"/>
      <c r="G294" s="158"/>
    </row>
    <row r="295" spans="1:7" hidden="1" x14ac:dyDescent="0.2">
      <c r="A295" s="944" t="s">
        <v>367</v>
      </c>
      <c r="B295" s="945"/>
      <c r="C295" s="945"/>
      <c r="D295" s="945"/>
      <c r="E295" s="945"/>
      <c r="F295" s="945"/>
      <c r="G295" s="946"/>
    </row>
    <row r="296" spans="1:7" ht="36.75" hidden="1" thickBot="1" x14ac:dyDescent="0.25">
      <c r="A296" s="117" t="s">
        <v>52</v>
      </c>
      <c r="B296" s="148" t="s">
        <v>281</v>
      </c>
      <c r="C296" s="148" t="s">
        <v>282</v>
      </c>
      <c r="D296" s="148" t="s">
        <v>338</v>
      </c>
      <c r="E296" s="148" t="s">
        <v>368</v>
      </c>
      <c r="F296" s="148" t="s">
        <v>369</v>
      </c>
      <c r="G296" s="149" t="s">
        <v>341</v>
      </c>
    </row>
    <row r="297" spans="1:7" ht="15" hidden="1" customHeight="1" x14ac:dyDescent="0.2">
      <c r="A297" s="121" t="s">
        <v>270</v>
      </c>
      <c r="B297" s="122"/>
      <c r="C297" s="122"/>
      <c r="D297" s="122"/>
      <c r="E297" s="122"/>
      <c r="F297" s="122"/>
      <c r="G297" s="153"/>
    </row>
    <row r="298" spans="1:7" ht="15" hidden="1" customHeight="1" x14ac:dyDescent="0.2">
      <c r="A298" s="121" t="s">
        <v>272</v>
      </c>
      <c r="B298" s="122"/>
      <c r="C298" s="122"/>
      <c r="D298" s="122"/>
      <c r="E298" s="122"/>
      <c r="F298" s="122"/>
      <c r="G298" s="153"/>
    </row>
    <row r="299" spans="1:7" ht="15" hidden="1" customHeight="1" x14ac:dyDescent="0.2">
      <c r="A299" s="121" t="s">
        <v>273</v>
      </c>
      <c r="B299" s="122"/>
      <c r="C299" s="122"/>
      <c r="D299" s="122"/>
      <c r="E299" s="122"/>
      <c r="F299" s="122"/>
      <c r="G299" s="153"/>
    </row>
    <row r="300" spans="1:7" ht="15" hidden="1" customHeight="1" x14ac:dyDescent="0.2">
      <c r="A300" s="121" t="s">
        <v>274</v>
      </c>
      <c r="B300" s="122"/>
      <c r="C300" s="122"/>
      <c r="D300" s="122"/>
      <c r="E300" s="122"/>
      <c r="F300" s="122"/>
      <c r="G300" s="153"/>
    </row>
    <row r="301" spans="1:7" ht="15" hidden="1" customHeight="1" x14ac:dyDescent="0.2">
      <c r="A301" s="121" t="s">
        <v>275</v>
      </c>
      <c r="B301" s="122"/>
      <c r="C301" s="122"/>
      <c r="D301" s="122"/>
      <c r="E301" s="122"/>
      <c r="F301" s="122"/>
      <c r="G301" s="153"/>
    </row>
    <row r="302" spans="1:7" ht="15" hidden="1" customHeight="1" x14ac:dyDescent="0.2">
      <c r="A302" s="121" t="s">
        <v>276</v>
      </c>
      <c r="B302" s="122"/>
      <c r="C302" s="122"/>
      <c r="D302" s="122"/>
      <c r="E302" s="122"/>
      <c r="F302" s="122"/>
      <c r="G302" s="153"/>
    </row>
    <row r="303" spans="1:7" hidden="1" x14ac:dyDescent="0.2">
      <c r="A303" s="150" t="s">
        <v>261</v>
      </c>
      <c r="B303" s="151"/>
      <c r="C303" s="151"/>
      <c r="D303" s="151"/>
      <c r="E303" s="151"/>
      <c r="F303" s="151"/>
      <c r="G303" s="152"/>
    </row>
    <row r="304" spans="1:7" hidden="1" x14ac:dyDescent="0.2">
      <c r="A304" s="121" t="s">
        <v>262</v>
      </c>
      <c r="B304" s="122"/>
      <c r="C304" s="122"/>
      <c r="D304" s="122"/>
      <c r="E304" s="122"/>
      <c r="F304" s="122"/>
      <c r="G304" s="153"/>
    </row>
    <row r="305" spans="1:8" hidden="1" x14ac:dyDescent="0.2">
      <c r="A305" s="121" t="s">
        <v>265</v>
      </c>
      <c r="B305" s="122"/>
      <c r="C305" s="122"/>
      <c r="D305" s="122"/>
      <c r="E305" s="122"/>
      <c r="F305" s="122"/>
      <c r="G305" s="153"/>
    </row>
    <row r="306" spans="1:8" hidden="1" x14ac:dyDescent="0.2">
      <c r="A306" s="121" t="s">
        <v>266</v>
      </c>
      <c r="B306" s="122"/>
      <c r="C306" s="122"/>
      <c r="D306" s="122"/>
      <c r="E306" s="122"/>
      <c r="F306" s="122"/>
      <c r="G306" s="153"/>
    </row>
    <row r="307" spans="1:8" hidden="1" x14ac:dyDescent="0.2">
      <c r="A307" s="121" t="s">
        <v>267</v>
      </c>
      <c r="B307" s="122"/>
      <c r="C307" s="122"/>
      <c r="D307" s="122"/>
      <c r="E307" s="122"/>
      <c r="F307" s="122"/>
      <c r="G307" s="153"/>
    </row>
    <row r="308" spans="1:8" ht="12.75" hidden="1" thickBot="1" x14ac:dyDescent="0.25">
      <c r="A308" s="130" t="s">
        <v>268</v>
      </c>
      <c r="B308" s="131"/>
      <c r="C308" s="131"/>
      <c r="D308" s="131"/>
      <c r="E308" s="131"/>
      <c r="F308" s="131"/>
      <c r="G308" s="154"/>
    </row>
    <row r="309" spans="1:8" ht="12.75" hidden="1" thickBot="1" x14ac:dyDescent="0.25"/>
    <row r="310" spans="1:8" ht="24.75" hidden="1" customHeight="1" x14ac:dyDescent="0.2">
      <c r="A310" s="944" t="s">
        <v>370</v>
      </c>
      <c r="B310" s="945"/>
      <c r="C310" s="945"/>
      <c r="D310" s="945"/>
      <c r="E310" s="945"/>
      <c r="F310" s="945"/>
      <c r="G310" s="945"/>
      <c r="H310" s="946"/>
    </row>
    <row r="311" spans="1:8" ht="46.5" hidden="1" customHeight="1" x14ac:dyDescent="0.2">
      <c r="A311" s="117" t="s">
        <v>47</v>
      </c>
      <c r="B311" s="118" t="s">
        <v>371</v>
      </c>
      <c r="C311" s="159" t="s">
        <v>284</v>
      </c>
      <c r="D311" s="159" t="s">
        <v>285</v>
      </c>
      <c r="E311" s="159" t="s">
        <v>372</v>
      </c>
      <c r="F311" s="159" t="s">
        <v>373</v>
      </c>
      <c r="G311" s="160" t="s">
        <v>374</v>
      </c>
      <c r="H311" s="120" t="s">
        <v>341</v>
      </c>
    </row>
    <row r="312" spans="1:8" hidden="1" x14ac:dyDescent="0.2">
      <c r="A312" s="121" t="s">
        <v>261</v>
      </c>
      <c r="B312" s="122"/>
      <c r="C312" s="122"/>
      <c r="D312" s="122"/>
      <c r="E312" s="122"/>
      <c r="F312" s="122"/>
      <c r="G312" s="123" t="e">
        <f>F312/E312</f>
        <v>#DIV/0!</v>
      </c>
      <c r="H312" s="124"/>
    </row>
    <row r="313" spans="1:8" hidden="1" x14ac:dyDescent="0.2">
      <c r="A313" s="121" t="s">
        <v>262</v>
      </c>
      <c r="B313" s="122"/>
      <c r="C313" s="122"/>
      <c r="D313" s="122"/>
      <c r="E313" s="122"/>
      <c r="F313" s="122"/>
      <c r="G313" s="123" t="e">
        <f t="shared" ref="G313:G319" si="29">F313/E313</f>
        <v>#DIV/0!</v>
      </c>
      <c r="H313" s="124"/>
    </row>
    <row r="314" spans="1:8" ht="56.25" hidden="1" customHeight="1" x14ac:dyDescent="0.2">
      <c r="A314" s="121" t="s">
        <v>265</v>
      </c>
      <c r="B314" s="137" t="s">
        <v>375</v>
      </c>
      <c r="C314" s="122" t="s">
        <v>376</v>
      </c>
      <c r="D314" s="122"/>
      <c r="E314" s="122">
        <v>100</v>
      </c>
      <c r="F314" s="122">
        <v>50</v>
      </c>
      <c r="G314" s="123">
        <f t="shared" si="29"/>
        <v>0.5</v>
      </c>
      <c r="H314" s="142" t="s">
        <v>377</v>
      </c>
    </row>
    <row r="315" spans="1:8" ht="51" hidden="1" customHeight="1" x14ac:dyDescent="0.2">
      <c r="A315" s="121" t="s">
        <v>265</v>
      </c>
      <c r="B315" s="137" t="s">
        <v>378</v>
      </c>
      <c r="C315" s="122" t="s">
        <v>379</v>
      </c>
      <c r="D315" s="122"/>
      <c r="E315" s="122">
        <v>1</v>
      </c>
      <c r="F315" s="122">
        <v>0.5</v>
      </c>
      <c r="G315" s="123">
        <f t="shared" si="29"/>
        <v>0.5</v>
      </c>
      <c r="H315" s="142" t="s">
        <v>380</v>
      </c>
    </row>
    <row r="316" spans="1:8" hidden="1" x14ac:dyDescent="0.2">
      <c r="A316" s="121" t="s">
        <v>266</v>
      </c>
      <c r="B316" s="137"/>
      <c r="C316" s="122"/>
      <c r="D316" s="122"/>
      <c r="E316" s="122"/>
      <c r="F316" s="122"/>
      <c r="G316" s="123"/>
      <c r="H316" s="124"/>
    </row>
    <row r="317" spans="1:8" hidden="1" x14ac:dyDescent="0.2">
      <c r="A317" s="121"/>
      <c r="B317" s="137"/>
      <c r="C317" s="122"/>
      <c r="D317" s="122"/>
      <c r="E317" s="122"/>
      <c r="F317" s="122"/>
      <c r="G317" s="123"/>
      <c r="H317" s="124"/>
    </row>
    <row r="318" spans="1:8" hidden="1" x14ac:dyDescent="0.2">
      <c r="A318" s="121" t="s">
        <v>267</v>
      </c>
      <c r="B318" s="122"/>
      <c r="C318" s="122"/>
      <c r="D318" s="122"/>
      <c r="E318" s="122"/>
      <c r="F318" s="122"/>
      <c r="G318" s="123" t="e">
        <f t="shared" si="29"/>
        <v>#DIV/0!</v>
      </c>
      <c r="H318" s="124"/>
    </row>
    <row r="319" spans="1:8" ht="12.75" hidden="1" thickBot="1" x14ac:dyDescent="0.25">
      <c r="A319" s="130" t="s">
        <v>268</v>
      </c>
      <c r="B319" s="131"/>
      <c r="C319" s="131"/>
      <c r="D319" s="131"/>
      <c r="E319" s="131"/>
      <c r="F319" s="131"/>
      <c r="G319" s="133" t="e">
        <f t="shared" si="29"/>
        <v>#DIV/0!</v>
      </c>
      <c r="H319" s="147"/>
    </row>
    <row r="320" spans="1:8" ht="12.75" hidden="1" thickBot="1" x14ac:dyDescent="0.25">
      <c r="E320" s="215" t="e">
        <f>+E245+E246+E247-INVERSIÓN!#REF!</f>
        <v>#REF!</v>
      </c>
      <c r="F320" s="214" t="e">
        <f>+F245+F246+F247-INVERSIÓN!#REF!</f>
        <v>#REF!</v>
      </c>
    </row>
    <row r="321" spans="1:8" ht="25.5" hidden="1" customHeight="1" x14ac:dyDescent="0.2">
      <c r="A321" s="944" t="s">
        <v>381</v>
      </c>
      <c r="B321" s="945"/>
      <c r="C321" s="945"/>
      <c r="D321" s="945"/>
      <c r="E321" s="945"/>
      <c r="F321" s="945"/>
      <c r="G321" s="945"/>
      <c r="H321" s="946"/>
    </row>
    <row r="322" spans="1:8" ht="53.25" hidden="1" customHeight="1" x14ac:dyDescent="0.2">
      <c r="A322" s="117" t="s">
        <v>48</v>
      </c>
      <c r="B322" s="118" t="s">
        <v>371</v>
      </c>
      <c r="C322" s="159" t="s">
        <v>284</v>
      </c>
      <c r="D322" s="159" t="s">
        <v>303</v>
      </c>
      <c r="E322" s="159" t="s">
        <v>304</v>
      </c>
      <c r="F322" s="159" t="s">
        <v>305</v>
      </c>
      <c r="G322" s="160" t="s">
        <v>306</v>
      </c>
      <c r="H322" s="120" t="s">
        <v>341</v>
      </c>
    </row>
    <row r="323" spans="1:8" ht="16.5" hidden="1" customHeight="1" x14ac:dyDescent="0.2">
      <c r="A323" s="121" t="s">
        <v>270</v>
      </c>
      <c r="B323" s="137" t="s">
        <v>375</v>
      </c>
      <c r="C323" s="122" t="s">
        <v>376</v>
      </c>
      <c r="D323" s="122"/>
      <c r="E323" s="122">
        <v>100</v>
      </c>
      <c r="F323" s="122">
        <v>0</v>
      </c>
      <c r="G323" s="123">
        <f t="shared" ref="G323:G336" si="30">F323/E323</f>
        <v>0</v>
      </c>
      <c r="H323" s="142"/>
    </row>
    <row r="324" spans="1:8" ht="16.5" hidden="1" customHeight="1" x14ac:dyDescent="0.2">
      <c r="A324" s="121" t="s">
        <v>270</v>
      </c>
      <c r="B324" s="137" t="s">
        <v>378</v>
      </c>
      <c r="C324" s="122" t="s">
        <v>379</v>
      </c>
      <c r="D324" s="122"/>
      <c r="E324" s="122">
        <v>1</v>
      </c>
      <c r="F324" s="122">
        <v>0</v>
      </c>
      <c r="G324" s="123">
        <f t="shared" si="30"/>
        <v>0</v>
      </c>
      <c r="H324" s="142"/>
    </row>
    <row r="325" spans="1:8" ht="16.5" hidden="1" customHeight="1" x14ac:dyDescent="0.2">
      <c r="A325" s="121" t="s">
        <v>272</v>
      </c>
      <c r="B325" s="137" t="s">
        <v>375</v>
      </c>
      <c r="C325" s="122" t="s">
        <v>376</v>
      </c>
      <c r="D325" s="122"/>
      <c r="E325" s="122">
        <v>100</v>
      </c>
      <c r="F325" s="122">
        <v>0</v>
      </c>
      <c r="G325" s="123">
        <f t="shared" si="30"/>
        <v>0</v>
      </c>
      <c r="H325" s="124"/>
    </row>
    <row r="326" spans="1:8" ht="16.5" hidden="1" customHeight="1" x14ac:dyDescent="0.2">
      <c r="A326" s="121" t="s">
        <v>272</v>
      </c>
      <c r="B326" s="137" t="s">
        <v>378</v>
      </c>
      <c r="C326" s="122" t="s">
        <v>379</v>
      </c>
      <c r="D326" s="122"/>
      <c r="E326" s="122">
        <v>1</v>
      </c>
      <c r="F326" s="122">
        <v>0</v>
      </c>
      <c r="G326" s="123">
        <f t="shared" si="30"/>
        <v>0</v>
      </c>
      <c r="H326" s="124"/>
    </row>
    <row r="327" spans="1:8" ht="16.5" hidden="1" customHeight="1" x14ac:dyDescent="0.2">
      <c r="A327" s="156" t="s">
        <v>273</v>
      </c>
      <c r="B327" s="143" t="s">
        <v>375</v>
      </c>
      <c r="C327" s="144" t="s">
        <v>376</v>
      </c>
      <c r="D327" s="144"/>
      <c r="E327" s="144">
        <v>100</v>
      </c>
      <c r="F327" s="144">
        <v>0</v>
      </c>
      <c r="G327" s="145">
        <f t="shared" si="30"/>
        <v>0</v>
      </c>
      <c r="H327" s="161"/>
    </row>
    <row r="328" spans="1:8" ht="16.5" hidden="1" customHeight="1" x14ac:dyDescent="0.2">
      <c r="A328" s="156" t="s">
        <v>273</v>
      </c>
      <c r="B328" s="143" t="s">
        <v>378</v>
      </c>
      <c r="C328" s="144" t="s">
        <v>379</v>
      </c>
      <c r="D328" s="144"/>
      <c r="E328" s="144">
        <v>1</v>
      </c>
      <c r="F328" s="144">
        <v>0</v>
      </c>
      <c r="G328" s="145">
        <f t="shared" si="30"/>
        <v>0</v>
      </c>
      <c r="H328" s="161"/>
    </row>
    <row r="329" spans="1:8" ht="16.5" hidden="1" customHeight="1" x14ac:dyDescent="0.2">
      <c r="A329" s="121" t="s">
        <v>274</v>
      </c>
      <c r="B329" s="137" t="s">
        <v>375</v>
      </c>
      <c r="C329" s="122"/>
      <c r="D329" s="122"/>
      <c r="E329" s="122"/>
      <c r="F329" s="122"/>
      <c r="G329" s="123"/>
      <c r="H329" s="124"/>
    </row>
    <row r="330" spans="1:8" ht="16.5" hidden="1" customHeight="1" x14ac:dyDescent="0.2">
      <c r="A330" s="121" t="s">
        <v>274</v>
      </c>
      <c r="B330" s="137" t="s">
        <v>378</v>
      </c>
      <c r="C330" s="122"/>
      <c r="D330" s="122"/>
      <c r="E330" s="122"/>
      <c r="F330" s="122"/>
      <c r="G330" s="123" t="e">
        <f t="shared" si="30"/>
        <v>#DIV/0!</v>
      </c>
      <c r="H330" s="124"/>
    </row>
    <row r="331" spans="1:8" ht="16.5" hidden="1" customHeight="1" x14ac:dyDescent="0.2">
      <c r="A331" s="121" t="s">
        <v>275</v>
      </c>
      <c r="B331" s="137" t="s">
        <v>375</v>
      </c>
      <c r="C331" s="122"/>
      <c r="D331" s="122"/>
      <c r="E331" s="122"/>
      <c r="F331" s="122"/>
      <c r="G331" s="123"/>
      <c r="H331" s="124"/>
    </row>
    <row r="332" spans="1:8" ht="16.5" hidden="1" customHeight="1" x14ac:dyDescent="0.2">
      <c r="A332" s="121" t="s">
        <v>275</v>
      </c>
      <c r="B332" s="137" t="s">
        <v>378</v>
      </c>
      <c r="C332" s="122"/>
      <c r="D332" s="122"/>
      <c r="E332" s="122"/>
      <c r="F332" s="122"/>
      <c r="G332" s="123" t="e">
        <f t="shared" si="30"/>
        <v>#DIV/0!</v>
      </c>
      <c r="H332" s="124"/>
    </row>
    <row r="333" spans="1:8" ht="16.5" hidden="1" customHeight="1" x14ac:dyDescent="0.2">
      <c r="A333" s="121" t="s">
        <v>276</v>
      </c>
      <c r="B333" s="137" t="s">
        <v>375</v>
      </c>
      <c r="C333" s="122"/>
      <c r="D333" s="122"/>
      <c r="E333" s="122"/>
      <c r="F333" s="122"/>
      <c r="G333" s="123"/>
      <c r="H333" s="124"/>
    </row>
    <row r="334" spans="1:8" ht="48" hidden="1" x14ac:dyDescent="0.2">
      <c r="A334" s="121" t="s">
        <v>276</v>
      </c>
      <c r="B334" s="137" t="s">
        <v>378</v>
      </c>
      <c r="C334" s="122"/>
      <c r="D334" s="122"/>
      <c r="E334" s="122"/>
      <c r="F334" s="122"/>
      <c r="G334" s="123" t="e">
        <f t="shared" si="30"/>
        <v>#DIV/0!</v>
      </c>
      <c r="H334" s="124"/>
    </row>
    <row r="335" spans="1:8" hidden="1" x14ac:dyDescent="0.2">
      <c r="A335" s="150" t="s">
        <v>261</v>
      </c>
      <c r="B335" s="137"/>
      <c r="C335" s="122"/>
      <c r="D335" s="122"/>
      <c r="E335" s="122"/>
      <c r="F335" s="122"/>
      <c r="G335" s="123" t="e">
        <f t="shared" si="30"/>
        <v>#DIV/0!</v>
      </c>
      <c r="H335" s="124"/>
    </row>
    <row r="336" spans="1:8" hidden="1" x14ac:dyDescent="0.2">
      <c r="A336" s="150" t="s">
        <v>261</v>
      </c>
      <c r="B336" s="122"/>
      <c r="C336" s="122"/>
      <c r="D336" s="122"/>
      <c r="E336" s="122"/>
      <c r="F336" s="122"/>
      <c r="G336" s="123" t="e">
        <f t="shared" si="30"/>
        <v>#DIV/0!</v>
      </c>
      <c r="H336" s="124"/>
    </row>
    <row r="337" spans="1:9" ht="14.25" hidden="1" x14ac:dyDescent="0.2">
      <c r="A337" s="121" t="s">
        <v>262</v>
      </c>
      <c r="B337" s="122" t="s">
        <v>151</v>
      </c>
      <c r="C337" s="122" t="s">
        <v>154</v>
      </c>
      <c r="D337" s="169">
        <v>0.3</v>
      </c>
      <c r="E337" s="180">
        <v>5.0999999999999996</v>
      </c>
      <c r="F337" s="183">
        <v>5.0999999999999996</v>
      </c>
      <c r="G337" s="183">
        <v>1.1300000000000001</v>
      </c>
      <c r="H337" s="182" t="s">
        <v>319</v>
      </c>
      <c r="I337" s="146"/>
    </row>
    <row r="338" spans="1:9" ht="14.25" hidden="1" x14ac:dyDescent="0.2">
      <c r="A338" s="121" t="s">
        <v>262</v>
      </c>
      <c r="B338" s="122" t="s">
        <v>152</v>
      </c>
      <c r="C338" s="122" t="s">
        <v>155</v>
      </c>
      <c r="D338" s="169">
        <v>0.35</v>
      </c>
      <c r="E338" s="180">
        <v>5.0999999999999996</v>
      </c>
      <c r="F338" s="183">
        <v>5.0999999999999996</v>
      </c>
      <c r="G338" s="183">
        <v>1.6600000000000001</v>
      </c>
      <c r="H338" s="182" t="s">
        <v>320</v>
      </c>
      <c r="I338" s="146"/>
    </row>
    <row r="339" spans="1:9" ht="14.25" hidden="1" x14ac:dyDescent="0.2">
      <c r="A339" s="121" t="s">
        <v>262</v>
      </c>
      <c r="B339" s="122" t="s">
        <v>153</v>
      </c>
      <c r="C339" s="122" t="s">
        <v>155</v>
      </c>
      <c r="D339" s="169">
        <v>0.35</v>
      </c>
      <c r="E339" s="180">
        <v>5</v>
      </c>
      <c r="F339" s="183">
        <v>5</v>
      </c>
      <c r="G339" s="183">
        <v>32.94</v>
      </c>
      <c r="H339" s="182" t="s">
        <v>321</v>
      </c>
      <c r="I339" s="146"/>
    </row>
    <row r="340" spans="1:9" ht="14.25" hidden="1" x14ac:dyDescent="0.2">
      <c r="A340" s="121" t="s">
        <v>265</v>
      </c>
      <c r="B340" s="122" t="s">
        <v>151</v>
      </c>
      <c r="C340" s="122" t="s">
        <v>154</v>
      </c>
      <c r="D340" s="169">
        <v>0.3</v>
      </c>
      <c r="E340" s="189">
        <v>5.0999999999999996</v>
      </c>
      <c r="F340" s="189">
        <v>19.529999999999998</v>
      </c>
      <c r="G340" s="173">
        <v>3.8294117647058821</v>
      </c>
      <c r="H340" s="124" t="s">
        <v>394</v>
      </c>
      <c r="I340" s="146"/>
    </row>
    <row r="341" spans="1:9" ht="60" hidden="1" x14ac:dyDescent="0.2">
      <c r="A341" s="121" t="s">
        <v>265</v>
      </c>
      <c r="B341" s="122" t="s">
        <v>152</v>
      </c>
      <c r="C341" s="122" t="s">
        <v>155</v>
      </c>
      <c r="D341" s="169">
        <v>0.35</v>
      </c>
      <c r="E341" s="189">
        <v>5.0999999999999996</v>
      </c>
      <c r="F341" s="189">
        <v>1.6600000000000001</v>
      </c>
      <c r="G341" s="173">
        <v>0.32549019607843144</v>
      </c>
      <c r="H341" s="142" t="s">
        <v>396</v>
      </c>
      <c r="I341" s="146"/>
    </row>
    <row r="342" spans="1:9" ht="48" hidden="1" x14ac:dyDescent="0.2">
      <c r="A342" s="121" t="s">
        <v>265</v>
      </c>
      <c r="B342" s="122" t="s">
        <v>153</v>
      </c>
      <c r="C342" s="122" t="s">
        <v>155</v>
      </c>
      <c r="D342" s="169">
        <v>0.35</v>
      </c>
      <c r="E342" s="189">
        <v>5</v>
      </c>
      <c r="F342" s="189">
        <v>32.94</v>
      </c>
      <c r="G342" s="173">
        <v>6.5879999999999992</v>
      </c>
      <c r="H342" s="188" t="s">
        <v>395</v>
      </c>
      <c r="I342" s="146"/>
    </row>
    <row r="343" spans="1:9" ht="24.75" hidden="1" customHeight="1" x14ac:dyDescent="0.2">
      <c r="A343" s="121" t="s">
        <v>266</v>
      </c>
      <c r="B343" s="122" t="s">
        <v>151</v>
      </c>
      <c r="C343" s="122" t="s">
        <v>154</v>
      </c>
      <c r="D343" s="169">
        <v>0.3</v>
      </c>
      <c r="E343" s="189">
        <v>19.529999999999998</v>
      </c>
      <c r="F343" s="189">
        <v>19.549999999999997</v>
      </c>
      <c r="G343" s="173">
        <v>1.0010240655401945</v>
      </c>
      <c r="H343" s="196" t="s">
        <v>399</v>
      </c>
      <c r="I343" s="184"/>
    </row>
    <row r="344" spans="1:9" ht="24.75" hidden="1" customHeight="1" x14ac:dyDescent="0.2">
      <c r="A344" s="121" t="s">
        <v>266</v>
      </c>
      <c r="B344" s="122" t="s">
        <v>152</v>
      </c>
      <c r="C344" s="122" t="s">
        <v>155</v>
      </c>
      <c r="D344" s="169">
        <v>0.35</v>
      </c>
      <c r="E344" s="189">
        <v>5.0999999999999996</v>
      </c>
      <c r="F344" s="189">
        <v>1.6600000000000001</v>
      </c>
      <c r="G344" s="173">
        <v>0.32549019607843144</v>
      </c>
      <c r="H344" s="196" t="s">
        <v>401</v>
      </c>
      <c r="I344" s="184"/>
    </row>
    <row r="345" spans="1:9" ht="17.25" hidden="1" customHeight="1" x14ac:dyDescent="0.2">
      <c r="A345" s="121" t="s">
        <v>266</v>
      </c>
      <c r="B345" s="122" t="s">
        <v>153</v>
      </c>
      <c r="C345" s="122" t="s">
        <v>155</v>
      </c>
      <c r="D345" s="169">
        <v>0.35</v>
      </c>
      <c r="E345" s="189">
        <v>32.94</v>
      </c>
      <c r="F345" s="189">
        <v>32.94</v>
      </c>
      <c r="G345" s="173">
        <v>1</v>
      </c>
      <c r="H345" s="196" t="s">
        <v>398</v>
      </c>
      <c r="I345" s="184"/>
    </row>
    <row r="346" spans="1:9" ht="17.25" hidden="1" customHeight="1" x14ac:dyDescent="0.2">
      <c r="A346" s="200" t="s">
        <v>267</v>
      </c>
      <c r="B346" s="122" t="s">
        <v>151</v>
      </c>
      <c r="C346" s="122" t="s">
        <v>154</v>
      </c>
      <c r="D346" s="169">
        <v>0.3</v>
      </c>
      <c r="E346" s="189">
        <v>19.529999999999998</v>
      </c>
      <c r="F346" s="189">
        <v>19.549999999999997</v>
      </c>
      <c r="G346" s="173">
        <f t="shared" ref="G346:G348" si="31">F346/E346</f>
        <v>1.0010240655401945</v>
      </c>
      <c r="H346" s="196" t="s">
        <v>410</v>
      </c>
      <c r="I346" s="184"/>
    </row>
    <row r="347" spans="1:9" ht="17.25" hidden="1" customHeight="1" x14ac:dyDescent="0.2">
      <c r="A347" s="200" t="s">
        <v>267</v>
      </c>
      <c r="B347" s="122" t="s">
        <v>152</v>
      </c>
      <c r="C347" s="122" t="s">
        <v>155</v>
      </c>
      <c r="D347" s="169">
        <v>0.35</v>
      </c>
      <c r="E347" s="189">
        <v>5.0999999999999996</v>
      </c>
      <c r="F347" s="189">
        <v>1.6600000000000001</v>
      </c>
      <c r="G347" s="173">
        <f t="shared" si="31"/>
        <v>0.32549019607843144</v>
      </c>
      <c r="H347" s="188" t="s">
        <v>411</v>
      </c>
      <c r="I347" s="184"/>
    </row>
    <row r="348" spans="1:9" ht="36" hidden="1" x14ac:dyDescent="0.2">
      <c r="A348" s="200" t="s">
        <v>267</v>
      </c>
      <c r="B348" s="122" t="s">
        <v>153</v>
      </c>
      <c r="C348" s="122" t="s">
        <v>155</v>
      </c>
      <c r="D348" s="169">
        <v>0.35</v>
      </c>
      <c r="E348" s="189">
        <v>32.94</v>
      </c>
      <c r="F348" s="189">
        <v>32.94</v>
      </c>
      <c r="G348" s="173">
        <f t="shared" si="31"/>
        <v>1</v>
      </c>
      <c r="H348" s="188" t="s">
        <v>409</v>
      </c>
      <c r="I348" s="184"/>
    </row>
    <row r="349" spans="1:9" ht="48" hidden="1" x14ac:dyDescent="0.2">
      <c r="A349" s="122" t="s">
        <v>268</v>
      </c>
      <c r="B349" s="122" t="s">
        <v>151</v>
      </c>
      <c r="C349" s="122" t="s">
        <v>154</v>
      </c>
      <c r="D349" s="169">
        <v>0.3</v>
      </c>
      <c r="E349" s="189">
        <v>19.549999999999997</v>
      </c>
      <c r="F349" s="189">
        <v>19.549999999999997</v>
      </c>
      <c r="G349" s="173">
        <v>1</v>
      </c>
      <c r="H349" s="197" t="s">
        <v>415</v>
      </c>
      <c r="I349" s="184"/>
    </row>
    <row r="350" spans="1:9" ht="24" hidden="1" x14ac:dyDescent="0.2">
      <c r="A350" s="122" t="s">
        <v>268</v>
      </c>
      <c r="B350" s="122" t="s">
        <v>152</v>
      </c>
      <c r="C350" s="122" t="s">
        <v>155</v>
      </c>
      <c r="D350" s="169">
        <v>0.35</v>
      </c>
      <c r="E350" s="189">
        <v>25.700000000000003</v>
      </c>
      <c r="F350" s="189">
        <v>25.700000000000003</v>
      </c>
      <c r="G350" s="173">
        <v>1</v>
      </c>
      <c r="H350" s="205" t="s">
        <v>412</v>
      </c>
      <c r="I350" s="184"/>
    </row>
    <row r="351" spans="1:9" ht="24.75" hidden="1" customHeight="1" x14ac:dyDescent="0.2">
      <c r="A351" s="122" t="s">
        <v>268</v>
      </c>
      <c r="B351" s="122" t="s">
        <v>153</v>
      </c>
      <c r="C351" s="122" t="s">
        <v>155</v>
      </c>
      <c r="D351" s="169">
        <v>0.35</v>
      </c>
      <c r="E351" s="189">
        <v>32.94</v>
      </c>
      <c r="F351" s="189">
        <v>32.94</v>
      </c>
      <c r="G351" s="173">
        <v>1</v>
      </c>
      <c r="H351" s="205" t="s">
        <v>416</v>
      </c>
      <c r="I351" s="184"/>
    </row>
    <row r="352" spans="1:9" hidden="1" x14ac:dyDescent="0.2">
      <c r="A352" s="150" t="s">
        <v>267</v>
      </c>
      <c r="B352" s="122"/>
      <c r="C352" s="122"/>
      <c r="D352" s="122"/>
      <c r="E352" s="122"/>
      <c r="F352" s="122"/>
      <c r="G352" s="123"/>
      <c r="H352" s="124"/>
    </row>
    <row r="353" spans="1:9" ht="12.75" hidden="1" thickBot="1" x14ac:dyDescent="0.25">
      <c r="A353" s="130" t="s">
        <v>268</v>
      </c>
      <c r="B353" s="131"/>
      <c r="C353" s="131"/>
      <c r="D353" s="131"/>
      <c r="E353" s="131"/>
      <c r="F353" s="131"/>
      <c r="G353" s="133"/>
      <c r="H353" s="147"/>
    </row>
    <row r="354" spans="1:9" ht="12.75" thickBot="1" x14ac:dyDescent="0.25"/>
    <row r="355" spans="1:9" x14ac:dyDescent="0.2">
      <c r="A355" s="944" t="s">
        <v>382</v>
      </c>
      <c r="B355" s="945"/>
      <c r="C355" s="945"/>
      <c r="D355" s="945"/>
      <c r="E355" s="945"/>
      <c r="F355" s="945"/>
      <c r="G355" s="945"/>
      <c r="H355" s="946"/>
    </row>
    <row r="356" spans="1:9" ht="38.25" customHeight="1" x14ac:dyDescent="0.2">
      <c r="A356" s="117" t="s">
        <v>50</v>
      </c>
      <c r="B356" s="118" t="s">
        <v>371</v>
      </c>
      <c r="C356" s="159" t="s">
        <v>284</v>
      </c>
      <c r="D356" s="159" t="s">
        <v>323</v>
      </c>
      <c r="E356" s="233" t="s">
        <v>383</v>
      </c>
      <c r="F356" s="233" t="s">
        <v>384</v>
      </c>
      <c r="G356" s="160" t="s">
        <v>385</v>
      </c>
      <c r="H356" s="120" t="s">
        <v>341</v>
      </c>
    </row>
    <row r="357" spans="1:9" s="248" customFormat="1" ht="15" hidden="1" customHeight="1" x14ac:dyDescent="0.2">
      <c r="A357" s="242" t="s">
        <v>270</v>
      </c>
      <c r="B357" s="243" t="s">
        <v>151</v>
      </c>
      <c r="C357" s="243" t="s">
        <v>154</v>
      </c>
      <c r="D357" s="244">
        <v>0.3</v>
      </c>
      <c r="E357" s="245">
        <v>22</v>
      </c>
      <c r="F357" s="246">
        <v>0</v>
      </c>
      <c r="G357" s="247">
        <v>0</v>
      </c>
      <c r="H357" s="299" t="s">
        <v>424</v>
      </c>
      <c r="I357" s="184"/>
    </row>
    <row r="358" spans="1:9" s="248" customFormat="1" ht="15" hidden="1" customHeight="1" x14ac:dyDescent="0.2">
      <c r="A358" s="242" t="s">
        <v>270</v>
      </c>
      <c r="B358" s="243" t="s">
        <v>152</v>
      </c>
      <c r="C358" s="243" t="s">
        <v>155</v>
      </c>
      <c r="D358" s="244">
        <v>0.35</v>
      </c>
      <c r="E358" s="245">
        <v>51</v>
      </c>
      <c r="F358" s="246">
        <v>0</v>
      </c>
      <c r="G358" s="247">
        <v>0</v>
      </c>
      <c r="H358" s="299" t="s">
        <v>424</v>
      </c>
      <c r="I358" s="184"/>
    </row>
    <row r="359" spans="1:9" s="248" customFormat="1" ht="15" hidden="1" customHeight="1" x14ac:dyDescent="0.2">
      <c r="A359" s="242" t="s">
        <v>270</v>
      </c>
      <c r="B359" s="243" t="s">
        <v>153</v>
      </c>
      <c r="C359" s="243" t="s">
        <v>155</v>
      </c>
      <c r="D359" s="244">
        <v>0.35</v>
      </c>
      <c r="E359" s="245">
        <v>21</v>
      </c>
      <c r="F359" s="246">
        <v>0</v>
      </c>
      <c r="G359" s="247">
        <v>0</v>
      </c>
      <c r="H359" s="299" t="s">
        <v>423</v>
      </c>
      <c r="I359" s="184"/>
    </row>
    <row r="360" spans="1:9" s="248" customFormat="1" ht="15" hidden="1" customHeight="1" x14ac:dyDescent="0.2">
      <c r="A360" s="242" t="s">
        <v>272</v>
      </c>
      <c r="B360" s="243" t="s">
        <v>151</v>
      </c>
      <c r="C360" s="243" t="s">
        <v>154</v>
      </c>
      <c r="D360" s="244">
        <v>0.3</v>
      </c>
      <c r="E360" s="245">
        <v>22</v>
      </c>
      <c r="F360" s="246">
        <v>0.02</v>
      </c>
      <c r="G360" s="247">
        <v>9.0909090909090909E-4</v>
      </c>
      <c r="H360" s="299" t="s">
        <v>431</v>
      </c>
      <c r="I360" s="184"/>
    </row>
    <row r="361" spans="1:9" s="248" customFormat="1" ht="15" hidden="1" customHeight="1" x14ac:dyDescent="0.2">
      <c r="A361" s="242" t="s">
        <v>272</v>
      </c>
      <c r="B361" s="243" t="s">
        <v>152</v>
      </c>
      <c r="C361" s="243" t="s">
        <v>155</v>
      </c>
      <c r="D361" s="244">
        <v>0.35</v>
      </c>
      <c r="E361" s="245">
        <v>51</v>
      </c>
      <c r="F361" s="246">
        <v>0</v>
      </c>
      <c r="G361" s="247">
        <v>0</v>
      </c>
      <c r="H361" s="299" t="s">
        <v>432</v>
      </c>
      <c r="I361" s="184"/>
    </row>
    <row r="362" spans="1:9" s="248" customFormat="1" ht="15" hidden="1" customHeight="1" x14ac:dyDescent="0.2">
      <c r="A362" s="242" t="s">
        <v>272</v>
      </c>
      <c r="B362" s="243" t="s">
        <v>153</v>
      </c>
      <c r="C362" s="243" t="s">
        <v>155</v>
      </c>
      <c r="D362" s="244">
        <v>0.35</v>
      </c>
      <c r="E362" s="245">
        <v>21</v>
      </c>
      <c r="F362" s="246">
        <v>0</v>
      </c>
      <c r="G362" s="247">
        <v>0</v>
      </c>
      <c r="H362" s="299" t="s">
        <v>433</v>
      </c>
      <c r="I362" s="184"/>
    </row>
    <row r="363" spans="1:9" s="248" customFormat="1" ht="15" hidden="1" customHeight="1" x14ac:dyDescent="0.2">
      <c r="A363" s="242" t="s">
        <v>273</v>
      </c>
      <c r="B363" s="243" t="s">
        <v>151</v>
      </c>
      <c r="C363" s="243" t="s">
        <v>154</v>
      </c>
      <c r="D363" s="244">
        <v>0.3</v>
      </c>
      <c r="E363" s="245">
        <v>22</v>
      </c>
      <c r="F363" s="246">
        <v>0.08</v>
      </c>
      <c r="G363" s="247">
        <v>3.6363636363636364E-3</v>
      </c>
      <c r="H363" s="299" t="s">
        <v>431</v>
      </c>
      <c r="I363" s="184"/>
    </row>
    <row r="364" spans="1:9" s="248" customFormat="1" ht="15" hidden="1" customHeight="1" x14ac:dyDescent="0.2">
      <c r="A364" s="242" t="s">
        <v>273</v>
      </c>
      <c r="B364" s="243" t="s">
        <v>152</v>
      </c>
      <c r="C364" s="243" t="s">
        <v>155</v>
      </c>
      <c r="D364" s="244">
        <v>0.35</v>
      </c>
      <c r="E364" s="245">
        <v>51</v>
      </c>
      <c r="F364" s="246">
        <v>0</v>
      </c>
      <c r="G364" s="247">
        <v>0</v>
      </c>
      <c r="H364" s="299" t="s">
        <v>432</v>
      </c>
      <c r="I364" s="184"/>
    </row>
    <row r="365" spans="1:9" s="248" customFormat="1" ht="15" hidden="1" customHeight="1" x14ac:dyDescent="0.2">
      <c r="A365" s="242" t="s">
        <v>273</v>
      </c>
      <c r="B365" s="243" t="s">
        <v>153</v>
      </c>
      <c r="C365" s="243" t="s">
        <v>155</v>
      </c>
      <c r="D365" s="244">
        <v>0.35</v>
      </c>
      <c r="E365" s="245">
        <v>21</v>
      </c>
      <c r="F365" s="246">
        <v>0</v>
      </c>
      <c r="G365" s="247">
        <v>0</v>
      </c>
      <c r="H365" s="299" t="s">
        <v>433</v>
      </c>
      <c r="I365" s="184"/>
    </row>
    <row r="366" spans="1:9" s="248" customFormat="1" ht="15" hidden="1" customHeight="1" x14ac:dyDescent="0.2">
      <c r="A366" s="242" t="s">
        <v>274</v>
      </c>
      <c r="B366" s="243" t="s">
        <v>151</v>
      </c>
      <c r="C366" s="243" t="s">
        <v>154</v>
      </c>
      <c r="D366" s="244">
        <v>0.3</v>
      </c>
      <c r="E366" s="245">
        <v>22</v>
      </c>
      <c r="F366" s="246">
        <v>0.09</v>
      </c>
      <c r="G366" s="247">
        <v>4.0909090909090904E-3</v>
      </c>
      <c r="H366" s="299" t="s">
        <v>437</v>
      </c>
      <c r="I366" s="184"/>
    </row>
    <row r="367" spans="1:9" s="248" customFormat="1" ht="15" hidden="1" customHeight="1" x14ac:dyDescent="0.2">
      <c r="A367" s="242" t="s">
        <v>274</v>
      </c>
      <c r="B367" s="243" t="s">
        <v>152</v>
      </c>
      <c r="C367" s="243" t="s">
        <v>155</v>
      </c>
      <c r="D367" s="244">
        <v>0.35</v>
      </c>
      <c r="E367" s="245">
        <v>51</v>
      </c>
      <c r="F367" s="246">
        <v>0</v>
      </c>
      <c r="G367" s="247">
        <v>0</v>
      </c>
      <c r="H367" s="299" t="s">
        <v>439</v>
      </c>
      <c r="I367" s="184"/>
    </row>
    <row r="368" spans="1:9" s="248" customFormat="1" ht="15" hidden="1" customHeight="1" x14ac:dyDescent="0.2">
      <c r="A368" s="242" t="s">
        <v>274</v>
      </c>
      <c r="B368" s="243" t="s">
        <v>153</v>
      </c>
      <c r="C368" s="243" t="s">
        <v>155</v>
      </c>
      <c r="D368" s="244">
        <v>0.35</v>
      </c>
      <c r="E368" s="245">
        <v>21</v>
      </c>
      <c r="F368" s="246">
        <v>0</v>
      </c>
      <c r="G368" s="247">
        <v>0</v>
      </c>
      <c r="H368" s="299" t="s">
        <v>440</v>
      </c>
      <c r="I368" s="184"/>
    </row>
    <row r="369" spans="1:9" s="248" customFormat="1" ht="14.25" customHeight="1" x14ac:dyDescent="0.2">
      <c r="A369" s="242" t="s">
        <v>275</v>
      </c>
      <c r="B369" s="243" t="s">
        <v>151</v>
      </c>
      <c r="C369" s="243" t="s">
        <v>154</v>
      </c>
      <c r="D369" s="244">
        <v>0.3</v>
      </c>
      <c r="E369" s="245">
        <v>22</v>
      </c>
      <c r="F369" s="246">
        <v>0.09</v>
      </c>
      <c r="G369" s="247">
        <v>4.0909090909090904E-3</v>
      </c>
      <c r="H369" s="299" t="s">
        <v>445</v>
      </c>
      <c r="I369" s="184"/>
    </row>
    <row r="370" spans="1:9" s="248" customFormat="1" ht="14.25" customHeight="1" x14ac:dyDescent="0.2">
      <c r="A370" s="242" t="s">
        <v>275</v>
      </c>
      <c r="B370" s="243" t="s">
        <v>152</v>
      </c>
      <c r="C370" s="243" t="s">
        <v>155</v>
      </c>
      <c r="D370" s="244">
        <v>0.35</v>
      </c>
      <c r="E370" s="245">
        <v>51</v>
      </c>
      <c r="F370" s="246">
        <v>0</v>
      </c>
      <c r="G370" s="247">
        <v>0</v>
      </c>
      <c r="H370" s="299" t="s">
        <v>444</v>
      </c>
      <c r="I370" s="184"/>
    </row>
    <row r="371" spans="1:9" s="248" customFormat="1" ht="14.25" customHeight="1" x14ac:dyDescent="0.2">
      <c r="A371" s="242" t="s">
        <v>275</v>
      </c>
      <c r="B371" s="243" t="s">
        <v>153</v>
      </c>
      <c r="C371" s="243" t="s">
        <v>155</v>
      </c>
      <c r="D371" s="244">
        <v>0.35</v>
      </c>
      <c r="E371" s="245">
        <v>21</v>
      </c>
      <c r="F371" s="246">
        <v>0</v>
      </c>
      <c r="G371" s="247">
        <v>0</v>
      </c>
      <c r="H371" s="299" t="s">
        <v>443</v>
      </c>
      <c r="I371" s="184"/>
    </row>
    <row r="372" spans="1:9" s="248" customFormat="1" ht="14.25" customHeight="1" x14ac:dyDescent="0.2">
      <c r="A372" s="242" t="s">
        <v>276</v>
      </c>
      <c r="B372" s="243" t="s">
        <v>151</v>
      </c>
      <c r="C372" s="243" t="s">
        <v>154</v>
      </c>
      <c r="D372" s="244">
        <v>0.3</v>
      </c>
      <c r="E372" s="245">
        <v>22</v>
      </c>
      <c r="F372" s="246">
        <v>0.27</v>
      </c>
      <c r="G372" s="247">
        <v>1.2272727272727274E-2</v>
      </c>
      <c r="H372" s="299" t="s">
        <v>449</v>
      </c>
      <c r="I372" s="184"/>
    </row>
    <row r="373" spans="1:9" s="248" customFormat="1" ht="14.25" customHeight="1" x14ac:dyDescent="0.2">
      <c r="A373" s="242" t="s">
        <v>276</v>
      </c>
      <c r="B373" s="243" t="s">
        <v>152</v>
      </c>
      <c r="C373" s="243" t="s">
        <v>155</v>
      </c>
      <c r="D373" s="244">
        <v>0.35</v>
      </c>
      <c r="E373" s="245">
        <v>51</v>
      </c>
      <c r="F373" s="246">
        <v>0</v>
      </c>
      <c r="G373" s="247">
        <v>0</v>
      </c>
      <c r="H373" s="299" t="s">
        <v>444</v>
      </c>
      <c r="I373" s="184"/>
    </row>
    <row r="374" spans="1:9" s="248" customFormat="1" ht="14.25" customHeight="1" x14ac:dyDescent="0.2">
      <c r="A374" s="242" t="s">
        <v>276</v>
      </c>
      <c r="B374" s="243" t="s">
        <v>153</v>
      </c>
      <c r="C374" s="243" t="s">
        <v>155</v>
      </c>
      <c r="D374" s="244">
        <v>0.35</v>
      </c>
      <c r="E374" s="245">
        <v>21</v>
      </c>
      <c r="F374" s="246">
        <v>0</v>
      </c>
      <c r="G374" s="247">
        <v>0</v>
      </c>
      <c r="H374" s="299" t="s">
        <v>450</v>
      </c>
      <c r="I374" s="184"/>
    </row>
    <row r="375" spans="1:9" s="248" customFormat="1" ht="14.25" customHeight="1" x14ac:dyDescent="0.2">
      <c r="A375" s="242" t="s">
        <v>261</v>
      </c>
      <c r="B375" s="243" t="s">
        <v>151</v>
      </c>
      <c r="C375" s="243" t="s">
        <v>154</v>
      </c>
      <c r="D375" s="244">
        <v>0.3</v>
      </c>
      <c r="E375" s="245">
        <v>22</v>
      </c>
      <c r="F375" s="246">
        <v>0.27</v>
      </c>
      <c r="G375" s="247">
        <v>1.2272727272727274E-2</v>
      </c>
      <c r="H375" s="299" t="s">
        <v>451</v>
      </c>
      <c r="I375" s="184"/>
    </row>
    <row r="376" spans="1:9" s="248" customFormat="1" ht="14.25" customHeight="1" x14ac:dyDescent="0.2">
      <c r="A376" s="242" t="s">
        <v>261</v>
      </c>
      <c r="B376" s="243" t="s">
        <v>152</v>
      </c>
      <c r="C376" s="243" t="s">
        <v>155</v>
      </c>
      <c r="D376" s="244">
        <v>0.35</v>
      </c>
      <c r="E376" s="245">
        <v>51</v>
      </c>
      <c r="F376" s="246">
        <v>12.1</v>
      </c>
      <c r="G376" s="247">
        <v>0.2372549019607843</v>
      </c>
      <c r="H376" s="299" t="s">
        <v>453</v>
      </c>
      <c r="I376" s="184"/>
    </row>
    <row r="377" spans="1:9" s="248" customFormat="1" ht="14.25" customHeight="1" x14ac:dyDescent="0.2">
      <c r="A377" s="242" t="s">
        <v>261</v>
      </c>
      <c r="B377" s="243" t="s">
        <v>153</v>
      </c>
      <c r="C377" s="243" t="s">
        <v>155</v>
      </c>
      <c r="D377" s="244">
        <v>0.35</v>
      </c>
      <c r="E377" s="245">
        <v>21</v>
      </c>
      <c r="F377" s="246">
        <v>0</v>
      </c>
      <c r="G377" s="247">
        <v>0</v>
      </c>
      <c r="H377" s="299" t="s">
        <v>452</v>
      </c>
      <c r="I377" s="184"/>
    </row>
    <row r="378" spans="1:9" s="248" customFormat="1" ht="14.25" customHeight="1" x14ac:dyDescent="0.2">
      <c r="A378" s="242" t="s">
        <v>262</v>
      </c>
      <c r="B378" s="243" t="s">
        <v>151</v>
      </c>
      <c r="C378" s="243" t="s">
        <v>154</v>
      </c>
      <c r="D378" s="244">
        <v>0.3</v>
      </c>
      <c r="E378" s="245">
        <v>22</v>
      </c>
      <c r="F378" s="246">
        <v>0.27</v>
      </c>
      <c r="G378" s="247">
        <v>1.2272727272727274E-2</v>
      </c>
      <c r="H378" s="299" t="s">
        <v>455</v>
      </c>
      <c r="I378" s="184"/>
    </row>
    <row r="379" spans="1:9" s="248" customFormat="1" ht="14.25" customHeight="1" x14ac:dyDescent="0.2">
      <c r="A379" s="242" t="s">
        <v>262</v>
      </c>
      <c r="B379" s="243" t="s">
        <v>152</v>
      </c>
      <c r="C379" s="243" t="s">
        <v>155</v>
      </c>
      <c r="D379" s="244">
        <v>0.35</v>
      </c>
      <c r="E379" s="245">
        <v>51</v>
      </c>
      <c r="F379" s="246">
        <v>75.7</v>
      </c>
      <c r="G379" s="247">
        <v>1.4843137254901961</v>
      </c>
      <c r="H379" s="299" t="s">
        <v>458</v>
      </c>
      <c r="I379" s="184"/>
    </row>
    <row r="380" spans="1:9" s="248" customFormat="1" ht="14.25" customHeight="1" x14ac:dyDescent="0.2">
      <c r="A380" s="242" t="s">
        <v>262</v>
      </c>
      <c r="B380" s="243" t="s">
        <v>153</v>
      </c>
      <c r="C380" s="243" t="s">
        <v>155</v>
      </c>
      <c r="D380" s="244">
        <v>0.35</v>
      </c>
      <c r="E380" s="245">
        <v>21</v>
      </c>
      <c r="F380" s="246">
        <v>0</v>
      </c>
      <c r="G380" s="247">
        <v>0</v>
      </c>
      <c r="H380" s="299" t="s">
        <v>454</v>
      </c>
      <c r="I380" s="184"/>
    </row>
    <row r="381" spans="1:9" ht="15" customHeight="1" x14ac:dyDescent="0.2">
      <c r="A381" s="348" t="str">
        <f>+A158</f>
        <v>SEPTIEMBRE</v>
      </c>
      <c r="B381" s="342" t="s">
        <v>151</v>
      </c>
      <c r="C381" s="342" t="s">
        <v>154</v>
      </c>
      <c r="D381" s="169">
        <v>0.3</v>
      </c>
      <c r="E381" s="346">
        <v>22</v>
      </c>
      <c r="F381" s="349">
        <f>+INVERSIÓN!$CI$10</f>
        <v>0.27</v>
      </c>
      <c r="G381" s="350">
        <f>IFERROR(F381/E381,0)</f>
        <v>1.2272727272727274E-2</v>
      </c>
      <c r="H381" s="351" t="str">
        <f>+N158</f>
        <v>A septiembre 2022, se han recuperado 0,27 Ha, en el avance acumulado del cuatrienio se lleva un total de 19,82 Ha que equivalen al 24,8%</v>
      </c>
      <c r="I381" s="184"/>
    </row>
    <row r="382" spans="1:9" ht="15" customHeight="1" x14ac:dyDescent="0.2">
      <c r="A382" s="348" t="str">
        <f>+A159</f>
        <v>SEPTIEMBRE</v>
      </c>
      <c r="B382" s="342" t="s">
        <v>152</v>
      </c>
      <c r="C382" s="342" t="s">
        <v>155</v>
      </c>
      <c r="D382" s="169">
        <v>0.35</v>
      </c>
      <c r="E382" s="346">
        <v>51</v>
      </c>
      <c r="F382" s="349">
        <f>+INVERSIÓN!$CI$17</f>
        <v>79.600000000000009</v>
      </c>
      <c r="G382" s="350">
        <f t="shared" ref="G382:G383" si="32">IFERROR(F382/E382,0)</f>
        <v>1.5607843137254904</v>
      </c>
      <c r="H382" s="351" t="str">
        <f>+N159</f>
        <v>A septiembre 2022 el acumulado PDD es de  105,30ha, en la presente vigencia se han adelantado acuerdos por 79,60ha de la mano de la academia y sector privado.</v>
      </c>
      <c r="I382" s="184"/>
    </row>
    <row r="383" spans="1:9" ht="15" customHeight="1" x14ac:dyDescent="0.2">
      <c r="A383" s="348" t="str">
        <f t="shared" ref="A383" si="33">+A160</f>
        <v>SEPTIEMBRE</v>
      </c>
      <c r="B383" s="342" t="s">
        <v>153</v>
      </c>
      <c r="C383" s="342" t="s">
        <v>155</v>
      </c>
      <c r="D383" s="169">
        <v>0.35</v>
      </c>
      <c r="E383" s="346">
        <v>21</v>
      </c>
      <c r="F383" s="349">
        <f>+INVERSIÓN!$CI$24</f>
        <v>17.84</v>
      </c>
      <c r="G383" s="350">
        <f t="shared" si="32"/>
        <v>0.84952380952380957</v>
      </c>
      <c r="H383" s="351" t="str">
        <f>+N160</f>
        <v xml:space="preserve">A septiembre 2022 van 70,02Ha. Se gestionan acuerdos requeridos para el cumplimiento de la meta, estos se consolidaran para el último trimestre de la vigencia. </v>
      </c>
      <c r="I383" s="184"/>
    </row>
    <row r="384" spans="1:9" ht="12.75" thickBot="1" x14ac:dyDescent="0.25">
      <c r="A384" s="130"/>
      <c r="B384" s="131"/>
      <c r="C384" s="131"/>
      <c r="D384" s="131"/>
      <c r="E384" s="131"/>
      <c r="F384" s="131"/>
      <c r="G384" s="133"/>
      <c r="H384" s="147"/>
    </row>
    <row r="386" spans="1:8" hidden="1" x14ac:dyDescent="0.2">
      <c r="A386" s="944" t="s">
        <v>386</v>
      </c>
      <c r="B386" s="945"/>
      <c r="C386" s="945"/>
      <c r="D386" s="945"/>
      <c r="E386" s="945"/>
      <c r="F386" s="945"/>
      <c r="G386" s="945"/>
      <c r="H386" s="946"/>
    </row>
    <row r="387" spans="1:8" ht="38.25" hidden="1" customHeight="1" x14ac:dyDescent="0.2">
      <c r="A387" s="117" t="s">
        <v>51</v>
      </c>
      <c r="B387" s="118" t="s">
        <v>371</v>
      </c>
      <c r="C387" s="159" t="s">
        <v>284</v>
      </c>
      <c r="D387" s="159" t="s">
        <v>328</v>
      </c>
      <c r="E387" s="159" t="s">
        <v>387</v>
      </c>
      <c r="F387" s="159" t="s">
        <v>388</v>
      </c>
      <c r="G387" s="160" t="s">
        <v>389</v>
      </c>
      <c r="H387" s="120" t="s">
        <v>341</v>
      </c>
    </row>
    <row r="388" spans="1:8" ht="15" hidden="1" customHeight="1" x14ac:dyDescent="0.2">
      <c r="A388" s="121" t="s">
        <v>270</v>
      </c>
      <c r="B388" s="122"/>
      <c r="C388" s="122"/>
      <c r="D388" s="122"/>
      <c r="E388" s="122"/>
      <c r="F388" s="122"/>
      <c r="G388" s="123" t="e">
        <f>F388/E388</f>
        <v>#DIV/0!</v>
      </c>
      <c r="H388" s="124"/>
    </row>
    <row r="389" spans="1:8" ht="15" hidden="1" customHeight="1" x14ac:dyDescent="0.2">
      <c r="A389" s="121" t="s">
        <v>272</v>
      </c>
      <c r="B389" s="122"/>
      <c r="C389" s="122"/>
      <c r="D389" s="122"/>
      <c r="E389" s="122"/>
      <c r="F389" s="122"/>
      <c r="G389" s="123" t="e">
        <f t="shared" ref="G389:G399" si="34">F389/E389</f>
        <v>#DIV/0!</v>
      </c>
      <c r="H389" s="124"/>
    </row>
    <row r="390" spans="1:8" ht="15" hidden="1" customHeight="1" x14ac:dyDescent="0.2">
      <c r="A390" s="121" t="s">
        <v>273</v>
      </c>
      <c r="B390" s="122"/>
      <c r="C390" s="122"/>
      <c r="D390" s="122"/>
      <c r="E390" s="122"/>
      <c r="F390" s="122"/>
      <c r="G390" s="123" t="e">
        <f t="shared" si="34"/>
        <v>#DIV/0!</v>
      </c>
      <c r="H390" s="124"/>
    </row>
    <row r="391" spans="1:8" ht="15" hidden="1" customHeight="1" x14ac:dyDescent="0.2">
      <c r="A391" s="121" t="s">
        <v>274</v>
      </c>
      <c r="B391" s="122"/>
      <c r="C391" s="122"/>
      <c r="D391" s="122"/>
      <c r="E391" s="122"/>
      <c r="F391" s="122"/>
      <c r="G391" s="123" t="e">
        <f t="shared" si="34"/>
        <v>#DIV/0!</v>
      </c>
      <c r="H391" s="124"/>
    </row>
    <row r="392" spans="1:8" ht="15" hidden="1" customHeight="1" x14ac:dyDescent="0.2">
      <c r="A392" s="121" t="s">
        <v>275</v>
      </c>
      <c r="B392" s="122"/>
      <c r="C392" s="122"/>
      <c r="D392" s="122"/>
      <c r="E392" s="122"/>
      <c r="F392" s="122"/>
      <c r="G392" s="123" t="e">
        <f t="shared" si="34"/>
        <v>#DIV/0!</v>
      </c>
      <c r="H392" s="124"/>
    </row>
    <row r="393" spans="1:8" ht="15" hidden="1" customHeight="1" x14ac:dyDescent="0.2">
      <c r="A393" s="121" t="s">
        <v>276</v>
      </c>
      <c r="B393" s="122"/>
      <c r="C393" s="122"/>
      <c r="D393" s="122"/>
      <c r="E393" s="122"/>
      <c r="F393" s="122"/>
      <c r="G393" s="123" t="e">
        <f t="shared" si="34"/>
        <v>#DIV/0!</v>
      </c>
      <c r="H393" s="124"/>
    </row>
    <row r="394" spans="1:8" hidden="1" x14ac:dyDescent="0.2">
      <c r="A394" s="121" t="s">
        <v>261</v>
      </c>
      <c r="B394" s="122"/>
      <c r="C394" s="122"/>
      <c r="D394" s="122"/>
      <c r="E394" s="122"/>
      <c r="F394" s="122"/>
      <c r="G394" s="123" t="e">
        <f t="shared" si="34"/>
        <v>#DIV/0!</v>
      </c>
      <c r="H394" s="124"/>
    </row>
    <row r="395" spans="1:8" hidden="1" x14ac:dyDescent="0.2">
      <c r="A395" s="121" t="s">
        <v>262</v>
      </c>
      <c r="B395" s="122"/>
      <c r="C395" s="122"/>
      <c r="D395" s="122"/>
      <c r="E395" s="122"/>
      <c r="F395" s="122"/>
      <c r="G395" s="123" t="e">
        <f t="shared" si="34"/>
        <v>#DIV/0!</v>
      </c>
      <c r="H395" s="124"/>
    </row>
    <row r="396" spans="1:8" hidden="1" x14ac:dyDescent="0.2">
      <c r="A396" s="121" t="s">
        <v>265</v>
      </c>
      <c r="B396" s="122"/>
      <c r="C396" s="122"/>
      <c r="D396" s="122"/>
      <c r="E396" s="122"/>
      <c r="F396" s="122"/>
      <c r="G396" s="123" t="e">
        <f t="shared" si="34"/>
        <v>#DIV/0!</v>
      </c>
      <c r="H396" s="124"/>
    </row>
    <row r="397" spans="1:8" hidden="1" x14ac:dyDescent="0.2">
      <c r="A397" s="121" t="s">
        <v>266</v>
      </c>
      <c r="B397" s="122"/>
      <c r="C397" s="122"/>
      <c r="D397" s="122"/>
      <c r="E397" s="122"/>
      <c r="F397" s="122"/>
      <c r="G397" s="123" t="e">
        <f t="shared" si="34"/>
        <v>#DIV/0!</v>
      </c>
      <c r="H397" s="124"/>
    </row>
    <row r="398" spans="1:8" hidden="1" x14ac:dyDescent="0.2">
      <c r="A398" s="121" t="s">
        <v>267</v>
      </c>
      <c r="B398" s="122"/>
      <c r="C398" s="122"/>
      <c r="D398" s="122"/>
      <c r="E398" s="122"/>
      <c r="F398" s="122"/>
      <c r="G398" s="123" t="e">
        <f t="shared" si="34"/>
        <v>#DIV/0!</v>
      </c>
      <c r="H398" s="124"/>
    </row>
    <row r="399" spans="1:8" ht="12.75" hidden="1" thickBot="1" x14ac:dyDescent="0.25">
      <c r="A399" s="130" t="s">
        <v>268</v>
      </c>
      <c r="B399" s="131"/>
      <c r="C399" s="131"/>
      <c r="D399" s="131"/>
      <c r="E399" s="131"/>
      <c r="F399" s="131"/>
      <c r="G399" s="133" t="e">
        <f t="shared" si="34"/>
        <v>#DIV/0!</v>
      </c>
      <c r="H399" s="147"/>
    </row>
    <row r="400" spans="1:8" ht="12.75" hidden="1" thickBot="1" x14ac:dyDescent="0.25"/>
    <row r="401" spans="1:44" hidden="1" x14ac:dyDescent="0.2">
      <c r="A401" s="944" t="s">
        <v>390</v>
      </c>
      <c r="B401" s="945"/>
      <c r="C401" s="945"/>
      <c r="D401" s="945"/>
      <c r="E401" s="945"/>
      <c r="F401" s="945"/>
      <c r="G401" s="945"/>
      <c r="H401" s="946"/>
    </row>
    <row r="402" spans="1:44" ht="38.25" hidden="1" customHeight="1" x14ac:dyDescent="0.2">
      <c r="A402" s="117" t="s">
        <v>52</v>
      </c>
      <c r="B402" s="118" t="s">
        <v>371</v>
      </c>
      <c r="C402" s="159" t="s">
        <v>284</v>
      </c>
      <c r="D402" s="159" t="s">
        <v>333</v>
      </c>
      <c r="E402" s="159" t="s">
        <v>391</v>
      </c>
      <c r="F402" s="159" t="s">
        <v>392</v>
      </c>
      <c r="G402" s="160" t="s">
        <v>393</v>
      </c>
      <c r="H402" s="120" t="s">
        <v>341</v>
      </c>
    </row>
    <row r="403" spans="1:44" hidden="1" x14ac:dyDescent="0.2">
      <c r="A403" s="121" t="s">
        <v>270</v>
      </c>
      <c r="B403" s="122"/>
      <c r="C403" s="122"/>
      <c r="D403" s="122"/>
      <c r="E403" s="122"/>
      <c r="F403" s="122"/>
      <c r="G403" s="123" t="e">
        <f>F403/E403</f>
        <v>#DIV/0!</v>
      </c>
      <c r="H403" s="124"/>
    </row>
    <row r="404" spans="1:44" hidden="1" x14ac:dyDescent="0.2">
      <c r="A404" s="121" t="s">
        <v>272</v>
      </c>
      <c r="B404" s="122"/>
      <c r="C404" s="122"/>
      <c r="D404" s="122"/>
      <c r="E404" s="122"/>
      <c r="F404" s="122"/>
      <c r="G404" s="123" t="e">
        <f t="shared" ref="G404:G414" si="35">F404/E404</f>
        <v>#DIV/0!</v>
      </c>
      <c r="H404" s="124"/>
    </row>
    <row r="405" spans="1:44" hidden="1" x14ac:dyDescent="0.2">
      <c r="A405" s="121" t="s">
        <v>273</v>
      </c>
      <c r="B405" s="122"/>
      <c r="C405" s="122"/>
      <c r="D405" s="122"/>
      <c r="E405" s="122"/>
      <c r="F405" s="122"/>
      <c r="G405" s="123" t="e">
        <f t="shared" si="35"/>
        <v>#DIV/0!</v>
      </c>
      <c r="H405" s="124"/>
    </row>
    <row r="406" spans="1:44" hidden="1" x14ac:dyDescent="0.2">
      <c r="A406" s="121" t="s">
        <v>274</v>
      </c>
      <c r="B406" s="122"/>
      <c r="C406" s="122"/>
      <c r="D406" s="122"/>
      <c r="E406" s="122"/>
      <c r="F406" s="122"/>
      <c r="G406" s="123" t="e">
        <f t="shared" si="35"/>
        <v>#DIV/0!</v>
      </c>
      <c r="H406" s="124"/>
    </row>
    <row r="407" spans="1:44" hidden="1" x14ac:dyDescent="0.2">
      <c r="A407" s="121" t="s">
        <v>275</v>
      </c>
      <c r="B407" s="122"/>
      <c r="C407" s="122"/>
      <c r="D407" s="122"/>
      <c r="E407" s="122"/>
      <c r="F407" s="122"/>
      <c r="G407" s="123" t="e">
        <f t="shared" si="35"/>
        <v>#DIV/0!</v>
      </c>
      <c r="H407" s="124"/>
    </row>
    <row r="408" spans="1:44" hidden="1" x14ac:dyDescent="0.2">
      <c r="A408" s="121" t="s">
        <v>276</v>
      </c>
      <c r="B408" s="122"/>
      <c r="C408" s="122"/>
      <c r="D408" s="122"/>
      <c r="E408" s="122"/>
      <c r="F408" s="122"/>
      <c r="G408" s="123" t="e">
        <f t="shared" si="35"/>
        <v>#DIV/0!</v>
      </c>
      <c r="H408" s="124"/>
    </row>
    <row r="409" spans="1:44" hidden="1" x14ac:dyDescent="0.2">
      <c r="A409" s="121" t="s">
        <v>261</v>
      </c>
      <c r="B409" s="122"/>
      <c r="C409" s="122"/>
      <c r="D409" s="122"/>
      <c r="E409" s="122"/>
      <c r="F409" s="122"/>
      <c r="G409" s="123" t="e">
        <f t="shared" si="35"/>
        <v>#DIV/0!</v>
      </c>
      <c r="H409" s="124"/>
    </row>
    <row r="410" spans="1:44" hidden="1" x14ac:dyDescent="0.2">
      <c r="A410" s="121" t="s">
        <v>262</v>
      </c>
      <c r="B410" s="122"/>
      <c r="C410" s="122"/>
      <c r="D410" s="122"/>
      <c r="E410" s="122"/>
      <c r="F410" s="122"/>
      <c r="G410" s="123" t="e">
        <f t="shared" si="35"/>
        <v>#DIV/0!</v>
      </c>
      <c r="H410" s="124"/>
    </row>
    <row r="411" spans="1:44" hidden="1" x14ac:dyDescent="0.2">
      <c r="A411" s="121" t="s">
        <v>265</v>
      </c>
      <c r="B411" s="122"/>
      <c r="C411" s="122"/>
      <c r="D411" s="122"/>
      <c r="E411" s="122"/>
      <c r="F411" s="122"/>
      <c r="G411" s="123" t="e">
        <f t="shared" si="35"/>
        <v>#DIV/0!</v>
      </c>
      <c r="H411" s="124"/>
    </row>
    <row r="412" spans="1:44" hidden="1" x14ac:dyDescent="0.2">
      <c r="A412" s="121" t="s">
        <v>266</v>
      </c>
      <c r="B412" s="122"/>
      <c r="C412" s="122"/>
      <c r="D412" s="122"/>
      <c r="E412" s="122"/>
      <c r="F412" s="122"/>
      <c r="G412" s="123" t="e">
        <f t="shared" si="35"/>
        <v>#DIV/0!</v>
      </c>
      <c r="H412" s="124"/>
    </row>
    <row r="413" spans="1:44" hidden="1" x14ac:dyDescent="0.2">
      <c r="A413" s="121" t="s">
        <v>267</v>
      </c>
      <c r="B413" s="122"/>
      <c r="C413" s="122"/>
      <c r="D413" s="122"/>
      <c r="E413" s="122"/>
      <c r="F413" s="122"/>
      <c r="G413" s="123" t="e">
        <f t="shared" si="35"/>
        <v>#DIV/0!</v>
      </c>
      <c r="H413" s="124"/>
    </row>
    <row r="414" spans="1:44" ht="12.75" hidden="1" thickBot="1" x14ac:dyDescent="0.25">
      <c r="A414" s="130" t="s">
        <v>268</v>
      </c>
      <c r="B414" s="131"/>
      <c r="C414" s="131"/>
      <c r="D414" s="131"/>
      <c r="E414" s="131"/>
      <c r="F414" s="131"/>
      <c r="G414" s="133" t="e">
        <f t="shared" si="35"/>
        <v>#DIV/0!</v>
      </c>
      <c r="H414" s="147"/>
    </row>
    <row r="415" spans="1:44" ht="26.25" customHeight="1" x14ac:dyDescent="0.2">
      <c r="A415" s="162" t="s">
        <v>33</v>
      </c>
      <c r="B415" s="163"/>
      <c r="C415" s="163"/>
      <c r="D415" s="163"/>
      <c r="E415" s="164"/>
      <c r="F415" s="164"/>
      <c r="G415" s="165"/>
      <c r="H415" s="164"/>
      <c r="I415" s="164"/>
      <c r="J415" s="164"/>
      <c r="K415" s="164"/>
      <c r="L415" s="164"/>
      <c r="M415" s="164"/>
      <c r="N415" s="164"/>
      <c r="O415" s="164"/>
      <c r="P415" s="164"/>
      <c r="Q415" s="164"/>
      <c r="R415" s="166"/>
      <c r="S415" s="164"/>
      <c r="T415" s="164"/>
      <c r="U415" s="164"/>
      <c r="V415" s="164"/>
      <c r="W415" s="164"/>
      <c r="X415" s="163"/>
      <c r="Y415" s="163"/>
      <c r="Z415" s="163"/>
      <c r="AA415" s="163"/>
      <c r="AB415" s="163"/>
      <c r="AC415" s="163"/>
      <c r="AD415" s="167"/>
      <c r="AE415" s="167"/>
      <c r="AF415" s="167"/>
      <c r="AG415" s="167"/>
      <c r="AH415" s="167"/>
      <c r="AI415" s="167"/>
      <c r="AJ415" s="167"/>
      <c r="AK415" s="167"/>
      <c r="AL415" s="168"/>
      <c r="AM415" s="168"/>
      <c r="AN415" s="168"/>
      <c r="AO415" s="168"/>
      <c r="AP415" s="168"/>
      <c r="AQ415" s="168"/>
      <c r="AR415" s="168"/>
    </row>
    <row r="416" spans="1:44" ht="15" x14ac:dyDescent="0.2">
      <c r="A416" s="352" t="s">
        <v>34</v>
      </c>
      <c r="B416" s="780" t="s">
        <v>35</v>
      </c>
      <c r="C416" s="781"/>
      <c r="D416" s="781"/>
      <c r="E416" s="781"/>
      <c r="F416" s="781"/>
      <c r="G416" s="781"/>
      <c r="H416" s="782"/>
      <c r="I416" s="783" t="s">
        <v>36</v>
      </c>
      <c r="J416" s="784"/>
      <c r="K416" s="784"/>
      <c r="L416" s="784"/>
      <c r="M416" s="784"/>
      <c r="N416" s="784"/>
      <c r="O416" s="785"/>
    </row>
    <row r="417" spans="1:15" ht="15" x14ac:dyDescent="0.2">
      <c r="A417" s="353">
        <v>13</v>
      </c>
      <c r="B417" s="774" t="s">
        <v>78</v>
      </c>
      <c r="C417" s="775"/>
      <c r="D417" s="775"/>
      <c r="E417" s="775"/>
      <c r="F417" s="775"/>
      <c r="G417" s="775"/>
      <c r="H417" s="776"/>
      <c r="I417" s="774" t="s">
        <v>69</v>
      </c>
      <c r="J417" s="775"/>
      <c r="K417" s="775"/>
      <c r="L417" s="775"/>
      <c r="M417" s="775"/>
      <c r="N417" s="775"/>
      <c r="O417" s="776"/>
    </row>
    <row r="418" spans="1:15" ht="15" x14ac:dyDescent="0.2">
      <c r="A418" s="353">
        <v>14</v>
      </c>
      <c r="B418" s="774" t="s">
        <v>148</v>
      </c>
      <c r="C418" s="775"/>
      <c r="D418" s="775"/>
      <c r="E418" s="775"/>
      <c r="F418" s="775"/>
      <c r="G418" s="775"/>
      <c r="H418" s="776"/>
      <c r="I418" s="777" t="s">
        <v>486</v>
      </c>
      <c r="J418" s="778"/>
      <c r="K418" s="778"/>
      <c r="L418" s="778"/>
      <c r="M418" s="778"/>
      <c r="N418" s="778"/>
      <c r="O418" s="779"/>
    </row>
  </sheetData>
  <mergeCells count="33">
    <mergeCell ref="A355:H355"/>
    <mergeCell ref="A386:H386"/>
    <mergeCell ref="A401:H401"/>
    <mergeCell ref="A321:H321"/>
    <mergeCell ref="A62:H62"/>
    <mergeCell ref="A76:N76"/>
    <mergeCell ref="A132:N132"/>
    <mergeCell ref="A162:N162"/>
    <mergeCell ref="A177:N177"/>
    <mergeCell ref="A193:G193"/>
    <mergeCell ref="A210:G210"/>
    <mergeCell ref="A249:G249"/>
    <mergeCell ref="A280:G280"/>
    <mergeCell ref="A295:G295"/>
    <mergeCell ref="A310:H310"/>
    <mergeCell ref="A47:H47"/>
    <mergeCell ref="C1:N1"/>
    <mergeCell ref="C2:N2"/>
    <mergeCell ref="C3:G3"/>
    <mergeCell ref="H3:N3"/>
    <mergeCell ref="A4:B4"/>
    <mergeCell ref="C4:N4"/>
    <mergeCell ref="A5:B5"/>
    <mergeCell ref="C5:N5"/>
    <mergeCell ref="A7:H7"/>
    <mergeCell ref="A20:H20"/>
    <mergeCell ref="A35:H35"/>
    <mergeCell ref="B416:H416"/>
    <mergeCell ref="I416:O416"/>
    <mergeCell ref="B417:H417"/>
    <mergeCell ref="I417:O417"/>
    <mergeCell ref="B418:H418"/>
    <mergeCell ref="I418:O418"/>
  </mergeCells>
  <conditionalFormatting sqref="I337">
    <cfRule type="cellIs" dxfId="19" priority="28" operator="greaterThan">
      <formula>200</formula>
    </cfRule>
  </conditionalFormatting>
  <conditionalFormatting sqref="I338:I339">
    <cfRule type="cellIs" dxfId="18" priority="27" operator="greaterThan">
      <formula>200</formula>
    </cfRule>
  </conditionalFormatting>
  <conditionalFormatting sqref="H233:H235">
    <cfRule type="cellIs" dxfId="17" priority="26" operator="greaterThan">
      <formula>200</formula>
    </cfRule>
  </conditionalFormatting>
  <conditionalFormatting sqref="H236:H238 H245:H248">
    <cfRule type="cellIs" dxfId="16" priority="22" operator="greaterThan">
      <formula>200</formula>
    </cfRule>
  </conditionalFormatting>
  <conditionalFormatting sqref="I340">
    <cfRule type="cellIs" dxfId="15" priority="21" operator="greaterThan">
      <formula>200</formula>
    </cfRule>
  </conditionalFormatting>
  <conditionalFormatting sqref="I341:I342">
    <cfRule type="cellIs" dxfId="14" priority="20" operator="greaterThan">
      <formula>200</formula>
    </cfRule>
  </conditionalFormatting>
  <conditionalFormatting sqref="L128:L130">
    <cfRule type="cellIs" dxfId="13" priority="19" operator="greaterThan">
      <formula>200</formula>
    </cfRule>
  </conditionalFormatting>
  <conditionalFormatting sqref="I349">
    <cfRule type="cellIs" dxfId="12" priority="17" operator="greaterThan">
      <formula>200</formula>
    </cfRule>
  </conditionalFormatting>
  <conditionalFormatting sqref="I350:I351">
    <cfRule type="cellIs" dxfId="11" priority="16" operator="greaterThan">
      <formula>200</formula>
    </cfRule>
  </conditionalFormatting>
  <conditionalFormatting sqref="L95:L115">
    <cfRule type="cellIs" dxfId="10" priority="11" operator="greaterThan">
      <formula>200</formula>
    </cfRule>
  </conditionalFormatting>
  <conditionalFormatting sqref="L124:L127">
    <cfRule type="cellIs" dxfId="9" priority="14" operator="greaterThan">
      <formula>200</formula>
    </cfRule>
  </conditionalFormatting>
  <conditionalFormatting sqref="L116:L123">
    <cfRule type="cellIs" dxfId="8" priority="13" operator="greaterThan">
      <formula>200</formula>
    </cfRule>
  </conditionalFormatting>
  <conditionalFormatting sqref="H239:H241">
    <cfRule type="cellIs" dxfId="7" priority="10" operator="greaterThan">
      <formula>200</formula>
    </cfRule>
  </conditionalFormatting>
  <conditionalFormatting sqref="I343:I345">
    <cfRule type="cellIs" dxfId="6" priority="8" operator="greaterThan">
      <formula>200</formula>
    </cfRule>
  </conditionalFormatting>
  <conditionalFormatting sqref="H242:H244">
    <cfRule type="cellIs" dxfId="5" priority="7" operator="greaterThan">
      <formula>200</formula>
    </cfRule>
  </conditionalFormatting>
  <conditionalFormatting sqref="I346">
    <cfRule type="cellIs" dxfId="4" priority="6" operator="greaterThan">
      <formula>200</formula>
    </cfRule>
  </conditionalFormatting>
  <conditionalFormatting sqref="I347:I348">
    <cfRule type="cellIs" dxfId="3" priority="5" operator="greaterThan">
      <formula>200</formula>
    </cfRule>
  </conditionalFormatting>
  <conditionalFormatting sqref="H251:H277">
    <cfRule type="cellIs" dxfId="2" priority="3" operator="greaterThan">
      <formula>200</formula>
    </cfRule>
  </conditionalFormatting>
  <conditionalFormatting sqref="I357:I383">
    <cfRule type="cellIs" dxfId="1" priority="2" operator="greaterThan">
      <formula>200</formula>
    </cfRule>
  </conditionalFormatting>
  <conditionalFormatting sqref="O134:O160">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945C-4A2E-4D2F-98F2-A21790E20816}">
  <dimension ref="A1:D9"/>
  <sheetViews>
    <sheetView zoomScale="80" zoomScaleNormal="80" workbookViewId="0">
      <selection activeCell="C3" sqref="C3"/>
    </sheetView>
  </sheetViews>
  <sheetFormatPr baseColWidth="10" defaultColWidth="11.42578125" defaultRowHeight="15" x14ac:dyDescent="0.25"/>
  <cols>
    <col min="1" max="1" width="55.7109375" customWidth="1"/>
    <col min="2" max="4" width="13.42578125" customWidth="1"/>
  </cols>
  <sheetData>
    <row r="1" spans="1:4" ht="18.75" x14ac:dyDescent="0.3">
      <c r="A1" s="211" t="s">
        <v>402</v>
      </c>
      <c r="B1" s="953" t="s">
        <v>403</v>
      </c>
      <c r="C1" s="953"/>
      <c r="D1" s="953"/>
    </row>
    <row r="2" spans="1:4" x14ac:dyDescent="0.25">
      <c r="A2" s="212"/>
      <c r="B2" s="213" t="s">
        <v>404</v>
      </c>
      <c r="C2" s="213" t="s">
        <v>405</v>
      </c>
      <c r="D2" s="213" t="s">
        <v>406</v>
      </c>
    </row>
    <row r="3" spans="1:4" ht="63" customHeight="1" x14ac:dyDescent="0.25">
      <c r="A3" s="190" t="s">
        <v>158</v>
      </c>
      <c r="B3" s="206">
        <f>+INVERSIÓN!ET10</f>
        <v>1.2272727272727274E-2</v>
      </c>
      <c r="C3" s="208">
        <f>+INVERSIÓN!ET11</f>
        <v>0.93831314468891502</v>
      </c>
      <c r="D3" s="209">
        <f>+INVERSIÓN!ET14</f>
        <v>1</v>
      </c>
    </row>
    <row r="4" spans="1:4" ht="15.75" x14ac:dyDescent="0.25">
      <c r="B4" s="194"/>
      <c r="C4" s="207"/>
      <c r="D4" s="207"/>
    </row>
    <row r="5" spans="1:4" ht="87.75" customHeight="1" x14ac:dyDescent="0.25">
      <c r="A5" s="191" t="s">
        <v>159</v>
      </c>
      <c r="B5" s="206">
        <f>+INVERSIÓN!ET17</f>
        <v>1.0000000000000002</v>
      </c>
      <c r="C5" s="208">
        <f>+INVERSIÓN!ET18</f>
        <v>5.5995693644302687E-2</v>
      </c>
      <c r="D5" s="209">
        <f>+INVERSIÓN!ET21</f>
        <v>0.63783514823523446</v>
      </c>
    </row>
    <row r="6" spans="1:4" ht="15.75" x14ac:dyDescent="0.25">
      <c r="B6" s="207"/>
      <c r="C6" s="207"/>
      <c r="D6" s="207"/>
    </row>
    <row r="7" spans="1:4" ht="82.5" customHeight="1" x14ac:dyDescent="0.25">
      <c r="A7" s="190" t="s">
        <v>160</v>
      </c>
      <c r="B7" s="206">
        <f>+INVERSIÓN!ET24</f>
        <v>0.84952380952380957</v>
      </c>
      <c r="C7" s="208">
        <f>+INVERSIÓN!ET25</f>
        <v>0.65766822332844699</v>
      </c>
      <c r="D7" s="209">
        <f>+INVERSIÓN!ET28</f>
        <v>1</v>
      </c>
    </row>
    <row r="8" spans="1:4" ht="15.75" x14ac:dyDescent="0.25">
      <c r="A8" s="192" t="s">
        <v>407</v>
      </c>
      <c r="B8" s="210">
        <f>AVERAGE(B3:B7)</f>
        <v>0.62059884559884571</v>
      </c>
      <c r="C8" s="210">
        <f>AVERAGE(C3:C7)</f>
        <v>0.55065902055388827</v>
      </c>
      <c r="D8" s="210">
        <f>AVERAGE(D3:D7)</f>
        <v>0.87927838274507819</v>
      </c>
    </row>
    <row r="9" spans="1:4" ht="26.25" customHeight="1" x14ac:dyDescent="0.25">
      <c r="A9" s="193" t="s">
        <v>408</v>
      </c>
      <c r="B9" s="954">
        <f>AVERAGE(B3:D7)</f>
        <v>0.68351208296593724</v>
      </c>
      <c r="C9" s="955"/>
      <c r="D9" s="956"/>
    </row>
  </sheetData>
  <mergeCells count="2">
    <mergeCell ref="B1:D1"/>
    <mergeCell ref="B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resumen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2022-12-01T04:19:18Z</dcterms:modified>
</cp:coreProperties>
</file>