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C:\Users\YULIED.PENARANDA.SDA\Desktop\2022\ABRIL\PLAN DE ACCIÓN\PLAN DE ACCIÓN A MARZO 2022\"/>
    </mc:Choice>
  </mc:AlternateContent>
  <xr:revisionPtr revIDLastSave="0" documentId="13_ncr:1_{267A2D75-4D26-4EE2-A2FF-359901954030}" xr6:coauthVersionLast="47" xr6:coauthVersionMax="47" xr10:uidLastSave="{00000000-0000-0000-0000-000000000000}"/>
  <bookViews>
    <workbookView xWindow="-120" yWindow="-120" windowWidth="20730" windowHeight="11160" tabRatio="778" firstSheet="9" activeTab="10" xr2:uid="{00000000-000D-0000-FFFF-FFFF00000000}"/>
  </bookViews>
  <sheets>
    <sheet name="Gráfico9" sheetId="32" state="hidden" r:id="rId1"/>
    <sheet name="Gráfico8" sheetId="31" state="hidden" r:id="rId2"/>
    <sheet name="Gráfico7" sheetId="30" state="hidden" r:id="rId3"/>
    <sheet name="Gráfico6" sheetId="29" state="hidden" r:id="rId4"/>
    <sheet name="Gráfico5" sheetId="28" state="hidden" r:id="rId5"/>
    <sheet name="Gráfico4" sheetId="27" state="hidden" r:id="rId6"/>
    <sheet name="Gráfico3" sheetId="26" state="hidden" r:id="rId7"/>
    <sheet name="Gráfico2" sheetId="25" state="hidden" r:id="rId8"/>
    <sheet name="Gráfico1" sheetId="24" state="hidden" r:id="rId9"/>
    <sheet name="GESTIÓN" sheetId="5" r:id="rId10"/>
    <sheet name="INVERSIÓN" sheetId="6" r:id="rId11"/>
    <sheet name="ACTIVIDADES" sheetId="7" r:id="rId12"/>
    <sheet name="TERRITORIALIZACIÓN" sheetId="35" r:id="rId13"/>
    <sheet name="SPI" sheetId="33" r:id="rId14"/>
    <sheet name="resumen" sheetId="34" state="hidden" r:id="rId15"/>
  </sheets>
  <externalReferences>
    <externalReference r:id="rId16"/>
    <externalReference r:id="rId17"/>
    <externalReference r:id="rId18"/>
    <externalReference r:id="rId19"/>
  </externalReferences>
  <definedNames>
    <definedName name="_xlnm._FilterDatabase" localSheetId="11" hidden="1">ACTIVIDADES!#REF!</definedName>
    <definedName name="_xlnm._FilterDatabase" localSheetId="9" hidden="1">GESTIÓN!$A$12:$FC$12</definedName>
    <definedName name="_xlnm._FilterDatabase" localSheetId="10" hidden="1">INVERSIÓN!$A$9:$FB$36</definedName>
    <definedName name="_xlnm.Print_Area" localSheetId="11">ACTIVIDADES!$A$1:$U$6</definedName>
    <definedName name="_xlnm.Print_Area" localSheetId="9">GESTIÓN!$A$1:$FC$15</definedName>
    <definedName name="_xlnm.Print_Area" localSheetId="10">INVERSIÓN!$A$1:$FA$34</definedName>
    <definedName name="CONDICION_POBLACIONAL" localSheetId="13">[1]Variables!$C$1:$C$24</definedName>
    <definedName name="CONDICION_POBLACIONAL">[2]Variables!$C$1:$C$24</definedName>
    <definedName name="GIRO">[3]!BASE_PAA[[#Headers],[Valida Valor de RP]]</definedName>
    <definedName name="GRUPO_ETAREO" localSheetId="13">[1]Variables!$A$1:$A$8</definedName>
    <definedName name="GRUPO_ETAREO">[2]Variables!$A$1:$A$8</definedName>
    <definedName name="GRUPO_ETAREOS" localSheetId="13">#REF!</definedName>
    <definedName name="GRUPO_ETAREOS">#REF!</definedName>
    <definedName name="GRUPO_ETARIO" localSheetId="13">#REF!</definedName>
    <definedName name="GRUPO_ETARIO">#REF!</definedName>
    <definedName name="GRUPO_ETNICO" localSheetId="13">#REF!</definedName>
    <definedName name="GRUPO_ETNICO">#REF!</definedName>
    <definedName name="GRUPOETNICO" localSheetId="13">#REF!</definedName>
    <definedName name="GRUPOETNICO">#REF!</definedName>
    <definedName name="GRUPOS_ETNICOS" localSheetId="13">[1]Variables!$H$1:$H$8</definedName>
    <definedName name="GRUPOS_ETNICOS">[2]Variables!$H$1:$H$8</definedName>
    <definedName name="LOCALIDAD" localSheetId="13">#REF!</definedName>
    <definedName name="LOCALIDAD">#REF!</definedName>
    <definedName name="LOCALIZACION" localSheetId="13">#REF!</definedName>
    <definedName name="LOCALIZACION">#REF!</definedName>
    <definedName name="Proceso_SIPSE">[3]!BASE_PAA[[#Headers],[ProcesoSIPSE]]</definedName>
    <definedName name="RP">[3]!BASE_PAA[[#Headers],[Valor RP BD]]</definedName>
    <definedName name="Valor_Programado">[3]!BASE_PAA[[#Headers],[22.Valorestimadoenlavigenciaactual]]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T14" i="5" l="1"/>
  <c r="ER11" i="6"/>
  <c r="ER12" i="6"/>
  <c r="ER13" i="6"/>
  <c r="ER14" i="6"/>
  <c r="ER20" i="6"/>
  <c r="ER21" i="6"/>
  <c r="ER25" i="6"/>
  <c r="ER26" i="6"/>
  <c r="ER27" i="6"/>
  <c r="ER28" i="6"/>
  <c r="M29" i="35"/>
  <c r="L29" i="35"/>
  <c r="M28" i="35"/>
  <c r="M30" i="35" s="1"/>
  <c r="L28" i="35"/>
  <c r="F25" i="35"/>
  <c r="H25" i="35" s="1"/>
  <c r="E25" i="35"/>
  <c r="F24" i="35"/>
  <c r="H24" i="35" s="1"/>
  <c r="F23" i="35"/>
  <c r="G23" i="35" s="1"/>
  <c r="E23" i="35"/>
  <c r="F22" i="35"/>
  <c r="G22" i="35" s="1"/>
  <c r="E22" i="35"/>
  <c r="E26" i="35" s="1"/>
  <c r="F19" i="35"/>
  <c r="G19" i="35" s="1"/>
  <c r="E19" i="35"/>
  <c r="F18" i="35"/>
  <c r="G18" i="35" s="1"/>
  <c r="I17" i="35"/>
  <c r="H17" i="35"/>
  <c r="F17" i="35"/>
  <c r="G17" i="35" s="1"/>
  <c r="E17" i="35"/>
  <c r="F16" i="35"/>
  <c r="H16" i="35" s="1"/>
  <c r="E16" i="35"/>
  <c r="E20" i="35" s="1"/>
  <c r="E14" i="35"/>
  <c r="F13" i="35"/>
  <c r="F29" i="35" s="1"/>
  <c r="E13" i="35"/>
  <c r="F12" i="35"/>
  <c r="F11" i="35"/>
  <c r="G11" i="35" s="1"/>
  <c r="E11" i="35"/>
  <c r="E28" i="35" s="1"/>
  <c r="F10" i="35"/>
  <c r="E10" i="35"/>
  <c r="I25" i="35" l="1"/>
  <c r="I23" i="35"/>
  <c r="E21" i="35"/>
  <c r="L30" i="35"/>
  <c r="F14" i="35"/>
  <c r="I14" i="35" s="1"/>
  <c r="E29" i="35"/>
  <c r="E30" i="35" s="1"/>
  <c r="I16" i="35"/>
  <c r="I19" i="35"/>
  <c r="I22" i="35"/>
  <c r="G12" i="35"/>
  <c r="I13" i="35"/>
  <c r="H18" i="35"/>
  <c r="I24" i="35"/>
  <c r="G16" i="35"/>
  <c r="H19" i="35"/>
  <c r="H13" i="35"/>
  <c r="H12" i="35"/>
  <c r="I18" i="35"/>
  <c r="H22" i="35"/>
  <c r="G13" i="35"/>
  <c r="I12" i="35"/>
  <c r="E27" i="35"/>
  <c r="H23" i="35"/>
  <c r="H29" i="35"/>
  <c r="I29" i="35"/>
  <c r="G29" i="35"/>
  <c r="G14" i="35"/>
  <c r="G10" i="35"/>
  <c r="H10" i="35"/>
  <c r="H11" i="35"/>
  <c r="I10" i="35"/>
  <c r="I11" i="35"/>
  <c r="E15" i="35"/>
  <c r="F20" i="35"/>
  <c r="F21" i="35"/>
  <c r="G24" i="35"/>
  <c r="G25" i="35"/>
  <c r="F26" i="35"/>
  <c r="F27" i="35"/>
  <c r="F28" i="35"/>
  <c r="F15" i="35"/>
  <c r="H14" i="35" l="1"/>
  <c r="H15" i="35"/>
  <c r="G15" i="35"/>
  <c r="I15" i="35"/>
  <c r="G21" i="35"/>
  <c r="H21" i="35"/>
  <c r="I21" i="35"/>
  <c r="F30" i="35"/>
  <c r="H28" i="35"/>
  <c r="G28" i="35"/>
  <c r="I28" i="35"/>
  <c r="I20" i="35"/>
  <c r="G20" i="35"/>
  <c r="H20" i="35"/>
  <c r="H27" i="35"/>
  <c r="I27" i="35"/>
  <c r="G27" i="35"/>
  <c r="H26" i="35"/>
  <c r="G26" i="35"/>
  <c r="I26" i="35"/>
  <c r="I30" i="35" l="1"/>
  <c r="H30" i="35"/>
  <c r="G30" i="35"/>
  <c r="CH26" i="6" l="1"/>
  <c r="CE28" i="6"/>
  <c r="BK19" i="6" l="1"/>
  <c r="ER19" i="6" s="1"/>
  <c r="BK18" i="6"/>
  <c r="ER18" i="6" s="1"/>
  <c r="CG14" i="6" l="1"/>
  <c r="CE11" i="6"/>
  <c r="CE19" i="6"/>
  <c r="CK13" i="5"/>
  <c r="CJ13" i="5"/>
  <c r="ET13" i="5"/>
  <c r="CG13" i="5"/>
  <c r="H38" i="33"/>
  <c r="H37" i="33"/>
  <c r="A323" i="33"/>
  <c r="A322" i="33"/>
  <c r="A321" i="33"/>
  <c r="A235" i="33"/>
  <c r="A234" i="33"/>
  <c r="A233" i="33"/>
  <c r="G235" i="33"/>
  <c r="G234" i="33"/>
  <c r="H234" i="33" s="1"/>
  <c r="G233" i="33"/>
  <c r="BL24" i="6"/>
  <c r="BL17" i="6"/>
  <c r="BL10" i="6"/>
  <c r="CK15" i="5"/>
  <c r="CJ15" i="5"/>
  <c r="CK14" i="5"/>
  <c r="EV14" i="5" s="1"/>
  <c r="CJ14" i="5"/>
  <c r="CI15" i="5"/>
  <c r="CH15" i="5"/>
  <c r="CI14" i="5"/>
  <c r="EU14" i="5" s="1"/>
  <c r="CH14" i="5"/>
  <c r="CI13" i="5"/>
  <c r="CH13" i="5"/>
  <c r="CG28" i="6"/>
  <c r="CH18" i="6"/>
  <c r="CH11" i="6"/>
  <c r="CG21" i="6"/>
  <c r="BK24" i="6"/>
  <c r="BK29" i="6" s="1"/>
  <c r="CG12" i="6"/>
  <c r="CG26" i="6"/>
  <c r="CG19" i="6"/>
  <c r="BL31" i="6"/>
  <c r="BL32" i="6"/>
  <c r="BK31" i="6"/>
  <c r="BL30" i="6"/>
  <c r="BL23" i="6"/>
  <c r="BK23" i="6"/>
  <c r="BK17" i="6"/>
  <c r="BK22" i="6" s="1"/>
  <c r="BL16" i="6"/>
  <c r="BK16" i="6"/>
  <c r="BK10" i="6"/>
  <c r="BK15" i="6" s="1"/>
  <c r="CI11" i="6"/>
  <c r="CI18" i="6"/>
  <c r="CI25" i="6"/>
  <c r="CI21" i="6"/>
  <c r="CI28" i="6"/>
  <c r="CI14" i="6"/>
  <c r="CI19" i="6"/>
  <c r="CI26" i="6"/>
  <c r="CI12" i="6"/>
  <c r="CH27" i="6"/>
  <c r="BG24" i="6"/>
  <c r="BI24" i="6"/>
  <c r="BI29" i="6" s="1"/>
  <c r="BM24" i="6"/>
  <c r="BO24" i="6"/>
  <c r="BQ24" i="6"/>
  <c r="BS24" i="6"/>
  <c r="BU24" i="6"/>
  <c r="BW24" i="6"/>
  <c r="BY24" i="6"/>
  <c r="CC24" i="6"/>
  <c r="CA24" i="6"/>
  <c r="CI27" i="6"/>
  <c r="BJ24" i="6"/>
  <c r="BJ29" i="6" s="1"/>
  <c r="BH24" i="6"/>
  <c r="BN24" i="6"/>
  <c r="BP24" i="6"/>
  <c r="BR24" i="6"/>
  <c r="BT24" i="6"/>
  <c r="BV24" i="6"/>
  <c r="BX24" i="6"/>
  <c r="BZ24" i="6"/>
  <c r="CD24" i="6"/>
  <c r="CB24" i="6"/>
  <c r="CH20" i="6"/>
  <c r="BG17" i="6"/>
  <c r="BG22" i="6" s="1"/>
  <c r="BI17" i="6"/>
  <c r="BI22" i="6" s="1"/>
  <c r="BM17" i="6"/>
  <c r="BO17" i="6"/>
  <c r="BQ17" i="6"/>
  <c r="BQ22" i="6" s="1"/>
  <c r="BS17" i="6"/>
  <c r="BS22" i="6" s="1"/>
  <c r="BU17" i="6"/>
  <c r="BW17" i="6"/>
  <c r="BW22" i="6" s="1"/>
  <c r="BY17" i="6"/>
  <c r="BY22" i="6" s="1"/>
  <c r="CC17" i="6"/>
  <c r="CC22" i="6" s="1"/>
  <c r="CA17" i="6"/>
  <c r="CI20" i="6"/>
  <c r="BJ17" i="6"/>
  <c r="BJ22" i="6" s="1"/>
  <c r="BH17" i="6"/>
  <c r="BN17" i="6"/>
  <c r="BN22" i="6" s="1"/>
  <c r="BP17" i="6"/>
  <c r="BP22" i="6" s="1"/>
  <c r="BR17" i="6"/>
  <c r="BR22" i="6" s="1"/>
  <c r="BT17" i="6"/>
  <c r="BT22" i="6" s="1"/>
  <c r="BV17" i="6"/>
  <c r="BV22" i="6" s="1"/>
  <c r="BX17" i="6"/>
  <c r="BX22" i="6" s="1"/>
  <c r="BZ17" i="6"/>
  <c r="BZ22" i="6" s="1"/>
  <c r="CD17" i="6"/>
  <c r="CB17" i="6"/>
  <c r="CB22" i="6" s="1"/>
  <c r="CH13" i="6"/>
  <c r="BG10" i="6"/>
  <c r="BG15" i="6" s="1"/>
  <c r="BI10" i="6"/>
  <c r="BI15" i="6" s="1"/>
  <c r="BM10" i="6"/>
  <c r="BO10" i="6"/>
  <c r="BO15" i="6" s="1"/>
  <c r="BQ10" i="6"/>
  <c r="BQ15" i="6" s="1"/>
  <c r="BS10" i="6"/>
  <c r="BS15" i="6" s="1"/>
  <c r="BU10" i="6"/>
  <c r="BW10" i="6"/>
  <c r="BW15" i="6" s="1"/>
  <c r="BY10" i="6"/>
  <c r="BY15" i="6" s="1"/>
  <c r="CC10" i="6"/>
  <c r="CA10" i="6"/>
  <c r="CI13" i="6"/>
  <c r="BJ10" i="6"/>
  <c r="BJ15" i="6" s="1"/>
  <c r="BH10" i="6"/>
  <c r="BH15" i="6" s="1"/>
  <c r="BN10" i="6"/>
  <c r="BN15" i="6" s="1"/>
  <c r="BP10" i="6"/>
  <c r="BP15" i="6" s="1"/>
  <c r="BR10" i="6"/>
  <c r="BR15" i="6" s="1"/>
  <c r="BT10" i="6"/>
  <c r="BT15" i="6" s="1"/>
  <c r="BV10" i="6"/>
  <c r="BX10" i="6"/>
  <c r="BX15" i="6" s="1"/>
  <c r="BZ10" i="6"/>
  <c r="BZ15" i="6" s="1"/>
  <c r="CB10" i="6"/>
  <c r="CB15" i="6" s="1"/>
  <c r="CG27" i="6"/>
  <c r="CG25" i="6"/>
  <c r="BH22" i="6"/>
  <c r="CG20" i="6"/>
  <c r="CG18" i="6"/>
  <c r="CG13" i="6"/>
  <c r="CG11" i="6"/>
  <c r="CF28" i="6"/>
  <c r="CF27" i="6"/>
  <c r="CF26" i="6"/>
  <c r="CF25" i="6"/>
  <c r="CF21" i="6"/>
  <c r="CF20" i="6"/>
  <c r="CF19" i="6"/>
  <c r="CF18" i="6"/>
  <c r="CF13" i="6"/>
  <c r="CF12" i="6"/>
  <c r="CF11" i="6"/>
  <c r="CH28" i="6"/>
  <c r="CH21" i="6"/>
  <c r="CE21" i="6"/>
  <c r="CE18" i="6"/>
  <c r="CE27" i="6"/>
  <c r="CE20" i="6"/>
  <c r="CE13" i="6"/>
  <c r="I317" i="33"/>
  <c r="I316" i="33"/>
  <c r="I315" i="33"/>
  <c r="H229" i="33"/>
  <c r="H228" i="33"/>
  <c r="H227" i="33"/>
  <c r="BG30" i="6"/>
  <c r="BI30" i="6"/>
  <c r="BG23" i="6"/>
  <c r="BI23" i="6"/>
  <c r="BG14" i="6"/>
  <c r="CH14" i="6" s="1"/>
  <c r="BI16" i="6"/>
  <c r="CE26" i="6"/>
  <c r="CE25" i="6"/>
  <c r="E235" i="33" s="1"/>
  <c r="CE12" i="6"/>
  <c r="BF32" i="6"/>
  <c r="BF31" i="6"/>
  <c r="CD22" i="6"/>
  <c r="CH25" i="6"/>
  <c r="CH31" i="6" s="1"/>
  <c r="DN16" i="6"/>
  <c r="CJ16" i="6"/>
  <c r="CD23" i="6"/>
  <c r="CC23" i="6"/>
  <c r="CB23" i="6"/>
  <c r="CA23" i="6"/>
  <c r="BZ23" i="6"/>
  <c r="BY23" i="6"/>
  <c r="BX23" i="6"/>
  <c r="BW23" i="6"/>
  <c r="BV23" i="6"/>
  <c r="BU23" i="6"/>
  <c r="BT23" i="6"/>
  <c r="BS23" i="6"/>
  <c r="BR23" i="6"/>
  <c r="BQ23" i="6"/>
  <c r="BP23" i="6"/>
  <c r="BO23" i="6"/>
  <c r="BN23" i="6"/>
  <c r="BM23" i="6"/>
  <c r="BJ23" i="6"/>
  <c r="BH23" i="6"/>
  <c r="BF23" i="6"/>
  <c r="BE18" i="6"/>
  <c r="BE21" i="6"/>
  <c r="BD21" i="6"/>
  <c r="AS18" i="6"/>
  <c r="BD18" i="6" s="1"/>
  <c r="Y18" i="6"/>
  <c r="AA18" i="6" s="1"/>
  <c r="BC18" i="6"/>
  <c r="Y21" i="6"/>
  <c r="AA21" i="6" s="1"/>
  <c r="X18" i="6"/>
  <c r="Z18" i="6" s="1"/>
  <c r="X21" i="6"/>
  <c r="CD16" i="6"/>
  <c r="CC16" i="6"/>
  <c r="CB16" i="6"/>
  <c r="CA16" i="6"/>
  <c r="BZ16" i="6"/>
  <c r="BY16" i="6"/>
  <c r="BX16" i="6"/>
  <c r="BW16" i="6"/>
  <c r="BV16" i="6"/>
  <c r="BU16" i="6"/>
  <c r="BT16" i="6"/>
  <c r="BS16" i="6"/>
  <c r="BR16" i="6"/>
  <c r="BQ16" i="6"/>
  <c r="BP16" i="6"/>
  <c r="BO16" i="6"/>
  <c r="BN16" i="6"/>
  <c r="BM16" i="6"/>
  <c r="BJ16" i="6"/>
  <c r="BH16" i="6"/>
  <c r="BF16" i="6"/>
  <c r="BE11" i="6"/>
  <c r="BE25" i="6"/>
  <c r="BE30" i="6" s="1"/>
  <c r="BE14" i="6"/>
  <c r="BD11" i="6"/>
  <c r="BD14" i="6"/>
  <c r="BC11" i="6"/>
  <c r="BC14" i="6"/>
  <c r="BB11" i="6"/>
  <c r="BB14" i="6"/>
  <c r="BA11" i="6"/>
  <c r="BA16" i="6" s="1"/>
  <c r="BA14" i="6"/>
  <c r="AZ16" i="6"/>
  <c r="AY16" i="6"/>
  <c r="AX16" i="6"/>
  <c r="AW16" i="6"/>
  <c r="AV16" i="6"/>
  <c r="AU16" i="6"/>
  <c r="AT16" i="6"/>
  <c r="AS16" i="6"/>
  <c r="AR16" i="6"/>
  <c r="AQ16" i="6"/>
  <c r="AP16" i="6"/>
  <c r="AO16" i="6"/>
  <c r="AN16" i="6"/>
  <c r="AM16" i="6"/>
  <c r="AL16" i="6"/>
  <c r="AK16" i="6"/>
  <c r="AJ16" i="6"/>
  <c r="AI16" i="6"/>
  <c r="AH16" i="6"/>
  <c r="AG16" i="6"/>
  <c r="AF16" i="6"/>
  <c r="AE16" i="6"/>
  <c r="AD16" i="6"/>
  <c r="AC16" i="6"/>
  <c r="AB16" i="6"/>
  <c r="Y11" i="6"/>
  <c r="AA11" i="6" s="1"/>
  <c r="Y14" i="6"/>
  <c r="AA14" i="6" s="1"/>
  <c r="X11" i="6"/>
  <c r="Z11" i="6" s="1"/>
  <c r="X14" i="6"/>
  <c r="Z14" i="6" s="1"/>
  <c r="CC15" i="6"/>
  <c r="BF24" i="6"/>
  <c r="BF17" i="6"/>
  <c r="BF10" i="6"/>
  <c r="BF15" i="6" s="1"/>
  <c r="C39" i="33"/>
  <c r="CA22" i="6"/>
  <c r="BU22" i="6"/>
  <c r="BM22" i="6"/>
  <c r="CD15" i="6"/>
  <c r="CA15" i="6"/>
  <c r="BV15" i="6"/>
  <c r="BM15" i="6"/>
  <c r="I323" i="33"/>
  <c r="I322" i="33"/>
  <c r="I321" i="33"/>
  <c r="M136" i="33"/>
  <c r="M135" i="33"/>
  <c r="M134" i="33"/>
  <c r="H235" i="33"/>
  <c r="H233" i="33"/>
  <c r="O136" i="33"/>
  <c r="O135" i="33"/>
  <c r="O134" i="33"/>
  <c r="BD27" i="6"/>
  <c r="CH12" i="6"/>
  <c r="U31" i="7"/>
  <c r="T31" i="7"/>
  <c r="S30" i="7"/>
  <c r="S29" i="7"/>
  <c r="S28" i="7"/>
  <c r="S27" i="7"/>
  <c r="S26" i="7"/>
  <c r="S25" i="7"/>
  <c r="S24" i="7"/>
  <c r="S23" i="7"/>
  <c r="S22" i="7"/>
  <c r="S21" i="7"/>
  <c r="S20" i="7"/>
  <c r="S19" i="7"/>
  <c r="S18" i="7"/>
  <c r="S17" i="7"/>
  <c r="S16" i="7"/>
  <c r="S15" i="7"/>
  <c r="S14" i="7"/>
  <c r="S13" i="7"/>
  <c r="S12" i="7"/>
  <c r="S11" i="7"/>
  <c r="S10" i="7"/>
  <c r="S9" i="7"/>
  <c r="CG15" i="5"/>
  <c r="CG14" i="5"/>
  <c r="BA10" i="6"/>
  <c r="BC13" i="5"/>
  <c r="BE14" i="5"/>
  <c r="BD14" i="5"/>
  <c r="BE15" i="5"/>
  <c r="BD15" i="5"/>
  <c r="BE13" i="5"/>
  <c r="BD13" i="5"/>
  <c r="BC28" i="6"/>
  <c r="BC27" i="6"/>
  <c r="BC26" i="6"/>
  <c r="BC25" i="6"/>
  <c r="BC31" i="6" s="1"/>
  <c r="BC24" i="6"/>
  <c r="BC21" i="6"/>
  <c r="BC20" i="6"/>
  <c r="BC19" i="6"/>
  <c r="BC17" i="6"/>
  <c r="BC13" i="6"/>
  <c r="BC12" i="6"/>
  <c r="BB28" i="6"/>
  <c r="BB27" i="6"/>
  <c r="BB24" i="6"/>
  <c r="BB21" i="6"/>
  <c r="BB20" i="6"/>
  <c r="BB17" i="6"/>
  <c r="BB13" i="6"/>
  <c r="BB12" i="6"/>
  <c r="BB10" i="6"/>
  <c r="I306" i="33"/>
  <c r="I305" i="33"/>
  <c r="I304" i="33"/>
  <c r="G306" i="33"/>
  <c r="G305" i="33"/>
  <c r="G304" i="33"/>
  <c r="H220" i="33"/>
  <c r="H219" i="33"/>
  <c r="H218" i="33"/>
  <c r="J121" i="33"/>
  <c r="J120" i="33"/>
  <c r="J119" i="33"/>
  <c r="J118" i="33"/>
  <c r="J117" i="33"/>
  <c r="J116" i="33"/>
  <c r="J115" i="33"/>
  <c r="J114" i="33"/>
  <c r="J113" i="33"/>
  <c r="J112" i="33"/>
  <c r="J111" i="33"/>
  <c r="J110" i="33"/>
  <c r="J109" i="33"/>
  <c r="J108" i="33"/>
  <c r="J107" i="33"/>
  <c r="J106" i="33"/>
  <c r="J105" i="33"/>
  <c r="J104" i="33"/>
  <c r="J103" i="33"/>
  <c r="J102" i="33"/>
  <c r="J101" i="33"/>
  <c r="J100" i="33"/>
  <c r="J99" i="33"/>
  <c r="J98" i="33"/>
  <c r="J97" i="33"/>
  <c r="J96" i="33"/>
  <c r="J95" i="33"/>
  <c r="J94" i="33"/>
  <c r="J93" i="33"/>
  <c r="J92" i="33"/>
  <c r="J91" i="33"/>
  <c r="J90" i="33"/>
  <c r="AX30" i="6"/>
  <c r="AX23" i="6"/>
  <c r="I303" i="33"/>
  <c r="I302" i="33"/>
  <c r="I301" i="33"/>
  <c r="H217" i="33"/>
  <c r="H216" i="33"/>
  <c r="H215" i="33"/>
  <c r="L109" i="33"/>
  <c r="L108" i="33"/>
  <c r="L107" i="33"/>
  <c r="L106" i="33"/>
  <c r="L105" i="33"/>
  <c r="L104" i="33"/>
  <c r="L103" i="33"/>
  <c r="L102" i="33"/>
  <c r="L101" i="33"/>
  <c r="L100" i="33"/>
  <c r="L99" i="33"/>
  <c r="L98" i="33"/>
  <c r="L97" i="33"/>
  <c r="L96" i="33"/>
  <c r="L95" i="33"/>
  <c r="L94" i="33"/>
  <c r="L93" i="33"/>
  <c r="L92" i="33"/>
  <c r="L91" i="33"/>
  <c r="L90" i="33"/>
  <c r="L89" i="33"/>
  <c r="L118" i="33"/>
  <c r="L117" i="33"/>
  <c r="L116" i="33"/>
  <c r="Z14" i="5"/>
  <c r="Z13" i="5"/>
  <c r="I309" i="33"/>
  <c r="I308" i="33"/>
  <c r="I307" i="33"/>
  <c r="H223" i="33"/>
  <c r="H222" i="33"/>
  <c r="H221" i="33"/>
  <c r="L124" i="33"/>
  <c r="L123" i="33"/>
  <c r="L122" i="33"/>
  <c r="DN10" i="6"/>
  <c r="CJ10" i="6"/>
  <c r="DN24" i="6"/>
  <c r="CJ24" i="6"/>
  <c r="DN17" i="6"/>
  <c r="CJ17" i="6"/>
  <c r="G354" i="33"/>
  <c r="G353" i="33"/>
  <c r="G352" i="33"/>
  <c r="G351" i="33"/>
  <c r="G350" i="33"/>
  <c r="G349" i="33"/>
  <c r="G348" i="33"/>
  <c r="G347" i="33"/>
  <c r="G346" i="33"/>
  <c r="G345" i="33"/>
  <c r="G344" i="33"/>
  <c r="G343" i="33"/>
  <c r="G339" i="33"/>
  <c r="G338" i="33"/>
  <c r="G337" i="33"/>
  <c r="G336" i="33"/>
  <c r="G335" i="33"/>
  <c r="G334" i="33"/>
  <c r="G333" i="33"/>
  <c r="G332" i="33"/>
  <c r="G331" i="33"/>
  <c r="G330" i="33"/>
  <c r="G329" i="33"/>
  <c r="G328" i="33"/>
  <c r="I300" i="33"/>
  <c r="I299" i="33"/>
  <c r="I298" i="33"/>
  <c r="I297" i="33"/>
  <c r="I296" i="33"/>
  <c r="I295" i="33"/>
  <c r="G294" i="33"/>
  <c r="G293" i="33"/>
  <c r="G292" i="33"/>
  <c r="G290" i="33"/>
  <c r="G288" i="33"/>
  <c r="G286" i="33"/>
  <c r="G285" i="33"/>
  <c r="G284" i="33"/>
  <c r="G283" i="33"/>
  <c r="G282" i="33"/>
  <c r="G281" i="33"/>
  <c r="G277" i="33"/>
  <c r="G276" i="33"/>
  <c r="G273" i="33"/>
  <c r="G272" i="33"/>
  <c r="G271" i="33"/>
  <c r="G270" i="33"/>
  <c r="H214" i="33"/>
  <c r="H213" i="33"/>
  <c r="H212" i="33"/>
  <c r="H211" i="33"/>
  <c r="H210" i="33"/>
  <c r="H209" i="33"/>
  <c r="M166" i="33"/>
  <c r="J166" i="33"/>
  <c r="M165" i="33"/>
  <c r="J165" i="33"/>
  <c r="M164" i="33"/>
  <c r="J164" i="33"/>
  <c r="M163" i="33"/>
  <c r="J163" i="33"/>
  <c r="M162" i="33"/>
  <c r="J162" i="33"/>
  <c r="M161" i="33"/>
  <c r="J161" i="33"/>
  <c r="M160" i="33"/>
  <c r="J160" i="33"/>
  <c r="M159" i="33"/>
  <c r="J159" i="33"/>
  <c r="M158" i="33"/>
  <c r="J158" i="33"/>
  <c r="M157" i="33"/>
  <c r="J157" i="33"/>
  <c r="M156" i="33"/>
  <c r="J156" i="33"/>
  <c r="M155" i="33"/>
  <c r="J155" i="33"/>
  <c r="M151" i="33"/>
  <c r="J151" i="33"/>
  <c r="M150" i="33"/>
  <c r="J150" i="33"/>
  <c r="M149" i="33"/>
  <c r="J149" i="33"/>
  <c r="M148" i="33"/>
  <c r="J148" i="33"/>
  <c r="M147" i="33"/>
  <c r="J147" i="33"/>
  <c r="M146" i="33"/>
  <c r="J146" i="33"/>
  <c r="M145" i="33"/>
  <c r="J145" i="33"/>
  <c r="M144" i="33"/>
  <c r="J144" i="33"/>
  <c r="M143" i="33"/>
  <c r="J143" i="33"/>
  <c r="M142" i="33"/>
  <c r="J142" i="33"/>
  <c r="M141" i="33"/>
  <c r="J141" i="33"/>
  <c r="M140" i="33"/>
  <c r="J140" i="33"/>
  <c r="L115" i="33"/>
  <c r="L114" i="33"/>
  <c r="L113" i="33"/>
  <c r="L112" i="33"/>
  <c r="L111" i="33"/>
  <c r="L110" i="33"/>
  <c r="J89" i="33"/>
  <c r="M85" i="33"/>
  <c r="J85" i="33"/>
  <c r="M84" i="33"/>
  <c r="J84" i="33"/>
  <c r="J83" i="33"/>
  <c r="J82" i="33"/>
  <c r="J81" i="33"/>
  <c r="J80" i="33"/>
  <c r="M79" i="33"/>
  <c r="J79" i="33"/>
  <c r="J78" i="33"/>
  <c r="J77" i="33"/>
  <c r="M76" i="33"/>
  <c r="J76" i="33"/>
  <c r="M75" i="33"/>
  <c r="J75" i="33"/>
  <c r="J74" i="33"/>
  <c r="J73" i="33"/>
  <c r="M72" i="33"/>
  <c r="J72" i="33"/>
  <c r="H68" i="33"/>
  <c r="H67" i="33"/>
  <c r="H66" i="33"/>
  <c r="H65" i="33"/>
  <c r="H64" i="33"/>
  <c r="H63" i="33"/>
  <c r="H62" i="33"/>
  <c r="H61" i="33"/>
  <c r="H60" i="33"/>
  <c r="H59" i="33"/>
  <c r="H58" i="33"/>
  <c r="H54" i="33"/>
  <c r="H53" i="33"/>
  <c r="H52" i="33"/>
  <c r="H51" i="33"/>
  <c r="H50" i="33"/>
  <c r="H49" i="33"/>
  <c r="H48" i="33"/>
  <c r="H47" i="33"/>
  <c r="H46" i="33"/>
  <c r="H45" i="33"/>
  <c r="H44" i="33"/>
  <c r="H43" i="33"/>
  <c r="H29" i="33"/>
  <c r="H28" i="33"/>
  <c r="H27" i="33"/>
  <c r="H26" i="33"/>
  <c r="H25" i="33"/>
  <c r="H24" i="33"/>
  <c r="H23" i="33"/>
  <c r="H22" i="33"/>
  <c r="H18" i="33"/>
  <c r="H17" i="33"/>
  <c r="H16" i="33"/>
  <c r="H15" i="33"/>
  <c r="H14" i="33"/>
  <c r="H13" i="33"/>
  <c r="H12" i="33"/>
  <c r="H11" i="33"/>
  <c r="H10" i="33"/>
  <c r="H9" i="33"/>
  <c r="H30" i="33"/>
  <c r="AS26" i="6"/>
  <c r="AS19" i="6"/>
  <c r="AS25" i="6"/>
  <c r="BB25" i="6" s="1"/>
  <c r="AT10" i="6"/>
  <c r="BC10" i="6" s="1"/>
  <c r="BG15" i="5"/>
  <c r="BF15" i="5"/>
  <c r="BG14" i="5"/>
  <c r="BF14" i="5"/>
  <c r="BG13" i="5"/>
  <c r="AY22" i="6"/>
  <c r="AX22" i="6"/>
  <c r="AW22" i="6"/>
  <c r="AV22" i="6"/>
  <c r="AU22" i="6"/>
  <c r="AT22" i="6"/>
  <c r="AZ22" i="6"/>
  <c r="AZ15" i="6"/>
  <c r="AY15" i="6"/>
  <c r="AX15" i="6"/>
  <c r="AW15" i="6"/>
  <c r="AV15" i="6"/>
  <c r="AU15" i="6"/>
  <c r="AP22" i="6"/>
  <c r="BA28" i="6"/>
  <c r="BA21" i="6"/>
  <c r="BA12" i="6"/>
  <c r="BD12" i="6"/>
  <c r="E278" i="33" s="1"/>
  <c r="BE12" i="6"/>
  <c r="BA13" i="6"/>
  <c r="BD13" i="6"/>
  <c r="BE13" i="6"/>
  <c r="BA17" i="6"/>
  <c r="BD17" i="6"/>
  <c r="BE17" i="6"/>
  <c r="BE19" i="6"/>
  <c r="BA20" i="6"/>
  <c r="BD20" i="6"/>
  <c r="BA24" i="6"/>
  <c r="BD24" i="6"/>
  <c r="BE24" i="6"/>
  <c r="BE26" i="6"/>
  <c r="BA27" i="6"/>
  <c r="BE27" i="6"/>
  <c r="BD28" i="6"/>
  <c r="BE28" i="6"/>
  <c r="BE32" i="6" s="1"/>
  <c r="BD10" i="6"/>
  <c r="AT29" i="6"/>
  <c r="AV29" i="6"/>
  <c r="AX29" i="6"/>
  <c r="AZ29" i="6"/>
  <c r="AR29" i="6"/>
  <c r="W11" i="6"/>
  <c r="W12" i="6"/>
  <c r="X12" i="6"/>
  <c r="Z12" i="6" s="1"/>
  <c r="Y12" i="6"/>
  <c r="W13" i="6"/>
  <c r="X13" i="6"/>
  <c r="Z13" i="6" s="1"/>
  <c r="Y13" i="6"/>
  <c r="AA13" i="6" s="1"/>
  <c r="W14" i="6"/>
  <c r="W17" i="6"/>
  <c r="X17" i="6"/>
  <c r="Z17" i="6" s="1"/>
  <c r="Y17" i="6"/>
  <c r="AA17" i="6" s="1"/>
  <c r="W18" i="6"/>
  <c r="W25" i="6"/>
  <c r="W19" i="6"/>
  <c r="X19" i="6"/>
  <c r="Y19" i="6"/>
  <c r="AA19" i="6" s="1"/>
  <c r="W20" i="6"/>
  <c r="X20" i="6"/>
  <c r="Z20" i="6" s="1"/>
  <c r="Y20" i="6"/>
  <c r="AA20" i="6" s="1"/>
  <c r="W21" i="6"/>
  <c r="W24" i="6"/>
  <c r="X24" i="6"/>
  <c r="Z24" i="6" s="1"/>
  <c r="Y24" i="6"/>
  <c r="AA24" i="6" s="1"/>
  <c r="X25" i="6"/>
  <c r="Z25" i="6" s="1"/>
  <c r="Y25" i="6"/>
  <c r="AA25" i="6" s="1"/>
  <c r="W26" i="6"/>
  <c r="X26" i="6"/>
  <c r="Z26" i="6" s="1"/>
  <c r="Y26" i="6"/>
  <c r="AA26" i="6" s="1"/>
  <c r="W27" i="6"/>
  <c r="X27" i="6"/>
  <c r="Z27" i="6" s="1"/>
  <c r="Y27" i="6"/>
  <c r="AA27" i="6" s="1"/>
  <c r="W28" i="6"/>
  <c r="X28" i="6"/>
  <c r="Z28" i="6" s="1"/>
  <c r="Y28" i="6"/>
  <c r="Y10" i="6"/>
  <c r="AA10" i="6" s="1"/>
  <c r="X10" i="6"/>
  <c r="Z10" i="6" s="1"/>
  <c r="W10" i="6"/>
  <c r="V31" i="6"/>
  <c r="BE20" i="6"/>
  <c r="AR22" i="6"/>
  <c r="AR15" i="6"/>
  <c r="AC29" i="6"/>
  <c r="AD29" i="6"/>
  <c r="AE29" i="6"/>
  <c r="AF29" i="6"/>
  <c r="AG29" i="6"/>
  <c r="AH29" i="6"/>
  <c r="AI29" i="6"/>
  <c r="AJ29" i="6"/>
  <c r="AK29" i="6"/>
  <c r="AL29" i="6"/>
  <c r="AM29" i="6"/>
  <c r="AN29" i="6"/>
  <c r="AO29" i="6"/>
  <c r="AP29" i="6"/>
  <c r="AQ29" i="6"/>
  <c r="AB29" i="6"/>
  <c r="AD15" i="6"/>
  <c r="AE15" i="6"/>
  <c r="AF15" i="6"/>
  <c r="AG15" i="6"/>
  <c r="AH15" i="6"/>
  <c r="AI15" i="6"/>
  <c r="AJ15" i="6"/>
  <c r="AK15" i="6"/>
  <c r="AL15" i="6"/>
  <c r="AM15" i="6"/>
  <c r="AN15" i="6"/>
  <c r="AO15" i="6"/>
  <c r="AP15" i="6"/>
  <c r="AQ15" i="6"/>
  <c r="AS15" i="6"/>
  <c r="AC15" i="6"/>
  <c r="AB31" i="6"/>
  <c r="BF13" i="5"/>
  <c r="BC15" i="5"/>
  <c r="BC14" i="5"/>
  <c r="J122" i="33"/>
  <c r="J124" i="33"/>
  <c r="AB26" i="6"/>
  <c r="AB19" i="6"/>
  <c r="AB12" i="6"/>
  <c r="DM25" i="6"/>
  <c r="DL25" i="6"/>
  <c r="DL28" i="6"/>
  <c r="DK25" i="6"/>
  <c r="DJ25" i="6"/>
  <c r="DI25" i="6"/>
  <c r="DK24" i="6"/>
  <c r="DJ24" i="6"/>
  <c r="DI24" i="6"/>
  <c r="DM18" i="6"/>
  <c r="DL18" i="6"/>
  <c r="DK18" i="6"/>
  <c r="DJ18" i="6"/>
  <c r="DI18" i="6"/>
  <c r="DK17" i="6"/>
  <c r="DM17" i="6" s="1"/>
  <c r="DJ17" i="6"/>
  <c r="DI17" i="6"/>
  <c r="DL17" i="6" s="1"/>
  <c r="EM16" i="6"/>
  <c r="AO22" i="6"/>
  <c r="AQ22" i="6"/>
  <c r="AS22" i="6"/>
  <c r="AM22" i="6"/>
  <c r="AM30" i="6"/>
  <c r="AO30" i="6"/>
  <c r="AN30" i="6"/>
  <c r="AP30" i="6"/>
  <c r="AR30" i="6"/>
  <c r="AT30" i="6"/>
  <c r="AV30" i="6"/>
  <c r="AY30" i="6"/>
  <c r="BF30" i="6"/>
  <c r="BH30" i="6"/>
  <c r="BJ30" i="6"/>
  <c r="BK30" i="6"/>
  <c r="BM30" i="6"/>
  <c r="BN30" i="6"/>
  <c r="BO30" i="6"/>
  <c r="BP30" i="6"/>
  <c r="BQ30" i="6"/>
  <c r="BR30" i="6"/>
  <c r="BS30" i="6"/>
  <c r="BT30" i="6"/>
  <c r="BU30" i="6"/>
  <c r="BV30" i="6"/>
  <c r="BW30" i="6"/>
  <c r="BX30" i="6"/>
  <c r="BY30" i="6"/>
  <c r="BZ30" i="6"/>
  <c r="CA30" i="6"/>
  <c r="CB30" i="6"/>
  <c r="CC30" i="6"/>
  <c r="CD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N30" i="6"/>
  <c r="DO30" i="6"/>
  <c r="DP30" i="6"/>
  <c r="DQ30" i="6"/>
  <c r="DR30" i="6"/>
  <c r="DS30" i="6"/>
  <c r="DT30" i="6"/>
  <c r="DU30" i="6"/>
  <c r="DV30" i="6"/>
  <c r="DW30" i="6"/>
  <c r="DX30" i="6"/>
  <c r="DY30" i="6"/>
  <c r="DZ30" i="6"/>
  <c r="EA30" i="6"/>
  <c r="EB30" i="6"/>
  <c r="EC30" i="6"/>
  <c r="ED30" i="6"/>
  <c r="EE30" i="6"/>
  <c r="EF30" i="6"/>
  <c r="EG30" i="6"/>
  <c r="EH30" i="6"/>
  <c r="EI30" i="6"/>
  <c r="EJ30" i="6"/>
  <c r="EK30" i="6"/>
  <c r="EL30" i="6"/>
  <c r="AM31" i="6"/>
  <c r="AO31" i="6"/>
  <c r="AP31" i="6"/>
  <c r="AQ31" i="6"/>
  <c r="AR31" i="6"/>
  <c r="AS31" i="6"/>
  <c r="AT31" i="6"/>
  <c r="AU31" i="6"/>
  <c r="AU32" i="6"/>
  <c r="AV31" i="6"/>
  <c r="AW31" i="6"/>
  <c r="AX31" i="6"/>
  <c r="BG31" i="6"/>
  <c r="BH31" i="6"/>
  <c r="BI31" i="6"/>
  <c r="BI32" i="6"/>
  <c r="BJ31" i="6"/>
  <c r="BK32" i="6"/>
  <c r="BM31" i="6"/>
  <c r="BN31" i="6"/>
  <c r="BO31" i="6"/>
  <c r="BP31" i="6"/>
  <c r="BQ31" i="6"/>
  <c r="BQ32" i="6"/>
  <c r="BR31" i="6"/>
  <c r="BS31" i="6"/>
  <c r="BS32" i="6"/>
  <c r="BT31" i="6"/>
  <c r="BU31" i="6"/>
  <c r="BV31" i="6"/>
  <c r="BW31" i="6"/>
  <c r="BX31" i="6"/>
  <c r="BY31" i="6"/>
  <c r="BY32" i="6"/>
  <c r="BZ31" i="6"/>
  <c r="CA31" i="6"/>
  <c r="CB31" i="6"/>
  <c r="CB32" i="6"/>
  <c r="CC31" i="6"/>
  <c r="CD31" i="6"/>
  <c r="CJ31" i="6"/>
  <c r="CK31" i="6"/>
  <c r="CL31" i="6"/>
  <c r="CL32" i="6"/>
  <c r="CM31" i="6"/>
  <c r="CN31" i="6"/>
  <c r="CO31" i="6"/>
  <c r="CP31" i="6"/>
  <c r="CQ31" i="6"/>
  <c r="CR31" i="6"/>
  <c r="CS31" i="6"/>
  <c r="CT31" i="6"/>
  <c r="CU31" i="6"/>
  <c r="CV31" i="6"/>
  <c r="CW31" i="6"/>
  <c r="CX31" i="6"/>
  <c r="CY31" i="6"/>
  <c r="CZ31" i="6"/>
  <c r="DA31" i="6"/>
  <c r="DB31" i="6"/>
  <c r="DB32" i="6"/>
  <c r="DC31" i="6"/>
  <c r="DD31" i="6"/>
  <c r="DE31" i="6"/>
  <c r="DF31" i="6"/>
  <c r="DG31" i="6"/>
  <c r="DH31" i="6"/>
  <c r="DN31" i="6"/>
  <c r="DO31" i="6"/>
  <c r="DO32" i="6"/>
  <c r="DP31" i="6"/>
  <c r="DQ31" i="6"/>
  <c r="DQ32" i="6"/>
  <c r="DR31" i="6"/>
  <c r="DS31" i="6"/>
  <c r="DT31" i="6"/>
  <c r="DU31" i="6"/>
  <c r="DV31" i="6"/>
  <c r="DW31" i="6"/>
  <c r="DW32" i="6"/>
  <c r="DX31" i="6"/>
  <c r="DY31" i="6"/>
  <c r="DZ31" i="6"/>
  <c r="EA31" i="6"/>
  <c r="EB31" i="6"/>
  <c r="EC31" i="6"/>
  <c r="ED31" i="6"/>
  <c r="ED32" i="6"/>
  <c r="EE31" i="6"/>
  <c r="EF31" i="6"/>
  <c r="EG31" i="6"/>
  <c r="EH31" i="6"/>
  <c r="EI31" i="6"/>
  <c r="EJ31" i="6"/>
  <c r="EJ32" i="6"/>
  <c r="EK31" i="6"/>
  <c r="EL31" i="6"/>
  <c r="EL32" i="6"/>
  <c r="AN32" i="6"/>
  <c r="AP32" i="6"/>
  <c r="AP33" i="6" s="1"/>
  <c r="AR32" i="6"/>
  <c r="AR33" i="6" s="1"/>
  <c r="AT32" i="6"/>
  <c r="AV32" i="6"/>
  <c r="AX32" i="6"/>
  <c r="AY32" i="6"/>
  <c r="AZ32" i="6"/>
  <c r="BH32" i="6"/>
  <c r="BJ32" i="6"/>
  <c r="BM32" i="6"/>
  <c r="BM33" i="6" s="1"/>
  <c r="BN32" i="6"/>
  <c r="BO32" i="6"/>
  <c r="BP32" i="6"/>
  <c r="BR32" i="6"/>
  <c r="BT32" i="6"/>
  <c r="BU32" i="6"/>
  <c r="BV32" i="6"/>
  <c r="BW32" i="6"/>
  <c r="BX32" i="6"/>
  <c r="BZ32" i="6"/>
  <c r="BZ33" i="6" s="1"/>
  <c r="CA32" i="6"/>
  <c r="CC32" i="6"/>
  <c r="CD32" i="6"/>
  <c r="CJ32" i="6"/>
  <c r="CJ33" i="6" s="1"/>
  <c r="CK32" i="6"/>
  <c r="CM32" i="6"/>
  <c r="CN32" i="6"/>
  <c r="CO32" i="6"/>
  <c r="CP32" i="6"/>
  <c r="CQ32" i="6"/>
  <c r="CR32" i="6"/>
  <c r="CS32" i="6"/>
  <c r="CT32" i="6"/>
  <c r="CU32" i="6"/>
  <c r="CV32" i="6"/>
  <c r="CW32" i="6"/>
  <c r="CX32" i="6"/>
  <c r="CY32" i="6"/>
  <c r="CZ32" i="6"/>
  <c r="DA32" i="6"/>
  <c r="DA33" i="6" s="1"/>
  <c r="DC32" i="6"/>
  <c r="DD32" i="6"/>
  <c r="DE32" i="6"/>
  <c r="DF32" i="6"/>
  <c r="DG32" i="6"/>
  <c r="DH32" i="6"/>
  <c r="DH33" i="6" s="1"/>
  <c r="DN32" i="6"/>
  <c r="DP32" i="6"/>
  <c r="DR32" i="6"/>
  <c r="DS32" i="6"/>
  <c r="DT32" i="6"/>
  <c r="DU32" i="6"/>
  <c r="DV32" i="6"/>
  <c r="DX32" i="6"/>
  <c r="DY32" i="6"/>
  <c r="DZ32" i="6"/>
  <c r="EA32" i="6"/>
  <c r="EB32" i="6"/>
  <c r="EC32" i="6"/>
  <c r="EE32" i="6"/>
  <c r="EF32" i="6"/>
  <c r="EG32" i="6"/>
  <c r="EH32" i="6"/>
  <c r="EI32" i="6"/>
  <c r="EK32" i="6"/>
  <c r="AO23" i="6"/>
  <c r="AM23" i="6"/>
  <c r="AP23" i="6"/>
  <c r="AQ23" i="6"/>
  <c r="AR23" i="6"/>
  <c r="AT23" i="6"/>
  <c r="AU23" i="6"/>
  <c r="AV23" i="6"/>
  <c r="AW23" i="6"/>
  <c r="AZ23" i="6"/>
  <c r="AM32" i="6"/>
  <c r="AO32" i="6"/>
  <c r="AQ32" i="6"/>
  <c r="AQ30" i="6"/>
  <c r="AS32" i="6"/>
  <c r="AK23" i="6"/>
  <c r="AL23" i="6"/>
  <c r="AK22" i="6"/>
  <c r="AL22" i="6"/>
  <c r="AU30" i="6"/>
  <c r="AJ31" i="6"/>
  <c r="AK31" i="6"/>
  <c r="AL31" i="6"/>
  <c r="AJ32" i="6"/>
  <c r="AK32" i="6"/>
  <c r="AL32" i="6"/>
  <c r="AW30" i="6"/>
  <c r="AW32" i="6"/>
  <c r="AK30" i="6"/>
  <c r="AL30" i="6"/>
  <c r="AC14" i="5"/>
  <c r="AC15" i="5"/>
  <c r="AC13" i="5"/>
  <c r="EX13" i="5" s="1"/>
  <c r="AB15" i="5"/>
  <c r="AA15" i="5"/>
  <c r="AA14" i="5"/>
  <c r="AA13" i="5"/>
  <c r="Z15" i="5"/>
  <c r="Y14" i="5"/>
  <c r="AB14" i="5" s="1"/>
  <c r="Y15" i="5"/>
  <c r="Y13" i="5"/>
  <c r="AB13" i="5" s="1"/>
  <c r="AJ30" i="6"/>
  <c r="AI30" i="6"/>
  <c r="AH30" i="6"/>
  <c r="AG30" i="6"/>
  <c r="AF30" i="6"/>
  <c r="AE30" i="6"/>
  <c r="AD30" i="6"/>
  <c r="AC30" i="6"/>
  <c r="K31" i="6"/>
  <c r="L31" i="6"/>
  <c r="M31" i="6"/>
  <c r="N31" i="6"/>
  <c r="O31" i="6"/>
  <c r="P31" i="6"/>
  <c r="P32" i="6"/>
  <c r="Q31" i="6"/>
  <c r="Q32" i="6"/>
  <c r="R31" i="6"/>
  <c r="S31" i="6"/>
  <c r="T31" i="6"/>
  <c r="U31" i="6"/>
  <c r="AC31" i="6"/>
  <c r="AC32" i="6"/>
  <c r="AD31" i="6"/>
  <c r="AE31" i="6"/>
  <c r="AE32" i="6"/>
  <c r="AF31" i="6"/>
  <c r="AF32" i="6"/>
  <c r="AG31" i="6"/>
  <c r="AH31" i="6"/>
  <c r="AI31" i="6"/>
  <c r="K32" i="6"/>
  <c r="L32" i="6"/>
  <c r="M32" i="6"/>
  <c r="N32" i="6"/>
  <c r="O32" i="6"/>
  <c r="R32" i="6"/>
  <c r="S32" i="6"/>
  <c r="T32" i="6"/>
  <c r="U32" i="6"/>
  <c r="V32" i="6"/>
  <c r="AB32" i="6"/>
  <c r="AD32" i="6"/>
  <c r="AI32" i="6"/>
  <c r="H32" i="6"/>
  <c r="H31" i="6"/>
  <c r="V30" i="6"/>
  <c r="U30" i="6"/>
  <c r="T30" i="6"/>
  <c r="S30" i="6"/>
  <c r="R30" i="6"/>
  <c r="Q30" i="6"/>
  <c r="P30" i="6"/>
  <c r="O30" i="6"/>
  <c r="N30" i="6"/>
  <c r="M30" i="6"/>
  <c r="L30" i="6"/>
  <c r="K30" i="6"/>
  <c r="H30" i="6"/>
  <c r="V29" i="6"/>
  <c r="Y29" i="6" s="1"/>
  <c r="AA29" i="6" s="1"/>
  <c r="U29" i="6"/>
  <c r="X29" i="6" s="1"/>
  <c r="Z29" i="6" s="1"/>
  <c r="T29" i="6"/>
  <c r="S29" i="6"/>
  <c r="R29" i="6"/>
  <c r="Q29" i="6"/>
  <c r="P29" i="6"/>
  <c r="O29" i="6"/>
  <c r="N29" i="6"/>
  <c r="M29" i="6"/>
  <c r="L29" i="6"/>
  <c r="K29" i="6"/>
  <c r="H29" i="6"/>
  <c r="V23" i="6"/>
  <c r="Y23" i="6" s="1"/>
  <c r="U23" i="6"/>
  <c r="W23" i="6" s="1"/>
  <c r="T23" i="6"/>
  <c r="S23" i="6"/>
  <c r="R23" i="6"/>
  <c r="Q23" i="6"/>
  <c r="P23" i="6"/>
  <c r="O23" i="6"/>
  <c r="N23" i="6"/>
  <c r="M23" i="6"/>
  <c r="L23" i="6"/>
  <c r="K23" i="6"/>
  <c r="H23" i="6"/>
  <c r="V22" i="6"/>
  <c r="Y22" i="6" s="1"/>
  <c r="AA22" i="6" s="1"/>
  <c r="U22" i="6"/>
  <c r="W22" i="6" s="1"/>
  <c r="T22" i="6"/>
  <c r="S22" i="6"/>
  <c r="R22" i="6"/>
  <c r="Q22" i="6"/>
  <c r="P22" i="6"/>
  <c r="O22" i="6"/>
  <c r="N22" i="6"/>
  <c r="M22" i="6"/>
  <c r="L22" i="6"/>
  <c r="K22" i="6"/>
  <c r="H22" i="6"/>
  <c r="K15" i="6"/>
  <c r="L15" i="6"/>
  <c r="M15" i="6"/>
  <c r="N15" i="6"/>
  <c r="O15" i="6"/>
  <c r="P15" i="6"/>
  <c r="Q15" i="6"/>
  <c r="R15" i="6"/>
  <c r="S15" i="6"/>
  <c r="T15" i="6"/>
  <c r="U15" i="6"/>
  <c r="X15" i="6" s="1"/>
  <c r="Z15" i="6" s="1"/>
  <c r="V15" i="6"/>
  <c r="Y15" i="6" s="1"/>
  <c r="K16" i="6"/>
  <c r="L16" i="6"/>
  <c r="M16" i="6"/>
  <c r="N16" i="6"/>
  <c r="O16" i="6"/>
  <c r="P16" i="6"/>
  <c r="Q16" i="6"/>
  <c r="R16" i="6"/>
  <c r="S16" i="6"/>
  <c r="T16" i="6"/>
  <c r="U16" i="6"/>
  <c r="X16" i="6" s="1"/>
  <c r="V16" i="6"/>
  <c r="Y16" i="6" s="1"/>
  <c r="H16" i="6"/>
  <c r="H15" i="6"/>
  <c r="AC23" i="6"/>
  <c r="AD23" i="6"/>
  <c r="AF23" i="6"/>
  <c r="AH23" i="6"/>
  <c r="AJ23" i="6"/>
  <c r="AN23" i="6"/>
  <c r="AE23" i="6"/>
  <c r="AG23" i="6"/>
  <c r="AI23" i="6"/>
  <c r="AC22" i="6"/>
  <c r="AD22" i="6"/>
  <c r="AF22" i="6"/>
  <c r="AH22" i="6"/>
  <c r="AJ22" i="6"/>
  <c r="AE22" i="6"/>
  <c r="AG22" i="6"/>
  <c r="AI22" i="6"/>
  <c r="AB23" i="6"/>
  <c r="AB22" i="6"/>
  <c r="AB30" i="6"/>
  <c r="AB15" i="6"/>
  <c r="G29" i="6"/>
  <c r="G22" i="6"/>
  <c r="G15" i="6"/>
  <c r="EQ29" i="6"/>
  <c r="EP29" i="6"/>
  <c r="EO29" i="6"/>
  <c r="EM29" i="6"/>
  <c r="EQ28" i="6"/>
  <c r="EQ25" i="6"/>
  <c r="EP28" i="6"/>
  <c r="EO28" i="6"/>
  <c r="EO21" i="6"/>
  <c r="EO14" i="6"/>
  <c r="EN28" i="6"/>
  <c r="EM28" i="6"/>
  <c r="EP27" i="6"/>
  <c r="EO27" i="6"/>
  <c r="EN27" i="6"/>
  <c r="EM27" i="6"/>
  <c r="EQ26" i="6"/>
  <c r="EP26" i="6"/>
  <c r="EO26" i="6"/>
  <c r="EN26" i="6"/>
  <c r="EM26" i="6"/>
  <c r="EP25" i="6"/>
  <c r="EO25" i="6"/>
  <c r="EN25" i="6"/>
  <c r="EM25" i="6"/>
  <c r="EQ24" i="6"/>
  <c r="EP24" i="6"/>
  <c r="EO24" i="6"/>
  <c r="EN24" i="6"/>
  <c r="EM24" i="6"/>
  <c r="EM23" i="6"/>
  <c r="EQ22" i="6"/>
  <c r="EP22" i="6"/>
  <c r="EO22" i="6"/>
  <c r="EN22" i="6"/>
  <c r="EM22" i="6"/>
  <c r="EQ21" i="6"/>
  <c r="EP21" i="6"/>
  <c r="EP18" i="6"/>
  <c r="EN21" i="6"/>
  <c r="EM21" i="6"/>
  <c r="EQ20" i="6"/>
  <c r="EP20" i="6"/>
  <c r="EO20" i="6"/>
  <c r="EN20" i="6"/>
  <c r="EM20" i="6"/>
  <c r="EQ19" i="6"/>
  <c r="EP19" i="6"/>
  <c r="EO19" i="6"/>
  <c r="EN19" i="6"/>
  <c r="EM19" i="6"/>
  <c r="EQ18" i="6"/>
  <c r="EO18" i="6"/>
  <c r="EO23" i="6" s="1"/>
  <c r="EN18" i="6"/>
  <c r="EM18" i="6"/>
  <c r="EQ17" i="6"/>
  <c r="EP17" i="6"/>
  <c r="EO17" i="6"/>
  <c r="EN17" i="6"/>
  <c r="EM17" i="6"/>
  <c r="EQ14" i="6"/>
  <c r="EP14" i="6"/>
  <c r="EN14" i="6"/>
  <c r="EM14" i="6"/>
  <c r="EP13" i="6"/>
  <c r="EO13" i="6"/>
  <c r="EO10" i="6"/>
  <c r="EQ10" i="6" s="1"/>
  <c r="EQ15" i="6" s="1"/>
  <c r="EN13" i="6"/>
  <c r="EQ12" i="6"/>
  <c r="EP12" i="6"/>
  <c r="EO12" i="6"/>
  <c r="EN12" i="6"/>
  <c r="EM12" i="6"/>
  <c r="EQ11" i="6"/>
  <c r="EP11" i="6"/>
  <c r="EO11" i="6"/>
  <c r="EN11" i="6"/>
  <c r="EM11" i="6"/>
  <c r="EN10" i="6"/>
  <c r="EM10" i="6"/>
  <c r="EP10" i="6" s="1"/>
  <c r="DJ10" i="6"/>
  <c r="DI10" i="6"/>
  <c r="DI15" i="6" s="1"/>
  <c r="DK10" i="6"/>
  <c r="DM10" i="6" s="1"/>
  <c r="DM15" i="6" s="1"/>
  <c r="DI11" i="6"/>
  <c r="DJ11" i="6"/>
  <c r="DK11" i="6"/>
  <c r="DK31" i="6" s="1"/>
  <c r="DL11" i="6"/>
  <c r="DM11" i="6"/>
  <c r="DI12" i="6"/>
  <c r="DJ12" i="6"/>
  <c r="DK12" i="6"/>
  <c r="DL12" i="6"/>
  <c r="DL19" i="6"/>
  <c r="DL26" i="6"/>
  <c r="DM12" i="6"/>
  <c r="DJ13" i="6"/>
  <c r="DK13" i="6"/>
  <c r="DL13" i="6"/>
  <c r="DI14" i="6"/>
  <c r="DI28" i="6"/>
  <c r="DI21" i="6"/>
  <c r="DJ14" i="6"/>
  <c r="DK14" i="6"/>
  <c r="DL14" i="6"/>
  <c r="DM14" i="6"/>
  <c r="DI19" i="6"/>
  <c r="DJ19" i="6"/>
  <c r="DK19" i="6"/>
  <c r="DM19" i="6"/>
  <c r="DI20" i="6"/>
  <c r="DJ20" i="6"/>
  <c r="DK20" i="6"/>
  <c r="DL20" i="6"/>
  <c r="DM20" i="6"/>
  <c r="DJ21" i="6"/>
  <c r="DK21" i="6"/>
  <c r="DL21" i="6"/>
  <c r="DM21" i="6"/>
  <c r="DI22" i="6"/>
  <c r="DJ22" i="6"/>
  <c r="DK22" i="6"/>
  <c r="DL22" i="6"/>
  <c r="DM22" i="6"/>
  <c r="DI26" i="6"/>
  <c r="DJ26" i="6"/>
  <c r="DK26" i="6"/>
  <c r="DM26" i="6"/>
  <c r="DI27" i="6"/>
  <c r="DJ27" i="6"/>
  <c r="DK27" i="6"/>
  <c r="DL27" i="6"/>
  <c r="DJ28" i="6"/>
  <c r="DK28" i="6"/>
  <c r="DK30" i="6" s="1"/>
  <c r="DM28" i="6"/>
  <c r="DI29" i="6"/>
  <c r="DK29" i="6"/>
  <c r="DL29" i="6"/>
  <c r="DM29" i="6"/>
  <c r="AH32" i="6"/>
  <c r="J123" i="33"/>
  <c r="AG32" i="6"/>
  <c r="AN31" i="6"/>
  <c r="AY23" i="6"/>
  <c r="AY31" i="6"/>
  <c r="AY33" i="6" s="1"/>
  <c r="AZ31" i="6"/>
  <c r="AZ30" i="6"/>
  <c r="W16" i="6"/>
  <c r="DF33" i="6"/>
  <c r="EG33" i="6"/>
  <c r="BE16" i="6"/>
  <c r="Z21" i="6"/>
  <c r="BE23" i="6"/>
  <c r="AA12" i="6"/>
  <c r="AA15" i="6"/>
  <c r="EV15" i="5" l="1"/>
  <c r="EX15" i="5"/>
  <c r="EW15" i="5"/>
  <c r="EW14" i="5"/>
  <c r="EX14" i="5"/>
  <c r="EU15" i="5"/>
  <c r="AZ33" i="6"/>
  <c r="ES26" i="6"/>
  <c r="EN15" i="6"/>
  <c r="ER17" i="6"/>
  <c r="DM32" i="6"/>
  <c r="DG33" i="6"/>
  <c r="BB32" i="6"/>
  <c r="ES25" i="6"/>
  <c r="ER30" i="6"/>
  <c r="ES21" i="6"/>
  <c r="EU13" i="6"/>
  <c r="ES11" i="6"/>
  <c r="ET18" i="6"/>
  <c r="C5" i="34" s="1"/>
  <c r="ES27" i="6"/>
  <c r="ET12" i="6"/>
  <c r="EV12" i="6"/>
  <c r="ET11" i="6"/>
  <c r="C3" i="34" s="1"/>
  <c r="ER23" i="6"/>
  <c r="ES12" i="6"/>
  <c r="ER10" i="6"/>
  <c r="Y30" i="6"/>
  <c r="DI30" i="6"/>
  <c r="DI31" i="6"/>
  <c r="EV26" i="6"/>
  <c r="ET26" i="6"/>
  <c r="EU21" i="6"/>
  <c r="F233" i="33"/>
  <c r="ES13" i="6"/>
  <c r="EV13" i="6"/>
  <c r="ET13" i="6"/>
  <c r="ET20" i="6"/>
  <c r="EV20" i="6"/>
  <c r="EV27" i="6"/>
  <c r="ET27" i="6"/>
  <c r="ET14" i="6"/>
  <c r="D3" i="34" s="1"/>
  <c r="EU27" i="6"/>
  <c r="ET19" i="6"/>
  <c r="EV19" i="6"/>
  <c r="P33" i="6"/>
  <c r="BU33" i="6"/>
  <c r="CG31" i="6"/>
  <c r="ES18" i="6"/>
  <c r="ET28" i="6"/>
  <c r="D7" i="34" s="1"/>
  <c r="ER16" i="6"/>
  <c r="CX33" i="6"/>
  <c r="G11" i="6"/>
  <c r="EV11" i="6" s="1"/>
  <c r="EU11" i="6"/>
  <c r="EU12" i="6"/>
  <c r="BL29" i="6"/>
  <c r="ER29" i="6" s="1"/>
  <c r="ER24" i="6"/>
  <c r="AT15" i="6"/>
  <c r="BE15" i="6" s="1"/>
  <c r="EU26" i="6"/>
  <c r="BC16" i="6"/>
  <c r="EU18" i="6"/>
  <c r="F234" i="33"/>
  <c r="ES20" i="6"/>
  <c r="ET21" i="6"/>
  <c r="D5" i="34" s="1"/>
  <c r="EV21" i="6"/>
  <c r="ES28" i="6"/>
  <c r="EU20" i="6"/>
  <c r="BD23" i="6"/>
  <c r="F235" i="33"/>
  <c r="ET25" i="6"/>
  <c r="C7" i="34" s="1"/>
  <c r="ES19" i="6"/>
  <c r="AH33" i="6"/>
  <c r="AS33" i="6"/>
  <c r="W31" i="6"/>
  <c r="EN16" i="6"/>
  <c r="AJ33" i="6"/>
  <c r="CY33" i="6"/>
  <c r="BG32" i="6"/>
  <c r="BG33" i="6" s="1"/>
  <c r="BF33" i="6"/>
  <c r="DJ30" i="6"/>
  <c r="CK33" i="6"/>
  <c r="DL24" i="6"/>
  <c r="DM24" i="6"/>
  <c r="CF24" i="6"/>
  <c r="EQ23" i="6"/>
  <c r="N33" i="6"/>
  <c r="CU33" i="6"/>
  <c r="CM33" i="6"/>
  <c r="BA32" i="6"/>
  <c r="CE30" i="6"/>
  <c r="EN32" i="6"/>
  <c r="S33" i="6"/>
  <c r="BH33" i="6"/>
  <c r="EA33" i="6"/>
  <c r="DT33" i="6"/>
  <c r="CT33" i="6"/>
  <c r="BE10" i="6"/>
  <c r="BB16" i="6"/>
  <c r="Q33" i="6"/>
  <c r="EP23" i="6"/>
  <c r="EP30" i="6"/>
  <c r="EW13" i="5"/>
  <c r="EC33" i="6"/>
  <c r="DE33" i="6"/>
  <c r="CI24" i="6"/>
  <c r="CV33" i="6"/>
  <c r="H136" i="33"/>
  <c r="AE33" i="6"/>
  <c r="EJ33" i="6"/>
  <c r="DV33" i="6"/>
  <c r="CB33" i="6"/>
  <c r="BP33" i="6"/>
  <c r="Y32" i="6"/>
  <c r="EI33" i="6"/>
  <c r="DB33" i="6"/>
  <c r="F278" i="33"/>
  <c r="CS33" i="6"/>
  <c r="Z16" i="6"/>
  <c r="BG29" i="6"/>
  <c r="CF29" i="6" s="1"/>
  <c r="U33" i="6"/>
  <c r="AO33" i="6"/>
  <c r="DM30" i="6"/>
  <c r="W30" i="6"/>
  <c r="EQ31" i="6"/>
  <c r="EM30" i="6"/>
  <c r="AB33" i="6"/>
  <c r="X32" i="6"/>
  <c r="Z32" i="6"/>
  <c r="DL32" i="6"/>
  <c r="DL31" i="6"/>
  <c r="ED33" i="6"/>
  <c r="CC33" i="6"/>
  <c r="G25" i="6"/>
  <c r="EV25" i="6" s="1"/>
  <c r="BF22" i="6"/>
  <c r="W32" i="6"/>
  <c r="AU33" i="6"/>
  <c r="BA15" i="6"/>
  <c r="EP32" i="6"/>
  <c r="EM32" i="6"/>
  <c r="EO16" i="6"/>
  <c r="CP33" i="6"/>
  <c r="BT33" i="6"/>
  <c r="EH33" i="6"/>
  <c r="EB33" i="6"/>
  <c r="DU33" i="6"/>
  <c r="BW33" i="6"/>
  <c r="BQ33" i="6"/>
  <c r="BI33" i="6"/>
  <c r="AT33" i="6"/>
  <c r="BR33" i="6"/>
  <c r="L33" i="6"/>
  <c r="X23" i="6"/>
  <c r="AA28" i="6"/>
  <c r="EU28" i="6" s="1"/>
  <c r="AD33" i="6"/>
  <c r="K33" i="6"/>
  <c r="DC33" i="6"/>
  <c r="CA33" i="6"/>
  <c r="DS33" i="6"/>
  <c r="BO33" i="6"/>
  <c r="E233" i="33"/>
  <c r="CE24" i="6"/>
  <c r="DJ15" i="6"/>
  <c r="BE29" i="6"/>
  <c r="EV29" i="6" s="1"/>
  <c r="DP33" i="6"/>
  <c r="CH17" i="6"/>
  <c r="CH22" i="6" s="1"/>
  <c r="CQ33" i="6"/>
  <c r="EO31" i="6"/>
  <c r="AI33" i="6"/>
  <c r="AG33" i="6"/>
  <c r="EO15" i="6"/>
  <c r="EQ32" i="6"/>
  <c r="CZ33" i="6"/>
  <c r="CR33" i="6"/>
  <c r="AW33" i="6"/>
  <c r="DM31" i="6"/>
  <c r="DM33" i="6" s="1"/>
  <c r="DL30" i="6"/>
  <c r="BG16" i="6"/>
  <c r="CF16" i="6" s="1"/>
  <c r="CK16" i="6" s="1"/>
  <c r="CF17" i="6"/>
  <c r="H135" i="33" s="1"/>
  <c r="BD32" i="6"/>
  <c r="BD16" i="6"/>
  <c r="CI23" i="6"/>
  <c r="Z30" i="6"/>
  <c r="Z31" i="6"/>
  <c r="Z33" i="6" s="1"/>
  <c r="AA31" i="6"/>
  <c r="AA23" i="6"/>
  <c r="BC29" i="6"/>
  <c r="EM31" i="6"/>
  <c r="BC23" i="6"/>
  <c r="H33" i="6"/>
  <c r="EL33" i="6"/>
  <c r="EF33" i="6"/>
  <c r="DZ33" i="6"/>
  <c r="BD15" i="6"/>
  <c r="BD22" i="6"/>
  <c r="CH10" i="6"/>
  <c r="CH15" i="6" s="1"/>
  <c r="CI16" i="6"/>
  <c r="CE17" i="6"/>
  <c r="CE22" i="6" s="1"/>
  <c r="CH24" i="6"/>
  <c r="CG17" i="6"/>
  <c r="CE23" i="6"/>
  <c r="CG32" i="6"/>
  <c r="CG33" i="6" s="1"/>
  <c r="X31" i="6"/>
  <c r="BB18" i="6"/>
  <c r="AS23" i="6"/>
  <c r="BB23" i="6" s="1"/>
  <c r="DK15" i="6"/>
  <c r="EP31" i="6"/>
  <c r="EP33" i="6" s="1"/>
  <c r="EN23" i="6"/>
  <c r="EN30" i="6"/>
  <c r="R33" i="6"/>
  <c r="AC33" i="6"/>
  <c r="EK33" i="6"/>
  <c r="EE33" i="6"/>
  <c r="DY33" i="6"/>
  <c r="DR33" i="6"/>
  <c r="CL33" i="6"/>
  <c r="BN33" i="6"/>
  <c r="AQ33" i="6"/>
  <c r="BO22" i="6"/>
  <c r="CF10" i="6"/>
  <c r="BL33" i="6"/>
  <c r="BA18" i="6"/>
  <c r="BL22" i="6"/>
  <c r="ER22" i="6" s="1"/>
  <c r="EV13" i="5"/>
  <c r="EQ16" i="6"/>
  <c r="BC32" i="6"/>
  <c r="BC33" i="6" s="1"/>
  <c r="EP15" i="6"/>
  <c r="AF33" i="6"/>
  <c r="T33" i="6"/>
  <c r="O33" i="6"/>
  <c r="AL33" i="6"/>
  <c r="DQ33" i="6"/>
  <c r="BS33" i="6"/>
  <c r="AV33" i="6"/>
  <c r="CG30" i="6"/>
  <c r="BE31" i="6"/>
  <c r="BE33" i="6" s="1"/>
  <c r="CH30" i="6"/>
  <c r="CE10" i="6"/>
  <c r="CE15" i="6" s="1"/>
  <c r="CF22" i="6"/>
  <c r="W15" i="6"/>
  <c r="M33" i="6"/>
  <c r="AK33" i="6"/>
  <c r="BV33" i="6"/>
  <c r="DW33" i="6"/>
  <c r="DD33" i="6"/>
  <c r="BY33" i="6"/>
  <c r="Y31" i="6"/>
  <c r="BU15" i="6"/>
  <c r="CG16" i="6"/>
  <c r="CG24" i="6"/>
  <c r="ES24" i="6" s="1"/>
  <c r="EU13" i="5"/>
  <c r="X30" i="6"/>
  <c r="AN33" i="6"/>
  <c r="DJ31" i="6"/>
  <c r="BC22" i="6"/>
  <c r="V33" i="6"/>
  <c r="CW33" i="6"/>
  <c r="CO33" i="6"/>
  <c r="BX33" i="6"/>
  <c r="CG23" i="6"/>
  <c r="CI17" i="6"/>
  <c r="BL15" i="6"/>
  <c r="CI10" i="6"/>
  <c r="BK33" i="6"/>
  <c r="E234" i="33"/>
  <c r="CF23" i="6"/>
  <c r="CE31" i="6"/>
  <c r="D39" i="33" s="1"/>
  <c r="G18" i="6"/>
  <c r="EV18" i="6" s="1"/>
  <c r="DL10" i="6"/>
  <c r="DL15" i="6" s="1"/>
  <c r="EN31" i="6"/>
  <c r="EN33" i="6" s="1"/>
  <c r="G14" i="6"/>
  <c r="EV14" i="6" s="1"/>
  <c r="BB22" i="6"/>
  <c r="X22" i="6"/>
  <c r="Z22" i="6" s="1"/>
  <c r="DX33" i="6"/>
  <c r="CH16" i="6"/>
  <c r="EM15" i="6"/>
  <c r="BE22" i="6"/>
  <c r="BC30" i="6"/>
  <c r="CF15" i="6"/>
  <c r="CD33" i="6"/>
  <c r="BJ33" i="6"/>
  <c r="AM33" i="6"/>
  <c r="G39" i="33"/>
  <c r="EO32" i="6"/>
  <c r="EO33" i="6" s="1"/>
  <c r="EO30" i="6"/>
  <c r="BB15" i="6"/>
  <c r="Z23" i="6"/>
  <c r="CF30" i="6"/>
  <c r="AA16" i="6"/>
  <c r="DJ32" i="6"/>
  <c r="DJ33" i="6" s="1"/>
  <c r="DI32" i="6"/>
  <c r="DI33" i="6" s="1"/>
  <c r="BA22" i="6"/>
  <c r="DO33" i="6"/>
  <c r="CN33" i="6"/>
  <c r="BB29" i="6"/>
  <c r="BD29" i="6"/>
  <c r="BA29" i="6"/>
  <c r="Z19" i="6"/>
  <c r="EU19" i="6" s="1"/>
  <c r="DK32" i="6"/>
  <c r="DK33" i="6" s="1"/>
  <c r="EP16" i="6"/>
  <c r="DN33" i="6"/>
  <c r="AS30" i="6"/>
  <c r="BB30" i="6" s="1"/>
  <c r="BA25" i="6"/>
  <c r="BD25" i="6"/>
  <c r="EU25" i="6" s="1"/>
  <c r="AX33" i="6"/>
  <c r="EQ30" i="6"/>
  <c r="CH32" i="6"/>
  <c r="CH33" i="6" s="1"/>
  <c r="CG10" i="6"/>
  <c r="ES10" i="6" s="1"/>
  <c r="CI30" i="6"/>
  <c r="CI31" i="6"/>
  <c r="CF14" i="6"/>
  <c r="ES14" i="6" s="1"/>
  <c r="BH29" i="6"/>
  <c r="CF31" i="6"/>
  <c r="CH23" i="6"/>
  <c r="CI32" i="6"/>
  <c r="W29" i="6"/>
  <c r="CE14" i="6"/>
  <c r="CE32" i="6" s="1"/>
  <c r="CG29" i="6" l="1"/>
  <c r="ES29" i="6" s="1"/>
  <c r="EU23" i="6"/>
  <c r="ES23" i="6"/>
  <c r="EU10" i="6"/>
  <c r="D8" i="34"/>
  <c r="C8" i="34"/>
  <c r="CG15" i="6"/>
  <c r="ES15" i="6" s="1"/>
  <c r="ER15" i="6"/>
  <c r="DL33" i="6"/>
  <c r="CI22" i="6"/>
  <c r="ET17" i="6"/>
  <c r="B5" i="34" s="1"/>
  <c r="EV17" i="6"/>
  <c r="ES17" i="6"/>
  <c r="EU14" i="6"/>
  <c r="EV28" i="6"/>
  <c r="ET30" i="6"/>
  <c r="EU17" i="6"/>
  <c r="EU24" i="6"/>
  <c r="EU16" i="6"/>
  <c r="ET23" i="6"/>
  <c r="W33" i="6"/>
  <c r="ET16" i="6"/>
  <c r="BC15" i="6"/>
  <c r="ET10" i="6"/>
  <c r="B3" i="34" s="1"/>
  <c r="EV10" i="6"/>
  <c r="ET24" i="6"/>
  <c r="B7" i="34" s="1"/>
  <c r="EV24" i="6"/>
  <c r="ES16" i="6"/>
  <c r="ES30" i="6"/>
  <c r="EQ33" i="6"/>
  <c r="EU29" i="6"/>
  <c r="AA30" i="6"/>
  <c r="EU30" i="6" s="1"/>
  <c r="AA32" i="6"/>
  <c r="AA33" i="6" s="1"/>
  <c r="G30" i="6"/>
  <c r="Y33" i="6"/>
  <c r="X33" i="6"/>
  <c r="EM33" i="6"/>
  <c r="CG22" i="6"/>
  <c r="ES22" i="6" s="1"/>
  <c r="BB31" i="6"/>
  <c r="BB33" i="6" s="1"/>
  <c r="BA23" i="6"/>
  <c r="CH29" i="6"/>
  <c r="ET29" i="6" s="1"/>
  <c r="F322" i="33"/>
  <c r="G322" i="33" s="1"/>
  <c r="H134" i="33"/>
  <c r="I135" i="33"/>
  <c r="J135" i="33" s="1"/>
  <c r="I136" i="33"/>
  <c r="J136" i="33" s="1"/>
  <c r="F323" i="33"/>
  <c r="G323" i="33" s="1"/>
  <c r="F321" i="33"/>
  <c r="G321" i="33" s="1"/>
  <c r="I134" i="33"/>
  <c r="CI15" i="6"/>
  <c r="G23" i="6"/>
  <c r="EV23" i="6" s="1"/>
  <c r="CF32" i="6"/>
  <c r="CF33" i="6" s="1"/>
  <c r="E39" i="33"/>
  <c r="F39" i="33" s="1"/>
  <c r="CI33" i="6"/>
  <c r="CE16" i="6"/>
  <c r="CM16" i="6"/>
  <c r="CO16" i="6"/>
  <c r="G32" i="6"/>
  <c r="BD31" i="6"/>
  <c r="BD33" i="6" s="1"/>
  <c r="BD30" i="6"/>
  <c r="BA30" i="6"/>
  <c r="BA31" i="6"/>
  <c r="BA33" i="6" s="1"/>
  <c r="G16" i="6"/>
  <c r="EV16" i="6" s="1"/>
  <c r="G31" i="6"/>
  <c r="B9" i="34" l="1"/>
  <c r="ET22" i="6"/>
  <c r="EV22" i="6"/>
  <c r="EV30" i="6"/>
  <c r="EV15" i="6"/>
  <c r="ET15" i="6"/>
  <c r="B8" i="34"/>
  <c r="EU15" i="6"/>
  <c r="EU22" i="6"/>
  <c r="J134" i="33"/>
  <c r="CE33" i="6"/>
  <c r="CP16" i="6"/>
  <c r="CR16" i="6"/>
  <c r="CL16" i="6"/>
  <c r="CT16" i="6"/>
  <c r="CN16" i="6"/>
  <c r="H39" i="33"/>
  <c r="G33" i="6"/>
  <c r="CY16" i="6" l="1"/>
  <c r="CW16" i="6"/>
  <c r="CU16" i="6"/>
  <c r="CQ16" i="6"/>
  <c r="CS16" i="6"/>
  <c r="CX16" i="6" l="1"/>
  <c r="DB16" i="6"/>
  <c r="CV16" i="6"/>
  <c r="CZ16" i="6"/>
  <c r="DD16" i="6"/>
  <c r="DI16" i="6" l="1"/>
  <c r="DG16" i="6"/>
  <c r="DA16" i="6"/>
  <c r="DE16" i="6"/>
  <c r="DC16" i="6"/>
  <c r="DH16" i="6" l="1"/>
  <c r="DF16" i="6"/>
  <c r="DK16" i="6" s="1"/>
  <c r="DL16" i="6"/>
  <c r="DJ16" i="6"/>
  <c r="DM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00000000-0006-0000-0000-000008000000}">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rgb="FF000000"/>
            <rFont val="Tahoma"/>
            <family val="2"/>
          </rPr>
          <t>YULIED.PENARANDA:</t>
        </r>
        <r>
          <rPr>
            <sz val="9"/>
            <color rgb="FF000000"/>
            <rFont val="Tahoma"/>
            <family val="2"/>
          </rPr>
          <t xml:space="preserve">
</t>
        </r>
        <r>
          <rPr>
            <sz val="9"/>
            <color rgb="FF000000"/>
            <rFont val="Tahoma"/>
            <family val="2"/>
          </rPr>
          <t xml:space="preserve">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A5E32655-DBB3-489C-91B9-17EBDE832233}">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5D59CF69-CCF3-4FFA-A51C-A40B9EA3EFC8}">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U7" authorId="0" shapeId="0" xr:uid="{1A207085-B730-4331-B1F7-7FF9D012153F}">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65998C89-AD3E-42E5-B569-226ECA842CB7}">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rgb="FF000000"/>
            <rFont val="Tahoma"/>
            <family val="2"/>
          </rPr>
          <t>YULIED.PENARANDA:</t>
        </r>
        <r>
          <rPr>
            <sz val="9"/>
            <color rgb="FF000000"/>
            <rFont val="Tahoma"/>
            <family val="2"/>
          </rPr>
          <t xml:space="preserve">
</t>
        </r>
        <r>
          <rPr>
            <sz val="9"/>
            <color rgb="FF000000"/>
            <rFont val="Tahoma"/>
            <family val="2"/>
          </rPr>
          <t>Año 1</t>
        </r>
      </text>
    </comment>
    <comment ref="BF8" authorId="0" shapeId="0" xr:uid="{00000000-0006-0000-0100-00000D000000}">
      <text>
        <r>
          <rPr>
            <b/>
            <sz val="9"/>
            <color rgb="FF000000"/>
            <rFont val="Tahoma"/>
            <family val="2"/>
          </rPr>
          <t>YULIED.PENARANDA:</t>
        </r>
        <r>
          <rPr>
            <sz val="9"/>
            <color rgb="FF000000"/>
            <rFont val="Tahoma"/>
            <family val="2"/>
          </rPr>
          <t xml:space="preserve">
</t>
        </r>
        <r>
          <rPr>
            <sz val="9"/>
            <color rgb="FF000000"/>
            <rFont val="Tahoma"/>
            <family val="2"/>
          </rPr>
          <t>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rgb="FF000000"/>
            <rFont val="Tahoma"/>
            <family val="2"/>
          </rPr>
          <t>YULIED.PENARANDA:</t>
        </r>
        <r>
          <rPr>
            <sz val="9"/>
            <color rgb="FF000000"/>
            <rFont val="Tahoma"/>
            <family val="2"/>
          </rPr>
          <t xml:space="preserve">
</t>
        </r>
        <r>
          <rPr>
            <sz val="9"/>
            <color rgb="FF000000"/>
            <rFont val="Tahoma"/>
            <family val="2"/>
          </rPr>
          <t>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00000000-0006-0000-0100-000016000000}">
      <text>
        <r>
          <rPr>
            <b/>
            <sz val="9"/>
            <color rgb="FF000000"/>
            <rFont val="Tahoma"/>
            <family val="2"/>
          </rPr>
          <t>YULIED.PENARANDA:</t>
        </r>
        <r>
          <rPr>
            <sz val="9"/>
            <color rgb="FF000000"/>
            <rFont val="Tahoma"/>
            <family val="2"/>
          </rPr>
          <t xml:space="preserve">
</t>
        </r>
        <r>
          <rPr>
            <sz val="9"/>
            <color rgb="FF000000"/>
            <rFont val="Tahoma"/>
            <family val="2"/>
          </rPr>
          <t>Magnitud física y presupuestal para la totalidad del plan de desarrollo.</t>
        </r>
      </text>
    </comment>
    <comment ref="H9" authorId="0" shapeId="0" xr:uid="{00000000-0006-0000-0100-000017000000}">
      <text>
        <r>
          <rPr>
            <b/>
            <sz val="9"/>
            <color rgb="FF000000"/>
            <rFont val="Tahoma"/>
            <family val="2"/>
          </rPr>
          <t>YULIED.PENARANDA:</t>
        </r>
        <r>
          <rPr>
            <sz val="9"/>
            <color rgb="FF000000"/>
            <rFont val="Tahoma"/>
            <family val="2"/>
          </rPr>
          <t xml:space="preserve">
</t>
        </r>
        <r>
          <rPr>
            <sz val="9"/>
            <color rgb="FF000000"/>
            <rFont val="Tahoma"/>
            <family val="2"/>
          </rPr>
          <t>Magnitud física y presupuestal  programada para el inicio del plan de desarrollo.</t>
        </r>
      </text>
    </comment>
    <comment ref="F10" authorId="0" shapeId="0" xr:uid="{7E534EF3-E61B-4ABD-AD71-7A84FB666BEB}">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1" authorId="0" shapeId="0" xr:uid="{13B5A4A9-E7EB-469C-9166-D6390A3341DF}">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12" authorId="0" shapeId="0" xr:uid="{2AE48712-F135-4C81-8FB8-53D0FBB5DF42}">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9DDE1111-03EC-4DD9-AF81-70BC4B6ACC7C}">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14" authorId="0" shapeId="0" xr:uid="{43BEC7C9-6674-42AD-BB23-CC6E4845FF38}">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7C12B38B-CC32-4555-B970-497FCA23040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FD3D52A0-024D-4887-95F5-93BFA9DE6AC7}">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5DFED16E-65B0-4EA2-A902-7FF8F2BCC5DD}">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8" authorId="0" shapeId="0" xr:uid="{ADBA8DD4-1396-4D0E-9689-D53B23B30B43}">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19" authorId="0" shapeId="0" xr:uid="{0D804EE7-4BE6-41C7-8F8D-0E560C1DDC1E}">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20" authorId="0" shapeId="0" xr:uid="{7A1C900E-4A66-4BB8-82EA-94B57B45D821}">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21" authorId="0" shapeId="0" xr:uid="{575CE92C-C601-47B4-965C-F5B4FE76AB1F}">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22" authorId="0" shapeId="0" xr:uid="{724E0B60-35D4-4275-B6AD-00C300E125E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2E1926A8-73E3-4E52-9AAA-7273A479AB47}">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A1ECA620-D802-4B5A-A1D9-9378CFD8481D}">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E003BC67-2E6D-430C-AD34-ADE61ECEB65D}">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26" authorId="0" shapeId="0" xr:uid="{5C90584A-2CEF-42DB-8309-3B2434AA0D45}">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27" authorId="0" shapeId="0" xr:uid="{A3AD76A1-65FB-4CFF-A5A9-22366EE706D9}">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28" authorId="0" shapeId="0" xr:uid="{8A33799F-5F43-45B5-AF8F-5576C7DF970C}">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29" authorId="0" shapeId="0" xr:uid="{22F0156C-D28B-4E40-9989-160C0177982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559536C5-1C8F-46AF-8AA8-A3979782825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48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vigencia, por cada meta de inversión del proyecto</t>
        </r>
      </text>
    </comment>
    <comment ref="F32" authorId="0" shapeId="0" xr:uid="{00000000-0006-0000-0100-00004B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33" authorId="0" shapeId="0" xr:uid="{00000000-0006-0000-0100-00004C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487C304-3CB2-416F-B9E1-EC2B6576D032}">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4BD20D53-DFA4-414D-9E39-6B4B1E5713B1}">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DB05304D-1CD2-47D7-9342-AD1169705E3B}">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D2CFA4DC-74E4-44A0-8EFF-96AC8DF75039}">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EBD3E024-F972-4AA8-9B23-CEC704C1C061}">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A887713F-AE9A-4991-BA56-7A778EEE4D02}">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571116D0-A13E-4076-BAF8-9CB57DF4B8B2}">
      <text>
        <r>
          <rPr>
            <b/>
            <sz val="9"/>
            <color rgb="FF000000"/>
            <rFont val="Tahoma"/>
            <family val="2"/>
          </rPr>
          <t>YULIED.PENARANDA:</t>
        </r>
        <r>
          <rPr>
            <sz val="9"/>
            <color rgb="FF000000"/>
            <rFont val="Tahoma"/>
            <family val="2"/>
          </rPr>
          <t xml:space="preserve">
</t>
        </r>
        <r>
          <rPr>
            <sz val="9"/>
            <color rgb="FF000000"/>
            <rFont val="Tahoma"/>
            <family val="2"/>
          </rPr>
          <t xml:space="preserve">Relacionar el periodo de corte y año a reportar.
</t>
        </r>
        <r>
          <rPr>
            <sz val="9"/>
            <color rgb="FF000000"/>
            <rFont val="Tahoma"/>
            <family val="2"/>
          </rPr>
          <t xml:space="preserve">
</t>
        </r>
        <r>
          <rPr>
            <sz val="9"/>
            <color rgb="FF000000"/>
            <rFont val="Tahoma"/>
            <family val="2"/>
          </rPr>
          <t>Definir  los logros más representativos  acumulados en la vigencia, de forma clara y concreta, coherente con el avance de las metas del proyecto. Máximo de caracteres 2.000 incluidos espacios</t>
        </r>
      </text>
    </comment>
    <comment ref="D8" authorId="0" shapeId="0" xr:uid="{C7C6B8A4-438A-4698-AAD4-3351B08AF70B}">
      <text>
        <r>
          <rPr>
            <b/>
            <sz val="9"/>
            <color rgb="FF000000"/>
            <rFont val="Tahoma"/>
            <family val="2"/>
          </rPr>
          <t>YULIED.PENARANDA:</t>
        </r>
        <r>
          <rPr>
            <sz val="9"/>
            <color rgb="FF000000"/>
            <rFont val="Tahoma"/>
            <family val="2"/>
          </rPr>
          <t xml:space="preserve">
</t>
        </r>
        <r>
          <rPr>
            <sz val="9"/>
            <color rgb="FF000000"/>
            <rFont val="Tahoma"/>
            <family val="2"/>
          </rPr>
          <t xml:space="preserve">Este campo se selecciona con “X” si el presupuesto con el que se ejecuta la actividad es con recursos de vigencia </t>
        </r>
      </text>
    </comment>
    <comment ref="E8" authorId="0" shapeId="0" xr:uid="{752825A9-0C5D-47C5-A28A-FE2BE8A46E19}">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2D208B4A-F66D-41ED-9EFE-4A0E53BF8E8F}">
      <text>
        <r>
          <rPr>
            <b/>
            <sz val="9"/>
            <color indexed="81"/>
            <rFont val="Tahoma"/>
            <family val="2"/>
          </rPr>
          <t>YULIED.PENARANDA:</t>
        </r>
        <r>
          <rPr>
            <sz val="9"/>
            <color indexed="81"/>
            <rFont val="Tahoma"/>
            <family val="2"/>
          </rPr>
          <t xml:space="preserve">
Variables: programado y ejecutado</t>
        </r>
      </text>
    </comment>
    <comment ref="G8" authorId="0" shapeId="0" xr:uid="{B59BEB89-E764-4E0B-9DB0-35F034871B9E}">
      <text>
        <r>
          <rPr>
            <b/>
            <sz val="9"/>
            <color indexed="81"/>
            <rFont val="Tahoma"/>
            <family val="2"/>
          </rPr>
          <t>YULIED.PENARANDA:</t>
        </r>
        <r>
          <rPr>
            <sz val="9"/>
            <color indexed="81"/>
            <rFont val="Tahoma"/>
            <family val="2"/>
          </rPr>
          <t xml:space="preserve">
Máximo dos decimales</t>
        </r>
      </text>
    </comment>
    <comment ref="H8" authorId="0" shapeId="0" xr:uid="{A168DFA8-DDCE-43B5-8BB4-37F10E7C0733}">
      <text>
        <r>
          <rPr>
            <b/>
            <sz val="9"/>
            <color indexed="81"/>
            <rFont val="Tahoma"/>
            <family val="2"/>
          </rPr>
          <t>YULIED.PENARANDA:</t>
        </r>
        <r>
          <rPr>
            <sz val="9"/>
            <color indexed="81"/>
            <rFont val="Tahoma"/>
            <family val="2"/>
          </rPr>
          <t xml:space="preserve">
Máximo dos decimales</t>
        </r>
      </text>
    </comment>
    <comment ref="I8" authorId="0" shapeId="0" xr:uid="{E8281D91-6374-4278-BF22-38D4CEF124E5}">
      <text>
        <r>
          <rPr>
            <b/>
            <sz val="9"/>
            <color indexed="81"/>
            <rFont val="Tahoma"/>
            <family val="2"/>
          </rPr>
          <t>YULIED.PENARANDA:</t>
        </r>
        <r>
          <rPr>
            <sz val="9"/>
            <color indexed="81"/>
            <rFont val="Tahoma"/>
            <family val="2"/>
          </rPr>
          <t xml:space="preserve">
Máximo dos decimales</t>
        </r>
      </text>
    </comment>
    <comment ref="J8" authorId="0" shapeId="0" xr:uid="{4BFA1F80-DED2-43AF-8414-29547EF6C169}">
      <text>
        <r>
          <rPr>
            <b/>
            <sz val="9"/>
            <color indexed="81"/>
            <rFont val="Tahoma"/>
            <family val="2"/>
          </rPr>
          <t>YULIED.PENARANDA:</t>
        </r>
        <r>
          <rPr>
            <sz val="9"/>
            <color indexed="81"/>
            <rFont val="Tahoma"/>
            <family val="2"/>
          </rPr>
          <t xml:space="preserve">
Máximo dos decimales</t>
        </r>
      </text>
    </comment>
    <comment ref="K8" authorId="0" shapeId="0" xr:uid="{063405CD-24D7-4DD7-A348-D0166D59D34A}">
      <text>
        <r>
          <rPr>
            <b/>
            <sz val="9"/>
            <color indexed="81"/>
            <rFont val="Tahoma"/>
            <family val="2"/>
          </rPr>
          <t>YULIED.PENARANDA:</t>
        </r>
        <r>
          <rPr>
            <sz val="9"/>
            <color indexed="81"/>
            <rFont val="Tahoma"/>
            <family val="2"/>
          </rPr>
          <t xml:space="preserve">
Máximo dos decimales</t>
        </r>
      </text>
    </comment>
    <comment ref="L8" authorId="0" shapeId="0" xr:uid="{68FAC58C-C11D-46F3-804D-D8563B8C848A}">
      <text>
        <r>
          <rPr>
            <b/>
            <sz val="9"/>
            <color indexed="81"/>
            <rFont val="Tahoma"/>
            <family val="2"/>
          </rPr>
          <t>YULIED.PENARANDA:</t>
        </r>
        <r>
          <rPr>
            <sz val="9"/>
            <color indexed="81"/>
            <rFont val="Tahoma"/>
            <family val="2"/>
          </rPr>
          <t xml:space="preserve">
Máximo dos decimales</t>
        </r>
      </text>
    </comment>
    <comment ref="M8" authorId="0" shapeId="0" xr:uid="{5D15A8E5-A3D5-4E9D-B528-7E3BB043E0B9}">
      <text>
        <r>
          <rPr>
            <b/>
            <sz val="9"/>
            <color indexed="81"/>
            <rFont val="Tahoma"/>
            <family val="2"/>
          </rPr>
          <t>YULIED.PENARANDA:</t>
        </r>
        <r>
          <rPr>
            <sz val="9"/>
            <color indexed="81"/>
            <rFont val="Tahoma"/>
            <family val="2"/>
          </rPr>
          <t xml:space="preserve">
Máximo dos decimales</t>
        </r>
      </text>
    </comment>
    <comment ref="N8" authorId="0" shapeId="0" xr:uid="{38F09998-5704-4774-A51D-6F9441C83A12}">
      <text>
        <r>
          <rPr>
            <b/>
            <sz val="9"/>
            <color indexed="81"/>
            <rFont val="Tahoma"/>
            <family val="2"/>
          </rPr>
          <t>YULIED.PENARANDA:</t>
        </r>
        <r>
          <rPr>
            <sz val="9"/>
            <color indexed="81"/>
            <rFont val="Tahoma"/>
            <family val="2"/>
          </rPr>
          <t xml:space="preserve">
Máximo dos decimales</t>
        </r>
      </text>
    </comment>
    <comment ref="O8" authorId="0" shapeId="0" xr:uid="{2FB0E2EB-7E0D-42B4-A544-89C328BA9928}">
      <text>
        <r>
          <rPr>
            <b/>
            <sz val="9"/>
            <color indexed="81"/>
            <rFont val="Tahoma"/>
            <family val="2"/>
          </rPr>
          <t>YULIED.PENARANDA:</t>
        </r>
        <r>
          <rPr>
            <sz val="9"/>
            <color indexed="81"/>
            <rFont val="Tahoma"/>
            <family val="2"/>
          </rPr>
          <t xml:space="preserve">
Máximo dos decimales</t>
        </r>
      </text>
    </comment>
    <comment ref="P8" authorId="0" shapeId="0" xr:uid="{79F59749-70A2-412B-A50E-0EA0BF59FF00}">
      <text>
        <r>
          <rPr>
            <b/>
            <sz val="9"/>
            <color indexed="81"/>
            <rFont val="Tahoma"/>
            <family val="2"/>
          </rPr>
          <t>YULIED.PENARANDA:</t>
        </r>
        <r>
          <rPr>
            <sz val="9"/>
            <color indexed="81"/>
            <rFont val="Tahoma"/>
            <family val="2"/>
          </rPr>
          <t xml:space="preserve">
Máximo dos decimales</t>
        </r>
      </text>
    </comment>
    <comment ref="Q8" authorId="0" shapeId="0" xr:uid="{86BD7E33-1050-4FF8-AF0B-4E94294C73CA}">
      <text>
        <r>
          <rPr>
            <b/>
            <sz val="9"/>
            <color indexed="81"/>
            <rFont val="Tahoma"/>
            <family val="2"/>
          </rPr>
          <t>YULIED.PENARANDA:</t>
        </r>
        <r>
          <rPr>
            <sz val="9"/>
            <color indexed="81"/>
            <rFont val="Tahoma"/>
            <family val="2"/>
          </rPr>
          <t xml:space="preserve">
Máximo dos decimales</t>
        </r>
      </text>
    </comment>
    <comment ref="R8" authorId="0" shapeId="0" xr:uid="{8578C1B6-AEEE-4F4D-B63D-32F41FCDD4AF}">
      <text>
        <r>
          <rPr>
            <b/>
            <sz val="9"/>
            <color indexed="81"/>
            <rFont val="Tahoma"/>
            <family val="2"/>
          </rPr>
          <t>YULIED.PENARANDA:</t>
        </r>
        <r>
          <rPr>
            <sz val="9"/>
            <color indexed="81"/>
            <rFont val="Tahoma"/>
            <family val="2"/>
          </rPr>
          <t xml:space="preserve">
Máximo dos decimales</t>
        </r>
      </text>
    </comment>
    <comment ref="S8" authorId="0" shapeId="0" xr:uid="{7BA1E44D-C288-4844-847C-4DF7B114CFA8}">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536896EE-5493-4899-B3AC-BA96B863920D}">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43912E5F-77F3-4AAA-882F-D009E8C1C187}">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EC5864B4-79D8-402A-AADE-2E0A3DACA92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BF92873D-1924-44A4-9738-FD565DDFC94D}">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0" authorId="0" shapeId="0" xr:uid="{EE4EBA22-7E92-4CF8-8972-47B90832ED8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953270F8-BDE9-47A1-9834-445D2EFAD27E}">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1" authorId="0" shapeId="0" xr:uid="{B0CF0B00-695B-4763-B870-008F1C310064}">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FFF2F0D7-DE1A-4FEC-8A1E-D486A5FE84B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84B1F40A-09D1-4595-9E59-D9D7FBAC72C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B2B135CA-38F1-4F8F-A69E-020FDDF0A685}">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54D9D09E-098B-42D3-B7A4-E28D8CD3AC42}">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8AC63387-074C-4B3B-90E4-CAFB33B333E1}">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5" authorId="0" shapeId="0" xr:uid="{BDDC8252-428E-4240-A825-4762F64E025C}">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6" authorId="0" shapeId="0" xr:uid="{23FC8D91-B073-40B3-9420-7766A6F15DE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698A3DD1-2284-4370-9B27-EFE7A2566AC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8A9C6CE9-447E-4ED9-86EB-E94526EC7309}">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49D3C730-4CAA-4A78-8F6D-2F2459A7200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DF5707FE-7F34-46D7-BCE1-C3441F0A30F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862E1A7A-DD03-45E4-A078-7CE15FE950AE}">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926AD79A-3B3B-4F0E-85B9-BE28B590B8D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887EA35-7741-42A3-A77A-0A7C32FBD0F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AB50DE26-A45B-4D41-A004-C4E597321EF2}">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A90865AF-9689-4A7A-9AAD-2D93DB5D067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4E44C750-928F-4C9C-8060-029FB5FEB6C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1F2CAEB8-8212-4D4E-9969-603FB495BFAB}">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D442B45F-609D-4B5A-AA8D-3048D91FACAC}">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5" authorId="0" shapeId="0" xr:uid="{D95E30A9-F50C-4B88-A90E-3C722EEA9C3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A27A2BD3-2806-42B4-AF82-2720EA3250FB}">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6" authorId="0" shapeId="0" xr:uid="{C9B7BB47-A102-434C-B732-335A8DF36A29}">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CBF94EDC-8244-4F54-8925-677262182877}">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7" authorId="0" shapeId="0" xr:uid="{7F886331-22FF-4CFE-9004-4ADBE73D7C9D}">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3C84A2CA-8563-4C35-A575-7D67C8CCE39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95243A1C-F8AE-4A5C-93FC-2E4AEBC89AAA}">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54FAFAD5-F0E7-42BF-998D-E4826DC59CCE}">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39EB3A3B-DB2D-40B8-BB96-D7A4DDBF2F9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31" authorId="0" shapeId="0" xr:uid="{AFC0C68C-E337-4F89-9BEC-ADC679FE62B3}">
      <text>
        <r>
          <rPr>
            <b/>
            <sz val="9"/>
            <color indexed="81"/>
            <rFont val="Tahoma"/>
            <family val="2"/>
          </rPr>
          <t>YULIED.PENARANDA:</t>
        </r>
        <r>
          <rPr>
            <sz val="9"/>
            <color indexed="81"/>
            <rFont val="Tahoma"/>
            <family val="2"/>
          </rPr>
          <t xml:space="preserve">
La suma debe dar 100%</t>
        </r>
      </text>
    </comment>
    <comment ref="U31" authorId="0" shapeId="0" xr:uid="{A4627D1A-BBE6-49A8-BA6B-08D56C4DF05C}">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D7E4CE1E-213B-4CDA-BB79-00D2CCD5DD9A}">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98AF836-79DB-4348-8A90-D18193C6F988}">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124EACC7-0A18-4D4C-A410-E9195CEB159D}">
      <text>
        <r>
          <rPr>
            <b/>
            <sz val="9"/>
            <color indexed="81"/>
            <rFont val="Tahoma"/>
            <family val="2"/>
          </rPr>
          <t>YULIED.PENARANDA:</t>
        </r>
        <r>
          <rPr>
            <sz val="9"/>
            <color indexed="81"/>
            <rFont val="Tahoma"/>
            <family val="2"/>
          </rPr>
          <t xml:space="preserve">
Relacionar el período del reporte</t>
        </r>
      </text>
    </comment>
    <comment ref="A8" authorId="0" shapeId="0" xr:uid="{BB11BB6C-9F14-4366-8259-341C16B6CA02}">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91DD637C-3D4C-4D07-A877-FF27F77BB84D}">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5020332B-9507-414F-B104-E85686057079}">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E3CD888D-9E05-4F97-B025-7D72FE793EB1}">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593A672-F171-4D86-9871-2888AEFE10DA}">
      <text>
        <r>
          <rPr>
            <b/>
            <sz val="9"/>
            <color rgb="FF000000"/>
            <rFont val="Tahoma"/>
            <family val="2"/>
          </rPr>
          <t>SPCI:</t>
        </r>
        <r>
          <rPr>
            <sz val="9"/>
            <color rgb="FF000000"/>
            <rFont val="Tahoma"/>
            <family val="2"/>
          </rPr>
          <t xml:space="preserve">
</t>
        </r>
        <r>
          <rPr>
            <sz val="9"/>
            <color rgb="FF000000"/>
            <rFont val="Tahoma"/>
            <family val="2"/>
          </rPr>
          <t xml:space="preserve">Se desagrega los siguientes elementos.
</t>
        </r>
        <r>
          <rPr>
            <sz val="9"/>
            <color rgb="FF000000"/>
            <rFont val="Tahoma"/>
            <family val="2"/>
          </rPr>
          <t>Magnitud física y presupuestal de la vigencia, así como la magnitud física y presupuestal de las reservas y el total de cada una de ellas, el cual debe coincidir con lo reportado en inversión.</t>
        </r>
      </text>
    </comment>
    <comment ref="E9" authorId="0" shapeId="0" xr:uid="{84313931-203A-4218-9A1A-CAC8210A02FC}">
      <text>
        <r>
          <rPr>
            <b/>
            <sz val="9"/>
            <color indexed="81"/>
            <rFont val="Tahoma"/>
            <family val="2"/>
          </rPr>
          <t>SPCI:</t>
        </r>
        <r>
          <rPr>
            <sz val="9"/>
            <color indexed="81"/>
            <rFont val="Tahoma"/>
            <family val="2"/>
          </rPr>
          <t xml:space="preserve">
magnitud física y presupuestal  programada para al inicio del plan de desarrollo.</t>
        </r>
      </text>
    </comment>
    <comment ref="J9" authorId="1" shapeId="0" xr:uid="{FF1113E3-2CF2-4AE2-BCCA-1033DA2D9448}">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N9" authorId="1" shapeId="0" xr:uid="{16B51708-C2AC-4156-9CAE-81DF134C404D}">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R9" authorId="1" shapeId="0" xr:uid="{07B3CE42-4335-430E-8C49-DB2195B7BD86}">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S9" authorId="1" shapeId="0" xr:uid="{5FB05F96-0735-4EDA-B2A4-619CDA9A8A05}">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T9" authorId="1" shapeId="0" xr:uid="{6B1223AD-00A7-4F4B-9F6B-C678947C6855}">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U9" authorId="1" shapeId="0" xr:uid="{A29F5A26-6395-470D-BD82-14EF6D77B44E}">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V9" authorId="1" shapeId="0" xr:uid="{011A02B8-3528-459C-9265-8C64CD1A15D2}">
      <text>
        <r>
          <rPr>
            <b/>
            <sz val="10"/>
            <color indexed="81"/>
            <rFont val="Tahoma"/>
            <family val="2"/>
          </rPr>
          <t>SPCI:</t>
        </r>
        <r>
          <rPr>
            <sz val="10"/>
            <color indexed="81"/>
            <rFont val="Tahoma"/>
            <family val="2"/>
          </rPr>
          <t xml:space="preserve">
Número de personas identificadas en la localización asociada al punto de inversión.
</t>
        </r>
      </text>
    </comment>
    <comment ref="Z9" authorId="0" shapeId="0" xr:uid="{AD31AB5D-58C6-426D-A23A-D95DF87C5AF6}">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B9" authorId="1" shapeId="0" xr:uid="{909208CD-5372-48B9-92A7-EE0157BAF51D}">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D9" authorId="0" shapeId="0" xr:uid="{F4455ECA-DDA1-4B05-B74A-A1D7A3595113}">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F9" authorId="1" shapeId="0" xr:uid="{EEF58B9D-85EC-4315-8922-5B17E03A1BE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7DED6EC5-BC2B-483F-8E9A-0BEE05985F7E}">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0" shapeId="0" xr:uid="{3686FD6C-0948-4531-976A-518ED99BF169}">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0" shapeId="0" xr:uid="{7857BE0F-96D1-418A-83ED-1672A9B8AA8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B5D5FAC1-91E3-4FBB-B859-6A2CB8AE8AE7}">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4" authorId="0" shapeId="0" xr:uid="{FB659CA5-606A-4773-A52F-60A82167879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6B42A9E-0C93-48EC-B85A-1A46B55FB79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6" authorId="0" shapeId="0" xr:uid="{1BB5F59D-7D2B-4B3E-BC65-6DEECA27DE1A}">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7" authorId="0" shapeId="0" xr:uid="{3A8535A0-0AD7-409A-B04E-852BDF23AB9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67B8EA6A-A85C-4BB2-984B-F0CBF3FFEA5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520B4912-3C53-4B69-8965-004D2F5BCD8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23BA2AF4-8771-408A-8BA4-E9AD5F63B0DD}">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1" authorId="0" shapeId="0" xr:uid="{54460E1C-8258-4164-8A84-340F832C7C87}">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BE9DED1D-5391-4E22-AA95-26AD49B92FD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F492C13D-ECFD-402D-B17F-DF813B49303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6CF66D99-D33B-4DA7-A624-B43A8A82A022}">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25" authorId="0" shapeId="0" xr:uid="{88804FDB-97CF-46D6-8192-A77BC559855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53C918FD-EE40-4A32-99E0-51BE8B3FAF42}">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7" authorId="0" shapeId="0" xr:uid="{8459EEC3-9868-4A4C-962D-2DE231906767}">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6A6F35D9-72DB-41EA-AC82-08A40BAA864D}">
      <text>
        <r>
          <rPr>
            <b/>
            <sz val="9"/>
            <color rgb="FF000000"/>
            <rFont val="Tahoma"/>
            <family val="2"/>
          </rPr>
          <t>YULIED.PENARANDA:</t>
        </r>
        <r>
          <rPr>
            <sz val="9"/>
            <color rgb="FF000000"/>
            <rFont val="Tahoma"/>
            <family val="2"/>
          </rPr>
          <t xml:space="preserve">
</t>
        </r>
        <r>
          <rPr>
            <sz val="9"/>
            <color rgb="FF000000"/>
            <rFont val="Tahoma"/>
            <family val="2"/>
          </rPr>
          <t>Verificar que los totales coincidan con los reportados en el componente de inversión</t>
        </r>
      </text>
    </comment>
    <comment ref="D29" authorId="0" shapeId="0" xr:uid="{E5AA4764-F854-4595-8985-2F85CAD4636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5EA49FFB-8B61-4939-94F9-1CD2D32F05EF}">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Carlos Avila</author>
  </authors>
  <commentList>
    <comment ref="A4" authorId="0" shapeId="0" xr:uid="{6C5EE7C4-CF78-45C9-A2F1-D04F47473A7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6542F62-802E-4267-8235-EA7200E352FA}">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96B8D585-49F5-4042-AA94-995E0A277FF1}">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6743D5E3-5663-4140-9868-31C863EB457E}">
      <text>
        <r>
          <rPr>
            <b/>
            <sz val="9"/>
            <color indexed="81"/>
            <rFont val="Tahoma"/>
            <family val="2"/>
          </rPr>
          <t>YULIED.PENARANDA:</t>
        </r>
        <r>
          <rPr>
            <sz val="9"/>
            <color indexed="81"/>
            <rFont val="Tahoma"/>
            <family val="2"/>
          </rPr>
          <t xml:space="preserve">
Vigencia a reportar</t>
        </r>
      </text>
    </comment>
    <comment ref="C8" authorId="0" shapeId="0" xr:uid="{891E5918-0E68-42FF-9BD4-E09D423D6D2B}">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20DF350E-3D12-4155-8A4A-93A3D93602A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DAF18911-9B01-464B-9BFF-ACE6ED247EC6}">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1A16283C-9069-4BE4-A3BC-1B52908CA49B}">
      <text>
        <r>
          <rPr>
            <b/>
            <sz val="9"/>
            <color indexed="81"/>
            <rFont val="Tahoma"/>
            <family val="2"/>
          </rPr>
          <t>YULIED.PENARANDA:</t>
        </r>
        <r>
          <rPr>
            <sz val="9"/>
            <color indexed="81"/>
            <rFont val="Tahoma"/>
            <family val="2"/>
          </rPr>
          <t xml:space="preserve">
Corresponde al pago </t>
        </r>
      </text>
    </comment>
    <comment ref="G8" authorId="0" shapeId="0" xr:uid="{D449ED82-C5ED-4C65-A3C6-891B43B041C9}">
      <text>
        <r>
          <rPr>
            <b/>
            <sz val="9"/>
            <color indexed="81"/>
            <rFont val="Tahoma"/>
            <family val="2"/>
          </rPr>
          <t>YULIED.PENARANDA:</t>
        </r>
        <r>
          <rPr>
            <sz val="9"/>
            <color indexed="81"/>
            <rFont val="Tahoma"/>
            <family val="2"/>
          </rPr>
          <t xml:space="preserve">
Extinción de la obligación a cargo de la SDA.</t>
        </r>
      </text>
    </comment>
    <comment ref="A20" authorId="0" shapeId="0" xr:uid="{003D24C1-737B-4E99-AE1F-898784DAB0CF}">
      <text>
        <r>
          <rPr>
            <b/>
            <sz val="9"/>
            <color indexed="81"/>
            <rFont val="Tahoma"/>
            <family val="2"/>
          </rPr>
          <t>YULIED.PENARANDA:</t>
        </r>
        <r>
          <rPr>
            <sz val="9"/>
            <color indexed="81"/>
            <rFont val="Tahoma"/>
            <family val="2"/>
          </rPr>
          <t xml:space="preserve">
Corresponde a la información en firme de cada vigencia fiscal.</t>
        </r>
      </text>
    </comment>
    <comment ref="A21" authorId="0" shapeId="0" xr:uid="{D7857B5C-E8E6-4771-91F2-CBFCD67970C9}">
      <text>
        <r>
          <rPr>
            <b/>
            <sz val="9"/>
            <color indexed="81"/>
            <rFont val="Tahoma"/>
            <family val="2"/>
          </rPr>
          <t>YULIED.PENARANDA:</t>
        </r>
        <r>
          <rPr>
            <sz val="9"/>
            <color indexed="81"/>
            <rFont val="Tahoma"/>
            <family val="2"/>
          </rPr>
          <t xml:space="preserve">
Vigencia a reportar</t>
        </r>
      </text>
    </comment>
    <comment ref="C21" authorId="0" shapeId="0" xr:uid="{5832AA9C-80C6-4F3E-A9C0-4CB9F7E19DC9}">
      <text>
        <r>
          <rPr>
            <b/>
            <sz val="9"/>
            <color indexed="81"/>
            <rFont val="Tahoma"/>
            <family val="2"/>
          </rPr>
          <t>YULIED.PENARANDA:</t>
        </r>
        <r>
          <rPr>
            <sz val="9"/>
            <color indexed="81"/>
            <rFont val="Tahoma"/>
            <family val="2"/>
          </rPr>
          <t xml:space="preserve">
Apropiación inicial acorde con la herramienta oficial de la SDH</t>
        </r>
      </text>
    </comment>
    <comment ref="D21" authorId="0" shapeId="0" xr:uid="{502CADB6-8A51-4782-B574-B4DE971C607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1" authorId="0" shapeId="0" xr:uid="{EA6E3307-68A9-43AB-9A38-DC3C5D5AC177}">
      <text>
        <r>
          <rPr>
            <b/>
            <sz val="9"/>
            <color indexed="81"/>
            <rFont val="Tahoma"/>
            <family val="2"/>
          </rPr>
          <t>YULIED.PENARANDA:</t>
        </r>
        <r>
          <rPr>
            <sz val="9"/>
            <color indexed="81"/>
            <rFont val="Tahoma"/>
            <family val="2"/>
          </rPr>
          <t xml:space="preserve">
Valores contenidos en los Registros Presupuestales de Compromisos</t>
        </r>
      </text>
    </comment>
    <comment ref="F21" authorId="0" shapeId="0" xr:uid="{8AB20FFB-E0BB-4493-86F5-45C34B597175}">
      <text>
        <r>
          <rPr>
            <b/>
            <sz val="9"/>
            <color indexed="81"/>
            <rFont val="Tahoma"/>
            <family val="2"/>
          </rPr>
          <t>YULIED.PENARANDA:</t>
        </r>
        <r>
          <rPr>
            <sz val="9"/>
            <color indexed="81"/>
            <rFont val="Tahoma"/>
            <family val="2"/>
          </rPr>
          <t xml:space="preserve">
Corresponde al pago </t>
        </r>
      </text>
    </comment>
    <comment ref="G21" authorId="0" shapeId="0" xr:uid="{61545705-36AE-4623-9761-C08B9DC1D362}">
      <text>
        <r>
          <rPr>
            <b/>
            <sz val="9"/>
            <color indexed="81"/>
            <rFont val="Tahoma"/>
            <family val="2"/>
          </rPr>
          <t>YULIED.PENARANDA:</t>
        </r>
        <r>
          <rPr>
            <sz val="9"/>
            <color indexed="81"/>
            <rFont val="Tahoma"/>
            <family val="2"/>
          </rPr>
          <t xml:space="preserve">
Extinción de la obligación a cargo de la SDA.</t>
        </r>
      </text>
    </comment>
    <comment ref="A35" authorId="0" shapeId="0" xr:uid="{9FC4335B-C918-4D66-8448-280432CD76A2}">
      <text>
        <r>
          <rPr>
            <b/>
            <sz val="9"/>
            <color indexed="81"/>
            <rFont val="Tahoma"/>
            <family val="2"/>
          </rPr>
          <t>YULIED.PENARANDA:</t>
        </r>
        <r>
          <rPr>
            <sz val="9"/>
            <color indexed="81"/>
            <rFont val="Tahoma"/>
            <family val="2"/>
          </rPr>
          <t xml:space="preserve">
Corresponde a la información en firme de cada vigencia fiscal.</t>
        </r>
      </text>
    </comment>
    <comment ref="A36" authorId="0" shapeId="0" xr:uid="{429AE79C-F849-499A-8209-55A7469D6D6B}">
      <text>
        <r>
          <rPr>
            <b/>
            <sz val="9"/>
            <color indexed="81"/>
            <rFont val="Tahoma"/>
            <family val="2"/>
          </rPr>
          <t>YULIED.PENARANDA:</t>
        </r>
        <r>
          <rPr>
            <sz val="9"/>
            <color indexed="81"/>
            <rFont val="Tahoma"/>
            <family val="2"/>
          </rPr>
          <t xml:space="preserve">
Vigencia a reportar</t>
        </r>
      </text>
    </comment>
    <comment ref="C36" authorId="0" shapeId="0" xr:uid="{71020264-E602-4306-B2BD-0EE45341496C}">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36" authorId="0" shapeId="0" xr:uid="{116EA8C9-8C75-4D98-A379-FA9599325CC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6" authorId="0" shapeId="0" xr:uid="{E9DC61BB-D0AF-45F3-A898-63460D5E6631}">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6" authorId="0" shapeId="0" xr:uid="{9E35D808-816B-47FB-9E92-A22F78D29801}">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6" authorId="0" shapeId="0" xr:uid="{E9AAD06D-A12B-4090-8836-D3932F92E4BC}">
      <text>
        <r>
          <rPr>
            <b/>
            <sz val="9"/>
            <color indexed="81"/>
            <rFont val="Tahoma"/>
            <family val="2"/>
          </rPr>
          <t>YULIED.PENARANDA:</t>
        </r>
        <r>
          <rPr>
            <sz val="9"/>
            <color indexed="81"/>
            <rFont val="Tahoma"/>
            <family val="2"/>
          </rPr>
          <t xml:space="preserve">
Extinción de la obligación a cargo de la SDA.</t>
        </r>
      </text>
    </comment>
    <comment ref="A41" authorId="0" shapeId="0" xr:uid="{8525E2C6-0E4C-43C5-941E-BE74DBAE3CD5}">
      <text>
        <r>
          <rPr>
            <b/>
            <sz val="9"/>
            <color indexed="81"/>
            <rFont val="Tahoma"/>
            <family val="2"/>
          </rPr>
          <t>YULIED.PENARANDA:</t>
        </r>
        <r>
          <rPr>
            <sz val="9"/>
            <color indexed="81"/>
            <rFont val="Tahoma"/>
            <family val="2"/>
          </rPr>
          <t xml:space="preserve">
Corresponde a la información en firme de cada vigencia fiscal.</t>
        </r>
      </text>
    </comment>
    <comment ref="A42" authorId="0" shapeId="0" xr:uid="{63378C80-BE05-4BC8-AF45-1226DE29C8E4}">
      <text>
        <r>
          <rPr>
            <b/>
            <sz val="9"/>
            <color indexed="81"/>
            <rFont val="Tahoma"/>
            <family val="2"/>
          </rPr>
          <t>YULIED.PENARANDA:</t>
        </r>
        <r>
          <rPr>
            <sz val="9"/>
            <color indexed="81"/>
            <rFont val="Tahoma"/>
            <family val="2"/>
          </rPr>
          <t xml:space="preserve">
Vigencia a reportar</t>
        </r>
      </text>
    </comment>
    <comment ref="C42" authorId="0" shapeId="0" xr:uid="{9D16BC5D-0B00-46DA-A608-B273FA0E2BEB}">
      <text>
        <r>
          <rPr>
            <b/>
            <sz val="9"/>
            <color indexed="81"/>
            <rFont val="Tahoma"/>
            <family val="2"/>
          </rPr>
          <t>YULIED.PENARANDA:</t>
        </r>
        <r>
          <rPr>
            <sz val="9"/>
            <color indexed="81"/>
            <rFont val="Tahoma"/>
            <family val="2"/>
          </rPr>
          <t xml:space="preserve">
Apropiación inicial acorde con la herramienta oficial de la SDH</t>
        </r>
      </text>
    </comment>
    <comment ref="D42" authorId="0" shapeId="0" xr:uid="{9337ADC2-F67B-410A-BC8B-FFC8D018F7C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2" authorId="0" shapeId="0" xr:uid="{90D57049-C8F9-4FF9-AE99-C03A7E517A2F}">
      <text>
        <r>
          <rPr>
            <b/>
            <sz val="9"/>
            <color indexed="81"/>
            <rFont val="Tahoma"/>
            <family val="2"/>
          </rPr>
          <t>YULIED.PENARANDA:</t>
        </r>
        <r>
          <rPr>
            <sz val="9"/>
            <color indexed="81"/>
            <rFont val="Tahoma"/>
            <family val="2"/>
          </rPr>
          <t xml:space="preserve">
Valores contenidos en los Registros Presupuestales de Compromisos</t>
        </r>
      </text>
    </comment>
    <comment ref="F42" authorId="0" shapeId="0" xr:uid="{099B752A-D965-4E80-BB97-D05D477963EC}">
      <text>
        <r>
          <rPr>
            <b/>
            <sz val="9"/>
            <color indexed="81"/>
            <rFont val="Tahoma"/>
            <family val="2"/>
          </rPr>
          <t>YULIED.PENARANDA:</t>
        </r>
        <r>
          <rPr>
            <sz val="9"/>
            <color indexed="81"/>
            <rFont val="Tahoma"/>
            <family val="2"/>
          </rPr>
          <t xml:space="preserve">
Corresponde al pago </t>
        </r>
      </text>
    </comment>
    <comment ref="G42" authorId="0" shapeId="0" xr:uid="{E4AC640D-C9A6-46CB-9100-1FF0C4E5EE41}">
      <text>
        <r>
          <rPr>
            <b/>
            <sz val="9"/>
            <color indexed="81"/>
            <rFont val="Tahoma"/>
            <family val="2"/>
          </rPr>
          <t>YULIED.PENARANDA:</t>
        </r>
        <r>
          <rPr>
            <sz val="9"/>
            <color indexed="81"/>
            <rFont val="Tahoma"/>
            <family val="2"/>
          </rPr>
          <t xml:space="preserve">
Extinción de la obligación a cargo de la SDA.</t>
        </r>
      </text>
    </comment>
    <comment ref="A56" authorId="0" shapeId="0" xr:uid="{3E2DBDF9-4F7B-4F36-8193-4B6FCC2E5EB0}">
      <text>
        <r>
          <rPr>
            <b/>
            <sz val="9"/>
            <color indexed="81"/>
            <rFont val="Tahoma"/>
            <family val="2"/>
          </rPr>
          <t>YULIED.PENARANDA:</t>
        </r>
        <r>
          <rPr>
            <sz val="9"/>
            <color indexed="81"/>
            <rFont val="Tahoma"/>
            <family val="2"/>
          </rPr>
          <t xml:space="preserve">
Corresponde a la información en firme de cada vigencia fiscal.</t>
        </r>
      </text>
    </comment>
    <comment ref="A57" authorId="0" shapeId="0" xr:uid="{CAB9C584-1D49-4E2D-B41C-C45DAAC8B3F7}">
      <text>
        <r>
          <rPr>
            <b/>
            <sz val="9"/>
            <color indexed="81"/>
            <rFont val="Tahoma"/>
            <family val="2"/>
          </rPr>
          <t>YULIED.PENARANDA:</t>
        </r>
        <r>
          <rPr>
            <sz val="9"/>
            <color indexed="81"/>
            <rFont val="Tahoma"/>
            <family val="2"/>
          </rPr>
          <t xml:space="preserve">
Vigencia a reportar</t>
        </r>
      </text>
    </comment>
    <comment ref="C57" authorId="0" shapeId="0" xr:uid="{A425A56A-C4EF-4857-92CD-9A0E95587A0A}">
      <text>
        <r>
          <rPr>
            <b/>
            <sz val="9"/>
            <color indexed="81"/>
            <rFont val="Tahoma"/>
            <family val="2"/>
          </rPr>
          <t>YULIED.PENARANDA:</t>
        </r>
        <r>
          <rPr>
            <sz val="9"/>
            <color indexed="81"/>
            <rFont val="Tahoma"/>
            <family val="2"/>
          </rPr>
          <t xml:space="preserve">
Apropiación inicial acorde con la herramienta oficial de la SDH</t>
        </r>
      </text>
    </comment>
    <comment ref="D57" authorId="0" shapeId="0" xr:uid="{B4183605-2F9B-4ABE-A62D-21E017F9384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7" authorId="0" shapeId="0" xr:uid="{3303B947-86E2-4EE6-94F9-9017EF2CDBE7}">
      <text>
        <r>
          <rPr>
            <b/>
            <sz val="9"/>
            <color indexed="81"/>
            <rFont val="Tahoma"/>
            <family val="2"/>
          </rPr>
          <t>YULIED.PENARANDA:</t>
        </r>
        <r>
          <rPr>
            <sz val="9"/>
            <color indexed="81"/>
            <rFont val="Tahoma"/>
            <family val="2"/>
          </rPr>
          <t xml:space="preserve">
Valores contenidos en los Registros Presupuestales de Compromisos</t>
        </r>
      </text>
    </comment>
    <comment ref="F57" authorId="0" shapeId="0" xr:uid="{D35EC937-0A6F-4797-BEB6-DF1002BE49B2}">
      <text>
        <r>
          <rPr>
            <b/>
            <sz val="9"/>
            <color indexed="81"/>
            <rFont val="Tahoma"/>
            <family val="2"/>
          </rPr>
          <t>YULIED.PENARANDA:</t>
        </r>
        <r>
          <rPr>
            <sz val="9"/>
            <color indexed="81"/>
            <rFont val="Tahoma"/>
            <family val="2"/>
          </rPr>
          <t xml:space="preserve">
Corresponde al pago </t>
        </r>
      </text>
    </comment>
    <comment ref="G57" authorId="0" shapeId="0" xr:uid="{133268A8-A695-4D5B-8960-E20BD73B3B27}">
      <text>
        <r>
          <rPr>
            <b/>
            <sz val="9"/>
            <color indexed="81"/>
            <rFont val="Tahoma"/>
            <family val="2"/>
          </rPr>
          <t>YULIED.PENARANDA:</t>
        </r>
        <r>
          <rPr>
            <sz val="9"/>
            <color indexed="81"/>
            <rFont val="Tahoma"/>
            <family val="2"/>
          </rPr>
          <t xml:space="preserve">
Extinción de la obligación a cargo de la SDA.</t>
        </r>
      </text>
    </comment>
    <comment ref="A70" authorId="0" shapeId="0" xr:uid="{784F9B2A-85DB-4B19-B932-7527D170510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1" authorId="0" shapeId="0" xr:uid="{AB1920C1-C995-4455-9093-83B3ED97E5D3}">
      <text>
        <r>
          <rPr>
            <b/>
            <sz val="9"/>
            <color indexed="81"/>
            <rFont val="Tahoma"/>
            <family val="2"/>
          </rPr>
          <t>YULIED.PENARANDA:</t>
        </r>
        <r>
          <rPr>
            <sz val="9"/>
            <color indexed="81"/>
            <rFont val="Tahoma"/>
            <family val="2"/>
          </rPr>
          <t xml:space="preserve">
Vigencia a reportar</t>
        </r>
      </text>
    </comment>
    <comment ref="B71" authorId="0" shapeId="0" xr:uid="{F1CD85FA-8D65-4D7D-A9CC-B4D63210C87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1" authorId="0" shapeId="0" xr:uid="{E8929475-9A2B-4AEA-8379-CAABC54EC06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1" authorId="0" shapeId="0" xr:uid="{7C00D501-548A-455E-B61A-C178C35498F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1" authorId="0" shapeId="0" xr:uid="{096939B0-28A3-4D04-B309-919DF7CFCDA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1" authorId="0" shapeId="0" xr:uid="{BD65D05F-B3DE-4E3F-B3FC-941CCA0A3AD4}">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1" authorId="0" shapeId="0" xr:uid="{7C95EE9F-4455-458C-8E97-3998881D65A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1" authorId="0" shapeId="0" xr:uid="{E2BA2124-ED3F-48CC-B57F-65C6A8DB5838}">
      <text>
        <r>
          <rPr>
            <b/>
            <sz val="9"/>
            <color indexed="81"/>
            <rFont val="Tahoma"/>
            <family val="2"/>
          </rPr>
          <t>YULIED.PENARANDA:</t>
        </r>
        <r>
          <rPr>
            <sz val="9"/>
            <color indexed="81"/>
            <rFont val="Tahoma"/>
            <family val="2"/>
          </rPr>
          <t xml:space="preserve">
Descripción concreta del avance, máximo de caracteres 200</t>
        </r>
      </text>
    </comment>
    <comment ref="A87" authorId="0" shapeId="0" xr:uid="{9D48DFA1-F2DC-446E-B281-D241D5A79B9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8" authorId="0" shapeId="0" xr:uid="{97CE2A1A-6227-4035-B7C9-1447838C0230}">
      <text>
        <r>
          <rPr>
            <b/>
            <sz val="9"/>
            <color indexed="81"/>
            <rFont val="Tahoma"/>
            <family val="2"/>
          </rPr>
          <t>YULIED.PENARANDA:</t>
        </r>
        <r>
          <rPr>
            <sz val="9"/>
            <color indexed="81"/>
            <rFont val="Tahoma"/>
            <family val="2"/>
          </rPr>
          <t xml:space="preserve">
Vigencia a reportar</t>
        </r>
      </text>
    </comment>
    <comment ref="B88" authorId="0" shapeId="0" xr:uid="{325C6E7C-31C2-4E62-914B-926BDA461022}">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8" authorId="0" shapeId="0" xr:uid="{F915B781-3F2C-4E0A-9A7B-E3D7F4B5CAB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8" authorId="0" shapeId="0" xr:uid="{84553A06-E843-4B05-9786-3DAC31B2617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8" authorId="0" shapeId="0" xr:uid="{BD452BBB-9B5D-4F73-B1F9-25EFECECEF6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8" authorId="0" shapeId="0" xr:uid="{19BB5F08-B4DD-4D91-8921-E7F275241BA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8" authorId="0" shapeId="0" xr:uid="{7F6B6348-3FFF-406F-90CB-D439AB7E22EB}">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K88" authorId="0" shapeId="0" xr:uid="{E7F41367-BE37-4204-8B1E-92D1C73C92EC}">
      <text>
        <r>
          <rPr>
            <b/>
            <sz val="9"/>
            <color indexed="81"/>
            <rFont val="Tahoma"/>
            <family val="2"/>
          </rPr>
          <t>YULIED.PENARANDA:</t>
        </r>
        <r>
          <rPr>
            <sz val="9"/>
            <color indexed="81"/>
            <rFont val="Tahoma"/>
            <family val="2"/>
          </rPr>
          <t xml:space="preserve">
Descripción concreta del avance, máximo de caracteres 200</t>
        </r>
      </text>
    </comment>
    <comment ref="K114" authorId="1" shapeId="0" xr:uid="{0978D3A9-9F8E-4AC3-86E5-5F98918C430F}">
      <text>
        <r>
          <rPr>
            <b/>
            <sz val="9"/>
            <color indexed="81"/>
            <rFont val="Tahoma"/>
            <family val="2"/>
          </rPr>
          <t>Carlos Avila:</t>
        </r>
        <r>
          <rPr>
            <sz val="9"/>
            <color indexed="81"/>
            <rFont val="Tahoma"/>
            <family val="2"/>
          </rPr>
          <t xml:space="preserve">
correo alex en nombre de melisa 1 oct</t>
        </r>
      </text>
    </comment>
    <comment ref="K115" authorId="1" shapeId="0" xr:uid="{BE15C1F4-99B1-45A5-B5F4-9808FD820604}">
      <text>
        <r>
          <rPr>
            <b/>
            <sz val="9"/>
            <color indexed="81"/>
            <rFont val="Tahoma"/>
            <family val="2"/>
          </rPr>
          <t>Carlos Avila:</t>
        </r>
        <r>
          <rPr>
            <sz val="9"/>
            <color indexed="81"/>
            <rFont val="Tahoma"/>
            <family val="2"/>
          </rPr>
          <t xml:space="preserve">
correo alex 1 oct</t>
        </r>
      </text>
    </comment>
    <comment ref="K118" authorId="1" shapeId="0" xr:uid="{1B55151A-4EBD-4705-B0ED-F581F2768AA8}">
      <text>
        <r>
          <rPr>
            <b/>
            <sz val="9"/>
            <color indexed="81"/>
            <rFont val="Tahoma"/>
            <family val="2"/>
          </rPr>
          <t>Carlos Avila:</t>
        </r>
        <r>
          <rPr>
            <sz val="9"/>
            <color indexed="81"/>
            <rFont val="Tahoma"/>
            <family val="2"/>
          </rPr>
          <t xml:space="preserve">
correo alex 1 oct</t>
        </r>
      </text>
    </comment>
    <comment ref="K124" authorId="1" shapeId="0" xr:uid="{C8C4AB9E-914A-4055-ACE7-828463E1C5EA}">
      <text>
        <r>
          <rPr>
            <b/>
            <sz val="9"/>
            <color indexed="81"/>
            <rFont val="Tahoma"/>
            <family val="2"/>
          </rPr>
          <t>Carlos Avila:</t>
        </r>
        <r>
          <rPr>
            <sz val="9"/>
            <color indexed="81"/>
            <rFont val="Tahoma"/>
            <family val="2"/>
          </rPr>
          <t xml:space="preserve">
correo alex 1 oct</t>
        </r>
      </text>
    </comment>
    <comment ref="A126" authorId="0" shapeId="0" xr:uid="{A85EA6CE-0650-4C5C-B1E0-8F53B9DBE3AB}">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27" authorId="0" shapeId="0" xr:uid="{249DD908-125B-4AAF-934A-5EAEAE15720C}">
      <text>
        <r>
          <rPr>
            <b/>
            <sz val="9"/>
            <color indexed="81"/>
            <rFont val="Tahoma"/>
            <family val="2"/>
          </rPr>
          <t>YULIED.PENARANDA:</t>
        </r>
        <r>
          <rPr>
            <sz val="9"/>
            <color indexed="81"/>
            <rFont val="Tahoma"/>
            <family val="2"/>
          </rPr>
          <t xml:space="preserve">
Vigencia a reportar</t>
        </r>
      </text>
    </comment>
    <comment ref="B127" authorId="0" shapeId="0" xr:uid="{2FF6C04B-8147-4747-9FE3-C4827663048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7" authorId="0" shapeId="0" xr:uid="{E849708E-9F64-41BF-88A1-13503764C4F5}">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27" authorId="0" shapeId="0" xr:uid="{4718319C-CCC7-4961-A6BB-918CF828B5D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7" authorId="0" shapeId="0" xr:uid="{7C768708-D2F4-45D8-8A10-DE579CB2212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7" authorId="0" shapeId="0" xr:uid="{3CC3AAE6-3DD9-49AC-9DB3-DA5A386E329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7" authorId="0" shapeId="0" xr:uid="{7CF8CD31-B3F4-416B-B305-9D265B986933}">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7" authorId="0" shapeId="0" xr:uid="{6A922C6B-C938-4CAB-99EF-803D46B370F1}">
      <text>
        <r>
          <rPr>
            <b/>
            <sz val="9"/>
            <color indexed="81"/>
            <rFont val="Tahoma"/>
            <family val="2"/>
          </rPr>
          <t>YULIED.PENARANDA:</t>
        </r>
        <r>
          <rPr>
            <sz val="9"/>
            <color indexed="81"/>
            <rFont val="Tahoma"/>
            <family val="2"/>
          </rPr>
          <t xml:space="preserve">
Descripción concreta del avance, máximo de caracteres 200</t>
        </r>
      </text>
    </comment>
    <comment ref="A138" authorId="0" shapeId="0" xr:uid="{EEE00170-7C3F-4CE5-8C75-6043FD80C916}">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9" authorId="0" shapeId="0" xr:uid="{751D3391-5EFE-4700-84B3-BE3521C11164}">
      <text>
        <r>
          <rPr>
            <b/>
            <sz val="9"/>
            <color indexed="81"/>
            <rFont val="Tahoma"/>
            <family val="2"/>
          </rPr>
          <t>YULIED.PENARANDA:</t>
        </r>
        <r>
          <rPr>
            <sz val="9"/>
            <color indexed="81"/>
            <rFont val="Tahoma"/>
            <family val="2"/>
          </rPr>
          <t xml:space="preserve">
Vigencia a reportar</t>
        </r>
      </text>
    </comment>
    <comment ref="B139" authorId="0" shapeId="0" xr:uid="{0163B173-CC8F-4D60-A23D-F8CFBC120A7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9" authorId="0" shapeId="0" xr:uid="{BEB9EC66-00A2-4695-8A0F-0EB1413E16C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9" authorId="0" shapeId="0" xr:uid="{DAA32264-4243-47F0-90DF-9D4DC79918C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9" authorId="0" shapeId="0" xr:uid="{3AE7E56A-FDA5-4D8B-A78C-B410311A51D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9" authorId="0" shapeId="0" xr:uid="{39DEAC55-4FFF-4F18-A624-99F36F003B1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9" authorId="0" shapeId="0" xr:uid="{5C999589-4F90-44A8-9340-7B71E31F12B8}">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9" authorId="0" shapeId="0" xr:uid="{D0D33FF9-2F44-4D46-A8BE-C7681A8613C4}">
      <text>
        <r>
          <rPr>
            <b/>
            <sz val="9"/>
            <color indexed="81"/>
            <rFont val="Tahoma"/>
            <family val="2"/>
          </rPr>
          <t>YULIED.PENARANDA:</t>
        </r>
        <r>
          <rPr>
            <sz val="9"/>
            <color indexed="81"/>
            <rFont val="Tahoma"/>
            <family val="2"/>
          </rPr>
          <t xml:space="preserve">
Descripción concreta del avance, máximo de caracteres 200</t>
        </r>
      </text>
    </comment>
    <comment ref="A153" authorId="0" shapeId="0" xr:uid="{0121C1F2-A8B0-4CF7-A4A5-63158D0A01A4}">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4" authorId="0" shapeId="0" xr:uid="{10490AC5-AA5A-4584-B25B-390F39E698F2}">
      <text>
        <r>
          <rPr>
            <b/>
            <sz val="9"/>
            <color indexed="81"/>
            <rFont val="Tahoma"/>
            <family val="2"/>
          </rPr>
          <t>YULIED.PENARANDA:</t>
        </r>
        <r>
          <rPr>
            <sz val="9"/>
            <color indexed="81"/>
            <rFont val="Tahoma"/>
            <family val="2"/>
          </rPr>
          <t xml:space="preserve">
Vigencia a reportar</t>
        </r>
      </text>
    </comment>
    <comment ref="B154" authorId="0" shapeId="0" xr:uid="{8E78EBD1-2691-4D29-B1AF-D31B27D6169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4" authorId="0" shapeId="0" xr:uid="{9CC7E506-2162-4F06-BD59-8CA483AB93B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4" authorId="0" shapeId="0" xr:uid="{762310DD-37E7-4EC0-93DD-62651403BB9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4" authorId="0" shapeId="0" xr:uid="{63509375-D544-4E2B-A8B7-BA527A75E79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4" authorId="0" shapeId="0" xr:uid="{159DAA70-6FB2-4143-AE19-7A25D5284E9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4" authorId="0" shapeId="0" xr:uid="{F37C454D-D752-4EF6-AD89-5BDA636A716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4" authorId="0" shapeId="0" xr:uid="{E57F978F-7730-4628-9703-E51A4D851024}">
      <text>
        <r>
          <rPr>
            <b/>
            <sz val="9"/>
            <color indexed="81"/>
            <rFont val="Tahoma"/>
            <family val="2"/>
          </rPr>
          <t>YULIED.PENARANDA:</t>
        </r>
        <r>
          <rPr>
            <sz val="9"/>
            <color indexed="81"/>
            <rFont val="Tahoma"/>
            <family val="2"/>
          </rPr>
          <t xml:space="preserve">
Descripción concreta del avance, máximo de caracteres 200</t>
        </r>
      </text>
    </comment>
    <comment ref="A169" authorId="0" shapeId="0" xr:uid="{AA596E37-FC13-4ACB-88DD-EA1E7CBA244B}">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0" authorId="0" shapeId="0" xr:uid="{ACE19938-8C42-4964-88E2-BE0BFADA57AE}">
      <text>
        <r>
          <rPr>
            <b/>
            <sz val="9"/>
            <color indexed="81"/>
            <rFont val="Tahoma"/>
            <family val="2"/>
          </rPr>
          <t>YULIED.PENARANDA:</t>
        </r>
        <r>
          <rPr>
            <sz val="9"/>
            <color indexed="81"/>
            <rFont val="Tahoma"/>
            <family val="2"/>
          </rPr>
          <t xml:space="preserve">
Vigencia a reportar</t>
        </r>
      </text>
    </comment>
    <comment ref="B170" authorId="0" shapeId="0" xr:uid="{6B3C8785-B916-49E1-B19B-4519B07F980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0" authorId="0" shapeId="0" xr:uid="{9461D0B7-9F75-4A74-A18E-B46FD7E04C0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0" authorId="0" shapeId="0" xr:uid="{A9B26D84-4340-4764-9BA1-9B5407C2679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0" authorId="0" shapeId="0" xr:uid="{E415085A-C640-4B4A-8753-E8E732F92CFE}">
      <text>
        <r>
          <rPr>
            <b/>
            <sz val="9"/>
            <color indexed="81"/>
            <rFont val="Tahoma"/>
            <family val="2"/>
          </rPr>
          <t>YULIED.PENARANDA:</t>
        </r>
        <r>
          <rPr>
            <sz val="9"/>
            <color indexed="81"/>
            <rFont val="Tahoma"/>
            <family val="2"/>
          </rPr>
          <t xml:space="preserve">
Descripción concreta del avance, máximo de caracteres 200</t>
        </r>
      </text>
    </comment>
    <comment ref="A186" authorId="0" shapeId="0" xr:uid="{D81B5B74-57FA-40C9-8070-EBA88764FB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7" authorId="0" shapeId="0" xr:uid="{E3F63551-FA67-439E-9091-585B6D6692BD}">
      <text>
        <r>
          <rPr>
            <b/>
            <sz val="9"/>
            <color indexed="81"/>
            <rFont val="Tahoma"/>
            <family val="2"/>
          </rPr>
          <t>YULIED.PENARANDA:</t>
        </r>
        <r>
          <rPr>
            <sz val="9"/>
            <color indexed="81"/>
            <rFont val="Tahoma"/>
            <family val="2"/>
          </rPr>
          <t xml:space="preserve">
Vigencia a reportar</t>
        </r>
      </text>
    </comment>
    <comment ref="B187" authorId="0" shapeId="0" xr:uid="{B5248588-E0DF-439F-B4FE-44BAE85DCFE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7" authorId="0" shapeId="0" xr:uid="{963E9413-4432-4334-AE76-0A3913A703F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7" authorId="0" shapeId="0" xr:uid="{D6063DA9-C1C2-44AF-8459-FAE1D526E04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7" authorId="0" shapeId="0" xr:uid="{FA569627-79F0-47D3-A116-E53376D3865C}">
      <text>
        <r>
          <rPr>
            <b/>
            <sz val="9"/>
            <color indexed="81"/>
            <rFont val="Tahoma"/>
            <family val="2"/>
          </rPr>
          <t>YULIED.PENARANDA:</t>
        </r>
        <r>
          <rPr>
            <sz val="9"/>
            <color indexed="81"/>
            <rFont val="Tahoma"/>
            <family val="2"/>
          </rPr>
          <t xml:space="preserve">
Descripción concreta del avance, máximo de caracteres 200</t>
        </r>
      </text>
    </comment>
    <comment ref="G213" authorId="1" shapeId="0" xr:uid="{4FF151D1-A30C-4F35-A228-1C56C0250E75}">
      <text>
        <r>
          <rPr>
            <b/>
            <sz val="9"/>
            <color indexed="81"/>
            <rFont val="Tahoma"/>
            <family val="2"/>
          </rPr>
          <t>Carlos Avila:</t>
        </r>
        <r>
          <rPr>
            <sz val="9"/>
            <color indexed="81"/>
            <rFont val="Tahoma"/>
            <family val="2"/>
          </rPr>
          <t xml:space="preserve">
correo alex en nombre de melisa 1 oct</t>
        </r>
      </text>
    </comment>
    <comment ref="G214" authorId="1" shapeId="0" xr:uid="{6C712338-B2BB-49C5-A3FB-0EAAE03B99D9}">
      <text>
        <r>
          <rPr>
            <b/>
            <sz val="9"/>
            <color indexed="81"/>
            <rFont val="Tahoma"/>
            <family val="2"/>
          </rPr>
          <t>Carlos Avila:</t>
        </r>
        <r>
          <rPr>
            <sz val="9"/>
            <color indexed="81"/>
            <rFont val="Tahoma"/>
            <family val="2"/>
          </rPr>
          <t xml:space="preserve">
correo alex 1 oct</t>
        </r>
      </text>
    </comment>
    <comment ref="G223" authorId="1" shapeId="0" xr:uid="{DBC0BE1E-D5FD-4956-B431-2B53396D0D2A}">
      <text>
        <r>
          <rPr>
            <b/>
            <sz val="9"/>
            <color indexed="81"/>
            <rFont val="Tahoma"/>
            <family val="2"/>
          </rPr>
          <t>Carlos Avila:</t>
        </r>
        <r>
          <rPr>
            <sz val="9"/>
            <color indexed="81"/>
            <rFont val="Tahoma"/>
            <family val="2"/>
          </rPr>
          <t xml:space="preserve">
correo alex 1 oct</t>
        </r>
      </text>
    </comment>
    <comment ref="A225" authorId="0" shapeId="0" xr:uid="{4ECF3F93-7116-4D2B-B4B0-0FB8BB7A4413}">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226" authorId="0" shapeId="0" xr:uid="{75A4C5B4-DCDF-42F8-9748-A817C17D4A3B}">
      <text>
        <r>
          <rPr>
            <b/>
            <sz val="9"/>
            <color indexed="81"/>
            <rFont val="Tahoma"/>
            <family val="2"/>
          </rPr>
          <t>YULIED.PENARANDA:</t>
        </r>
        <r>
          <rPr>
            <sz val="9"/>
            <color indexed="81"/>
            <rFont val="Tahoma"/>
            <family val="2"/>
          </rPr>
          <t xml:space="preserve">
Vigencia a reportar</t>
        </r>
      </text>
    </comment>
    <comment ref="B226" authorId="0" shapeId="0" xr:uid="{C88B50E6-6A1B-4A48-89AC-F28A31C9375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6" authorId="0" shapeId="0" xr:uid="{452A0107-DC1B-4090-8B3F-A470EA41BD8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6" authorId="0" shapeId="0" xr:uid="{137D411D-231A-4A0D-A2B9-40CB63675F4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6" authorId="0" shapeId="0" xr:uid="{8A168655-EE4D-4D57-8485-90610BD81699}">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A0EC6B78-83F9-4371-B5C3-FF8F3D8FD4B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9" authorId="0" shapeId="0" xr:uid="{BB601307-7835-4DDB-BF57-671E4C9D88D2}">
      <text>
        <r>
          <rPr>
            <b/>
            <sz val="9"/>
            <color indexed="81"/>
            <rFont val="Tahoma"/>
            <family val="2"/>
          </rPr>
          <t>YULIED.PENARANDA:</t>
        </r>
        <r>
          <rPr>
            <sz val="9"/>
            <color indexed="81"/>
            <rFont val="Tahoma"/>
            <family val="2"/>
          </rPr>
          <t xml:space="preserve">
Vigencia a reportar</t>
        </r>
      </text>
    </comment>
    <comment ref="B239" authorId="0" shapeId="0" xr:uid="{9033403A-7690-422F-A062-F838970BFAC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7E0985E5-56A8-44FB-BE29-593150E5E03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9" authorId="0" shapeId="0" xr:uid="{A8BE4F7B-54B0-434D-BD49-96F5DF1A5EC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9" authorId="0" shapeId="0" xr:uid="{E5A91FDC-915B-4638-AD6F-A1421C88C64C}">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CFEDE6ED-F068-47B6-BF00-54E3435A0AA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4" authorId="0" shapeId="0" xr:uid="{AB0D7734-AAD4-4959-BAFB-AF71A1213ABC}">
      <text>
        <r>
          <rPr>
            <b/>
            <sz val="9"/>
            <color indexed="81"/>
            <rFont val="Tahoma"/>
            <family val="2"/>
          </rPr>
          <t>YULIED.PENARANDA:</t>
        </r>
        <r>
          <rPr>
            <sz val="9"/>
            <color indexed="81"/>
            <rFont val="Tahoma"/>
            <family val="2"/>
          </rPr>
          <t xml:space="preserve">
Vigencia a reportar</t>
        </r>
      </text>
    </comment>
    <comment ref="B254" authorId="0" shapeId="0" xr:uid="{EA03010E-AC3E-4DD6-B106-94708974A05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44C38771-CB4C-455E-858B-E9FCAA8782D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4" authorId="0" shapeId="0" xr:uid="{18AC2A43-473E-41F2-9CC4-DE78F41CECE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4" authorId="0" shapeId="0" xr:uid="{ED52434D-FC6F-4BD8-A98E-6505F7134F9A}">
      <text>
        <r>
          <rPr>
            <b/>
            <sz val="9"/>
            <color indexed="81"/>
            <rFont val="Tahoma"/>
            <family val="2"/>
          </rPr>
          <t>YULIED.PENARANDA:</t>
        </r>
        <r>
          <rPr>
            <sz val="9"/>
            <color indexed="81"/>
            <rFont val="Tahoma"/>
            <family val="2"/>
          </rPr>
          <t xml:space="preserve">
Descripción concreta del avance, máximo de caracteres 200</t>
        </r>
      </text>
    </comment>
    <comment ref="A268" authorId="0" shapeId="0" xr:uid="{8A92FA2F-6532-4322-8B87-28E2BC7F6F1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69" authorId="0" shapeId="0" xr:uid="{A94FDE01-2DA8-4DF1-804F-56897405634F}">
      <text>
        <r>
          <rPr>
            <b/>
            <sz val="9"/>
            <color indexed="81"/>
            <rFont val="Tahoma"/>
            <family val="2"/>
          </rPr>
          <t>YULIED.PENARANDA:</t>
        </r>
        <r>
          <rPr>
            <sz val="9"/>
            <color indexed="81"/>
            <rFont val="Tahoma"/>
            <family val="2"/>
          </rPr>
          <t xml:space="preserve">
Vigencia a reportar</t>
        </r>
      </text>
    </comment>
    <comment ref="B269" authorId="0" shapeId="0" xr:uid="{ABDFE42C-2A3C-4D86-AD37-FF5CF8C55E7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69" authorId="0" shapeId="0" xr:uid="{475E2197-ADE3-4908-913D-80769BEE7B0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69" authorId="0" shapeId="0" xr:uid="{95BE2B9D-9DE6-4F29-88E6-56DA1C034CD2}">
      <text>
        <r>
          <rPr>
            <b/>
            <sz val="9"/>
            <color indexed="81"/>
            <rFont val="Tahoma"/>
            <family val="2"/>
          </rPr>
          <t>YULIED.PENARANDA:</t>
        </r>
        <r>
          <rPr>
            <sz val="9"/>
            <color indexed="81"/>
            <rFont val="Tahoma"/>
            <family val="2"/>
          </rPr>
          <t xml:space="preserve">
Peso porcentual de acuerdo con la distribución de los indicadores de gestión.</t>
        </r>
      </text>
    </comment>
    <comment ref="H269" authorId="0" shapeId="0" xr:uid="{16DF769B-7311-4395-8443-97FBD4C31AE8}">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83FF4B9C-4086-4197-A97B-005986431FF9}">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0" authorId="0" shapeId="0" xr:uid="{4E97CB21-DA42-4DF7-8371-F1A8C93F16B6}">
      <text>
        <r>
          <rPr>
            <b/>
            <sz val="9"/>
            <color indexed="81"/>
            <rFont val="Tahoma"/>
            <family val="2"/>
          </rPr>
          <t>YULIED.PENARANDA:</t>
        </r>
        <r>
          <rPr>
            <sz val="9"/>
            <color indexed="81"/>
            <rFont val="Tahoma"/>
            <family val="2"/>
          </rPr>
          <t xml:space="preserve">
Vigencia a reportar</t>
        </r>
      </text>
    </comment>
    <comment ref="B280" authorId="0" shapeId="0" xr:uid="{F369A34B-7E4D-4AC9-B55E-2DE7D8FC607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0" authorId="0" shapeId="0" xr:uid="{7E61B58F-3AEB-4324-AC6F-D666227DC61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0" authorId="0" shapeId="0" xr:uid="{E430F038-84EE-405D-B2A4-F30926A0585A}">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0" authorId="0" shapeId="0" xr:uid="{113F54F0-4D23-4D87-9C76-A0026A5D036F}">
      <text>
        <r>
          <rPr>
            <b/>
            <sz val="9"/>
            <color indexed="81"/>
            <rFont val="Tahoma"/>
            <family val="2"/>
          </rPr>
          <t>YULIED.PENARANDA:</t>
        </r>
        <r>
          <rPr>
            <sz val="9"/>
            <color indexed="81"/>
            <rFont val="Tahoma"/>
            <family val="2"/>
          </rPr>
          <t xml:space="preserve">
Descripción concreta del avance, máximo de caracteres 200</t>
        </r>
      </text>
    </comment>
    <comment ref="H299" authorId="1" shapeId="0" xr:uid="{1EA3CBE9-A5C5-442B-837B-FDDAA8913569}">
      <text>
        <r>
          <rPr>
            <b/>
            <sz val="9"/>
            <color indexed="81"/>
            <rFont val="Tahoma"/>
            <family val="2"/>
          </rPr>
          <t>Carlos Avila:</t>
        </r>
        <r>
          <rPr>
            <sz val="9"/>
            <color indexed="81"/>
            <rFont val="Tahoma"/>
            <family val="2"/>
          </rPr>
          <t xml:space="preserve">
correo alex en nombre de melisa 1 oct</t>
        </r>
      </text>
    </comment>
    <comment ref="H300" authorId="1" shapeId="0" xr:uid="{3675E40A-7E62-4E27-A6E7-D184D428E4AA}">
      <text>
        <r>
          <rPr>
            <b/>
            <sz val="9"/>
            <color indexed="81"/>
            <rFont val="Tahoma"/>
            <family val="2"/>
          </rPr>
          <t>Carlos Avila:</t>
        </r>
        <r>
          <rPr>
            <sz val="9"/>
            <color indexed="81"/>
            <rFont val="Tahoma"/>
            <family val="2"/>
          </rPr>
          <t xml:space="preserve">
correo alex 1 oct</t>
        </r>
      </text>
    </comment>
    <comment ref="H306" authorId="1" shapeId="0" xr:uid="{B06DE322-8503-40FC-AB40-9F979881E350}">
      <text>
        <r>
          <rPr>
            <b/>
            <sz val="9"/>
            <color indexed="81"/>
            <rFont val="Tahoma"/>
            <family val="2"/>
          </rPr>
          <t>Carlos Avila:</t>
        </r>
        <r>
          <rPr>
            <sz val="9"/>
            <color indexed="81"/>
            <rFont val="Tahoma"/>
            <family val="2"/>
          </rPr>
          <t xml:space="preserve">
correo alex 1 oct</t>
        </r>
      </text>
    </comment>
    <comment ref="H309" authorId="1" shapeId="0" xr:uid="{CCBC3ABE-DBA3-4B7D-BB1A-EBFDC422D31F}">
      <text>
        <r>
          <rPr>
            <b/>
            <sz val="9"/>
            <color indexed="81"/>
            <rFont val="Tahoma"/>
            <family val="2"/>
          </rPr>
          <t>Carlos Avila:</t>
        </r>
        <r>
          <rPr>
            <sz val="9"/>
            <color indexed="81"/>
            <rFont val="Tahoma"/>
            <family val="2"/>
          </rPr>
          <t xml:space="preserve">
correo alex 1 oct</t>
        </r>
      </text>
    </comment>
    <comment ref="A313" authorId="0" shapeId="0" xr:uid="{8913E6D5-DA36-42F1-B641-E22E7093FDDF}">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4" authorId="0" shapeId="0" xr:uid="{FE5D4DC8-351F-4FD0-99EE-AF035C263FD5}">
      <text>
        <r>
          <rPr>
            <b/>
            <sz val="9"/>
            <color indexed="81"/>
            <rFont val="Tahoma"/>
            <family val="2"/>
          </rPr>
          <t>YULIED.PENARANDA:</t>
        </r>
        <r>
          <rPr>
            <sz val="9"/>
            <color indexed="81"/>
            <rFont val="Tahoma"/>
            <family val="2"/>
          </rPr>
          <t xml:space="preserve">
Vigencia a reportar</t>
        </r>
      </text>
    </comment>
    <comment ref="B314" authorId="0" shapeId="0" xr:uid="{8F25F80F-4D12-40C5-A1F3-5B180B66CFA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4" authorId="0" shapeId="0" xr:uid="{12B3208B-6A79-4FDC-9852-AF0D593CDBEB}">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4" authorId="0" shapeId="0" xr:uid="{387A74F3-0A92-488E-9822-12112B2AE278}">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4" authorId="0" shapeId="0" xr:uid="{E09AD0ED-A382-4C36-87F8-6BFFCA59663D}">
      <text>
        <r>
          <rPr>
            <b/>
            <sz val="9"/>
            <color indexed="81"/>
            <rFont val="Tahoma"/>
            <family val="2"/>
          </rPr>
          <t>YULIED.PENARANDA:</t>
        </r>
        <r>
          <rPr>
            <sz val="9"/>
            <color indexed="81"/>
            <rFont val="Tahoma"/>
            <family val="2"/>
          </rPr>
          <t xml:space="preserve">
Descripción concreta del avance, máximo de caracteres 200</t>
        </r>
      </text>
    </comment>
    <comment ref="A326" authorId="0" shapeId="0" xr:uid="{7B944508-4329-4990-9438-270B4BD798C1}">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7" authorId="0" shapeId="0" xr:uid="{F007E1B1-0478-4E7C-B0C2-087741FB9F08}">
      <text>
        <r>
          <rPr>
            <b/>
            <sz val="9"/>
            <color indexed="81"/>
            <rFont val="Tahoma"/>
            <family val="2"/>
          </rPr>
          <t>YULIED.PENARANDA:</t>
        </r>
        <r>
          <rPr>
            <sz val="9"/>
            <color indexed="81"/>
            <rFont val="Tahoma"/>
            <family val="2"/>
          </rPr>
          <t xml:space="preserve">
Vigencia a reportar</t>
        </r>
      </text>
    </comment>
    <comment ref="B327" authorId="0" shapeId="0" xr:uid="{D4593A23-DED2-49CF-BC40-4F9C0792BFD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7" authorId="0" shapeId="0" xr:uid="{307EC50D-6765-40CD-BB47-486C1C18FD0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7" authorId="0" shapeId="0" xr:uid="{292DD391-3995-4138-B62B-EBF9969A019B}">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7" authorId="0" shapeId="0" xr:uid="{2853BB57-4E26-44C7-9196-07B34B1C7C01}">
      <text>
        <r>
          <rPr>
            <b/>
            <sz val="9"/>
            <color indexed="81"/>
            <rFont val="Tahoma"/>
            <family val="2"/>
          </rPr>
          <t>YULIED.PENARANDA:</t>
        </r>
        <r>
          <rPr>
            <sz val="9"/>
            <color indexed="81"/>
            <rFont val="Tahoma"/>
            <family val="2"/>
          </rPr>
          <t xml:space="preserve">
Descripción concreta del avance, máximo de caracteres 200</t>
        </r>
      </text>
    </comment>
    <comment ref="A341" authorId="0" shapeId="0" xr:uid="{C5F3A0B8-0A62-4538-8DF1-22E7DD8417B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2" authorId="0" shapeId="0" xr:uid="{B52D20C3-BAD2-40BB-9139-165021E43B18}">
      <text>
        <r>
          <rPr>
            <b/>
            <sz val="9"/>
            <color indexed="81"/>
            <rFont val="Tahoma"/>
            <family val="2"/>
          </rPr>
          <t>YULIED.PENARANDA:</t>
        </r>
        <r>
          <rPr>
            <sz val="9"/>
            <color indexed="81"/>
            <rFont val="Tahoma"/>
            <family val="2"/>
          </rPr>
          <t xml:space="preserve">
Vigencia a reportar</t>
        </r>
      </text>
    </comment>
    <comment ref="B342" authorId="0" shapeId="0" xr:uid="{65212652-FC4A-48F1-A45B-CE1B29FBF66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2" authorId="0" shapeId="0" xr:uid="{09BE525C-EDAB-4E65-A99F-030E1B6E028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2" authorId="0" shapeId="0" xr:uid="{2DBA82E5-2F05-4ECC-8258-7D8ECFCA3A21}">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2" authorId="0" shapeId="0" xr:uid="{AADB15F3-124E-4DC5-86D2-BFDF32038AAC}">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<sst xmlns="http://schemas.openxmlformats.org/spreadsheetml/2006/main" count="1831" uniqueCount="475">
  <si>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</si>
  <si>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</si>
  <si>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</si>
  <si>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</si>
  <si>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</si>
  <si>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</si>
  <si>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</si>
  <si>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</si>
  <si>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</si>
  <si>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</si>
  <si>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</si>
  <si>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</si>
  <si>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</si>
  <si>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</si>
  <si>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</si>
  <si>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</si>
  <si>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</si>
  <si>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</si>
  <si>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</si>
  <si>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</si>
  <si>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</si>
  <si>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</si>
  <si>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</si>
  <si>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</si>
  <si>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</si>
  <si>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</si>
  <si>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</si>
  <si>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</si>
  <si>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</si>
  <si>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</si>
  <si>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</si>
  <si>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</si>
  <si>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</si>
  <si>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</si>
  <si>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</si>
  <si>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</si>
  <si>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</si>
  <si>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</si>
  <si>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</si>
  <si>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</si>
  <si>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</si>
  <si>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</si>
  <si>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</si>
  <si>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</si>
  <si>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</si>
  <si>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</si>
  <si>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</si>
  <si>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</si>
  <si>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</si>
  <si>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</si>
  <si>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</si>
  <si>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</si>
  <si>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</si>
  <si>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</si>
  <si>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</si>
  <si>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</si>
  <si>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</si>
  <si>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</si>
  <si>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</si>
  <si>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</si>
  <si>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</si>
  <si>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</si>
  <si>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</si>
  <si>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</si>
  <si>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</si>
  <si>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</si>
  <si>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</si>
  <si>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</si>
  <si>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</si>
  <si>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</si>
  <si>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</si>
  <si>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</si>
  <si>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</si>
  <si>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</si>
  <si>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</si>
  <si>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</si>
  <si>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</si>
  <si>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</si>
  <si>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</si>
  <si>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</si>
  <si>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</si>
  <si>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</si>
  <si>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</si>
  <si>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</si>
  <si>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</si>
  <si>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</si>
  <si>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</si>
  <si>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</si>
  <si>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</si>
  <si>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</si>
  <si>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</si>
  <si>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</si>
  <si>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</si>
  <si>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</si>
  <si>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</si>
  <si>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</si>
  <si>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</si>
  <si>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</si>
  <si>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</si>
  <si>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</si>
  <si>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</si>
  <si>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</si>
  <si>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</si>
  <si>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</si>
  <si>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</si>
  <si>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</si>
  <si>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</si>
  <si>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GIRO VIGENCIA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</si>
  <si>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</si>
  <si>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</si>
  <si>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</si>
  <si>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</si>
  <si>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</si>
  <si>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</si>
  <si>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</si>
  <si>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</si>
  <si>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</si>
  <si>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</si>
  <si>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</si>
  <si>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</si>
  <si>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</si>
  <si>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</si>
  <si>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</si>
  <si>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</si>
  <si>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</si>
  <si>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</si>
  <si>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</si>
  <si>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</si>
  <si>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</si>
  <si>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</si>
  <si>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</si>
  <si>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</si>
  <si>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</si>
  <si>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</si>
  <si>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</si>
  <si>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</si>
  <si>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</si>
  <si>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</si>
  <si>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</si>
  <si>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</si>
  <si>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</si>
  <si>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</si>
  <si>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</si>
  <si>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</si>
  <si>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</si>
  <si>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</si>
  <si>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</si>
  <si>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</si>
  <si>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</si>
  <si>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Se agregan  en el componente de gestión y de inversión nuevas columnas para establecer más patrones de medición</t>
  </si>
  <si>
    <t>DIRECCION DE GESTION AMBIENTAL</t>
  </si>
  <si>
    <t xml:space="preserve"> 7811- Implementación de estrategias integrales que conlleven a la conservación de áreas con alto valor ecosistémico en Bogotá</t>
  </si>
  <si>
    <t xml:space="preserve">Recuperar ochenta (80) Ha de áreas protegidas del Parque Ecológico Distrital de Montaña Entrenubes afectadas o vulnerables para evitar actuales y futuros procesos de ocupación ilegal. </t>
  </si>
  <si>
    <t>Consolidar más de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</si>
  <si>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En cumplimiento del plan de manejo ambiental de la reserva Thomas Vander Hammen en 100 Hectáreas de la reserva se implementara en 100 hectáreas de la reserva, se implementaran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</si>
  <si>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Número de hectáreas recuperadas de actuales y futuras ocupaciones ilegales</t>
  </si>
  <si>
    <t>Número de hectáreas nuevas con estrategias de conservación o adquisición implementadas para incrementar oferta de servicios ambientales y ecosistémicos</t>
  </si>
  <si>
    <t>HECTAREA</t>
  </si>
  <si>
    <t>SUMA</t>
  </si>
  <si>
    <t>Recuperar ochenta (80) Ha de áreas protegidas del Parque Ecológico Distrital de Montaña Entrenubes afectadas o vulnerables para evitar actuales y futuros procesos de ocupación ilegal</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</si>
  <si>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</si>
  <si>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</si>
  <si>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Implementación de Estrategias de conservación</t>
  </si>
  <si>
    <t>suma</t>
  </si>
  <si>
    <t xml:space="preserve">1. Realizar la planificación de acciones de recuperación de áreas afectadas por ocupaciones informales que sean priorizadas para los programas de reasentamientos. </t>
  </si>
  <si>
    <t xml:space="preserve">2. Elaborar insumos tecnicos  para la prevención, contención y/o mitigación de afectaciones ambientales generadas por procesos de ocupación  informal. </t>
  </si>
  <si>
    <t>RECUPERAR OCHENTA (80) HA DE ÁREAS PROTEGIDAS DEL PARQUE ECOLÓGICO DISTRITAL DE MONTAÑA ENTRENUBES AFECTADAS O VULNERABLES PARA EVITAR ACTUALES Y FUTUROS PROCESOS DE OCUPACIÓN ILEGAL</t>
  </si>
  <si>
    <t xml:space="preserve">5. Elaborar la propuesta de estrategias de conservación, basadas en la caracterización socio-ambiental de las áreas priorizadas y oportunidades de compensación en biodiversidad. </t>
  </si>
  <si>
    <t>6, Elaborar una propuesta para la gobernanza y manejo de las estrategias de conservación priorizadas.</t>
  </si>
  <si>
    <t>7. Elaborar e implementar propuesta de acuerdos para la conservación con participación de actores, orientados al mantenimiento, restauración (en sus tres dimensiones) y uso sostenible</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</si>
  <si>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</si>
  <si>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8. Identificar y priorizar las áreas que contienen valores ecosistémicos y ambientales, susceptibles de intervención con estrategias de conservación y/o adquisición predial, y elaboración de portafolio.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</si>
  <si>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</si>
  <si>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X</t>
  </si>
  <si>
    <t>PARQUE ECOLÓGICO DISTRITAL DE MONTAÑA ENTRENUBES</t>
  </si>
  <si>
    <t>PARQUE ECOLÓGICO DISTRITAL DE MONTAÑA ENTRENUBES, CUCHILLA DEL GAVILÁN, ZONA RURAL DE USME, CIUDAD BOLÍVAR Y CERRO SECO.</t>
  </si>
  <si>
    <t>PUNTO: POLÍGONO RESERVA FORESTAL THOMAS VAN DER HAMMEN RFTVDH</t>
  </si>
  <si>
    <t>Usme, Rafael Uribe Uribe, San Cristóbal</t>
  </si>
  <si>
    <t>Localidad :             Usme
UPZ  :             52 – La Flora, 56 – Danubio, 57 – Yomasa, 59 – Alfonso López, 60 – Parque Entrenubes, 61 – Ciudad Usme
Localidad         :             Rafael Uribe Uribe
UPZ  :             53 – Marco Fidel Suarez, 54 – Marruecos, 55 – Diana Turbay
Localidad         :             San Cristóbal
UPZ  :             50 – La Gloria, 51 – Los Libertadores</t>
  </si>
  <si>
    <t>Polígono de delimitación Parque Ecológico Distrital de Montaña Entrenubes</t>
  </si>
  <si>
    <t>UPZs aledañas</t>
  </si>
  <si>
    <t>Políticas: 
1. Para el Manejo del Suelo de Protección del Distrio Capital (Decreto 462 de 2008)</t>
  </si>
  <si>
    <t>5. Usme, 18. Rafael Uribe Uribe, 4. San Cristóbal</t>
  </si>
  <si>
    <t>53 – Marco Fidel Suarez, 54 – Marruecos, 55 – Diana Turbay, 52 – La Flora, 56 – Danubio, 57 – Yomasa, 59 – Alfonso López, 60 – Parque Entrenubes, 61 – Ciudad Usme, 50 – La Gloria, 51 – Los Libertadores 90 
5 UPR Usme 
66 – San Francisco, 67 - Lucero, 69 – Ismael Perdomo, 70 - Jerusalén.</t>
  </si>
  <si>
    <t>Barrios de las UPZ de influencia</t>
  </si>
  <si>
    <t>Polígono de delimitación Parque Ecológico Distrital de Montaña Entrenubes
Polígono de delimitación Cerro Seco</t>
  </si>
  <si>
    <t>Barrios de las UPZ de influencia
UPR Usme 
Barrios de las UPZ de influencia</t>
  </si>
  <si>
    <t>Barrios y veredas de las UPZ y UPR de influencia</t>
  </si>
  <si>
    <t>El polígono de conectividad ecológica tiene incidencia positiva en la Estructura Ecológica Principal de la cuenca hidrogr´fica Torca y su conectividad con el el área de manejo especial del río Bootá y la Reserva Forestal Protectora Bosque Oriental de Bogotá.</t>
  </si>
  <si>
    <t>UPZ: 9. Verbenal
UPZ: 27. Suba</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</si>
  <si>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</si>
  <si>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Sin datos</t>
  </si>
  <si>
    <t>Grupo etario sin definir</t>
  </si>
  <si>
    <t>0 a 4 años= 95.670
 5 a 9 años= 105.338
 10 a 14 años= 109.726
 15 a 19 años= 121.284
 20 a 24 años= 141.166
 25 a 29 años= 130.737
 30 a 34 años= 114.915
 35 a 39 años= 105.326
 40 a 44 años= 84.091
 45 a 49 años= 79.822
 50 a 54 años= 77.669
 55 a 59 años= 67.841
 60 a 64 años= 52.898
 65 a 69 años= 37.120
 70 a 74 años= 24.500
 75 a 79 años= 16.718
 80 a 84 años= 9.937
 85 a 89 años= 5.085
 90 a 95 años= 1.846
 95 a 100 años= 430
 100 y más= 202</t>
  </si>
  <si>
    <t xml:space="preserve">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t>
  </si>
  <si>
    <t>Sin dato desagregado</t>
  </si>
  <si>
    <t>Afrocolombianos, palenqueros, negritudes e
Indígenas</t>
  </si>
  <si>
    <t>El número de personas beneficiarias se presenta a manera general teniendo en cuenta que los procesos de recuperación de áreas afectadas o susceptibles de ser afectadas por ocupaciones informales beneficia tanto a los usuarios directaos como a la población habitante de las zonas de influencia directa e indirecta del área protegida</t>
  </si>
  <si>
    <t>Sin Datos de género por UPZ</t>
  </si>
  <si>
    <t>626.328 personas (Fuente DANE)</t>
  </si>
  <si>
    <t>Polígono: de la Reserva Forestal Thomas van der Hammen (polígono formatos:  PDF- JPG. 
 Otros:  
Shapefile, GDB, adjunto dentro del respectivo documento)
Descargable de: https://www.ideca.gov.co/recursos/mapas/zonificacion-reserva-thomas-van-der-hammen</t>
  </si>
  <si>
    <t>En la implementación de estrategias de conservación es clave asegurar una adecuada y efectiva participación de los diferentes actores presentes en el territorio. De esta manera se asegura la sostenibilidad de las acciones desarrolladas.</t>
  </si>
  <si>
    <t>Sin información</t>
  </si>
  <si>
    <r>
      <t xml:space="preserve">REPROGRAMACIÓN </t>
    </r>
    <r>
      <rPr>
        <b/>
        <sz val="9"/>
        <rFont val="Arial"/>
        <family val="2"/>
      </rPr>
      <t>VIGENCIA 
(VALOR INICIAL)</t>
    </r>
  </si>
  <si>
    <r>
      <t>PROGRAMADO</t>
    </r>
    <r>
      <rPr>
        <b/>
        <sz val="9"/>
        <rFont val="Arial"/>
        <family val="2"/>
      </rPr>
      <t xml:space="preserve"> JUN.</t>
    </r>
  </si>
  <si>
    <r>
      <t xml:space="preserve">EJECUTADO </t>
    </r>
    <r>
      <rPr>
        <b/>
        <sz val="9"/>
        <rFont val="Arial"/>
        <family val="2"/>
      </rPr>
      <t>JUN.</t>
    </r>
  </si>
  <si>
    <r>
      <t>PROGRAMADO</t>
    </r>
    <r>
      <rPr>
        <b/>
        <sz val="9"/>
        <rFont val="Arial"/>
        <family val="2"/>
      </rPr>
      <t xml:space="preserve"> JUL.</t>
    </r>
  </si>
  <si>
    <r>
      <t xml:space="preserve">EJECUTADO  </t>
    </r>
    <r>
      <rPr>
        <b/>
        <sz val="9"/>
        <rFont val="Arial"/>
        <family val="2"/>
      </rPr>
      <t>JUL.</t>
    </r>
  </si>
  <si>
    <r>
      <t xml:space="preserve">PROGRAMADO </t>
    </r>
    <r>
      <rPr>
        <b/>
        <sz val="9"/>
        <rFont val="Arial"/>
        <family val="2"/>
      </rPr>
      <t>AGO.</t>
    </r>
  </si>
  <si>
    <r>
      <t xml:space="preserve">EJECUTADO  </t>
    </r>
    <r>
      <rPr>
        <b/>
        <sz val="9"/>
        <rFont val="Arial"/>
        <family val="2"/>
      </rPr>
      <t>AGO.</t>
    </r>
  </si>
  <si>
    <r>
      <t xml:space="preserve">PROGRAMADO </t>
    </r>
    <r>
      <rPr>
        <b/>
        <sz val="9"/>
        <rFont val="Arial"/>
        <family val="2"/>
      </rPr>
      <t>SEP.</t>
    </r>
  </si>
  <si>
    <r>
      <t xml:space="preserve">EJECUTADO  </t>
    </r>
    <r>
      <rPr>
        <b/>
        <sz val="9"/>
        <rFont val="Arial"/>
        <family val="2"/>
      </rPr>
      <t>SEP</t>
    </r>
    <r>
      <rPr>
        <sz val="9"/>
        <rFont val="Arial"/>
        <family val="2"/>
      </rPr>
      <t>.</t>
    </r>
  </si>
  <si>
    <r>
      <t>PROGRAMADO</t>
    </r>
    <r>
      <rPr>
        <b/>
        <sz val="9"/>
        <rFont val="Arial"/>
        <family val="2"/>
      </rPr>
      <t xml:space="preserve"> OCT.</t>
    </r>
  </si>
  <si>
    <r>
      <t xml:space="preserve">EJECUTADO  </t>
    </r>
    <r>
      <rPr>
        <b/>
        <sz val="9"/>
        <rFont val="Arial"/>
        <family val="2"/>
      </rPr>
      <t>OCT</t>
    </r>
    <r>
      <rPr>
        <sz val="9"/>
        <rFont val="Arial"/>
        <family val="2"/>
      </rPr>
      <t>.</t>
    </r>
  </si>
  <si>
    <r>
      <t xml:space="preserve">PROGRAMADO </t>
    </r>
    <r>
      <rPr>
        <b/>
        <sz val="9"/>
        <rFont val="Arial"/>
        <family val="2"/>
      </rPr>
      <t>NOV.</t>
    </r>
  </si>
  <si>
    <r>
      <t xml:space="preserve">EJECUTADO </t>
    </r>
    <r>
      <rPr>
        <b/>
        <sz val="9"/>
        <rFont val="Arial"/>
        <family val="2"/>
      </rPr>
      <t>NOV.</t>
    </r>
  </si>
  <si>
    <r>
      <t xml:space="preserve">PROGRAMADO  </t>
    </r>
    <r>
      <rPr>
        <b/>
        <sz val="9"/>
        <rFont val="Arial"/>
        <family val="2"/>
      </rPr>
      <t>DIC.</t>
    </r>
  </si>
  <si>
    <r>
      <t xml:space="preserve">EJECUTADO </t>
    </r>
    <r>
      <rPr>
        <b/>
        <sz val="9"/>
        <rFont val="Arial"/>
        <family val="2"/>
      </rPr>
      <t>DIC.</t>
    </r>
  </si>
  <si>
    <r>
      <t xml:space="preserve">PROGRAMADO </t>
    </r>
    <r>
      <rPr>
        <b/>
        <sz val="9"/>
        <rFont val="Arial"/>
        <family val="2"/>
      </rPr>
      <t>ENE.</t>
    </r>
  </si>
  <si>
    <r>
      <t xml:space="preserve">EJECUTADO </t>
    </r>
    <r>
      <rPr>
        <b/>
        <sz val="9"/>
        <rFont val="Arial"/>
        <family val="2"/>
      </rPr>
      <t>ENE.</t>
    </r>
  </si>
  <si>
    <r>
      <t>PROGRAMADO</t>
    </r>
    <r>
      <rPr>
        <b/>
        <sz val="9"/>
        <rFont val="Arial"/>
        <family val="2"/>
      </rPr>
      <t xml:space="preserve"> FEB.</t>
    </r>
  </si>
  <si>
    <r>
      <t xml:space="preserve">EJECUTADO </t>
    </r>
    <r>
      <rPr>
        <b/>
        <sz val="9"/>
        <rFont val="Arial"/>
        <family val="2"/>
      </rPr>
      <t>FEB.</t>
    </r>
  </si>
  <si>
    <r>
      <t xml:space="preserve">PROGRAMADO </t>
    </r>
    <r>
      <rPr>
        <b/>
        <sz val="9"/>
        <rFont val="Arial"/>
        <family val="2"/>
      </rPr>
      <t>MAR.</t>
    </r>
  </si>
  <si>
    <r>
      <t xml:space="preserve">EJECUTADO </t>
    </r>
    <r>
      <rPr>
        <b/>
        <sz val="9"/>
        <rFont val="Arial"/>
        <family val="2"/>
      </rPr>
      <t>MAR.</t>
    </r>
  </si>
  <si>
    <r>
      <t xml:space="preserve">PROGRAMADO </t>
    </r>
    <r>
      <rPr>
        <b/>
        <sz val="9"/>
        <rFont val="Arial"/>
        <family val="2"/>
      </rPr>
      <t>ABR.</t>
    </r>
  </si>
  <si>
    <r>
      <t xml:space="preserve">EJECUTADO </t>
    </r>
    <r>
      <rPr>
        <b/>
        <sz val="9"/>
        <rFont val="Arial"/>
        <family val="2"/>
      </rPr>
      <t>ABR.</t>
    </r>
  </si>
  <si>
    <r>
      <t xml:space="preserve">PROGRAMADO </t>
    </r>
    <r>
      <rPr>
        <b/>
        <sz val="9"/>
        <rFont val="Arial"/>
        <family val="2"/>
      </rPr>
      <t>MAY.</t>
    </r>
  </si>
  <si>
    <r>
      <t xml:space="preserve">EJECUTADO  </t>
    </r>
    <r>
      <rPr>
        <b/>
        <sz val="9"/>
        <rFont val="Arial"/>
        <family val="2"/>
      </rPr>
      <t>MAY.</t>
    </r>
  </si>
  <si>
    <t>6, % CUMPLIMIENTO ACUMULADO (al periodo) cuatrienio</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</si>
  <si>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</si>
  <si>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</si>
  <si>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</si>
  <si>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</si>
  <si>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</si>
  <si>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</si>
  <si>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</si>
  <si>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</si>
  <si>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</si>
  <si>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</si>
  <si>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</si>
  <si>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</si>
  <si>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</si>
  <si>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</si>
  <si>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</si>
  <si>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</si>
  <si>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</si>
  <si>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</si>
  <si>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</si>
  <si>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</si>
  <si>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</si>
  <si>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</si>
  <si>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</si>
  <si>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</si>
  <si>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</si>
  <si>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r>
      <t>PROGRAMADO</t>
    </r>
    <r>
      <rPr>
        <b/>
        <sz val="9"/>
        <rFont val="Arial"/>
        <family val="2"/>
      </rPr>
      <t xml:space="preserve"> ABR.</t>
    </r>
  </si>
  <si>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</si>
  <si>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</si>
  <si>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</si>
  <si>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</si>
  <si>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</si>
  <si>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</si>
  <si>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</si>
  <si>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</si>
  <si>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</si>
  <si>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</si>
  <si>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</si>
  <si>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12-OTROS DISTRITO</t>
  </si>
  <si>
    <t>263-RECURSOS PASIVOS PLUSVALIA</t>
  </si>
  <si>
    <t>SEPTIEMBRE</t>
  </si>
  <si>
    <t>OCTUBRE</t>
  </si>
  <si>
    <t>NOVIEMBRE</t>
  </si>
  <si>
    <t>DICIEMBRE</t>
  </si>
  <si>
    <t>I PRESUPUESTAL VIGENCIA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</si>
  <si>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</si>
  <si>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</si>
  <si>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</si>
  <si>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</si>
  <si>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</si>
  <si>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</si>
  <si>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</si>
  <si>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</si>
  <si>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</si>
  <si>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</si>
  <si>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</si>
  <si>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</si>
  <si>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</si>
  <si>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</si>
  <si>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</si>
  <si>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</si>
  <si>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</si>
  <si>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</si>
  <si>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</si>
  <si>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</si>
  <si>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</si>
  <si>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</si>
  <si>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</si>
  <si>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</si>
  <si>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RECUPERAR ÁREAS PROTEGIDAS AFECTADAS O VULNERABLES PARA EVITAR ACTUALES Y FUTUROS PROCESOS DE OCUPACIÓN ILEGAL</t>
  </si>
  <si>
    <t>Recuperar ochenta (80) hectáreas de áreas protegidas afectadas o vulnerables para evitar actuales y futuros procesos de ocupación informal</t>
  </si>
  <si>
    <t>Número de hectáreas recuperadas de
actuales y futuras ocupaciones ilegales</t>
  </si>
  <si>
    <t>HECTAREAS</t>
  </si>
  <si>
    <t>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t>
  </si>
  <si>
    <t>Consolidar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</si>
  <si>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 de hectáreas nuevas con estrategias de
conservación o adquisición implementadas
para incrementar oferta de servicios
ambientales y ecosistémicos</t>
  </si>
  <si>
    <t>En cumplimiento del plan de manejo ambiental de la reserva Thomas van der Hammen en 100 Hectáreas de la reserva se implementará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procesos de restitución productiva en las zonas de uso sostenible.</t>
  </si>
  <si>
    <t>II PRODUCTO (FÍSICO) VIGENCIA 2021</t>
  </si>
  <si>
    <t>% PESO 2021</t>
  </si>
  <si>
    <t>META VIGENCIA 2021</t>
  </si>
  <si>
    <t>AVANCE META VIGENCIA 2021</t>
  </si>
  <si>
    <t>% AVANCE META VIGENCIA 2021</t>
  </si>
  <si>
    <t>Se adelantaron gestiones a compromisos de la SDA adquiridos en la sexta sesión ordinaria PAIMIS del año 2020; se envió el borrador a los miembros de la Subcomisión Intersectorial con el fin de elevar consulta sobre fuentes de financiación para el programa de reasentamientos ante el Concejo de Bogotá</t>
  </si>
  <si>
    <t>A enero de 2021 se consolidó la GDB de cartografía temática  relacionada con priorización de 42,82 ha potenciales de restauración ecológica en en PEDM La Conejera,  y de gestión de estrategias y acuerdos de conservación otras áreas de interés ambiental del D.C.</t>
  </si>
  <si>
    <t xml:space="preserve">En enero de 2021 se firma acuerdo de conservación de 19,24 ha dentro de la reserva Forestal Thomas van der Hammen en lo correspondiente a parte del predio de la Hacienda la Conejera
Se continúa el análisis y la gestión en 67,17ha  para la presentación de propuestas de acuerdos de conservación 
</t>
  </si>
  <si>
    <t>En la implementación de acciones sobre OCUPACIONES INFORMALES se avanzo en el proceso de vinculación de los jóvenes que harán parte del convenio, IDIPRON, se encuentra adelantando el proceso de entrevistas, para seleccionar y determinar el grupo de los cincuenta jóvenes que se vincularán.</t>
  </si>
  <si>
    <t>El proceso de identificación de gestión predial para áreas en el sector del Parque Ecológico Distrital de Montaña Entrenubes PEDMEN, y se inicia la formulación del acuerdo de conservación para estas áreas con proceso de restauración, gestión predial y otras herramientas de manejo del paisaje.</t>
  </si>
  <si>
    <t>Se continúa proceso de concertación y presentación de propuestas de acuerdos de conservación con los predios Amaya y Koralia dentro de la RFPNTVDH; se estructura propuesta de acuerdo de conservación en la Hacienda las Mercedes que incluye la contrapropuesta presentada por la empresa Flores Sagaro SA</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</si>
  <si>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</si>
  <si>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Se realiza análisis espacial multicriterio para establecer los atributos ecosistémico del área Cerro Seco y generar los soportes técnicos para determinación de polígonos susceptibles a ser objeto de implementación de estrategias de conservación.</t>
  </si>
  <si>
    <t>Análisis técnicos de priorización de áreas, en GDB de cartografía temática que incluye el resultado multicriterio para la priorización de áreas potenciales de restauración ecológica, adquisición predial y de gestión de estrategias y acuerdos de conservación dentro de la RFPNTvdH</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</si>
  <si>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</si>
  <si>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 xml:space="preserve"> Se realiza análisis espacial multicriterio para establecer los atributos ecosistémico del área Cerro Seco y generar los soportes técnicos para determinación de polígonos susceptibles a 
ser objeto de implementación de estrategias de conservación.</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</si>
  <si>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</si>
  <si>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Actualización de predios prioritarios para adquisición por vulnerabilidad de ocupación informal, participación mesa de trabajo para la prevención de desarrollos ilegales de urbanización y vivienda</t>
  </si>
  <si>
    <t>Se suscribió 1 acuerdo de conservación por 0,91 ha 
Se elaboraron 2 propuestas de estrategias de conservación en predios potenciales
Se avanza en la implementación del pacto de altos de la estancia</t>
  </si>
  <si>
    <t>Se continúa con los procesos de articulación interinstitucional entre la SDA y la CAR, para la generación de acciones conjuntas y sinérgicas en el territorio.</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</si>
  <si>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</si>
  <si>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</si>
  <si>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</si>
  <si>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</si>
  <si>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</si>
  <si>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</si>
  <si>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</si>
  <si>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</si>
  <si>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</si>
  <si>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</si>
  <si>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</si>
  <si>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</si>
  <si>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</si>
  <si>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</si>
  <si>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</si>
  <si>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</si>
  <si>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</si>
  <si>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</si>
  <si>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</si>
  <si>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</si>
  <si>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Servicio de administración y manejo de áreas protegidas</t>
  </si>
  <si>
    <t>Recuperar ochenta (80) Ha de áreas protegidas del Parque Ecológico
Distrital de Montaña Entrenubes afectadas o vulnerables para evitar actuales y
futuros procesos de ocupación ilegal</t>
  </si>
  <si>
    <t xml:space="preserve">Se realizó la planificación de actividades en búsqueda de información secundaria, revisión de cartografía para identificación de áreas potenciales y se generó el plan de trabajo </t>
  </si>
  <si>
    <t>Servicio de protección de ecosistemas</t>
  </si>
  <si>
    <t>Se elaboró y consolidó la base de datos de predios con previabilidad técnica y jurídica, para adelantar las visitas de caracterización técnica, ambiental y socioeconómica</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</si>
  <si>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</si>
  <si>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Se adelantó la programación de actividades de adquisición para lo restante del año 2020, y lo correspondiente a los años 2021 a 2024 conforme a las condiciones definidas para cada caso</t>
  </si>
  <si>
    <t>Se realizaron visitas a las áreas de ocupación en el PEDM Entrenubes para verificar las ocupaciones ilegales, Se realizaron estudios previos para la realización del Convenio Interadministrativo</t>
  </si>
  <si>
    <t>Consolidar  base de datos de predios con previabilidad técnica y jurídica, Se avanzó en el análisis y propuesta de elementos a integrar en la estructura ecológica en el marco de la revisión del POT</t>
  </si>
  <si>
    <t>Se analizaron elementos básicos que orienten a la estructuración de senderos en Lagos de Torca. Se avanzó en la elaboración de los estudios previos para la suscripción de un convenio con el PNUD</t>
  </si>
  <si>
    <t>Se realizó el análisis de regresión logística para identificar las áreas susceptibles a ser afectadas por procesos de ocupación informal en el PEDMEN y zonas de influencia directa.</t>
  </si>
  <si>
    <t xml:space="preserve">Se consolidó la GDB de cartografía temática  relacionada con priorización de áreas potenciales de restauración ecológica de gestión de estrategias y acuerdos de conservación </t>
  </si>
  <si>
    <t xml:space="preserve">Se visito el predio Hacienda La Conejera con el objetivo de establecer las zonas que desean ser vendidas por el propietario, y definir la viabilidad de adquisición </t>
  </si>
  <si>
    <t xml:space="preserve">Se realizará el acercamiento con el propietario de los predios AAA0146UBLW y AAA0186RCKL para que a través de un acuerdo, sea posible la intervención en al menos 0.1ha del cerro Cuchilla el Gavilán, a la vez que se adelantan los estudios técnicos </t>
  </si>
  <si>
    <t>Se realiza reconocimiento técnico de campo a predio Hacienda La Conejera sector Cerro de La Conejera para establecer concepto técnico de importancia ambiental en el marco de procesos de gestión predial por parte de la SDA y determinar tipología de acuerdo de conservación.</t>
  </si>
  <si>
    <t>Se realizan visitas técnicas de campo a predio Hacienda La Conejera para establecer tipología de acuerdo de conservación en áreas de preservación ubicadas dentro de la Zona de Protección al Paisaje de la Reserva.</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</si>
  <si>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</si>
  <si>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</si>
  <si>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</si>
  <si>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</si>
  <si>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</si>
  <si>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</si>
  <si>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</si>
  <si>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</si>
  <si>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</si>
  <si>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</si>
  <si>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</si>
  <si>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</si>
  <si>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</si>
  <si>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</si>
  <si>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</si>
  <si>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</si>
  <si>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</si>
  <si>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Estudios y/o trámites realizados para la adquisición de predios en zonas de interés ambiental del Distrito Capital</t>
  </si>
  <si>
    <t>Porcentaje (%)</t>
  </si>
  <si>
    <t>Se realizó un análisis de los predios, Se llevo a cabo la revisión del procedimiento de adquisición predial. se adelanto la revisión de llevar a cabo los procesos de expropiación por vía administrativa</t>
  </si>
  <si>
    <t>Acuerdos con estrategias de conservación suscritos para incrementar oferta de servicios ambientales y ecosistémicos</t>
  </si>
  <si>
    <t>Número</t>
  </si>
  <si>
    <t xml:space="preserve">Reunión con empresa floricultoras a  fin de conocer las experiencias de trabajo, Se realizó análisis geoespacial de los predios localizados se elaboró y consolidó la base de datos de predios con previabilidad </t>
  </si>
  <si>
    <t>IV GESTIÓN  (FÍSICO)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</si>
  <si>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</si>
  <si>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</si>
  <si>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</si>
  <si>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</si>
  <si>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</si>
  <si>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</si>
  <si>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</si>
  <si>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</si>
  <si>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</si>
  <si>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</si>
  <si>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</si>
  <si>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</si>
  <si>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Articulacion SDA - EAAb para adición de convenio 1240 de 2017.</t>
  </si>
  <si>
    <t>-Relacionamiento con propietarios para adquisición predial o nuevos acuerdos
-Articulación con la CAR
-Implementación de acuerdos suscritos</t>
  </si>
  <si>
    <t>Articulacion con el sector académico
avances en la implementación del pacto altos de la estancia
Estructuración de propuestas de acuerdos de conservación</t>
  </si>
  <si>
    <r>
      <t xml:space="preserve">REPROGRAMACIÓN </t>
    </r>
    <r>
      <rPr>
        <b/>
        <sz val="9"/>
        <rFont val="Arial"/>
        <family val="2"/>
      </rPr>
      <t>VIGENCIA 2020
(VALOR INICIAL)</t>
    </r>
  </si>
  <si>
    <t>Avances en la actualizacion de áreas de importancia hidrica en la implementación de los acuerdos suscritos y cntinuidad en la articulación con la CAR</t>
  </si>
  <si>
    <t xml:space="preserve">Priorización núcleo intervención-PAIMIS. Predios adquiridos con avance social ID75 y 76 (561 arboles). 0.02ha liberadas de ocupación con cerramiento. Se detiene construcción predio colindante ID-75 </t>
  </si>
  <si>
    <t xml:space="preserve">Se continúa con proceso de concertación y presentación de propuestas de acuerdos de conservación a actores academicos, públicos y privados. </t>
  </si>
  <si>
    <t xml:space="preserve">Se continua con los procesos de articulación con actores público y privados para la consolidación de acuerdos de conservación. </t>
  </si>
  <si>
    <t>PROYECTO 7811</t>
  </si>
  <si>
    <t>CUMPLIMIENTO</t>
  </si>
  <si>
    <t>MAGNITUD</t>
  </si>
  <si>
    <t>PRESUPUESTO</t>
  </si>
  <si>
    <t>RESERVAS</t>
  </si>
  <si>
    <t xml:space="preserve">PROMEDIO CUMPLIMIENTO META/VIGENCIA </t>
  </si>
  <si>
    <t>PROMEDIO CUMPLIMINETO GENERAL PROYECTO</t>
  </si>
  <si>
    <t>Identificación de nuevos predios para adquisición
Continuidad en el relacionamiento con actores
Avances en la implementación de acuerdos suscritos</t>
  </si>
  <si>
    <t>PAIMIS en espera recursos SDHt. Seguimiento Convenio 699/2020. 9 alertas 0.0362 ha, sin rta ALU. Avance recuperar ID75-76; Mesa Dec. 546/2007. PMU San Germán, reprogramado dic. Avance abordaje social.</t>
  </si>
  <si>
    <t>Programación de suscripción de tres acuerdos de conservación. Se recibió viabilidad de realizar acuerdos de conservación con el sector empresarial y el sector académico.</t>
  </si>
  <si>
    <t>Acuerdos suscritos y elaboración de propuestas para la forma de nuevos en la vigencia 2022</t>
  </si>
  <si>
    <t>Elaboración de documentos técnicos para apoyo en la gestión e implementación de acciones
Continuidad en el relacionamiento con actores
Avances en la implementación de acuerdos suscritos</t>
  </si>
  <si>
    <t>PAIMIS costeo CV, informe entregado. Cierre  Convenio 699/2020. 1 alerta 0.001 ha, sin rta ALU. Informe San German culminado.Particip. en la mesa  Dec. 546/2007. Consolidación abordaje social PEDMEN.</t>
  </si>
  <si>
    <t>Con las estrategias de recuperación implementadas se aumentan las áreas administradas por la SDA que en la actualidad, cuentan con sistemas de vigilancia y cerramiento</t>
  </si>
  <si>
    <t>Elaboración de documentos técnicos para apoyo en la gestión e implementación de acciones, continuidad en el relacionamiento con actores y avances en la implementación de acuerdos suscritos</t>
  </si>
  <si>
    <t>5, PONDERACIÓN HORIZONTAL AÑO: 2022</t>
  </si>
  <si>
    <t>2, ACTUALIZACIÓN  2022</t>
  </si>
  <si>
    <t>3,EJECUTADO 2022</t>
  </si>
  <si>
    <t>N/A</t>
  </si>
  <si>
    <t>10. Suscribir e implementar los acuerdos para la conservación, de la reserva Thomas Vander Hammen</t>
  </si>
  <si>
    <t>11. Realizar la gestión predial requerida para la adquisición de predios en áreas  protegidas y de especial interés ambiental de Bogotá D.C. priorizadas, de la reserva Thomas Vander Hammen</t>
  </si>
  <si>
    <t>9. Elaborar propuesta de estrategias y acuerdos para la conservación con participación de actores, orientados al mantenimiento, restauración (en sus tres dimensiones) y uso sostenible, de la reserva RFPNTvdH</t>
  </si>
  <si>
    <t>Priorización de predios y elaboración de propuesta de estrategias de conservación para algunos de ellos</t>
  </si>
  <si>
    <t xml:space="preserve">Actividades en el proceso de contratación del equipo de trabajo asociado a la meta. </t>
  </si>
  <si>
    <t>1, 5. PROGRAMACIÓN INICIAL AÑO 2022</t>
  </si>
  <si>
    <r>
      <rPr>
        <sz val="9"/>
        <rFont val="Arial Nova Cond Light"/>
        <family val="2"/>
      </rPr>
      <t>3</t>
    </r>
    <r>
      <rPr>
        <b/>
        <sz val="9"/>
        <rFont val="Arial Nova Cond Light"/>
        <family val="2"/>
      </rPr>
      <t xml:space="preserve">. </t>
    </r>
    <r>
      <rPr>
        <sz val="9"/>
        <rFont val="Arial Nova Cond Light"/>
        <family val="2"/>
      </rPr>
      <t xml:space="preserve">Gestionar la implementación de estrategias de conservación para la recuperación de áreas afectadas o susceptibles a ser afectadas por procesos de ocupación  informal </t>
    </r>
  </si>
  <si>
    <t xml:space="preserve">4.Identificar y priorizar las áreas que contienen valores ecosistémicos y ambientales, susceptibles de intervención con estrategias de conservación y/o adquisición predial y elaboración de portafolio. </t>
  </si>
  <si>
    <r>
      <t xml:space="preserve">EJECUTADO  </t>
    </r>
    <r>
      <rPr>
        <b/>
        <sz val="9"/>
        <rFont val="Arial"/>
        <family val="2"/>
      </rPr>
      <t>JUN.</t>
    </r>
  </si>
  <si>
    <t>11. Suba</t>
  </si>
  <si>
    <t xml:space="preserve">UPR: 911.Suba
UPZ: 
Localidad Suba: 2. La Academia; 3. Guaymaral; 17. San José de Bavaria; 27. Suba; 71. Tibabuyes.
Localidad Usaquén: 1. Paseo de Los Libertadores; 9. Verbenal. </t>
  </si>
  <si>
    <t xml:space="preserve">Se realizó la contención de dos procesos de ocupación que se realizaban de manera ilegal en el parque Entrenubes, libera presión por ocupación en áreas de importancia ambiental y genera entorno de seguridad en la población de borde legalizada.  </t>
  </si>
  <si>
    <t>Actividad 1
Anexo 1. Memorias primera sesión ordinaria PAIMIS
Anexo 2. Remisión Exposición de necesidades PAIMIS
Anexo 3. Participación Comisión y Mesa de trabajo
Actividad 2
Anexo 1. 15.02.2022 Acta Campo Reconocimiento PEDMEN
Anexo 2. 15.02.2022 Campo reconocimiento PEDMEN formato Zip.
Anexo 3. Acta salida 08022022
Anexo 4. Matriz de seguimiento de ocupaciones ilegales
Anexo 5. Informe áreas afectadas por ocupaciones POT 555/2021
Anexo 6. Proyección de abordaje social PEDMEN
Anexo 7. Avance proyección de cronograma de abordaje social
Actividad 3
Anexo 1. Listado de asistencia operativo 25 febrero 2022.
Anexo 2. KMZ Puntos operativo Nueva Esperanza
Anexo 3. Cronograma de Operativos-ALU
Anexo 4. Priorización adquisición 1240 EAAB-SDA.</t>
  </si>
  <si>
    <t>Constante con las Alcaldías Locales de Usme, Rafel Uribe Uribe y San Cristobal; donde se solicita cronograma de operativos y/o actividades que contengan el crecimiento de ocupaciones ilegales</t>
  </si>
  <si>
    <t>Se presentó la propuesta al propietario Ciro Gallego, U. de América, U. y Colegio Libre para protocolos de Conservación. Se programo la visita para  la propuesta al Colegio INEM de Kennedy</t>
  </si>
  <si>
    <t>Se continúa trabajando en los cinco predios priorizados, que suman en total 62,31 hectáreas, como potenciales para trabajar en el 2022 acuerdos de conservación.</t>
  </si>
  <si>
    <t xml:space="preserve">Actividad 1
Anexo 1. Borrador acta primera sesión PAIMIS 2022
Actividad 2
Anexo 1. Acta de reunión huerta Mhuysqa 17032022
Anexo 2. Acta de reunión Corporación Ambiental Chilcos 22032022
Anexo 3. Actividad 1-Huerta Mhuysqa 23032022
Anexo 4. Avance documento temático actividades de borde
Anexo 5. Presentación Contextualización histórica  PDEM Entre Nubes
Anexo 6. Listado de asistencia feria de servicios 194-La Esmeralda 026-El Refugio 
Anexo 7. Acta y listado de asistencia feria de servicios 035- San Germán 
Anexo 8. Memorando Dirección Legal Ambiental 
Anexo 9. Comunicaciones Alcaldías locales y MEBOG
Anexo 10. Alertas tempranas y matriz seguimiento ocupaciones
Anexo 11. Mapa de actores
Actividad 3
Anexo 1. Informe Técnico predio CHIP AAA0146UBMS
Anexo 2. Acta y Listado de Asistencia Operativo San Germán
Anexo 3. Acta y Listado de Asistencia Operativo La Esmeralda
Anexo 4. Acta y Listado de Asistencia Operativo Nueva Esperanza
Anexo 5. Revisión predios prioritarios adquisición PDMEN
</t>
  </si>
  <si>
    <t xml:space="preserve">Se establece contacto con la señora Lourdes Cecilia Viveros presidenta de la Junta de Accion Comunal del barrio La Flora, se acuerda reunión a realizarse el 31 de marzo de 2022 a las 6:00 pm para socializar tanto el trabajo que se está realizando en el sector e identificar cómo se puede articular con talleres de sensibilización desde la SDA.
Se establece contacto con el Ingeniero Ambiental Oscar Joaquin Moreno Martìnez, de la Sub Red Sur, del área entorno cuidador comunitario con quien se establece reunión el 04/04/2022 para realizar la intervención de los talleres con enfoque socioambiental y de salud. 
Consolidación del mapa de actores comunitario e institucionales  </t>
  </si>
  <si>
    <t>7, LOGROS CORTE MARZO 2022</t>
  </si>
  <si>
    <t>Al primer trimestre de 2022, se han recupertado 0,02 Ha, en el avance acumulado del cuatrenio se lleva un total de 19,57 Ha que equivalke al 24,5%</t>
  </si>
  <si>
    <t>Inhabilidad jurídica en suscribir acuerdos de conservación durante el periodo de Ley de Garantias</t>
  </si>
  <si>
    <t>Durante el mes de marzo, se avanzó en la construcción de la propuesta de abordaje social, que busca contribuir en el fortalecimiento de las redes de apoyo de los acuerdos suscritos y al intercambio de experiencias y saberes que aporten a su misión de cuidado del territorio.</t>
  </si>
  <si>
    <t>Actividad 4
Anexo 1. Analisis y gestión predial
Anexo 2.Acta de directivos
Anexo 3. Imágenes espaciales INEM.
Anexo 4. Imágenes espaciales Frigorifico
Actividad 5
Anexo 5. Bitacoras Reserva UtopíaBio
Anexo 6. Bitacora de caracterización rápida 
Anexo 7. Diseño para el fortalecimiento del vivero
Anexo 8. Elaboración Plan de restauración de la reserva - Acuerdo 009, CAR.
Anexo 9. Análisis multitemporal a nivel de Corain Land Cover
Anexo 10. Análisis hidrológico de la quebrada Honda
Anexo 11. Visita para captación de agua lluvia
Anexo 12. Imágenes espaciales Umbral
Anexo 13. Acta diseño del muro verde
Anexo 14. Actas de reunión Colegio INEM
Anexo 15. Ficha técnica “Tradesencantia pallida”
Anexo 16. Acta de visita Frigorifico Guadalupe
Actividad 6
Anexo 17. Acta aricultura urbana
Anexo 18. Actas de mesas de trabajo BU-JBB
Anexo 19. Acta reunión de seguimiento 7811
Anexo 20. Acta reunión directivas
Anexo 21. Acta reunión monitoreo 
Anexo 22. Propuesta dialogo de saberes
Anexo 23. Oficio Umbral
Anexo 24. Oficio Coelgio INEM
Anexo 25. Correos viabilidad actores educativos
Anexo 26. Oficio U. Distrital
Anexo 27. Correos viabilidad actor privado
Actividad 7
Anexo 28. Bitacoras UtopíaBio
Anexo 29. Acta reuniones UtopíaBio
Anexo 30. Acta propietarios Umbral
Anexo 31. Apoyo Mujeres que Reverdecen
Anexo 32. Acta reunión ECCI
Anexo 33. Acta seguimiento U. Nacional
Anexo 34. Acta reunión U. Distrital
Anexo 35. Listado empresas
Anexo 36. Acta reunión SEGAE
Anexo 37. Acta reunión OPAIN
Anexo 38. Acta reunión Ecoblogal</t>
  </si>
  <si>
    <t xml:space="preserve">Seguimiento y desarrollo de actividades contempladas en los acuerdos suscritos, apoyo Mujeres Reverdece, articulación JBB. Estudio de posibles firmantes con academia.  </t>
  </si>
  <si>
    <t>A marzo, se realizó la articulación con JBB en el área de agricultura urbana y jardines biodiversos. Participación en las mesas de trabajo de la reglamentación de bosques urbanos contemplados en el artículo 130 del Decreto 555,2021. Reunión de seguimiento del proyecto 7811 y con directivas.
Se realizó reunión con el equipo de trabajo para concertar el cronograma de actividades y el apoyo al Grupo de Monitoreo de la Biodiversidad.
Se avanzó en la construcción de una propuesta preliminar enfocada al diálogo de saberes dirigida a cualquier tipo de firmante de los acuerdos de conservación, y se realizó el diseño de la primera herramienta de recolección de información para la Fase de Aprestamiento.
Se envió el oficio a la Policia Nacional solicitando apoyo en el monitoreo nocturno para la Reserva Umbral Cultural Horizontes. Se envió el oficio a la Secretaría de Educación para conocer los planes de construcción en el colegio INEM de Kennedy.
Universidades: Se dio a conocer la inhabilidad jurídica en suscribir acuerdos de conservación durante el periodo de Ley de Garantias y se propuso encuentro para continuar con el proceso. Se recibió la invitación de la U. Distrital para presentar la propuesta a las decanaturas.
Propietario Ciro Gallego: se dio a conocer la inhabilidad jurídica en suscribir acuerdos de conservación durante el periodo de Ley de Garantias y se propuso encuentro para continuar con el proceso.</t>
  </si>
  <si>
    <t>en marzo 2022, en la Reserva UtopiaBio se realizaron 2 sesiones de retiro del material vegetal ubicado en el sendero que dirigue a la quebrada con el apoyo del programa Mujeres que Reverdecen, se hizo el seguimiento de las acciones implementadas con los propietarios, no se dió viabilidad por parte del propietario en la inversión del fortalecimiento del vivero sugerida. 
En la Reserva Umbral Cultural Horizontes se hizo la reunión para el seguimiento y generación de acuerdos con el equipo de trabajo de la reserva y se realizaron 2 sesiones que contribuyeron a la eliminación de brotes de especies exóticas y corte de material vegetal con el apoyo del programa Mujeres que Reverdecen. Con la Universidad ECCI se realizó la reunión de reapertura del acuerdo de conservación.
Se realiza mesa de trabajo con la Universidad Nacional para conocer la respuesta de viabilidad jurídica por parte de las dos entidades en el convenio que apoyaría el monitoreo de mastozoología de los acuerdos suscritos. Mesa de trabajo con la Universidad Distrital para revisar las observaciones del área de planeación de la universidad sobre la propuesta de acuerdo de conservación. 
Articulación con SCAVV donde dan a conocer el Plan Aire, el programa PIZSO y nos comparten la base de datos de las empresas que firmaron “Un Pacto por el Aire” para evaluar la posibles acuerdos de conservación.
Se contribuyó con la elaboración del documento de convocatoria al sector empresarial por parte del programa ProRedes. Participación en la reunión con OPAIN y presentación de los acuerdos de conservación a la Fundación EcoGlobal .</t>
  </si>
  <si>
    <t>Se planteó un plan de trabajo con los colegios ubicados dentro de la reserva, se realizó la primera reunión con la Fiscalía y se implementaron estrategias de conservación en los acuerdos suscritos.</t>
  </si>
  <si>
    <t>A través de la implementación de estrategias integrales de conservación en la Reserva Thomas Van Der Hammen, que implican procesos y actividades con participación de los diferentes actores comunitarios presentes en el territorio, se aporta a los objetivos de conservación, al plan de manejo de la reserva y al fortalecimiento de su carácter y función ecológica y ambiental, local y regional, teniendo en cuenta sus potencialidades, los usos actuales, alteraciones, degradaciones y presiones de ocupación, en procura de la sostenibilidad del territorio y el mejoramiento de la calidad de vida de los habitantes del Distrito Capital y de la región.</t>
  </si>
  <si>
    <t>Actividad 8 : 
Anexo 1. Matriz de identificación de predios RFPNTvdH.
Anexo 2. Informe de salida de campo RFPNTvdH marzo 2022.
Anexo 3. Libreto con términos técnicos sobre acuerdos de conservación.
Anexo 4. Presentación sobre definición de los acuerdos de conservación.
Anexo 5. Acta reunión interna
Anexo 6. Soporte llamadas colegios RFPTVH 
Anexo 7. Acta preparación reunión inicial con colegios
Anexo 8. Acta de recorrido 30 marzo 2022 colegios RFPNTvdH
Anexo 9. Reunión inicial Evergreen School.
Anexo 10. Presentación Evergreen School.
Anexo 11. Acta de reunión colegio Jose Joaquin Castro Martinez.
Anexo 12. Presentación colegio Jose Joaquin Castro Martinez 
Anexo 13. Acta de reunión colegio Nuevo Campestre.
Anexo 14. Presentación colegio Nuevo Campestre
Anexo 15. Acta de reunión Fiscalía General de la Nación
Anexo 16. Presentación acuerdo de conservación Fiscalía
Actividad 9: 
No hay anexos para esta actividad
Actividad 10: 
Anexo 1. Acta reunión reactivación acuerdo de conservación suscrito con Flores de los Andes SA.
Anexo 2. Plan de trabajo Flores de los Andes 2022.
Anexo 3. Acta reunión para verificación de ficha de indicadores.
Anexo 4. Plan de trabajo Sunshine Bouquet 2022.
Anexo 5. Acta de visita preliminar a Sunshine Bouquet.
Anexo 6. Acta reconocimiento área Sunshine Bouquet.
Anexo 7. Acta reunión diseños y arreglos florísticos.
Anexo 8. Acta reunión diseños y arreglos florísticos, y cotizaciones.
Anexo 9. Presentación compilación cotizaciones invernadero, plántulas, semillas e insumos.
Anexo 10. Cotizaciones invernadero, plántulas, semillas e insumos.
Anexo 11. Acta recolección germoplasma.
Anexo 12. Acta de capacitaciones para monitoreos comunitarios.
Anexo 13. Informe avance hacienda la conejera marzo 2022.</t>
  </si>
  <si>
    <t xml:space="preserve">Durante el mes de marzo de 2022, se realizó una reunión de reactivación del acuerdo de conservación suscrito con la empresa Flores de los Andes S.A., el cual fue revisado y validado con la empresa, definiéndose las actividades que serán realizadas en el marco de las estrategias de monitoreo de la biodiversidad, geología e hidrología, indicadores de sostenibilidad, restauración ecológica y establecimiento de vivero. A partir de dicha programación, se realizó una visita de indicadores de sostenibilidad en donde se revisó el documento y se aclararon dudas sobre este. Frente al acuerdo de conservación con la Comercializadora Internacional Sunshine Bouquet, de acuerdo al plan de trabajo realizado de manera conjunta, la información hidrológica y geológica solicitada a la empresa fue enviada en los tiempos establecidos. Por otro lado, como actividad inicial del mes de marzo se realizó una visita preliminar en donde se habló sobre diseños y arreglos florísticos para las cercas vivas, y una visita de reconocimiento del área por parte del equipo técnico. Luego de ello, se realizaron dos reuniones virtuales para definir dichos diseños y arreglos florísticos, así mismo se realizaron las cotizaciones de insumos, materiales, semillas, plántulas e invernaderos. 
Adicionalmente, se ha recolectado y entregado germoplasma a esta empresa y se realizaron dos jornadas de monitoreos comunitarios con el fin de reforzar conocimientos frente al monitoreo de biodiversidad en los trabajadores de la CI Sunshine Bouquet. Finalmente, en la Hacienda la Conejera, se plantó un total de 1364 árboles y se realizó mantenimiento a 687 individuos.
</t>
  </si>
  <si>
    <t>El proceso de adquisición predial en la vigencia 2022 se esta evaluando dado que por las caracteristicas de los predios que principalmente tienen uso económico el metro cuadrado lo hace muy costoso, se planea acuerdos de conservación con los dueños de los predios.</t>
  </si>
  <si>
    <t>Al primer trimestre de 2022, se reporta un avance acumulado PDD de 52,18 ha, de las cuales 19,24 corresponden al 2020 y 32,94 ha al 2021. A continuación, se presenta la gestión a marzo 2022: Se realizó un análisis espacial para la identificación de instituciones educativas ubicadas dentro de la reserva, construyéndose igualmente una matriz de base de datos con la información de contacto de las instituciones identificadas, a partir de lo cual  se planteó un plan de trabajo para establecer los primeros acercamientos con cada uno de los actores, agendar reuniones de presentación general del proyecto y la meta de inversión, así como del concepto e importancia de los acuerdos de conservación, con miras a definir la posibilidad o potencial de suscribirlos con dichas instituciones. Se realizó el primer encuentro con el predio de la Fiscalía. En cuanto a los acuerdos de conservación suscritos en las vigencias anteriores, se activó el plan de trabajo que se realizó en el mes de febrero con la Comercializadora Internacional Sunshine Bouquet, donde se realizaron reuniones técnicas, capacitaciones a los trabajadores de la empresa sobre monitoreo de biodiversidad; así mismo se realizó recolección de semillas nativas las cuales se llevaron al vivero de la empresa y también se definieron los diseños y arreglos florísticos de las cercas vivas. 
Con la empresa Flores de los Andes se estructuró un plan de trabajo para el 2022, el cual fue revisado y validado con la empresa, definiéndose las actividades que serán realizadas en el marco de las estrategias de monitoreo de la biodiversidad, geología e hidrología, indicadores de sostenibilidad, restauración ecológica y establecimiento de vivero. A partir de esta programación, se realizó una reunión técnica para la revisión del documento de la ficha técnica de indicadores de sostenibilidad, en este espacio fueron aclaradas algunas dudas y su reporte será entregado trimestralmente. Finalmente, en la Hacienda la Conejera, se plantó un total de 1364 árboles y se realizó mantenimiento a 687 individuos.
El proceso de adquisición predial en la vigencia 2022 se esta evaluando dado que por las caracteristicas de los predios que principalmente tienen uso económico el metro cuadrado lo hace muy costoso, se planea acuerdos de conservación con los dueños de los predios.</t>
  </si>
  <si>
    <t>Al primer trimestre de 2022, se reporta un avance acumulado PDD de 52,18 ha, de las cuales 19,24 corresponden al 2020 y 32,94 ha al 2021. Actividades a marzo 2022: Se realizó un análisis espacial para la identificación de instituciones educativas, construyéndose una matriz de base de datos con la información de contacto de las instituciones identificadas, a partir de lo cual  se planteó un plan de trabajo para establecer los primeros acercamientos con cada uno de los actores, agendar reuniones de presentación general del proyecto y la meta de inversión, así como del concepto e importancia de los acuerdos de conservación, con miras a definir la posibilidad o potencial de suscribirlos con dichas instituciones. Se realizó el primer encuentro con el predio de la Fiscalía. En cuanto a los acuerdos de conservación suscritos en vigencias anteriores, se activó el plan de trabajo que se realizó en el mes de febrero con la Comercializadora Internacional Sunshine Bouquet, donde se realizaron reuniones técnicas, capacitaciones a los trabajadores de la empresa sobre monitoreo de biodiversidad; se realizó recolección de semillas nativas las cuales se llevaron al vivero de la empresa y se definieron los diseños y arreglos florísticos de cercas vivas. 
Con Flores de los Andes se estructuró un plan de trabajo, definiéndose las actividades de monitoreo de la biodiversidad, geología e hidrología, indicadores de sostenibilidad, restauración ecológica y establecimiento de vivero. A partir de esta programación, se realizó una reunión técnica para la revisión del documento de la ficha técnica de indicadores de sostenibilidad. Finalmente, en la Hacienda la Conejera, se plantó un total de 1364 árboles y se realizó mantenimiento a 687 individuos. La adquisición predial se esta evaluando dado que los predios que principalmente tienen uso económico el metro cuadrado es costoso, se planea acuerdos de conservación con los dueños de los predios.</t>
  </si>
  <si>
    <t>Al primer trimestre se lleva un avance del 20%, se proyecta que se pueda suscribir el acuerdo de conservación en la totalidad de los predios, correspondiente a 27,65 hectáreas.</t>
  </si>
  <si>
    <t>A marzo 2022, se elaboró un inventario de predios donde funcionan instituciones educativas susceptibles de vincular a los acuerdos de conservación, esta decisión se tomó después de realizado el recorrido por el equipo profesional en el cual se evidenció el potencial existente con dichas instituciones. Posteriormente se elaboró un libreto con términos técnicos y presentación sobre la definición de los acuerdos de conservación, así mismo se realizó una reunión de trabajo interna con el grupo técnico y de gestión social con el fin de establecer un plan de trabajo para la suscripción de acuerdos de conservación con colegios, teniendo en cuenta la fecha final de ley de garantías puesto que no se pueden firmar hasta que ésta no finalice.
Adicionalmente, se realizó un ejercicio de contacto telefónico con las instituciones educativas identificadas en la matriz base de información, a partir del cual se agendó una reunión virtual para la presentación del proyecto y la meta de inversión,  asì como del concepto e importancia de los acuerdos de conservación, con miras a definir la posibilidad o potencial de suscribirlos con dichas instituciones. De igual manera se realizó una reunión conjunta entre el equipo técnico y de gestión social para planear dichos encuentros virtuales; los colegios con quienes no se tuvo comunicación telefónica fueron visitados en campo por los profesionales de gestión social. 
Teniendo en cuenta lo anterior, se reportan 3 reuniones realizadas con las instituciones educativas Evergreen School, Colegio Jose Joaquin Castro Martinez y Colegio Nuevo Campestre. Finalmente, se realizó una reunión con la Fiscalía General de la Nación, pues esta institución cuenta con un predio dentro de la reserva, en este espacio se explicaron las generalidades de un acuerdo de conservación y actualmente se está en espera de la confirmación de una visita de campo por parte de ellos.</t>
  </si>
  <si>
    <t>A mar 2022,  se realizaron las siguientes actividades: Reserva UtopíaBio: Dos sesiones de trabajo sobre la práctica de manejo de residuos orgánicos siguiendo la metodología de la Paca Digestora Silva. El grupo de monitoreo de la biodiversidad realizó caracterización rápida y generó bitácora con lo compilado en las salidas de campo. El equipo de viveristas realizó el diseño para el fortalecimiento del vivero. Se iniciaron las sesiones de trabajo para el plan de restauración de la reserva - Acuerdo 009, CAR y se hicieron las salidas cartográficas y el análisis multitemporal a nivel de Corain Land Cover. Se realizó la búsqueda de información para el análisis hidrológico de la quebrada Honda. Reserva Umbral Cultural Horizontes: Desde el grupo de conceptos se realizó la visita técnica para la revisión de la captación de agua lluvia en los tanques y se identifico el lugar para ubicar un pluviometro, desde el área cartografica se realizaron las salidas gráficas.
U. ECCI: Se realizó la mesa de trabajo de la estrategia 3 de investigación para el diseño del muro verde.
Colegio INEM Kennedy: Se realizó la propuesta de acuerdo de conservación.
Se realizó la ficha técnica de la “suelda con suelda” Tradesencantia pallida. 
Visita al Frigorífico Guadalupe de prefactibilidad para un acuerdo de conservación.</t>
  </si>
  <si>
    <t xml:space="preserve">A marzo 2022, se gestiona la identificación para la consolidación de la estrategia de Bosque Urbano en 2,25 ha, en el marco de establecimiento de pacto de cumplimiento del proceso de Acción Popular No:  2021-235. Se analizó en mesa del comité técnico del convenio 1240 de 2017 SDA – EAAB ESP, la propuesta de priorización de predios en áreas de interés ambiental (del PEDMEN, la Reserva Forestal Productora del Norte Thomas Van der Hammen RFPNTVDH, PDEM La Conejera, PDEM Mirador de Los Nevados, PDEM y Parque de Borde Cerro Seco y Área de Ocupación Público Prioritaria AOPP de la Franja de Adecuación) que fueron presentados por la SDA en febrero, logrando realizar un análisis predial inicial del estado de legalidad, propiedad y titularidad de los predios como parte del proceso de clasificación de viabilidad para continuar con el proceso de gestión predial. Se identificaron 6 predios viables y 7 predios posibles para continuar en el proceso de gestión, que pueden incluirse a la base de predios priorizados en el marco del convenio. Mesa técnica SDA – CAR relacionada con la gestión de la propuesta radicada por la SDA en 2021 para la adición de nuevas áreas de importancia estratégica para la conservación del recurso hídrico AIECRH dentro del Distrito Capital, logrando establecer que técnicamente la propuesta tiene todo el soporte; avance interinstitucional expuesto el 30 de marzo en el marco de la sesión del Consejo estratégico de cuenca del Río Bogotá CECH para continuar el proceso de gestión ante la CAR y el MADS.  
Desde el componente cartográfico se realizaron las imágenes espaciales para las propuestas de acuerdo de conservación Colegio INEM de Kennedy y Frigorífico Guadalupe con la delimitación de áreas. Gestión convenio 1240 de 2017:  Se tienen 46 predios adquiridos,  3 predios con firma de promesa en Fucha, 1 predio con solicitud de elaboracion de avaluo comercial en Teusaca, y 2 predios en solicitud de concepto de uso de suelo. </t>
  </si>
  <si>
    <t>A marzo, a pesar de los acercamientos con la propietaria Teresa Baracaldo, la adquisición de los predios ID3, ID47 y ID81, no se consideran viables de adquirir a corto plazo toda vez que existe afectación a los folios de matrícula inmobiliaria de los tres predios por procesos de posesión; estos predios no serán priorizados en tanto no se resuelva el aparte jurídico. En aras de dar cumplimiento a la meta, se dará entonces impulso y seguimiento de manera prioritaria a los predios propiedad de Fiduciaria Colmena, los cuales cuentan con una extensión total de 60ha y se consideran viables técnica y jurídicamente; tampoco requieren ser incluidos en la nueva priorización puesto que existe un trabajo previo desde la EAAB (AAA0137LRKC y AAA0137LTZE). Se considera la pertinencia de iniciar acercamiento con la ONG Red de árboles que mediante su trabajo en el área de restauración ecológica y educación ambiental contribuyan a la consolidación de las zonas de borde del área protegida. El 02 de mar, en recorrido conjunto con funcionarios y profesionales de la Policía Nacional, la Alcaldía de Usme y la SDA, se adelantaron acciones tendientes a identificar las ocupaciones que se reportaron como alertas tempranas durante el mes de feb2022, por lo anterior y en pro de recuperar áreas del PDEM Entre Nubes se realiza el desmonte de dos polisombras y cercados en el predio RT 67, además se realiza el desmonte de ocupación sin habitar en el polígono 194 la esmeralda. El 10 de mar2022 se realiza desmonte de ocupación sin habitar en el polígono nueva esperanza, en conjunto con la Alcaldía Local de Rafael Uribe Uribe y la Policía Nacional, recuperando un área aproximada de 12 m2 del PDEM Entre Nubes.  Cierra el mes de marzo con 3 desmontes y 0.01ha recuperadas. Se tienen 3 predios priorizados en proceso de adquisición, se solicito realización de 1 avalúo comercial a la UAECD. 8 predios en expropiación localizados en PEDMEN y en gestión por parte de la DLA, a la espera de fallo del juzgado.</t>
  </si>
  <si>
    <t>A marzo, continua la recopilación de  información de organizaciones de borde del PDEM Entre Nubes, se realizó el acercamiento a dos organizaciones: huerta Mhuysqa, en la cual se da una contextualización de los escenarios de conflicto socio-ambiental del área protegida, enfatizando el cerro Guacamayas. Se acordó definir el desarrollo de actividades conjuntas en el territorio con estudiantes que se encuentran haciendo sus prácticas sociales con la Huerta. La segunda, Corporación Ambiental Chilcos del borde sur oriental del cerro Juan Rey, se acordó generar un escenario conjunto que permita el desarrollo de actividades de sensibilización ambiental y/o actuaciones directas en las zonas de borde con otras organizaciones y/o individualidades del sector. Se participó en las ferias de servicio convocadas por la Alcaldía Local para el polígono 194- La Esmeralda, 026 - El refugio y 035- San Germán. Se realizó la socialización de la importancia ambiental del área protegida del parque Entre Nubes, usos permitidos y no permitidos según Decreto 555 de 2021; Se indicó que está prohibido construir cualquier tipo de vivienda o estructura, realizar ampliación de las estructuras existentes, realizar quemas, talas, retiro de la vegetación, modificaciones al suelo, disposición de residuos sólidos y líquidos, verter aguas al suelo y a las quebradas. Se genera memorando interno a la Dirección Legal Ambiental aportando las pruebas e información para promover la restitución del predio de uso público identificado con RT-67 administrado por la SDA (AAA0144WBRU). Se realizó comunicado a la Alcaldía de Usme, Rafael Uribe Uribe, San Cristóbal y Policia Nacional, informando las áreas anexadas al área protegida Parque EntreNubes definidas en el POT. Se registraron 7 alertas tempranas frente a procesos de ocupación ilegal, las cuales se informaron de manera inmediata a la policía nacional y a las alcaldías locales correspondientes.</t>
  </si>
  <si>
    <t xml:space="preserve">Para el primer trimestre de 2022, se reporta un avance acumulado al PDD de 19,63ha, de las cuales 19,55 se ejecutaron en la vigencia 2021. A continuación, se presenta la gestión realizada a mar 2022:  Se cierra con 3 desmontes y 0.08ha recuperadas. Se remitió a la Secretaría Técnica del Programa de Acompañamiento Integral para Mitigación del Impacto Social-PAIMIS, (Decreto 227 de 2015), ajustes del acta de la primera sesión ordinaria en feb2022. Se hizo reenvío del informe de exposición de necesidades a la Dirección de Reasentamientos de la Caja de la Vivienda Popular. Se realizó acercamiento con: Huerta Mhuysqa, barrio San Martin de Loba, polígono de monitoreo 250 y Corporación Ambiental Chilcos localizada en el cerro Juan Rey. Se participó en dos ferias de servicio convocadas por la Alcaldía de Usme. La SDA realizó la socialización de la importancia ambiental del Parque Entrenubes, los usos permitidos y no permitidos estipulados en el Decreto 555 de 2021, promoviendo el sistema de denuncias frente a ocupaciones. Se genera memorando interno a la Dirección Legal Ambiental, sobre acciones de venta y apropiación ilegal de tierras para direccionar a Fiscalía, teniendo en cuenta que durante las actividades de desmonte una ciudadana realizó entrega de documentación por la cual la denominada JUNTA DE SAN GERMÁN le otorgó un lote bajo una serie de compromisos y cobros. Se realizó comunicado a Policía Nacional y a las Alcaldías Locales de Usme, Rafael Uribe Uribe y San Cristóbal, sobre la ampliación del área protegida, se enviaron mapas georreferenciados para el uso en campo con aplicaciones móviles. Se registraron 15 alertas tempranas por procesos de ocupación ilegal, las cuales se informaron de manera inmediata a la policía nacional y a las alcaldías de Rafael Uribe Uribe y Alcaldía de Usme. En mesa técnica de adquisición predial, la EAAB comunica que los predios ID3 (AAA0186RCKL), ID47 (AAA0146UBLW) y ID81 (AAA0146UBMS), no son viables de adquirir al corto plazo por reclamación de posesión que afectan los folios de matrícula. Se prioriza para esta administración predios (ID80 y ID 83) que abarcan una extensión de 60ha.  Se solicitó realización de 1 avalúo comercial a la (Unidad Administrativa Especial de Catastro Distrital. Hay 8 predios en expropiación y en gestión por parte de la DGA, a la espera de fallo del juzgado. Se realizó acompañamiento en la recolección de evidencia convocada por la SIJIN como material probatorio para la imputación de cargos para los ocupantes del predio ID81, propiedad de la señora Teresa Baracaldo. Se realizó recorrido con la Policía Nacional, la Alcaldía de Usme y la SDA, donde se adelantaron acciones sobre el reporte de alertas tempranas de feb. Para el componente social se establece contacto con la presidenta de la Junta de Acción Comunal del barrio La Flora y con el señor Oscar Joaquin Moreno Martínez de la Sub Red Sur, con quien se concerta reunión para el mes de abril. </t>
  </si>
  <si>
    <t xml:space="preserve">Durante el primer trimestre del 2022, se remitió a la Secretaría Técnica del PAIMIS (Decreto 227 de 2015), ajustes al acta de la primera sesión ordinaria llevada a cabo en el mes de febrero del 2022. En lo que respecta al programa de reasentamientos del Caso Parque Entre Nubes, se hizo reenvío del informe de exposición de necesidades con los respectivos anexos a la Dirección de Reasentamientos de la Caja de la Vivienda Popular - CVP. La SDA continúa a la espera de comunicación sobre las gestiones para la consecución de recursos a cargo de la CVP. </t>
  </si>
  <si>
    <r>
      <t>Al primer trimestre 2022, se reporta un avance acumulado al PDD de 19,63 Ha, de las cuales 19,55 se ejecutaron en 2021. A continuación se presenta la gestión realizada a marzo:  La SDA participó en la primera sesión ordinaria PAIMIS- 2022, se remitió por oficio a la Caja de Vivienda Popular y demás miembros de la Subcomisión, el documento de informe de exposición de necesidades; igualmente, participó en la Comisión Intersectorial y mesa de trabajo para la Prevención de Desarrollos Ilegales de Urbanización y Vivienda donde se presentó la necesidad de articular esfuerzos para la contención de nuevas ocupaciones. Se realizó salida de campo para identificar las acciones de implementación de la Estrategia de Abordaje Social, en aras de adelantar esfuerzos conjuntos con la Secretaría del Hábitat e identificar alternativas de empoderamiento comunitario para la prevención de ocupaciones informales. De igual forma, se realizó recorrido en las áreas de ampliación del Parque Entre Nubes, estipuladas por el Decreto 555 de 2021. Se registraron en total 15</t>
    </r>
    <r>
      <rPr>
        <sz val="12"/>
        <color rgb="FFFF0000"/>
        <rFont val="Calibri"/>
        <family val="2"/>
      </rPr>
      <t xml:space="preserve"> </t>
    </r>
    <r>
      <rPr>
        <sz val="12"/>
        <color theme="1"/>
        <rFont val="Calibri"/>
        <family val="2"/>
      </rPr>
      <t>alertas tempranas. Se generó un análisis de coberturas, utilizando</t>
    </r>
    <r>
      <rPr>
        <sz val="12"/>
        <rFont val="Calibri"/>
        <family val="2"/>
      </rPr>
      <t xml:space="preserve"> ortofotomosaicos disponibles para el año 2021 para identificar las áreas actualmente ocupadas y realizar para el mes de marzo, un análisis multitemporal.</t>
    </r>
    <r>
      <rPr>
        <sz val="12"/>
        <color theme="1"/>
        <rFont val="Calibri"/>
        <family val="2"/>
      </rPr>
      <t xml:space="preserve">  A marzo se dió acompañamiento a operativos en conjunto con la Alcaldía Local de Rafael Uribe Uribe y la Alcaldía de Usme en una extensión de 0.08ha  en el que se logró la detención de actividades de excavación con maquinaria pesada en el poligono 34, San Germán y la Esmeralda. Con la Señora Teresa Baracaldo, se sostuvo reunión en compañía de su abogado, con el fin de hacerle un seguimiento continuo al proceso de adquisición predial. La SDA gestionó con la Empresa de Acueducto y Alcantarillado de Bogotá, la inclusión de un total de 26 predios del Parque Entrenubes que son considerados como de especial importancia para la adquisición bajo el Convenio 1240 de 2017. </t>
    </r>
  </si>
  <si>
    <t xml:space="preserve">Al primer trimestre de 2022, se reporta un avance acumulado al PDD de 25,70 ha ejecutadas en la vigencia 2021. En este primer trimestre se han dado las bases y acercamiento para gestionar los acuerdos requeridos en el cumplimiento de la meta. A continuación se presenta la gestión realizada a mar 2022: Se realizó la articulación con JBB para la reglamentación de bosques urbanos. Se formuló el diálogo de saberes para los acuerdos suscritos. Gestión en la identificación, soporte técnico para la consolidación de la estrategia de Bosque Urbano en 2,25 ha. SEGAE: Se realizó la visita al Frigorífico Guadalupe, no se dió viabilidad para una propuesta de acuerdo de conservación. Contribución en la elaboración del documento de convocatoria al sector empresarial por parte del programa ProRedes y participación en encuentros con OPAIN y con Fundación EcoGlobal. Articulación con SCAVV: Se da a conocer el Plan Aire, el programa PIZSO y nos comparten la base de datos de las empresas que firmaron “Un Pacto por el Aire” para evaluar la posibles acuerdos. Acuerdos por suscribir: Colegio INEM Kennedy: Se realizó propuesta y  se envió el oficio a la Secretaría de Educación solicitando información de proyectos de infraestructura en planeación. Universidades: Se dio a conocer la inhabilidad jurídica en suscribir acuerdos de conservación durante el periodo de Ley de Garantias. Universidad Distrital: Se recibió invitación para presentar la propuesta a la decanatura del acuerdo. Ciro Gallego: Se propuso encuentro para continuar con el proceso. Gestión convenio 1240 de 2017, se tienen 46 predios adquiridos, 3 predios con firma de promesa en Fucha, 1 predio con solicitud de elaboracion de avaluo comercial en Teusaca, y 2 predios en solicitud de concepto de uso de suelo. </t>
  </si>
  <si>
    <t>programar  cronograma de trabajo para el segundo semestre de 2022</t>
  </si>
  <si>
    <t>Radicado No. 2021IE106063 del 31 de mayo del 2021.</t>
  </si>
  <si>
    <t>Versión: 14</t>
  </si>
  <si>
    <t>CORTE A MARZO 2022</t>
  </si>
  <si>
    <t>02- Cambiar nuestros hábitos de vida para reverdecer a Bogotá y adaptarnos y mitigar la crisis climática</t>
  </si>
  <si>
    <t>28 Bogotá protectora de sus recursos naturales</t>
  </si>
  <si>
    <r>
      <t>Al primer trimestre de 2022, se reporta un avance acumulado al PDD de 25,70 ha ejecutadas en la vigencia 2021. En este primer trimestre se han dado las bases y acercamiento para gestionar los acuerdos requeridos en el cumplimiento de la meta, los cuales se tienen previstos para el segundo semestre</t>
    </r>
    <r>
      <rPr>
        <sz val="12"/>
        <color rgb="FFFF0000"/>
        <rFont val="Arial"/>
        <family val="2"/>
      </rPr>
      <t xml:space="preserve">. </t>
    </r>
    <r>
      <rPr>
        <sz val="12"/>
        <rFont val="Arial"/>
        <family val="2"/>
      </rPr>
      <t xml:space="preserve"> A continuación, se presenta la gestión realizada a mar 2022: Se realizó la articulación con JBB: área de agricultura urbana y jardines biodiversos y participación en las mesas de trabajo para la reglamentación de bosques urbanos. Se formuló el diálogo de saberes para los acuerdos suscritos. Gestión en la identificación, soporte técnico para la consolidación de la estrategia de Bosque Urbano en 2,25 ha, ubicadas dentro de las áreas de sesión para equipamiento públicos definidas en el Plan Parcial El Bosque. Articulación con SEGAE: Se realizó la visita al Frigorífico Guadalupe no se dió viabilidad para una propuesta de acuerdo de conservación. Contribución en la elaboración del documento de convocatoria al sector empresarial por parte del programa ProRedes y participación en encuentros con OPAIN y con Fundación EcoGlobal. Articulación con Subdirección de Calidad de Aire, Auditiva y Visual-SCAVV: Se da a conocer el Plan Aire, el programa PIZSO y nos comparten la base de datos de las empresas que firmaron “Un Pacto por el Aire” para evaluar la posibles acuerdos de conservación. Acuerdos por suscribir: Colegio INEM Kennedy: Se realizó la propuesta de acuerdo de conservación y se generaron dos encuentros para la presentación a la rectoria, coordinadores, docentes y padres de familia. Se envió el oficio a la Secretaría de Educación solicitando información de proyectos de infraestructura en planeación. Universidades: Se dio a conocer la inhabilidad jurídica en suscribir acuerdos de conservación durante el periodo de Ley de Garantias y se propuso encuentro para continuar con el proceso. Universidad Distrital: se hace mesa de trabajo para revisar las observaciones del área de planeación de la universidad sobre la propuesta de acuerdo de conservación. Se recibió invitación para presentar la propuesta a la decanatura. Ciro Gallego: se dio a conocer la inhabilidad jurídica en suscribir acuerdos de conservación durante el periodo de Ley de Garantias y se propuso encuentro para continuar con el proceso.Gestión convenio 1240 de 2017: Se realizó comité de seguimiento a los predios localizados en AIE. Se realizó comité de seguimiento a los predios localizados en otras areas de interes ambiental. Se tienen 46 predios adquiridos, gestionando en el mes 3 predios con firma de promesa en Fucha, 1 predio con solicitud de elaboracion de avaluo comercial en Teusaca, y 2 predios en solicitud de concepto de uso de suelo. Gestión por parte de la DGA: Se realizó reunion con EAAB para la revisión cartográfica de predios adquirir en el año 2022.</t>
    </r>
  </si>
  <si>
    <t>programar  cronograma de trabajo  para el segundo semestre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</si>
</sst>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_);_(&quot;$&quot;\ * \(#,##0\);_(&quot;$&quot;\ * &quot;-&quot;_);_(@_)"/>
    <numFmt numFmtId="169" formatCode="_(&quot;$&quot;\ * #,##0.00_);_(&quot;$&quot;\ * \(#,##0.00\);_(&quot;$&quot;\ *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240A]\ * #,##0_);_([$$-240A]\ * \(#,##0\);_([$$-240A]\ * &quot;-&quot;??_);_(@_)"/>
    <numFmt numFmtId="185" formatCode="_-&quot;$&quot;\ * #,##0_-;\-&quot;$&quot;\ * #,##0_-;_-&quot;$&quot;\ * &quot;-&quot;??_-;_-@_-"/>
    <numFmt numFmtId="186" formatCode="_-* #,##0_-;\-* #,##0_-;_-* &quot;-&quot;??_-;_-@_-"/>
    <numFmt numFmtId="187" formatCode="&quot;No debe superar 2000 caracteres, suma&quot;\ General"/>
    <numFmt numFmtId="189" formatCode="&quot;$&quot;\ #,##0.0"/>
    <numFmt numFmtId="190" formatCode="&quot;No debe superar 200 caracteres, suma&quot;\ 0"/>
  </numFmts>
  <fonts count="99" x14ac:knownFonts="1">
    <font>
      <sz val="11"/>
      <color theme="1"/>
      <name val="Calibri"/>
      <family val="2"/>
      <scheme val="minor"/>
    </font>
    <font>
      <sz val="12"/>
      <name val="Calibri"/>
      <family val="2"/>
    </font>
    <font>
      <sz val="12"/>
      <name val="Calibri"/>
      <family val="2"/>
    </font>
    <font>
      <sz val="12"/>
      <name val="Calibri"/>
      <family val="2"/>
    </font>
    <font>
      <sz val="11"/>
      <color indexed="8"/>
      <name val="Calibri"/>
      <family val="2"/>
    </font>
    <font>
      <b/>
      <sz val="10"/>
      <name val="Arial"/>
      <family val="2"/>
    </font>
    <font>
      <sz val="10"/>
      <name val="Arial"/>
      <family val="2"/>
    </font>
    <font>
      <sz val="12"/>
      <name val="Arial"/>
      <family val="2"/>
    </font>
    <font>
      <sz val="12"/>
      <color indexed="8"/>
      <name val="Arial"/>
      <family val="2"/>
    </font>
    <font>
      <sz val="8"/>
      <name val="Calibri"/>
      <family val="2"/>
    </font>
    <font>
      <sz val="10"/>
      <name val="Arial"/>
      <family val="2"/>
    </font>
    <font>
      <b/>
      <sz val="14"/>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b/>
      <sz val="2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b/>
      <sz val="9"/>
      <color rgb="FF000000"/>
      <name val="Tahoma"/>
      <family val="2"/>
    </font>
    <font>
      <sz val="9"/>
      <color rgb="FF000000"/>
      <name val="Tahoma"/>
      <family val="2"/>
    </font>
    <font>
      <b/>
      <sz val="14"/>
      <color theme="1"/>
      <name val="Arial"/>
      <family val="2"/>
    </font>
    <font>
      <b/>
      <sz val="20"/>
      <color theme="1"/>
      <name val="Arial"/>
      <family val="2"/>
    </font>
    <font>
      <b/>
      <sz val="11"/>
      <color theme="1"/>
      <name val="Arial"/>
      <family val="2"/>
    </font>
    <font>
      <sz val="11"/>
      <color theme="1"/>
      <name val="Arial"/>
      <family val="2"/>
    </font>
    <font>
      <sz val="14"/>
      <color indexed="8"/>
      <name val="Arial"/>
      <family val="2"/>
    </font>
    <font>
      <sz val="14"/>
      <color theme="1"/>
      <name val="Arial"/>
      <family val="2"/>
    </font>
    <font>
      <b/>
      <sz val="30"/>
      <name val="Arial"/>
      <family val="2"/>
    </font>
    <font>
      <sz val="12"/>
      <color rgb="FF000000"/>
      <name val="Arial"/>
      <family val="2"/>
    </font>
    <font>
      <sz val="10"/>
      <name val="Arial Nova Cond Light"/>
      <family val="2"/>
    </font>
    <font>
      <sz val="10"/>
      <color rgb="FF000000"/>
      <name val="Arial Nova Cond Light"/>
      <family val="2"/>
    </font>
    <font>
      <sz val="9"/>
      <color rgb="FF000000"/>
      <name val="Arial Nova Cond Light"/>
      <family val="2"/>
    </font>
    <font>
      <sz val="9"/>
      <name val="Arial Nova Cond Light"/>
      <family val="2"/>
    </font>
    <font>
      <b/>
      <sz val="10"/>
      <color indexed="8"/>
      <name val="Arial"/>
      <family val="2"/>
    </font>
    <font>
      <b/>
      <sz val="10"/>
      <color rgb="FF000000"/>
      <name val="Tahoma"/>
      <family val="2"/>
    </font>
    <font>
      <sz val="10"/>
      <color rgb="FF000000"/>
      <name val="Tahoma"/>
      <family val="2"/>
    </font>
    <font>
      <b/>
      <sz val="9"/>
      <color theme="1"/>
      <name val="Arial Nova Cond Light"/>
      <family val="2"/>
    </font>
    <font>
      <sz val="9"/>
      <color theme="1"/>
      <name val="Arial Nova Cond Light"/>
      <family val="2"/>
    </font>
    <font>
      <sz val="24"/>
      <color theme="1"/>
      <name val="Arial"/>
      <family val="2"/>
    </font>
    <font>
      <sz val="20"/>
      <color theme="1"/>
      <name val="Arial"/>
      <family val="2"/>
    </font>
    <font>
      <sz val="10.5"/>
      <color theme="1"/>
      <name val="Arial"/>
      <family val="2"/>
    </font>
    <font>
      <b/>
      <sz val="14"/>
      <color theme="0"/>
      <name val="Arial"/>
      <family val="2"/>
    </font>
    <font>
      <sz val="11"/>
      <color theme="0"/>
      <name val="Arial"/>
      <family val="2"/>
    </font>
    <font>
      <sz val="10"/>
      <color theme="1"/>
      <name val="Arial Narrow"/>
      <family val="2"/>
    </font>
    <font>
      <b/>
      <sz val="10"/>
      <color theme="1"/>
      <name val="Calibri"/>
      <family val="2"/>
      <scheme val="minor"/>
    </font>
    <font>
      <b/>
      <sz val="10"/>
      <color theme="1"/>
      <name val="Arial Narrow"/>
      <family val="2"/>
    </font>
    <font>
      <b/>
      <sz val="8"/>
      <color theme="1"/>
      <name val="Calibri"/>
      <family val="2"/>
      <scheme val="minor"/>
    </font>
    <font>
      <sz val="9"/>
      <color theme="1"/>
      <name val="Arial Narrow"/>
      <family val="2"/>
    </font>
    <font>
      <b/>
      <sz val="9"/>
      <name val="Arial Nova Cond Light"/>
      <family val="2"/>
    </font>
    <font>
      <sz val="8"/>
      <color theme="1"/>
      <name val="Arial Nova Cond Light"/>
      <family val="2"/>
    </font>
    <font>
      <sz val="9"/>
      <color indexed="8"/>
      <name val="Arial Nova Cond Light"/>
      <family val="2"/>
    </font>
    <font>
      <sz val="9"/>
      <color theme="0" tint="-4.9989318521683403E-2"/>
      <name val="Arial Nova Cond Light"/>
      <family val="2"/>
    </font>
    <font>
      <sz val="11"/>
      <color theme="1"/>
      <name val="Arial Nova Cond Light"/>
      <family val="2"/>
    </font>
    <font>
      <sz val="12"/>
      <name val="Calibri"/>
      <family val="2"/>
      <scheme val="minor"/>
    </font>
    <font>
      <b/>
      <sz val="9"/>
      <color rgb="FF000000"/>
      <name val="Arial Nova Cond Light"/>
      <family val="2"/>
    </font>
    <font>
      <b/>
      <sz val="10"/>
      <name val="Arial Nova Cond Light"/>
      <family val="2"/>
    </font>
    <font>
      <b/>
      <sz val="11"/>
      <name val="Arial Nova Cond Light"/>
      <family val="2"/>
    </font>
    <font>
      <sz val="12"/>
      <name val="Calibri"/>
      <family val="2"/>
    </font>
    <font>
      <sz val="10"/>
      <name val="Calibri"/>
      <family val="2"/>
      <scheme val="minor"/>
    </font>
    <font>
      <b/>
      <sz val="12"/>
      <name val="Calibri"/>
      <family val="2"/>
      <scheme val="minor"/>
    </font>
    <font>
      <b/>
      <sz val="11"/>
      <color theme="0"/>
      <name val="Calibri"/>
      <family val="2"/>
      <scheme val="minor"/>
    </font>
    <font>
      <b/>
      <sz val="14"/>
      <color theme="0"/>
      <name val="Calibri"/>
      <family val="2"/>
      <scheme val="minor"/>
    </font>
    <font>
      <b/>
      <sz val="11"/>
      <name val="Arial"/>
      <family val="2"/>
    </font>
    <font>
      <sz val="12"/>
      <color rgb="FF000000"/>
      <name val="Tahoma"/>
      <family val="2"/>
    </font>
    <font>
      <sz val="12"/>
      <color rgb="FFFF0000"/>
      <name val="Calibri"/>
      <family val="2"/>
    </font>
    <font>
      <sz val="12"/>
      <color theme="1"/>
      <name val="Calibri"/>
      <family val="2"/>
    </font>
    <font>
      <sz val="9"/>
      <color theme="0"/>
      <name val="Arial Nova Cond Light"/>
      <family val="2"/>
    </font>
    <font>
      <sz val="8"/>
      <color theme="0"/>
      <name val="Arial Nova Cond Light"/>
      <family val="2"/>
    </font>
    <font>
      <sz val="11"/>
      <color theme="1"/>
      <name val="Calibri"/>
      <family val="2"/>
    </font>
    <font>
      <b/>
      <sz val="11"/>
      <color rgb="FF000000"/>
      <name val="Calibri"/>
      <family val="2"/>
    </font>
    <font>
      <b/>
      <sz val="12"/>
      <name val="Arial"/>
      <family val="2"/>
    </font>
    <font>
      <b/>
      <sz val="12"/>
      <color rgb="FF000000"/>
      <name val="Arial"/>
      <family val="2"/>
    </font>
    <font>
      <b/>
      <sz val="14"/>
      <color rgb="FF000000"/>
      <name val="Arial"/>
      <family val="2"/>
    </font>
    <font>
      <sz val="10"/>
      <color rgb="FF000000"/>
      <name val="Calibri"/>
      <family val="2"/>
    </font>
    <font>
      <sz val="12"/>
      <color theme="1"/>
      <name val="Arial"/>
      <family val="2"/>
    </font>
    <font>
      <sz val="12"/>
      <color rgb="FFFF0000"/>
      <name val="Arial"/>
      <family val="2"/>
    </font>
    <font>
      <sz val="11"/>
      <name val="Arial Nova Cond Light"/>
      <family val="2"/>
    </font>
  </fonts>
  <fills count="3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00B050"/>
        <bgColor rgb="FF000000"/>
      </patternFill>
    </fill>
    <fill>
      <patternFill patternType="solid">
        <fgColor rgb="FFFFFF00"/>
        <bgColor indexed="64"/>
      </patternFill>
    </fill>
    <fill>
      <patternFill patternType="solid">
        <fgColor rgb="FFFFFFFF"/>
        <bgColor rgb="FF000000"/>
      </patternFill>
    </fill>
    <fill>
      <patternFill patternType="solid">
        <fgColor rgb="FFFFC00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7BB800"/>
        <bgColor indexed="64"/>
      </patternFill>
    </fill>
    <fill>
      <patternFill patternType="solid">
        <fgColor theme="6" tint="0.39997558519241921"/>
        <bgColor indexed="64"/>
      </patternFill>
    </fill>
    <fill>
      <patternFill patternType="solid">
        <fgColor theme="6"/>
        <bgColor indexed="64"/>
      </patternFill>
    </fill>
    <fill>
      <patternFill patternType="solid">
        <fgColor rgb="FF92D050"/>
        <bgColor rgb="FF3AEE3A"/>
      </patternFill>
    </fill>
    <fill>
      <patternFill patternType="solid">
        <fgColor rgb="FF00FF00"/>
        <bgColor indexed="64"/>
      </patternFill>
    </fill>
    <fill>
      <patternFill patternType="solid">
        <fgColor theme="6" tint="-0.499984740745262"/>
        <bgColor indexed="64"/>
      </patternFill>
    </fill>
    <fill>
      <patternFill patternType="solid">
        <fgColor rgb="FF92D050"/>
        <bgColor rgb="FF000000"/>
      </patternFill>
    </fill>
    <fill>
      <patternFill patternType="solid">
        <fgColor rgb="FF76933C"/>
        <bgColor rgb="FF000000"/>
      </patternFill>
    </fill>
    <fill>
      <patternFill patternType="solid">
        <fgColor rgb="FFD9D9D9"/>
        <bgColor rgb="FF000000"/>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style="thin">
        <color auto="1"/>
      </left>
      <right style="medium">
        <color auto="1"/>
      </right>
      <top/>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top style="medium">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top/>
      <bottom style="thin">
        <color auto="1"/>
      </bottom>
      <diagonal/>
    </border>
    <border>
      <left style="thin">
        <color auto="1"/>
      </left>
      <right/>
      <top style="medium">
        <color indexed="64"/>
      </top>
      <bottom style="medium">
        <color indexed="64"/>
      </bottom>
      <diagonal/>
    </border>
    <border>
      <left style="thin">
        <color auto="1"/>
      </left>
      <right/>
      <top/>
      <bottom/>
      <diagonal/>
    </border>
    <border>
      <left/>
      <right style="medium">
        <color indexed="64"/>
      </right>
      <top style="thin">
        <color auto="1"/>
      </top>
      <bottom style="medium">
        <color indexed="64"/>
      </bottom>
      <diagonal/>
    </border>
  </borders>
  <cellStyleXfs count="2915">
    <xf numFmtId="0" fontId="0" fillId="0" borderId="0"/>
    <xf numFmtId="173" fontId="10" fillId="0" borderId="0" applyFont="0" applyFill="0" applyBorder="0" applyAlignment="0" applyProtection="0"/>
    <xf numFmtId="173" fontId="6" fillId="0" borderId="0" applyFont="0" applyFill="0" applyBorder="0" applyAlignment="0" applyProtection="0"/>
    <xf numFmtId="167" fontId="19" fillId="0" borderId="0" applyFont="0" applyFill="0" applyBorder="0" applyAlignment="0" applyProtection="0"/>
    <xf numFmtId="171" fontId="4" fillId="0" borderId="0" applyFont="0" applyFill="0" applyBorder="0" applyAlignment="0" applyProtection="0"/>
    <xf numFmtId="167" fontId="4" fillId="0" borderId="0" applyFont="0" applyFill="0" applyBorder="0" applyAlignment="0" applyProtection="0"/>
    <xf numFmtId="170" fontId="6" fillId="0" borderId="0" applyFont="0" applyFill="0" applyBorder="0" applyAlignment="0" applyProtection="0"/>
    <xf numFmtId="171" fontId="4" fillId="0" borderId="0" applyFont="0" applyFill="0" applyBorder="0" applyAlignment="0" applyProtection="0"/>
    <xf numFmtId="170" fontId="4" fillId="0" borderId="0" applyFont="0" applyFill="0" applyBorder="0" applyAlignment="0" applyProtection="0"/>
    <xf numFmtId="172" fontId="6" fillId="0" borderId="0" applyFont="0" applyFill="0" applyBorder="0" applyAlignment="0" applyProtection="0"/>
    <xf numFmtId="175" fontId="6" fillId="0" borderId="0" applyFont="0" applyFill="0" applyBorder="0" applyAlignment="0" applyProtection="0"/>
    <xf numFmtId="169" fontId="19" fillId="0" borderId="0" applyFont="0" applyFill="0" applyBorder="0" applyAlignment="0" applyProtection="0"/>
    <xf numFmtId="166" fontId="13" fillId="0" borderId="0" applyFont="0" applyFill="0" applyBorder="0" applyAlignment="0" applyProtection="0"/>
    <xf numFmtId="170" fontId="4" fillId="0" borderId="0" applyFont="0" applyFill="0" applyBorder="0" applyAlignment="0" applyProtection="0"/>
    <xf numFmtId="0" fontId="6" fillId="0" borderId="0"/>
    <xf numFmtId="0" fontId="6" fillId="0" borderId="0"/>
    <xf numFmtId="0" fontId="13" fillId="0" borderId="0"/>
    <xf numFmtId="0" fontId="6" fillId="0" borderId="0"/>
    <xf numFmtId="0" fontId="6" fillId="0" borderId="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0" fontId="6" fillId="0" borderId="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49" fontId="30" fillId="0" borderId="0" applyFill="0" applyBorder="0" applyProtection="0">
      <alignment horizontal="left" vertical="center"/>
    </xf>
    <xf numFmtId="0" fontId="31" fillId="0" borderId="0" applyNumberFormat="0" applyFill="0" applyBorder="0" applyProtection="0">
      <alignment horizontal="left" vertical="center"/>
    </xf>
    <xf numFmtId="0" fontId="31" fillId="0" borderId="0" applyNumberFormat="0" applyFill="0" applyBorder="0" applyProtection="0">
      <alignment horizontal="righ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4" fontId="30" fillId="0" borderId="0" applyFill="0" applyBorder="0" applyProtection="0">
      <alignment horizontal="right" vertical="center"/>
    </xf>
    <xf numFmtId="22" fontId="30" fillId="0" borderId="0" applyFill="0" applyBorder="0" applyProtection="0">
      <alignment horizontal="right" vertical="center"/>
    </xf>
    <xf numFmtId="4" fontId="30" fillId="0" borderId="0" applyFill="0" applyBorder="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0" fontId="29" fillId="5" borderId="0" applyNumberFormat="0" applyBorder="0" applyAlignment="0" applyProtection="0"/>
    <xf numFmtId="0" fontId="32" fillId="5" borderId="0" applyNumberFormat="0" applyBorder="0" applyAlignment="0" applyProtection="0"/>
    <xf numFmtId="177" fontId="30" fillId="0" borderId="0" applyFill="0" applyBorder="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0" fontId="31" fillId="2" borderId="0" applyNumberFormat="0" applyBorder="0" applyProtection="0">
      <alignment horizontal="center" vertical="center"/>
    </xf>
    <xf numFmtId="0" fontId="31" fillId="12" borderId="0" applyNumberFormat="0" applyBorder="0" applyProtection="0">
      <alignment horizontal="center" vertical="center" wrapText="1"/>
    </xf>
    <xf numFmtId="0" fontId="30" fillId="12" borderId="0" applyNumberFormat="0" applyBorder="0" applyProtection="0">
      <alignment horizontal="right" vertical="center" wrapText="1"/>
    </xf>
    <xf numFmtId="0" fontId="31" fillId="13" borderId="0" applyNumberFormat="0" applyBorder="0" applyProtection="0">
      <alignment horizontal="center" vertical="center"/>
    </xf>
    <xf numFmtId="0" fontId="31" fillId="14" borderId="0" applyNumberFormat="0" applyBorder="0" applyProtection="0">
      <alignment horizontal="center" vertical="center" wrapText="1"/>
    </xf>
    <xf numFmtId="0" fontId="31" fillId="14" borderId="0" applyNumberFormat="0" applyBorder="0" applyProtection="0">
      <alignment horizontal="righ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43"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43" fontId="3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2" fontId="1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33" fillId="0" borderId="0" applyFont="0" applyFill="0" applyBorder="0" applyAlignment="0" applyProtection="0"/>
    <xf numFmtId="170"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70"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5" fontId="19" fillId="0" borderId="0" applyFont="0" applyFill="0" applyBorder="0" applyAlignment="0" applyProtection="0"/>
    <xf numFmtId="169" fontId="6" fillId="0" borderId="0" applyFont="0" applyFill="0" applyBorder="0" applyAlignment="0" applyProtection="0"/>
    <xf numFmtId="165"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5" fontId="33"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70" fontId="19"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35" fillId="9" borderId="0" applyNumberFormat="0" applyBorder="0" applyAlignment="0" applyProtection="0"/>
    <xf numFmtId="0" fontId="19" fillId="0" borderId="0"/>
    <xf numFmtId="0" fontId="6" fillId="0" borderId="0"/>
    <xf numFmtId="0" fontId="33" fillId="0" borderId="0"/>
    <xf numFmtId="0" fontId="27" fillId="0" borderId="0"/>
    <xf numFmtId="0" fontId="27" fillId="0" borderId="0"/>
    <xf numFmtId="0" fontId="33" fillId="0" borderId="0"/>
    <xf numFmtId="0" fontId="6" fillId="0" borderId="0"/>
    <xf numFmtId="0" fontId="19" fillId="0" borderId="0"/>
    <xf numFmtId="0" fontId="6" fillId="0" borderId="0"/>
    <xf numFmtId="0" fontId="33" fillId="0" borderId="0"/>
    <xf numFmtId="0" fontId="33" fillId="0" borderId="0"/>
    <xf numFmtId="0" fontId="28" fillId="0" borderId="0"/>
    <xf numFmtId="0" fontId="36" fillId="0" borderId="0"/>
    <xf numFmtId="0" fontId="6" fillId="0" borderId="0"/>
    <xf numFmtId="3" fontId="30" fillId="0" borderId="0" applyFill="0" applyBorder="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9" fontId="24" fillId="0" borderId="0" applyFont="0" applyFill="0" applyBorder="0" applyAlignment="0" applyProtection="0"/>
    <xf numFmtId="9" fontId="2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171" fontId="4" fillId="0" borderId="0" applyFont="0" applyFill="0" applyBorder="0" applyAlignment="0" applyProtection="0"/>
    <xf numFmtId="170" fontId="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28" fillId="0" borderId="0"/>
    <xf numFmtId="43" fontId="19" fillId="0" borderId="0" applyFont="0" applyFill="0" applyBorder="0" applyAlignment="0" applyProtection="0"/>
  </cellStyleXfs>
  <cellXfs count="977">
    <xf numFmtId="0" fontId="0" fillId="0" borderId="0" xfId="0"/>
    <xf numFmtId="0" fontId="37" fillId="0" borderId="0" xfId="0" applyFont="1"/>
    <xf numFmtId="178" fontId="7" fillId="0" borderId="0" xfId="0" applyNumberFormat="1" applyFont="1" applyAlignment="1">
      <alignment horizontal="center"/>
    </xf>
    <xf numFmtId="0" fontId="8" fillId="0" borderId="0" xfId="0" applyFont="1" applyFill="1"/>
    <xf numFmtId="0" fontId="8" fillId="0" borderId="0" xfId="0" applyFont="1" applyFill="1" applyAlignment="1">
      <alignment vertical="center"/>
    </xf>
    <xf numFmtId="0" fontId="11" fillId="0" borderId="0"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7" fillId="0" borderId="0" xfId="0" applyFont="1" applyFill="1"/>
    <xf numFmtId="0" fontId="37" fillId="0" borderId="0" xfId="0" applyFont="1" applyAlignment="1">
      <alignment horizont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48" fillId="0" borderId="0" xfId="0" applyFont="1" applyFill="1" applyBorder="1" applyAlignment="1">
      <alignment horizontal="center" vertical="top" wrapText="1"/>
    </xf>
    <xf numFmtId="0" fontId="8" fillId="0" borderId="0" xfId="0" applyFont="1" applyFill="1" applyBorder="1" applyAlignment="1">
      <alignment vertical="center"/>
    </xf>
    <xf numFmtId="0" fontId="8" fillId="0" borderId="0" xfId="0" applyFont="1" applyFill="1" applyBorder="1" applyAlignment="1">
      <alignment horizontal="left" vertical="top" wrapText="1"/>
    </xf>
    <xf numFmtId="176" fontId="8" fillId="0" borderId="0" xfId="2859" applyNumberFormat="1" applyFont="1" applyFill="1" applyBorder="1" applyAlignment="1">
      <alignment horizontal="center" vertical="center"/>
    </xf>
    <xf numFmtId="2" fontId="8" fillId="0" borderId="0" xfId="0" applyNumberFormat="1" applyFont="1" applyFill="1" applyBorder="1" applyAlignment="1">
      <alignment horizontal="center" vertical="center"/>
    </xf>
    <xf numFmtId="0" fontId="47" fillId="0" borderId="0" xfId="0" applyFont="1" applyFill="1" applyBorder="1" applyAlignment="1">
      <alignment horizontal="center" vertical="center"/>
    </xf>
    <xf numFmtId="0" fontId="46" fillId="0" borderId="0" xfId="0" applyFont="1" applyFill="1"/>
    <xf numFmtId="0" fontId="46" fillId="3" borderId="0" xfId="0" applyFont="1" applyFill="1"/>
    <xf numFmtId="0" fontId="46" fillId="3" borderId="0" xfId="0" applyFont="1" applyFill="1" applyAlignment="1">
      <alignment horizontal="center"/>
    </xf>
    <xf numFmtId="0" fontId="60" fillId="0" borderId="0" xfId="0" applyFont="1" applyFill="1"/>
    <xf numFmtId="0" fontId="61" fillId="0" borderId="0" xfId="0" applyFont="1" applyFill="1"/>
    <xf numFmtId="0" fontId="62" fillId="0" borderId="0" xfId="0" applyFont="1" applyFill="1" applyBorder="1" applyAlignment="1">
      <alignment horizontal="center" vertical="center"/>
    </xf>
    <xf numFmtId="9" fontId="43" fillId="0" borderId="0" xfId="2860" applyFont="1" applyFill="1" applyBorder="1" applyAlignment="1">
      <alignment horizontal="center" vertical="center"/>
    </xf>
    <xf numFmtId="9" fontId="63" fillId="0" borderId="0" xfId="2860" applyFont="1" applyFill="1" applyBorder="1" applyAlignment="1">
      <alignment horizontal="center" vertical="center"/>
    </xf>
    <xf numFmtId="0" fontId="64" fillId="0" borderId="0" xfId="0" applyFont="1" applyFill="1" applyBorder="1" applyAlignment="1">
      <alignment horizontal="center" vertical="center" wrapText="1"/>
    </xf>
    <xf numFmtId="0" fontId="45" fillId="3" borderId="0" xfId="0" applyFont="1" applyFill="1"/>
    <xf numFmtId="0" fontId="46" fillId="0" borderId="0" xfId="0" applyFont="1" applyFill="1" applyAlignment="1">
      <alignment horizontal="center"/>
    </xf>
    <xf numFmtId="41" fontId="46" fillId="0" borderId="0" xfId="0" applyNumberFormat="1" applyFont="1" applyFill="1" applyAlignment="1">
      <alignment horizontal="center"/>
    </xf>
    <xf numFmtId="2" fontId="46" fillId="0" borderId="0" xfId="0" applyNumberFormat="1" applyFont="1" applyFill="1" applyAlignment="1">
      <alignment horizontal="center"/>
    </xf>
    <xf numFmtId="43" fontId="44" fillId="0" borderId="0" xfId="0" applyNumberFormat="1" applyFont="1" applyFill="1" applyAlignment="1"/>
    <xf numFmtId="43" fontId="46" fillId="0" borderId="0" xfId="0" applyNumberFormat="1" applyFont="1" applyFill="1" applyAlignment="1">
      <alignment horizontal="center"/>
    </xf>
    <xf numFmtId="0" fontId="11" fillId="0" borderId="0" xfId="0" applyFont="1" applyFill="1" applyBorder="1" applyAlignment="1">
      <alignment horizontal="center" vertical="center" wrapText="1"/>
    </xf>
    <xf numFmtId="0" fontId="24" fillId="0" borderId="0" xfId="0" applyFont="1"/>
    <xf numFmtId="0" fontId="24" fillId="0" borderId="0" xfId="0" applyFont="1" applyAlignment="1">
      <alignment wrapText="1"/>
    </xf>
    <xf numFmtId="0" fontId="6" fillId="3" borderId="0" xfId="0" applyFont="1" applyFill="1" applyAlignment="1">
      <alignment horizontal="center"/>
    </xf>
    <xf numFmtId="0" fontId="65" fillId="0" borderId="0" xfId="0" applyFont="1" applyFill="1" applyAlignment="1">
      <alignment horizontal="center" vertical="center"/>
    </xf>
    <xf numFmtId="0" fontId="20" fillId="0" borderId="0" xfId="0" applyFont="1" applyFill="1" applyAlignment="1">
      <alignment horizontal="center" vertical="center"/>
    </xf>
    <xf numFmtId="181" fontId="20" fillId="0" borderId="0" xfId="0" applyNumberFormat="1" applyFont="1" applyFill="1" applyAlignment="1">
      <alignment horizontal="center" vertical="center"/>
    </xf>
    <xf numFmtId="0" fontId="6" fillId="0" borderId="0" xfId="0" applyFont="1" applyFill="1" applyAlignment="1">
      <alignment horizontal="center"/>
    </xf>
    <xf numFmtId="42" fontId="6" fillId="0" borderId="0" xfId="2858" applyFont="1" applyFill="1" applyAlignment="1">
      <alignment horizontal="center"/>
    </xf>
    <xf numFmtId="0" fontId="20" fillId="0" borderId="0" xfId="0" applyFont="1" applyFill="1" applyAlignment="1">
      <alignment horizontal="center"/>
    </xf>
    <xf numFmtId="181" fontId="6" fillId="0" borderId="0" xfId="0" applyNumberFormat="1" applyFont="1" applyFill="1" applyAlignment="1">
      <alignment horizontal="center"/>
    </xf>
    <xf numFmtId="0" fontId="6" fillId="0" borderId="0" xfId="0" applyFont="1" applyFill="1" applyBorder="1" applyAlignment="1">
      <alignment horizontal="center"/>
    </xf>
    <xf numFmtId="171" fontId="6" fillId="0" borderId="0" xfId="2859" applyNumberFormat="1" applyFont="1" applyFill="1" applyBorder="1" applyAlignment="1">
      <alignment horizontal="center"/>
    </xf>
    <xf numFmtId="181" fontId="24" fillId="0" borderId="0" xfId="0" applyNumberFormat="1" applyFont="1" applyFill="1" applyBorder="1" applyAlignment="1">
      <alignment horizontal="center" vertical="center"/>
    </xf>
    <xf numFmtId="8" fontId="6" fillId="0" borderId="0" xfId="0" applyNumberFormat="1" applyFont="1" applyFill="1" applyBorder="1" applyAlignment="1">
      <alignment horizontal="center"/>
    </xf>
    <xf numFmtId="1" fontId="6" fillId="0" borderId="0" xfId="0" applyNumberFormat="1" applyFont="1" applyFill="1" applyAlignment="1">
      <alignment horizontal="center"/>
    </xf>
    <xf numFmtId="43" fontId="6" fillId="0" borderId="0" xfId="0" applyNumberFormat="1" applyFont="1" applyFill="1" applyAlignment="1">
      <alignment horizontal="center"/>
    </xf>
    <xf numFmtId="0" fontId="6" fillId="3" borderId="0" xfId="0" applyFont="1" applyFill="1" applyAlignment="1">
      <alignment horizontal="left" vertical="top"/>
    </xf>
    <xf numFmtId="0" fontId="20" fillId="3" borderId="0" xfId="0" applyFont="1" applyFill="1" applyAlignment="1">
      <alignment horizontal="center"/>
    </xf>
    <xf numFmtId="0" fontId="6" fillId="0" borderId="0" xfId="0" applyFont="1" applyFill="1" applyAlignment="1">
      <alignment horizontal="center" vertical="center"/>
    </xf>
    <xf numFmtId="42" fontId="6" fillId="0" borderId="0" xfId="2858" applyFont="1" applyFill="1" applyAlignment="1">
      <alignment horizontal="center" vertical="center"/>
    </xf>
    <xf numFmtId="180" fontId="6" fillId="0" borderId="0" xfId="0" applyNumberFormat="1" applyFont="1" applyFill="1" applyAlignment="1">
      <alignment horizontal="center" vertical="center"/>
    </xf>
    <xf numFmtId="181" fontId="65" fillId="0" borderId="0" xfId="0" applyNumberFormat="1" applyFont="1" applyFill="1" applyAlignment="1">
      <alignment horizontal="center" vertical="center"/>
    </xf>
    <xf numFmtId="176" fontId="20" fillId="3" borderId="0" xfId="0" applyNumberFormat="1" applyFont="1" applyFill="1" applyAlignment="1">
      <alignment horizontal="left" vertical="top"/>
    </xf>
    <xf numFmtId="0" fontId="20" fillId="3" borderId="0" xfId="0" applyFont="1" applyFill="1" applyAlignment="1">
      <alignment horizontal="left" vertical="top"/>
    </xf>
    <xf numFmtId="0" fontId="12" fillId="3" borderId="0" xfId="0" applyFont="1" applyFill="1" applyAlignment="1">
      <alignment horizontal="left" vertical="top"/>
    </xf>
    <xf numFmtId="0" fontId="12" fillId="0" borderId="0" xfId="0" applyFont="1" applyFill="1" applyAlignment="1">
      <alignment horizontal="center"/>
    </xf>
    <xf numFmtId="0" fontId="68" fillId="0" borderId="0" xfId="0" applyFont="1" applyFill="1" applyAlignment="1">
      <alignment horizontal="center"/>
    </xf>
    <xf numFmtId="2" fontId="20" fillId="0" borderId="0" xfId="0" applyNumberFormat="1" applyFont="1" applyFill="1" applyAlignment="1">
      <alignment horizontal="center" vertical="center"/>
    </xf>
    <xf numFmtId="2" fontId="65" fillId="0" borderId="0" xfId="0" applyNumberFormat="1" applyFont="1" applyFill="1" applyAlignment="1">
      <alignment horizontal="center" vertical="center"/>
    </xf>
    <xf numFmtId="0" fontId="69" fillId="0" borderId="0" xfId="0" applyFont="1" applyFill="1" applyAlignment="1">
      <alignment horizontal="center" vertical="center"/>
    </xf>
    <xf numFmtId="0" fontId="59" fillId="0" borderId="0" xfId="0" applyFont="1" applyAlignment="1">
      <alignment horizontal="left" vertical="top" wrapText="1"/>
    </xf>
    <xf numFmtId="0" fontId="54" fillId="0" borderId="0" xfId="14" applyFont="1" applyBorder="1" applyAlignment="1">
      <alignment vertical="center"/>
    </xf>
    <xf numFmtId="0" fontId="54" fillId="2" borderId="0" xfId="14" applyFont="1" applyFill="1" applyBorder="1" applyAlignment="1">
      <alignment vertical="center"/>
    </xf>
    <xf numFmtId="174" fontId="54" fillId="16" borderId="3" xfId="0" applyNumberFormat="1" applyFont="1" applyFill="1" applyBorder="1" applyAlignment="1">
      <alignment vertical="center"/>
    </xf>
    <xf numFmtId="0" fontId="54" fillId="2" borderId="0" xfId="14" applyFont="1" applyFill="1" applyAlignment="1">
      <alignment vertical="center"/>
    </xf>
    <xf numFmtId="174" fontId="54" fillId="17" borderId="1" xfId="0" applyNumberFormat="1" applyFont="1" applyFill="1" applyBorder="1" applyAlignment="1">
      <alignment vertical="center"/>
    </xf>
    <xf numFmtId="174" fontId="54" fillId="16" borderId="1" xfId="0" applyNumberFormat="1" applyFont="1" applyFill="1" applyBorder="1" applyAlignment="1">
      <alignment vertical="center"/>
    </xf>
    <xf numFmtId="174" fontId="54" fillId="17" borderId="4" xfId="0" applyNumberFormat="1" applyFont="1" applyFill="1" applyBorder="1" applyAlignment="1">
      <alignment vertical="center"/>
    </xf>
    <xf numFmtId="10" fontId="54" fillId="16" borderId="1" xfId="0" applyNumberFormat="1" applyFont="1" applyFill="1" applyBorder="1" applyAlignment="1">
      <alignment vertical="center"/>
    </xf>
    <xf numFmtId="174" fontId="54" fillId="17" borderId="2" xfId="0" applyNumberFormat="1" applyFont="1" applyFill="1" applyBorder="1" applyAlignment="1">
      <alignment vertical="center"/>
    </xf>
    <xf numFmtId="0" fontId="54" fillId="0" borderId="0" xfId="14" applyFont="1" applyAlignment="1">
      <alignment vertical="center"/>
    </xf>
    <xf numFmtId="0" fontId="54" fillId="2" borderId="0" xfId="14" applyFont="1" applyFill="1" applyAlignment="1">
      <alignment horizontal="left" vertical="center"/>
    </xf>
    <xf numFmtId="10" fontId="54" fillId="2" borderId="0" xfId="14" applyNumberFormat="1" applyFont="1" applyFill="1" applyAlignment="1">
      <alignment vertical="center"/>
    </xf>
    <xf numFmtId="0" fontId="54" fillId="2" borderId="0" xfId="14" applyFont="1" applyFill="1" applyAlignment="1">
      <alignment vertical="top"/>
    </xf>
    <xf numFmtId="10" fontId="54" fillId="0" borderId="0" xfId="14" applyNumberFormat="1" applyFont="1" applyAlignment="1">
      <alignment vertical="center"/>
    </xf>
    <xf numFmtId="0" fontId="54" fillId="0" borderId="0" xfId="14" applyFont="1" applyAlignment="1">
      <alignment horizontal="left" vertical="center"/>
    </xf>
    <xf numFmtId="0" fontId="5" fillId="3" borderId="0" xfId="0" applyFont="1" applyFill="1" applyAlignment="1">
      <alignment horizontal="left" vertical="top"/>
    </xf>
    <xf numFmtId="42" fontId="5" fillId="0" borderId="0" xfId="2858" applyFont="1" applyFill="1" applyAlignment="1">
      <alignment horizontal="center"/>
    </xf>
    <xf numFmtId="0" fontId="5" fillId="0" borderId="0" xfId="0" applyFont="1" applyFill="1" applyAlignment="1">
      <alignment horizontal="center"/>
    </xf>
    <xf numFmtId="189" fontId="65" fillId="0" borderId="0" xfId="0" applyNumberFormat="1" applyFont="1" applyFill="1" applyAlignment="1">
      <alignment horizontal="center" vertical="center"/>
    </xf>
    <xf numFmtId="189" fontId="20" fillId="0" borderId="0" xfId="0" applyNumberFormat="1" applyFont="1" applyFill="1" applyAlignment="1">
      <alignment horizontal="center" vertical="center"/>
    </xf>
    <xf numFmtId="189" fontId="66" fillId="0" borderId="0" xfId="0" applyNumberFormat="1" applyFont="1" applyFill="1" applyAlignment="1">
      <alignment horizontal="center"/>
    </xf>
    <xf numFmtId="189" fontId="67" fillId="0" borderId="0" xfId="0" applyNumberFormat="1" applyFont="1" applyFill="1" applyAlignment="1">
      <alignment horizontal="center" vertical="center"/>
    </xf>
    <xf numFmtId="181" fontId="5" fillId="0" borderId="0" xfId="0" applyNumberFormat="1" applyFont="1" applyFill="1" applyAlignment="1">
      <alignment horizontal="center"/>
    </xf>
    <xf numFmtId="176" fontId="0" fillId="0" borderId="0" xfId="0" applyNumberFormat="1"/>
    <xf numFmtId="189" fontId="6" fillId="0" borderId="0" xfId="0" applyNumberFormat="1" applyFont="1" applyFill="1" applyAlignment="1">
      <alignment horizontal="center"/>
    </xf>
    <xf numFmtId="43" fontId="5" fillId="0" borderId="0" xfId="2859" applyFont="1" applyFill="1" applyAlignment="1">
      <alignment horizontal="center"/>
    </xf>
    <xf numFmtId="186" fontId="66" fillId="0" borderId="0" xfId="2859" applyNumberFormat="1" applyFont="1" applyFill="1" applyAlignment="1">
      <alignment horizontal="center"/>
    </xf>
    <xf numFmtId="186" fontId="5" fillId="0" borderId="0" xfId="2859" applyNumberFormat="1" applyFont="1" applyFill="1" applyAlignment="1">
      <alignment horizontal="center"/>
    </xf>
    <xf numFmtId="174" fontId="54" fillId="16" borderId="5" xfId="0" applyNumberFormat="1" applyFont="1" applyFill="1" applyBorder="1" applyAlignment="1">
      <alignment vertical="center"/>
    </xf>
    <xf numFmtId="0" fontId="59" fillId="0" borderId="0" xfId="0" applyFont="1" applyAlignment="1">
      <alignment horizontal="left"/>
    </xf>
    <xf numFmtId="0" fontId="58" fillId="17" borderId="16" xfId="0" applyFont="1" applyFill="1" applyBorder="1" applyAlignment="1">
      <alignment horizontal="left" vertical="center"/>
    </xf>
    <xf numFmtId="0" fontId="58" fillId="32" borderId="1" xfId="2913" applyFont="1" applyFill="1" applyBorder="1" applyAlignment="1">
      <alignment horizontal="left" vertical="center" wrapText="1"/>
    </xf>
    <xf numFmtId="0" fontId="58" fillId="32" borderId="1" xfId="2913" applyFont="1" applyFill="1" applyBorder="1" applyAlignment="1">
      <alignment horizontal="left" vertical="top" wrapText="1"/>
    </xf>
    <xf numFmtId="0" fontId="58" fillId="32" borderId="11" xfId="2913" applyFont="1" applyFill="1" applyBorder="1" applyAlignment="1">
      <alignment horizontal="left" vertical="center" wrapText="1"/>
    </xf>
    <xf numFmtId="0" fontId="59" fillId="0" borderId="16" xfId="0" applyFont="1" applyBorder="1" applyAlignment="1">
      <alignment horizontal="left"/>
    </xf>
    <xf numFmtId="0" fontId="59" fillId="0" borderId="1" xfId="0" applyFont="1" applyBorder="1" applyAlignment="1">
      <alignment horizontal="left"/>
    </xf>
    <xf numFmtId="0" fontId="59" fillId="0" borderId="1" xfId="0" applyFont="1" applyBorder="1" applyAlignment="1">
      <alignment horizontal="left" vertical="top" wrapText="1"/>
    </xf>
    <xf numFmtId="0" fontId="59" fillId="0" borderId="11" xfId="0" applyFont="1" applyBorder="1" applyAlignment="1">
      <alignment horizontal="left"/>
    </xf>
    <xf numFmtId="42" fontId="59" fillId="0" borderId="1" xfId="2858" applyFont="1" applyBorder="1" applyAlignment="1">
      <alignment horizontal="left"/>
    </xf>
    <xf numFmtId="42" fontId="59" fillId="0" borderId="1" xfId="2858" applyFont="1" applyBorder="1" applyAlignment="1">
      <alignment horizontal="left" vertical="top" wrapText="1"/>
    </xf>
    <xf numFmtId="42" fontId="59" fillId="0" borderId="1" xfId="2858" applyFont="1" applyBorder="1" applyAlignment="1">
      <alignment horizontal="left" wrapText="1"/>
    </xf>
    <xf numFmtId="42" fontId="59" fillId="0" borderId="0" xfId="2858" applyFont="1" applyAlignment="1">
      <alignment horizontal="left" vertical="top" wrapText="1"/>
    </xf>
    <xf numFmtId="0" fontId="59" fillId="0" borderId="2" xfId="0" applyFont="1" applyBorder="1" applyAlignment="1">
      <alignment horizontal="left"/>
    </xf>
    <xf numFmtId="0" fontId="59" fillId="0" borderId="49" xfId="0" applyFont="1" applyBorder="1" applyAlignment="1">
      <alignment horizontal="left"/>
    </xf>
    <xf numFmtId="0" fontId="59" fillId="0" borderId="4" xfId="0" applyFont="1" applyBorder="1" applyAlignment="1">
      <alignment horizontal="left"/>
    </xf>
    <xf numFmtId="42" fontId="59" fillId="0" borderId="4" xfId="0" applyNumberFormat="1" applyFont="1" applyBorder="1" applyAlignment="1">
      <alignment horizontal="left"/>
    </xf>
    <xf numFmtId="0" fontId="59" fillId="0" borderId="4" xfId="0" applyFont="1" applyBorder="1" applyAlignment="1">
      <alignment horizontal="left" vertical="top" wrapText="1"/>
    </xf>
    <xf numFmtId="0" fontId="58" fillId="17" borderId="16" xfId="0" applyFont="1" applyFill="1" applyBorder="1" applyAlignment="1">
      <alignment horizontal="center" vertical="center" wrapText="1"/>
    </xf>
    <xf numFmtId="0" fontId="58" fillId="32" borderId="1" xfId="2913" applyFont="1" applyFill="1" applyBorder="1" applyAlignment="1">
      <alignment horizontal="center" vertical="center" wrapText="1"/>
    </xf>
    <xf numFmtId="0" fontId="58" fillId="32" borderId="11" xfId="2913" applyFont="1" applyFill="1" applyBorder="1" applyAlignment="1">
      <alignment horizontal="center" vertical="center" wrapText="1"/>
    </xf>
    <xf numFmtId="0" fontId="59" fillId="0" borderId="1" xfId="0" applyFont="1" applyBorder="1" applyAlignment="1">
      <alignment horizontal="left" wrapText="1"/>
    </xf>
    <xf numFmtId="9" fontId="59" fillId="0" borderId="1" xfId="0" applyNumberFormat="1" applyFont="1" applyBorder="1" applyAlignment="1">
      <alignment horizontal="left"/>
    </xf>
    <xf numFmtId="0" fontId="58" fillId="17" borderId="34" xfId="0" applyFont="1" applyFill="1" applyBorder="1" applyAlignment="1">
      <alignment vertical="center"/>
    </xf>
    <xf numFmtId="0" fontId="58" fillId="17" borderId="27" xfId="0" applyFont="1" applyFill="1" applyBorder="1" applyAlignment="1">
      <alignment vertical="center"/>
    </xf>
    <xf numFmtId="0" fontId="58" fillId="17" borderId="28" xfId="0" applyFont="1" applyFill="1" applyBorder="1" applyAlignment="1">
      <alignment vertical="center"/>
    </xf>
    <xf numFmtId="0" fontId="59" fillId="0" borderId="11" xfId="0" applyFont="1" applyBorder="1" applyAlignment="1">
      <alignment horizontal="left" wrapText="1"/>
    </xf>
    <xf numFmtId="0" fontId="59" fillId="19" borderId="1" xfId="0" applyFont="1" applyFill="1" applyBorder="1" applyAlignment="1">
      <alignment horizontal="left" wrapText="1"/>
    </xf>
    <xf numFmtId="0" fontId="59" fillId="19" borderId="1" xfId="0" applyFont="1" applyFill="1" applyBorder="1" applyAlignment="1">
      <alignment horizontal="left"/>
    </xf>
    <xf numFmtId="0" fontId="59" fillId="19" borderId="1" xfId="0" applyFont="1" applyFill="1" applyBorder="1" applyAlignment="1">
      <alignment horizontal="left" vertical="top" wrapText="1"/>
    </xf>
    <xf numFmtId="190" fontId="59" fillId="3" borderId="0" xfId="0" applyNumberFormat="1" applyFont="1" applyFill="1" applyAlignment="1">
      <alignment horizontal="left" vertical="center"/>
    </xf>
    <xf numFmtId="0" fontId="59" fillId="0" borderId="12" xfId="0" applyFont="1" applyBorder="1" applyAlignment="1">
      <alignment horizontal="left"/>
    </xf>
    <xf numFmtId="0" fontId="58" fillId="32" borderId="4" xfId="2913" applyFont="1" applyFill="1" applyBorder="1" applyAlignment="1">
      <alignment horizontal="left" vertical="center" wrapText="1"/>
    </xf>
    <xf numFmtId="0" fontId="58" fillId="32" borderId="12" xfId="2913" applyFont="1" applyFill="1" applyBorder="1" applyAlignment="1">
      <alignment horizontal="left" vertical="top" wrapText="1"/>
    </xf>
    <xf numFmtId="0" fontId="59" fillId="0" borderId="61" xfId="0" applyFont="1" applyBorder="1" applyAlignment="1">
      <alignment horizontal="left"/>
    </xf>
    <xf numFmtId="0" fontId="59" fillId="0" borderId="5" xfId="0" applyFont="1" applyBorder="1" applyAlignment="1">
      <alignment horizontal="left"/>
    </xf>
    <xf numFmtId="0" fontId="59" fillId="0" borderId="62" xfId="0" applyFont="1" applyBorder="1" applyAlignment="1">
      <alignment horizontal="left" vertical="top" wrapText="1"/>
    </xf>
    <xf numFmtId="0" fontId="59" fillId="0" borderId="11" xfId="0" applyFont="1" applyBorder="1" applyAlignment="1">
      <alignment horizontal="left" vertical="top" wrapText="1"/>
    </xf>
    <xf numFmtId="0" fontId="59" fillId="0" borderId="12" xfId="0" applyFont="1" applyBorder="1" applyAlignment="1">
      <alignment horizontal="left" vertical="top" wrapText="1"/>
    </xf>
    <xf numFmtId="171" fontId="59" fillId="0" borderId="1" xfId="2862" applyFont="1" applyFill="1" applyBorder="1" applyAlignment="1">
      <alignment horizontal="left"/>
    </xf>
    <xf numFmtId="0" fontId="59" fillId="30" borderId="16" xfId="0" applyFont="1" applyFill="1" applyBorder="1" applyAlignment="1">
      <alignment horizontal="left"/>
    </xf>
    <xf numFmtId="0" fontId="59" fillId="0" borderId="22" xfId="0" applyFont="1" applyBorder="1" applyAlignment="1">
      <alignment horizontal="left"/>
    </xf>
    <xf numFmtId="0" fontId="59" fillId="0" borderId="23" xfId="0" applyFont="1" applyBorder="1" applyAlignment="1">
      <alignment horizontal="left" vertical="top" wrapText="1"/>
    </xf>
    <xf numFmtId="0" fontId="58" fillId="16" borderId="1" xfId="0" applyFont="1" applyFill="1" applyBorder="1" applyAlignment="1">
      <alignment horizontal="left" vertical="center" wrapText="1"/>
    </xf>
    <xf numFmtId="0" fontId="58" fillId="16" borderId="1" xfId="0" applyFont="1" applyFill="1" applyBorder="1" applyAlignment="1">
      <alignment horizontal="left" vertical="top" wrapText="1"/>
    </xf>
    <xf numFmtId="0" fontId="59" fillId="19" borderId="11" xfId="0" applyFont="1" applyFill="1" applyBorder="1" applyAlignment="1">
      <alignment horizontal="left"/>
    </xf>
    <xf numFmtId="0" fontId="70" fillId="15" borderId="0" xfId="0" applyFont="1" applyFill="1" applyAlignment="1">
      <alignment horizontal="left"/>
    </xf>
    <xf numFmtId="0" fontId="54" fillId="15" borderId="0" xfId="0" applyFont="1" applyFill="1" applyAlignment="1">
      <alignment horizontal="left"/>
    </xf>
    <xf numFmtId="4" fontId="54" fillId="15" borderId="0" xfId="0" applyNumberFormat="1" applyFont="1" applyFill="1" applyAlignment="1">
      <alignment horizontal="left"/>
    </xf>
    <xf numFmtId="4" fontId="54" fillId="15" borderId="0" xfId="0" applyNumberFormat="1" applyFont="1" applyFill="1" applyAlignment="1">
      <alignment horizontal="left" vertical="top" wrapText="1"/>
    </xf>
    <xf numFmtId="4" fontId="54" fillId="0" borderId="0" xfId="0" applyNumberFormat="1" applyFont="1" applyAlignment="1">
      <alignment horizontal="left"/>
    </xf>
    <xf numFmtId="0" fontId="54" fillId="15" borderId="0" xfId="0" applyFont="1" applyFill="1" applyAlignment="1" applyProtection="1">
      <alignment horizontal="left"/>
      <protection locked="0"/>
    </xf>
    <xf numFmtId="0" fontId="70" fillId="15" borderId="0" xfId="0" applyFont="1" applyFill="1" applyAlignment="1" applyProtection="1">
      <alignment horizontal="left"/>
      <protection locked="0"/>
    </xf>
    <xf numFmtId="9" fontId="74" fillId="0" borderId="1" xfId="2860" applyFont="1" applyFill="1" applyBorder="1" applyAlignment="1">
      <alignment horizontal="center" vertical="center"/>
    </xf>
    <xf numFmtId="9" fontId="74" fillId="0" borderId="1" xfId="2861" applyFont="1" applyFill="1" applyBorder="1" applyAlignment="1">
      <alignment horizontal="center" vertical="center"/>
    </xf>
    <xf numFmtId="185" fontId="74" fillId="0" borderId="5" xfId="2912" applyNumberFormat="1" applyFont="1" applyFill="1" applyBorder="1" applyAlignment="1">
      <alignment horizontal="center" vertical="center"/>
    </xf>
    <xf numFmtId="181" fontId="66" fillId="0" borderId="0" xfId="0" applyNumberFormat="1" applyFont="1" applyFill="1" applyAlignment="1">
      <alignment horizontal="center" vertical="center"/>
    </xf>
    <xf numFmtId="181" fontId="67" fillId="0" borderId="0" xfId="0" applyNumberFormat="1" applyFont="1" applyFill="1" applyAlignment="1">
      <alignment horizontal="center" vertical="center"/>
    </xf>
    <xf numFmtId="174" fontId="74" fillId="0" borderId="1" xfId="2860" applyNumberFormat="1" applyFont="1" applyFill="1" applyBorder="1" applyAlignment="1">
      <alignment horizontal="center" vertical="center"/>
    </xf>
    <xf numFmtId="174" fontId="74" fillId="0" borderId="1" xfId="2861" applyNumberFormat="1" applyFont="1" applyFill="1" applyBorder="1" applyAlignment="1">
      <alignment horizontal="center" vertical="center"/>
    </xf>
    <xf numFmtId="10" fontId="54" fillId="16" borderId="2" xfId="14" applyNumberFormat="1" applyFont="1" applyFill="1" applyBorder="1" applyAlignment="1">
      <alignment horizontal="center" vertical="center" wrapText="1"/>
    </xf>
    <xf numFmtId="10" fontId="54" fillId="17" borderId="1" xfId="0" applyNumberFormat="1" applyFont="1" applyFill="1" applyBorder="1" applyAlignment="1">
      <alignment vertical="center"/>
    </xf>
    <xf numFmtId="0" fontId="70" fillId="16" borderId="57" xfId="14" applyFont="1" applyFill="1" applyBorder="1" applyAlignment="1">
      <alignment horizontal="center" vertical="top" wrapText="1"/>
    </xf>
    <xf numFmtId="176" fontId="78" fillId="0" borderId="1" xfId="2862" applyNumberFormat="1" applyFont="1" applyFill="1" applyBorder="1" applyAlignment="1">
      <alignment horizontal="left"/>
    </xf>
    <xf numFmtId="0" fontId="20" fillId="0" borderId="0" xfId="0" applyFont="1" applyFill="1" applyAlignment="1">
      <alignment horizontal="left"/>
    </xf>
    <xf numFmtId="0" fontId="59" fillId="0" borderId="1" xfId="0" applyFont="1" applyBorder="1" applyAlignment="1">
      <alignment horizontal="left" vertical="top"/>
    </xf>
    <xf numFmtId="183" fontId="74" fillId="0" borderId="1" xfId="0" applyNumberFormat="1" applyFont="1" applyBorder="1" applyAlignment="1">
      <alignment horizontal="center" vertical="center"/>
    </xf>
    <xf numFmtId="190" fontId="59" fillId="0" borderId="0" xfId="0" applyNumberFormat="1" applyFont="1" applyAlignment="1">
      <alignment horizontal="left" vertical="center"/>
    </xf>
    <xf numFmtId="0" fontId="59" fillId="0" borderId="11" xfId="0" applyFont="1" applyBorder="1"/>
    <xf numFmtId="0" fontId="74" fillId="0" borderId="1" xfId="0" applyFont="1" applyBorder="1" applyAlignment="1">
      <alignment horizontal="center" vertical="center"/>
    </xf>
    <xf numFmtId="190" fontId="71" fillId="0" borderId="0" xfId="0" applyNumberFormat="1" applyFont="1" applyAlignment="1">
      <alignment horizontal="left" vertical="center" wrapText="1"/>
    </xf>
    <xf numFmtId="0" fontId="59" fillId="0" borderId="16" xfId="0" applyFont="1" applyFill="1" applyBorder="1" applyAlignment="1">
      <alignment horizontal="left"/>
    </xf>
    <xf numFmtId="0" fontId="59" fillId="0" borderId="1" xfId="0" applyFont="1" applyFill="1" applyBorder="1" applyAlignment="1">
      <alignment horizontal="left"/>
    </xf>
    <xf numFmtId="171" fontId="74" fillId="0" borderId="1" xfId="2862" applyFont="1" applyFill="1" applyBorder="1" applyAlignment="1">
      <alignment horizontal="left"/>
    </xf>
    <xf numFmtId="0" fontId="77" fillId="0" borderId="1" xfId="0" applyFont="1" applyFill="1" applyBorder="1" applyAlignment="1">
      <alignment horizontal="left"/>
    </xf>
    <xf numFmtId="0" fontId="59" fillId="0" borderId="1" xfId="0" applyFont="1" applyFill="1" applyBorder="1" applyAlignment="1">
      <alignment horizontal="left" wrapText="1"/>
    </xf>
    <xf numFmtId="0" fontId="59" fillId="0" borderId="11" xfId="0" applyFont="1" applyFill="1" applyBorder="1" applyAlignment="1">
      <alignment horizontal="left" vertical="top" wrapText="1"/>
    </xf>
    <xf numFmtId="0" fontId="59" fillId="0" borderId="1" xfId="0" applyFont="1" applyFill="1" applyBorder="1" applyAlignment="1">
      <alignment horizontal="left" vertical="top" wrapText="1"/>
    </xf>
    <xf numFmtId="0" fontId="59" fillId="0" borderId="5" xfId="0" applyFont="1" applyFill="1" applyBorder="1" applyAlignment="1">
      <alignment vertical="center"/>
    </xf>
    <xf numFmtId="0" fontId="59" fillId="0" borderId="11" xfId="0" applyFont="1" applyFill="1" applyBorder="1"/>
    <xf numFmtId="0" fontId="59" fillId="0" borderId="11" xfId="0" applyFont="1" applyFill="1" applyBorder="1" applyAlignment="1">
      <alignment horizontal="left"/>
    </xf>
    <xf numFmtId="0" fontId="59" fillId="0" borderId="11" xfId="0" applyFont="1" applyFill="1" applyBorder="1" applyAlignment="1">
      <alignment horizontal="left" wrapText="1"/>
    </xf>
    <xf numFmtId="0" fontId="59" fillId="0" borderId="11" xfId="0" quotePrefix="1" applyFont="1" applyFill="1" applyBorder="1" applyAlignment="1">
      <alignment horizontal="left" wrapText="1"/>
    </xf>
    <xf numFmtId="2" fontId="74" fillId="0" borderId="1" xfId="0" applyNumberFormat="1" applyFont="1" applyFill="1" applyBorder="1" applyAlignment="1">
      <alignment horizontal="center" vertical="center"/>
    </xf>
    <xf numFmtId="0" fontId="80" fillId="0" borderId="1" xfId="0" applyFont="1" applyBorder="1" applyAlignment="1">
      <alignment horizontal="left" vertical="center" wrapText="1"/>
    </xf>
    <xf numFmtId="0" fontId="80" fillId="0" borderId="1" xfId="0" applyFont="1" applyBorder="1" applyAlignment="1">
      <alignment horizontal="justify" vertical="center" wrapText="1"/>
    </xf>
    <xf numFmtId="0" fontId="81" fillId="29" borderId="1" xfId="0" applyFont="1" applyFill="1" applyBorder="1" applyAlignment="1">
      <alignment horizontal="left" vertical="center" wrapText="1"/>
    </xf>
    <xf numFmtId="0" fontId="81" fillId="33" borderId="1" xfId="0" applyFont="1" applyFill="1" applyBorder="1" applyAlignment="1">
      <alignment horizontal="left" vertical="center" wrapText="1"/>
    </xf>
    <xf numFmtId="174" fontId="33" fillId="0" borderId="0" xfId="0" applyNumberFormat="1" applyFont="1"/>
    <xf numFmtId="10" fontId="74" fillId="0" borderId="1" xfId="2860" applyNumberFormat="1" applyFont="1" applyFill="1" applyBorder="1" applyAlignment="1">
      <alignment horizontal="center"/>
    </xf>
    <xf numFmtId="0" fontId="59" fillId="0" borderId="1" xfId="0" applyFont="1" applyFill="1" applyBorder="1" applyAlignment="1">
      <alignment horizontal="left" vertical="top"/>
    </xf>
    <xf numFmtId="0" fontId="59" fillId="0" borderId="11" xfId="0" applyFont="1" applyFill="1" applyBorder="1" applyAlignment="1">
      <alignment horizontal="left" vertical="center" wrapText="1"/>
    </xf>
    <xf numFmtId="0" fontId="59" fillId="24" borderId="11" xfId="0" applyFont="1" applyFill="1" applyBorder="1" applyAlignment="1">
      <alignment horizontal="left" vertical="center" wrapText="1"/>
    </xf>
    <xf numFmtId="0" fontId="59" fillId="0" borderId="17" xfId="0" applyFont="1" applyFill="1" applyBorder="1" applyAlignment="1">
      <alignment horizontal="left"/>
    </xf>
    <xf numFmtId="185" fontId="74" fillId="0" borderId="1" xfId="2912" applyNumberFormat="1" applyFont="1" applyFill="1" applyBorder="1" applyAlignment="1">
      <alignment horizontal="center" vertical="center"/>
    </xf>
    <xf numFmtId="2" fontId="74" fillId="0" borderId="1" xfId="0" applyNumberFormat="1" applyFont="1" applyBorder="1" applyAlignment="1">
      <alignment horizontal="center" vertical="center"/>
    </xf>
    <xf numFmtId="0" fontId="59" fillId="0" borderId="7" xfId="0" applyFont="1" applyFill="1" applyBorder="1" applyAlignment="1">
      <alignment horizontal="left"/>
    </xf>
    <xf numFmtId="10" fontId="78" fillId="0" borderId="1" xfId="2860" applyNumberFormat="1" applyFont="1" applyFill="1" applyBorder="1" applyAlignment="1">
      <alignment horizontal="center"/>
    </xf>
    <xf numFmtId="0" fontId="59" fillId="0" borderId="63" xfId="0" applyFont="1" applyFill="1" applyBorder="1" applyAlignment="1">
      <alignment horizontal="left"/>
    </xf>
    <xf numFmtId="0" fontId="59" fillId="24" borderId="11" xfId="0" quotePrefix="1" applyFont="1" applyFill="1" applyBorder="1" applyAlignment="1">
      <alignment horizontal="left" vertical="center" wrapText="1"/>
    </xf>
    <xf numFmtId="9" fontId="75" fillId="30" borderId="1" xfId="21" applyNumberFormat="1" applyFont="1" applyFill="1" applyBorder="1" applyAlignment="1" applyProtection="1">
      <alignment horizontal="center" vertical="center" wrapText="1"/>
      <protection locked="0"/>
    </xf>
    <xf numFmtId="9" fontId="33" fillId="0" borderId="0" xfId="0" applyNumberFormat="1" applyFont="1"/>
    <xf numFmtId="9" fontId="75" fillId="20" borderId="1" xfId="21" applyNumberFormat="1" applyFont="1" applyFill="1" applyBorder="1" applyAlignment="1" applyProtection="1">
      <alignment horizontal="center" vertical="center" wrapText="1"/>
      <protection locked="0"/>
    </xf>
    <xf numFmtId="9" fontId="75" fillId="31" borderId="1" xfId="21" applyNumberFormat="1" applyFont="1" applyFill="1" applyBorder="1" applyAlignment="1" applyProtection="1">
      <alignment horizontal="center" vertical="center" wrapText="1"/>
      <protection locked="0"/>
    </xf>
    <xf numFmtId="9" fontId="81" fillId="29" borderId="1" xfId="21" applyNumberFormat="1" applyFont="1" applyFill="1" applyBorder="1" applyAlignment="1" applyProtection="1">
      <alignment horizontal="center" vertical="center" wrapText="1"/>
      <protection locked="0"/>
    </xf>
    <xf numFmtId="0" fontId="83" fillId="34" borderId="0" xfId="0" applyFont="1" applyFill="1" applyAlignment="1">
      <alignment horizontal="center"/>
    </xf>
    <xf numFmtId="0" fontId="82" fillId="20" borderId="0" xfId="0" applyFont="1" applyFill="1"/>
    <xf numFmtId="0" fontId="82" fillId="20" borderId="0" xfId="0" applyFont="1" applyFill="1" applyAlignment="1">
      <alignment horizontal="center"/>
    </xf>
    <xf numFmtId="185" fontId="59" fillId="0" borderId="0" xfId="0" applyNumberFormat="1" applyFont="1" applyAlignment="1">
      <alignment horizontal="left"/>
    </xf>
    <xf numFmtId="186" fontId="59" fillId="0" borderId="0" xfId="2859" applyNumberFormat="1" applyFont="1" applyAlignment="1">
      <alignment horizontal="left"/>
    </xf>
    <xf numFmtId="0" fontId="64" fillId="0" borderId="0" xfId="0" applyFont="1" applyFill="1" applyBorder="1" applyAlignment="1">
      <alignment horizontal="left" vertical="center" wrapText="1"/>
    </xf>
    <xf numFmtId="10" fontId="54" fillId="16" borderId="3" xfId="0" applyNumberFormat="1" applyFont="1" applyFill="1" applyBorder="1" applyAlignment="1">
      <alignment vertical="center"/>
    </xf>
    <xf numFmtId="10" fontId="54" fillId="17" borderId="2" xfId="0" applyNumberFormat="1" applyFont="1" applyFill="1" applyBorder="1" applyAlignment="1">
      <alignment vertical="center"/>
    </xf>
    <xf numFmtId="10" fontId="54" fillId="17" borderId="4" xfId="0" applyNumberFormat="1" applyFont="1" applyFill="1" applyBorder="1" applyAlignment="1">
      <alignment vertical="center"/>
    </xf>
    <xf numFmtId="10" fontId="54" fillId="16" borderId="5" xfId="0" applyNumberFormat="1" applyFont="1" applyFill="1" applyBorder="1" applyAlignment="1">
      <alignment vertical="center"/>
    </xf>
    <xf numFmtId="10" fontId="53" fillId="0" borderId="1" xfId="14" applyNumberFormat="1" applyFont="1" applyFill="1" applyBorder="1" applyAlignment="1">
      <alignment horizontal="center" vertical="center" wrapText="1"/>
    </xf>
    <xf numFmtId="10" fontId="53" fillId="0" borderId="4" xfId="14" applyNumberFormat="1" applyFont="1" applyFill="1" applyBorder="1" applyAlignment="1">
      <alignment horizontal="center" vertical="center" wrapText="1"/>
    </xf>
    <xf numFmtId="10" fontId="54" fillId="0" borderId="1" xfId="0" applyNumberFormat="1" applyFont="1" applyFill="1" applyBorder="1" applyAlignment="1">
      <alignment horizontal="center" vertical="center"/>
    </xf>
    <xf numFmtId="10" fontId="54" fillId="0" borderId="1" xfId="14" applyNumberFormat="1" applyFont="1" applyFill="1" applyBorder="1" applyAlignment="1">
      <alignment horizontal="center" vertical="center" wrapText="1"/>
    </xf>
    <xf numFmtId="0" fontId="58" fillId="17" borderId="17" xfId="0" applyFont="1" applyFill="1" applyBorder="1" applyAlignment="1">
      <alignment horizontal="left" vertical="center"/>
    </xf>
    <xf numFmtId="0" fontId="58" fillId="32" borderId="2" xfId="2913" applyFont="1" applyFill="1" applyBorder="1" applyAlignment="1">
      <alignment horizontal="left" vertical="center" wrapText="1"/>
    </xf>
    <xf numFmtId="0" fontId="59" fillId="0" borderId="2" xfId="0" applyFont="1" applyFill="1" applyBorder="1" applyAlignment="1">
      <alignment horizontal="left"/>
    </xf>
    <xf numFmtId="185" fontId="74" fillId="0" borderId="2" xfId="2912" applyNumberFormat="1" applyFont="1" applyFill="1" applyBorder="1" applyAlignment="1">
      <alignment horizontal="center" vertical="center"/>
    </xf>
    <xf numFmtId="0" fontId="59" fillId="24" borderId="60" xfId="0" quotePrefix="1" applyFont="1" applyFill="1" applyBorder="1" applyAlignment="1">
      <alignment horizontal="left" vertical="center" wrapText="1"/>
    </xf>
    <xf numFmtId="0" fontId="59" fillId="0" borderId="0" xfId="0" applyFont="1" applyFill="1" applyBorder="1" applyAlignment="1">
      <alignment horizontal="left"/>
    </xf>
    <xf numFmtId="185" fontId="74" fillId="0" borderId="0" xfId="2912" applyNumberFormat="1" applyFont="1" applyFill="1" applyBorder="1" applyAlignment="1">
      <alignment horizontal="center" vertical="center"/>
    </xf>
    <xf numFmtId="0" fontId="59" fillId="0" borderId="0" xfId="0" quotePrefix="1" applyFont="1" applyFill="1" applyBorder="1" applyAlignment="1">
      <alignment horizontal="left" vertical="center" wrapText="1"/>
    </xf>
    <xf numFmtId="190" fontId="71" fillId="0" borderId="0" xfId="0" applyNumberFormat="1" applyFont="1" applyFill="1" applyBorder="1" applyAlignment="1">
      <alignment horizontal="left" vertical="center" wrapText="1"/>
    </xf>
    <xf numFmtId="0" fontId="58" fillId="17" borderId="61" xfId="0" applyFont="1" applyFill="1" applyBorder="1" applyAlignment="1">
      <alignment horizontal="left" vertical="center"/>
    </xf>
    <xf numFmtId="0" fontId="58" fillId="32" borderId="30" xfId="2913" applyFont="1" applyFill="1" applyBorder="1" applyAlignment="1">
      <alignment horizontal="left" vertical="center" wrapText="1"/>
    </xf>
    <xf numFmtId="0" fontId="58" fillId="32" borderId="39" xfId="2913" applyFont="1" applyFill="1" applyBorder="1" applyAlignment="1">
      <alignment horizontal="left" vertical="top" wrapText="1"/>
    </xf>
    <xf numFmtId="0" fontId="59" fillId="0" borderId="1" xfId="0" applyFont="1" applyBorder="1" applyAlignment="1">
      <alignment horizontal="center"/>
    </xf>
    <xf numFmtId="0" fontId="58" fillId="32" borderId="1" xfId="2913" applyFont="1" applyFill="1" applyBorder="1" applyAlignment="1">
      <alignment horizontal="center" vertical="top" wrapText="1"/>
    </xf>
    <xf numFmtId="9" fontId="59" fillId="0" borderId="1" xfId="2860" applyFont="1" applyBorder="1" applyAlignment="1">
      <alignment horizontal="center"/>
    </xf>
    <xf numFmtId="0" fontId="58" fillId="17" borderId="16" xfId="0" applyFont="1" applyFill="1" applyBorder="1" applyAlignment="1">
      <alignment horizontal="center" vertical="center"/>
    </xf>
    <xf numFmtId="0" fontId="58" fillId="16" borderId="1" xfId="0" applyFont="1" applyFill="1" applyBorder="1" applyAlignment="1">
      <alignment horizontal="center" vertical="center" wrapText="1"/>
    </xf>
    <xf numFmtId="0" fontId="58" fillId="32" borderId="30" xfId="2913" applyFont="1" applyFill="1" applyBorder="1" applyAlignment="1">
      <alignment horizontal="center" vertical="center" wrapText="1"/>
    </xf>
    <xf numFmtId="0" fontId="70" fillId="16" borderId="59" xfId="14" applyFont="1" applyFill="1" applyBorder="1" applyAlignment="1">
      <alignment vertical="center" wrapText="1"/>
    </xf>
    <xf numFmtId="0" fontId="70" fillId="16" borderId="50" xfId="14" applyFont="1" applyFill="1" applyBorder="1" applyAlignment="1">
      <alignment vertical="center" wrapText="1"/>
    </xf>
    <xf numFmtId="10" fontId="53" fillId="0" borderId="2" xfId="14" applyNumberFormat="1" applyFont="1" applyFill="1" applyBorder="1" applyAlignment="1">
      <alignment horizontal="center" vertical="center" wrapText="1"/>
    </xf>
    <xf numFmtId="10" fontId="54" fillId="0" borderId="2" xfId="0" applyNumberFormat="1" applyFont="1" applyFill="1" applyBorder="1" applyAlignment="1">
      <alignment horizontal="center" vertical="center"/>
    </xf>
    <xf numFmtId="0" fontId="70" fillId="16" borderId="40" xfId="14" applyFont="1" applyFill="1" applyBorder="1" applyAlignment="1">
      <alignment vertical="center" wrapText="1"/>
    </xf>
    <xf numFmtId="0" fontId="70" fillId="16" borderId="41" xfId="14" applyFont="1" applyFill="1" applyBorder="1" applyAlignment="1">
      <alignment vertical="center" wrapText="1"/>
    </xf>
    <xf numFmtId="0" fontId="70" fillId="16" borderId="42" xfId="14" applyFont="1" applyFill="1" applyBorder="1" applyAlignment="1">
      <alignment vertical="center" wrapText="1"/>
    </xf>
    <xf numFmtId="2" fontId="6" fillId="0" borderId="1" xfId="0" applyNumberFormat="1" applyFont="1" applyFill="1" applyBorder="1" applyAlignment="1" applyProtection="1">
      <alignment horizontal="center" vertical="center" wrapText="1"/>
      <protection locked="0"/>
    </xf>
    <xf numFmtId="180"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185" fontId="6" fillId="0" borderId="1" xfId="2912" applyNumberFormat="1" applyFont="1" applyFill="1" applyBorder="1" applyAlignment="1" applyProtection="1">
      <alignment horizontal="center" vertical="center" wrapText="1"/>
      <protection locked="0"/>
    </xf>
    <xf numFmtId="2" fontId="6" fillId="0" borderId="5" xfId="0" applyNumberFormat="1" applyFont="1" applyFill="1" applyBorder="1" applyAlignment="1" applyProtection="1">
      <alignment horizontal="center" vertical="center" wrapText="1"/>
      <protection locked="0"/>
    </xf>
    <xf numFmtId="185" fontId="59" fillId="0" borderId="1" xfId="2912" applyNumberFormat="1" applyFont="1" applyBorder="1" applyAlignment="1">
      <alignment horizontal="left"/>
    </xf>
    <xf numFmtId="0" fontId="59" fillId="0" borderId="1" xfId="2859" applyNumberFormat="1" applyFont="1" applyBorder="1" applyAlignment="1">
      <alignment horizontal="center"/>
    </xf>
    <xf numFmtId="2" fontId="59" fillId="0" borderId="1" xfId="2859" applyNumberFormat="1" applyFont="1" applyBorder="1" applyAlignment="1">
      <alignment horizontal="center"/>
    </xf>
    <xf numFmtId="183" fontId="59" fillId="0" borderId="1" xfId="2859" applyNumberFormat="1" applyFont="1" applyBorder="1" applyAlignment="1">
      <alignment horizontal="center"/>
    </xf>
    <xf numFmtId="0" fontId="58" fillId="32" borderId="2" xfId="2913" applyFont="1" applyFill="1" applyBorder="1" applyAlignment="1">
      <alignment horizontal="center" vertical="center" wrapText="1"/>
    </xf>
    <xf numFmtId="0" fontId="58" fillId="32" borderId="60" xfId="2913" applyFont="1" applyFill="1" applyBorder="1" applyAlignment="1">
      <alignment horizontal="center" vertical="center" wrapText="1"/>
    </xf>
    <xf numFmtId="0" fontId="71" fillId="0" borderId="16" xfId="0" applyFont="1" applyBorder="1" applyAlignment="1">
      <alignment horizontal="left"/>
    </xf>
    <xf numFmtId="0" fontId="71" fillId="0" borderId="1" xfId="0" applyFont="1" applyFill="1" applyBorder="1" applyAlignment="1">
      <alignment horizontal="left"/>
    </xf>
    <xf numFmtId="9" fontId="71" fillId="0" borderId="1" xfId="2860" applyFont="1" applyFill="1" applyBorder="1" applyAlignment="1">
      <alignment horizontal="center" vertical="center"/>
    </xf>
    <xf numFmtId="0" fontId="71" fillId="0" borderId="0" xfId="0" applyFont="1" applyAlignment="1">
      <alignment horizontal="left"/>
    </xf>
    <xf numFmtId="0" fontId="54" fillId="16" borderId="2" xfId="14" applyFont="1" applyFill="1" applyBorder="1" applyAlignment="1">
      <alignment horizontal="center" vertical="center" textRotation="90" wrapText="1"/>
    </xf>
    <xf numFmtId="10" fontId="54" fillId="16" borderId="58" xfId="2860" applyNumberFormat="1" applyFont="1" applyFill="1" applyBorder="1" applyAlignment="1">
      <alignment horizontal="center" vertical="center" wrapText="1"/>
    </xf>
    <xf numFmtId="10" fontId="54" fillId="16" borderId="50" xfId="2860" applyNumberFormat="1" applyFont="1" applyFill="1" applyBorder="1" applyAlignment="1">
      <alignment horizontal="center" vertical="center" wrapText="1"/>
    </xf>
    <xf numFmtId="0" fontId="17" fillId="16" borderId="1" xfId="0" applyFont="1" applyFill="1" applyBorder="1" applyAlignment="1">
      <alignment horizontal="center" vertical="center" wrapText="1"/>
    </xf>
    <xf numFmtId="0" fontId="18" fillId="16" borderId="1" xfId="0" applyFont="1" applyFill="1" applyBorder="1" applyAlignment="1">
      <alignment horizontal="center" vertical="center" wrapText="1"/>
    </xf>
    <xf numFmtId="0" fontId="17" fillId="21" borderId="1"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8" fillId="19" borderId="1" xfId="0" applyFont="1" applyFill="1" applyBorder="1" applyAlignment="1">
      <alignment horizontal="center" vertical="center" wrapText="1"/>
    </xf>
    <xf numFmtId="0" fontId="12" fillId="16" borderId="1" xfId="0" applyFont="1" applyFill="1" applyBorder="1" applyAlignment="1" applyProtection="1">
      <alignment horizontal="center" vertical="center" wrapText="1"/>
      <protection locked="0"/>
    </xf>
    <xf numFmtId="2" fontId="6" fillId="0" borderId="1" xfId="0" applyNumberFormat="1" applyFont="1" applyFill="1" applyBorder="1" applyAlignment="1">
      <alignment horizontal="center" vertical="center"/>
    </xf>
    <xf numFmtId="3" fontId="6" fillId="0" borderId="1" xfId="0" applyNumberFormat="1" applyFont="1" applyFill="1" applyBorder="1" applyAlignment="1">
      <alignment horizontal="center" vertical="center" wrapText="1"/>
    </xf>
    <xf numFmtId="182" fontId="5" fillId="0" borderId="1" xfId="0" applyNumberFormat="1" applyFont="1" applyFill="1" applyBorder="1" applyAlignment="1">
      <alignment horizontal="center" vertical="center" wrapText="1"/>
    </xf>
    <xf numFmtId="189" fontId="12" fillId="17" borderId="1" xfId="0" applyNumberFormat="1" applyFont="1" applyFill="1" applyBorder="1" applyAlignment="1" applyProtection="1">
      <alignment horizontal="center" vertical="center" wrapText="1"/>
      <protection locked="0"/>
    </xf>
    <xf numFmtId="189" fontId="52" fillId="0" borderId="1" xfId="2858" applyNumberFormat="1" applyFont="1" applyFill="1" applyBorder="1" applyAlignment="1">
      <alignment horizontal="center" vertical="center" wrapText="1"/>
    </xf>
    <xf numFmtId="189" fontId="52" fillId="0" borderId="1" xfId="2858" applyNumberFormat="1" applyFont="1" applyFill="1" applyBorder="1" applyAlignment="1">
      <alignment horizontal="center" vertical="center"/>
    </xf>
    <xf numFmtId="180" fontId="6" fillId="0" borderId="1" xfId="0" applyNumberFormat="1" applyFont="1" applyFill="1" applyBorder="1" applyAlignment="1">
      <alignment horizontal="center" vertical="center" wrapText="1"/>
    </xf>
    <xf numFmtId="189" fontId="24" fillId="0" borderId="1" xfId="2912" applyNumberFormat="1" applyFont="1" applyFill="1" applyBorder="1" applyAlignment="1">
      <alignment horizontal="center" vertical="center"/>
    </xf>
    <xf numFmtId="189" fontId="5" fillId="0" borderId="1" xfId="0" applyNumberFormat="1" applyFont="1" applyFill="1" applyBorder="1" applyAlignment="1">
      <alignment horizontal="center" vertical="center" wrapText="1"/>
    </xf>
    <xf numFmtId="189" fontId="6" fillId="0" borderId="1" xfId="2858" applyNumberFormat="1" applyFont="1" applyFill="1" applyBorder="1" applyAlignment="1">
      <alignment horizontal="center" vertical="center" wrapText="1"/>
    </xf>
    <xf numFmtId="189" fontId="6" fillId="0" borderId="1" xfId="2912" applyNumberFormat="1" applyFont="1" applyFill="1" applyBorder="1" applyAlignment="1">
      <alignment horizontal="center" vertical="center"/>
    </xf>
    <xf numFmtId="189" fontId="12" fillId="20" borderId="1" xfId="0" applyNumberFormat="1" applyFont="1" applyFill="1" applyBorder="1" applyAlignment="1" applyProtection="1">
      <alignment horizontal="center" vertical="center" wrapText="1"/>
      <protection locked="0"/>
    </xf>
    <xf numFmtId="189" fontId="24" fillId="0" borderId="1" xfId="2858" applyNumberFormat="1" applyFont="1" applyFill="1" applyBorder="1" applyAlignment="1">
      <alignment horizontal="center" vertical="center"/>
    </xf>
    <xf numFmtId="2" fontId="51" fillId="0" borderId="1" xfId="0" applyNumberFormat="1" applyFont="1" applyFill="1" applyBorder="1" applyAlignment="1">
      <alignment horizontal="center" vertical="center" wrapText="1"/>
    </xf>
    <xf numFmtId="1" fontId="24"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182" fontId="6" fillId="0" borderId="1" xfId="8" applyNumberFormat="1" applyFont="1" applyFill="1" applyBorder="1" applyAlignment="1">
      <alignment horizontal="center" vertical="center" wrapText="1"/>
    </xf>
    <xf numFmtId="181" fontId="12" fillId="17" borderId="1" xfId="0" applyNumberFormat="1" applyFont="1" applyFill="1" applyBorder="1" applyAlignment="1" applyProtection="1">
      <alignment horizontal="center" vertical="center" wrapText="1"/>
      <protection locked="0"/>
    </xf>
    <xf numFmtId="181" fontId="52" fillId="0" borderId="1" xfId="8" applyNumberFormat="1" applyFont="1" applyFill="1" applyBorder="1" applyAlignment="1">
      <alignment horizontal="center" vertical="center"/>
    </xf>
    <xf numFmtId="180" fontId="6" fillId="0" borderId="1" xfId="2859" applyNumberFormat="1" applyFont="1" applyFill="1" applyBorder="1" applyAlignment="1">
      <alignment horizontal="center" vertical="center" wrapText="1"/>
    </xf>
    <xf numFmtId="181" fontId="24" fillId="0" borderId="1" xfId="0" applyNumberFormat="1" applyFont="1" applyFill="1" applyBorder="1" applyAlignment="1">
      <alignment horizontal="center" vertical="center"/>
    </xf>
    <xf numFmtId="181" fontId="6" fillId="0" borderId="1" xfId="0" applyNumberFormat="1" applyFont="1" applyFill="1" applyBorder="1" applyAlignment="1">
      <alignment horizontal="center" vertical="center" wrapText="1"/>
    </xf>
    <xf numFmtId="181" fontId="6" fillId="0" borderId="1" xfId="2858" applyNumberFormat="1" applyFont="1" applyFill="1" applyBorder="1" applyAlignment="1">
      <alignment horizontal="center" vertical="center" wrapText="1"/>
    </xf>
    <xf numFmtId="181" fontId="6" fillId="0" borderId="1" xfId="0" applyNumberFormat="1" applyFont="1" applyFill="1" applyBorder="1" applyAlignment="1">
      <alignment horizontal="center" vertical="center"/>
    </xf>
    <xf numFmtId="2" fontId="12" fillId="16" borderId="1" xfId="0" applyNumberFormat="1" applyFont="1" applyFill="1" applyBorder="1" applyAlignment="1" applyProtection="1">
      <alignment horizontal="center" vertical="center" wrapText="1"/>
      <protection locked="0"/>
    </xf>
    <xf numFmtId="4" fontId="6" fillId="0" borderId="1" xfId="0" applyNumberFormat="1" applyFont="1" applyFill="1" applyBorder="1" applyAlignment="1">
      <alignment horizontal="center" vertical="center" wrapText="1"/>
    </xf>
    <xf numFmtId="1" fontId="6" fillId="0" borderId="1" xfId="2858" applyNumberFormat="1" applyFont="1" applyFill="1" applyBorder="1" applyAlignment="1">
      <alignment horizontal="center" vertical="center" wrapText="1"/>
    </xf>
    <xf numFmtId="189" fontId="6" fillId="0" borderId="1" xfId="0" applyNumberFormat="1" applyFont="1" applyFill="1" applyBorder="1" applyAlignment="1">
      <alignment horizontal="center" vertical="center" wrapText="1"/>
    </xf>
    <xf numFmtId="189" fontId="24" fillId="0" borderId="1" xfId="8" applyNumberFormat="1" applyFont="1" applyFill="1" applyBorder="1" applyAlignment="1">
      <alignment horizontal="center" vertical="center"/>
    </xf>
    <xf numFmtId="189" fontId="27" fillId="0" borderId="1" xfId="8" applyNumberFormat="1" applyFont="1" applyFill="1" applyBorder="1" applyAlignment="1">
      <alignment horizontal="center" vertical="center" wrapText="1"/>
    </xf>
    <xf numFmtId="2" fontId="24" fillId="0" borderId="1" xfId="0" applyNumberFormat="1" applyFont="1" applyFill="1" applyBorder="1" applyAlignment="1">
      <alignment horizontal="center" vertical="center"/>
    </xf>
    <xf numFmtId="171" fontId="6" fillId="0" borderId="1" xfId="2859" applyNumberFormat="1" applyFont="1" applyFill="1" applyBorder="1" applyAlignment="1">
      <alignment horizontal="center" vertical="center"/>
    </xf>
    <xf numFmtId="171" fontId="6" fillId="0" borderId="1" xfId="2859" applyNumberFormat="1" applyFont="1" applyFill="1" applyBorder="1" applyAlignment="1">
      <alignment horizontal="center" vertical="center"/>
    </xf>
    <xf numFmtId="189" fontId="24" fillId="0" borderId="1" xfId="0" applyNumberFormat="1" applyFont="1" applyFill="1" applyBorder="1" applyAlignment="1">
      <alignment horizontal="center" vertical="center"/>
    </xf>
    <xf numFmtId="186" fontId="6" fillId="0" borderId="1" xfId="2859" applyNumberFormat="1" applyFont="1" applyFill="1" applyBorder="1" applyAlignment="1">
      <alignment horizontal="center" vertical="center" wrapText="1"/>
    </xf>
    <xf numFmtId="37" fontId="24" fillId="0" borderId="1" xfId="2912" applyNumberFormat="1" applyFont="1" applyFill="1" applyBorder="1" applyAlignment="1">
      <alignment horizontal="center" vertical="center"/>
    </xf>
    <xf numFmtId="189" fontId="52" fillId="0" borderId="1" xfId="8" applyNumberFormat="1" applyFont="1" applyFill="1" applyBorder="1" applyAlignment="1">
      <alignment horizontal="center" vertical="center" wrapText="1"/>
    </xf>
    <xf numFmtId="189" fontId="52" fillId="0" borderId="1" xfId="8" applyNumberFormat="1" applyFont="1" applyFill="1" applyBorder="1" applyAlignment="1">
      <alignment horizontal="center" vertical="center"/>
    </xf>
    <xf numFmtId="37" fontId="24" fillId="0" borderId="1" xfId="8" applyNumberFormat="1" applyFont="1" applyFill="1" applyBorder="1" applyAlignment="1">
      <alignment horizontal="center" vertical="center"/>
    </xf>
    <xf numFmtId="1" fontId="24" fillId="0" borderId="1" xfId="2912" applyNumberFormat="1" applyFont="1" applyFill="1" applyBorder="1" applyAlignment="1">
      <alignment horizontal="center" vertical="center"/>
    </xf>
    <xf numFmtId="183" fontId="24" fillId="0" borderId="1" xfId="2912" applyNumberFormat="1" applyFont="1" applyFill="1" applyBorder="1" applyAlignment="1">
      <alignment horizontal="center" vertical="center"/>
    </xf>
    <xf numFmtId="2" fontId="20" fillId="0" borderId="1" xfId="0" applyNumberFormat="1" applyFont="1" applyFill="1" applyBorder="1" applyAlignment="1">
      <alignment horizontal="center" vertical="center"/>
    </xf>
    <xf numFmtId="186" fontId="24" fillId="0" borderId="1" xfId="2859" applyNumberFormat="1" applyFont="1" applyFill="1" applyBorder="1" applyAlignment="1">
      <alignment horizontal="center" vertical="center"/>
    </xf>
    <xf numFmtId="189" fontId="55" fillId="18" borderId="1" xfId="2912" applyNumberFormat="1" applyFont="1" applyFill="1" applyBorder="1" applyAlignment="1">
      <alignment horizontal="center" vertical="center"/>
    </xf>
    <xf numFmtId="189" fontId="5" fillId="28" borderId="4" xfId="0" applyNumberFormat="1" applyFont="1" applyFill="1" applyBorder="1" applyAlignment="1">
      <alignment horizontal="center" vertical="center" wrapText="1"/>
    </xf>
    <xf numFmtId="0" fontId="5" fillId="16" borderId="29" xfId="0" applyFont="1" applyFill="1" applyBorder="1" applyAlignment="1">
      <alignment vertical="center"/>
    </xf>
    <xf numFmtId="189" fontId="52" fillId="0" borderId="16" xfId="2858" applyNumberFormat="1" applyFont="1" applyFill="1" applyBorder="1" applyAlignment="1">
      <alignment horizontal="center" vertical="center" wrapText="1"/>
    </xf>
    <xf numFmtId="189" fontId="24" fillId="0" borderId="16" xfId="2858" applyNumberFormat="1" applyFont="1" applyFill="1" applyBorder="1" applyAlignment="1">
      <alignment horizontal="center" vertical="center"/>
    </xf>
    <xf numFmtId="2" fontId="51" fillId="0" borderId="16" xfId="0" applyNumberFormat="1" applyFont="1" applyFill="1" applyBorder="1" applyAlignment="1">
      <alignment horizontal="center" vertical="center" wrapText="1"/>
    </xf>
    <xf numFmtId="189" fontId="24" fillId="0" borderId="16" xfId="2912" applyNumberFormat="1" applyFont="1" applyFill="1" applyBorder="1" applyAlignment="1">
      <alignment horizontal="center" vertical="center"/>
    </xf>
    <xf numFmtId="2" fontId="24" fillId="0" borderId="16" xfId="0" applyNumberFormat="1" applyFont="1" applyFill="1" applyBorder="1" applyAlignment="1">
      <alignment horizontal="center" vertical="center"/>
    </xf>
    <xf numFmtId="189" fontId="24" fillId="0" borderId="16" xfId="0" applyNumberFormat="1" applyFont="1" applyFill="1" applyBorder="1" applyAlignment="1">
      <alignment horizontal="center" vertical="center"/>
    </xf>
    <xf numFmtId="189" fontId="52" fillId="0" borderId="16" xfId="8" applyNumberFormat="1" applyFont="1" applyFill="1" applyBorder="1" applyAlignment="1">
      <alignment horizontal="center" vertical="center" wrapText="1"/>
    </xf>
    <xf numFmtId="189" fontId="24" fillId="0" borderId="16" xfId="8" applyNumberFormat="1" applyFont="1" applyFill="1" applyBorder="1" applyAlignment="1">
      <alignment horizontal="center" vertical="center"/>
    </xf>
    <xf numFmtId="37" fontId="24" fillId="0" borderId="16" xfId="2912" applyNumberFormat="1" applyFont="1" applyFill="1" applyBorder="1" applyAlignment="1">
      <alignment horizontal="center" vertical="center"/>
    </xf>
    <xf numFmtId="186" fontId="24" fillId="0" borderId="16" xfId="2859" applyNumberFormat="1" applyFont="1" applyFill="1" applyBorder="1" applyAlignment="1">
      <alignment horizontal="center" vertical="center"/>
    </xf>
    <xf numFmtId="0" fontId="5" fillId="16" borderId="68" xfId="0" applyFont="1" applyFill="1" applyBorder="1" applyAlignment="1">
      <alignment vertical="center"/>
    </xf>
    <xf numFmtId="0" fontId="18" fillId="16" borderId="8" xfId="0" applyFont="1" applyFill="1" applyBorder="1" applyAlignment="1">
      <alignment horizontal="center" vertical="center" wrapText="1"/>
    </xf>
    <xf numFmtId="2" fontId="6" fillId="0" borderId="8" xfId="0" applyNumberFormat="1" applyFont="1" applyFill="1" applyBorder="1" applyAlignment="1" applyProtection="1">
      <alignment horizontal="center" vertical="center" wrapText="1"/>
      <protection locked="0"/>
    </xf>
    <xf numFmtId="180" fontId="6" fillId="0" borderId="8" xfId="0" applyNumberFormat="1"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185" fontId="6" fillId="0" borderId="8" xfId="2912" applyNumberFormat="1" applyFont="1" applyFill="1" applyBorder="1" applyAlignment="1" applyProtection="1">
      <alignment horizontal="center" vertical="center" wrapText="1"/>
      <protection locked="0"/>
    </xf>
    <xf numFmtId="182" fontId="5" fillId="0" borderId="8" xfId="0" applyNumberFormat="1" applyFont="1" applyFill="1" applyBorder="1" applyAlignment="1">
      <alignment horizontal="center" vertical="center" wrapText="1"/>
    </xf>
    <xf numFmtId="189" fontId="6" fillId="0" borderId="8" xfId="2912" applyNumberFormat="1" applyFont="1" applyFill="1" applyBorder="1" applyAlignment="1">
      <alignment horizontal="center" vertical="center"/>
    </xf>
    <xf numFmtId="1" fontId="6" fillId="0" borderId="8" xfId="0" applyNumberFormat="1" applyFont="1" applyFill="1" applyBorder="1" applyAlignment="1">
      <alignment horizontal="center" vertical="center"/>
    </xf>
    <xf numFmtId="181" fontId="6" fillId="0" borderId="8" xfId="2912" applyNumberFormat="1" applyFont="1" applyFill="1" applyBorder="1" applyAlignment="1">
      <alignment horizontal="center" vertical="center"/>
    </xf>
    <xf numFmtId="4" fontId="6" fillId="0"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xf>
    <xf numFmtId="189" fontId="55" fillId="18" borderId="8" xfId="2912" applyNumberFormat="1" applyFont="1" applyFill="1" applyBorder="1" applyAlignment="1">
      <alignment horizontal="center" vertical="center"/>
    </xf>
    <xf numFmtId="189" fontId="5" fillId="28" borderId="53" xfId="0" applyNumberFormat="1" applyFont="1" applyFill="1" applyBorder="1" applyAlignment="1">
      <alignment horizontal="center" vertical="center" wrapText="1"/>
    </xf>
    <xf numFmtId="0" fontId="17" fillId="16" borderId="56" xfId="0" applyFont="1" applyFill="1" applyBorder="1" applyAlignment="1">
      <alignment horizontal="center" vertical="center" wrapText="1"/>
    </xf>
    <xf numFmtId="0" fontId="17" fillId="21" borderId="7" xfId="0" applyFont="1" applyFill="1" applyBorder="1" applyAlignment="1">
      <alignment horizontal="center" vertical="center" wrapText="1"/>
    </xf>
    <xf numFmtId="0" fontId="12" fillId="16" borderId="5" xfId="0" applyFont="1" applyFill="1" applyBorder="1" applyAlignment="1" applyProtection="1">
      <alignment horizontal="center" vertical="center" wrapText="1"/>
      <protection locked="0"/>
    </xf>
    <xf numFmtId="182" fontId="51" fillId="0" borderId="61" xfId="0" applyNumberFormat="1" applyFont="1" applyFill="1" applyBorder="1" applyAlignment="1">
      <alignment horizontal="center" vertical="center" wrapText="1"/>
    </xf>
    <xf numFmtId="182" fontId="51" fillId="0" borderId="5" xfId="0" applyNumberFormat="1" applyFont="1" applyFill="1" applyBorder="1" applyAlignment="1">
      <alignment horizontal="center" vertical="center" wrapText="1"/>
    </xf>
    <xf numFmtId="3" fontId="51" fillId="0" borderId="5" xfId="0" applyNumberFormat="1" applyFont="1" applyFill="1" applyBorder="1" applyAlignment="1">
      <alignment horizontal="center" vertical="center" wrapText="1"/>
    </xf>
    <xf numFmtId="2" fontId="6" fillId="0" borderId="5" xfId="0" applyNumberFormat="1" applyFont="1" applyFill="1" applyBorder="1" applyAlignment="1">
      <alignment horizontal="center" vertical="center"/>
    </xf>
    <xf numFmtId="2" fontId="6" fillId="0" borderId="71" xfId="0" applyNumberFormat="1" applyFont="1" applyFill="1" applyBorder="1" applyAlignment="1" applyProtection="1">
      <alignment horizontal="center" vertical="center" wrapText="1"/>
      <protection locked="0"/>
    </xf>
    <xf numFmtId="0" fontId="17" fillId="16" borderId="59" xfId="0" applyFont="1" applyFill="1" applyBorder="1" applyAlignment="1">
      <alignment horizontal="center" vertical="center" wrapText="1"/>
    </xf>
    <xf numFmtId="0" fontId="18" fillId="16" borderId="43" xfId="0" applyFont="1" applyFill="1" applyBorder="1" applyAlignment="1">
      <alignment horizontal="center" vertical="center" wrapText="1"/>
    </xf>
    <xf numFmtId="0" fontId="17" fillId="17" borderId="59" xfId="0" applyFont="1" applyFill="1" applyBorder="1" applyAlignment="1">
      <alignment horizontal="center" vertical="center" wrapText="1"/>
    </xf>
    <xf numFmtId="0" fontId="17" fillId="21" borderId="43" xfId="0" applyFont="1" applyFill="1" applyBorder="1" applyAlignment="1">
      <alignment horizontal="center" vertical="center" wrapText="1"/>
    </xf>
    <xf numFmtId="0" fontId="17" fillId="16" borderId="43" xfId="0" applyFont="1" applyFill="1" applyBorder="1" applyAlignment="1">
      <alignment horizontal="center" vertical="center" wrapText="1"/>
    </xf>
    <xf numFmtId="0" fontId="18" fillId="20" borderId="43" xfId="0" applyFont="1" applyFill="1" applyBorder="1" applyAlignment="1">
      <alignment horizontal="center" vertical="center" wrapText="1"/>
    </xf>
    <xf numFmtId="0" fontId="18" fillId="19" borderId="43" xfId="0" applyFont="1" applyFill="1" applyBorder="1" applyAlignment="1">
      <alignment horizontal="center" vertical="center" wrapText="1"/>
    </xf>
    <xf numFmtId="0" fontId="18" fillId="21" borderId="43" xfId="0" applyFont="1" applyFill="1" applyBorder="1" applyAlignment="1">
      <alignment horizontal="center" vertical="center" wrapText="1"/>
    </xf>
    <xf numFmtId="0" fontId="18" fillId="16" borderId="72" xfId="0" applyFont="1" applyFill="1" applyBorder="1" applyAlignment="1">
      <alignment horizontal="center" vertical="center" wrapText="1"/>
    </xf>
    <xf numFmtId="0" fontId="18" fillId="16" borderId="44" xfId="0" applyFont="1" applyFill="1" applyBorder="1" applyAlignment="1">
      <alignment horizontal="center" vertical="center" wrapText="1"/>
    </xf>
    <xf numFmtId="0" fontId="17" fillId="17" borderId="48" xfId="0" applyFont="1" applyFill="1" applyBorder="1" applyAlignment="1">
      <alignment horizontal="center" vertical="center" wrapText="1"/>
    </xf>
    <xf numFmtId="0" fontId="17" fillId="16" borderId="72" xfId="0" applyFont="1" applyFill="1" applyBorder="1" applyAlignment="1">
      <alignment horizontal="center" vertical="center" wrapText="1"/>
    </xf>
    <xf numFmtId="0" fontId="18" fillId="20" borderId="59" xfId="0" applyFont="1" applyFill="1" applyBorder="1" applyAlignment="1">
      <alignment horizontal="center" vertical="center" wrapText="1"/>
    </xf>
    <xf numFmtId="0" fontId="17" fillId="17" borderId="44" xfId="0" applyFont="1" applyFill="1" applyBorder="1" applyAlignment="1">
      <alignment horizontal="center" vertical="center" wrapText="1"/>
    </xf>
    <xf numFmtId="43" fontId="6" fillId="0" borderId="66" xfId="2859" applyFont="1" applyFill="1" applyBorder="1" applyAlignment="1">
      <alignment vertical="center" wrapText="1"/>
    </xf>
    <xf numFmtId="0" fontId="37" fillId="0" borderId="0" xfId="0" applyFont="1" applyAlignment="1">
      <alignment vertical="center"/>
    </xf>
    <xf numFmtId="43" fontId="6" fillId="0" borderId="64" xfId="2859" applyFont="1" applyFill="1" applyBorder="1" applyAlignment="1">
      <alignment vertical="center" wrapText="1"/>
    </xf>
    <xf numFmtId="43" fontId="6" fillId="0" borderId="39" xfId="2859" applyFont="1" applyFill="1" applyBorder="1" applyAlignment="1">
      <alignment vertical="center" wrapText="1"/>
    </xf>
    <xf numFmtId="43" fontId="6" fillId="0" borderId="65" xfId="2859" applyFont="1" applyFill="1" applyBorder="1" applyAlignment="1">
      <alignment vertical="center" wrapText="1"/>
    </xf>
    <xf numFmtId="43" fontId="6" fillId="0" borderId="18" xfId="2859" applyFont="1" applyFill="1" applyBorder="1" applyAlignment="1">
      <alignment vertical="center" wrapText="1"/>
    </xf>
    <xf numFmtId="43" fontId="6" fillId="0" borderId="66" xfId="2859" applyFont="1" applyFill="1" applyBorder="1" applyAlignment="1">
      <alignment horizontal="center" vertical="center" wrapText="1"/>
    </xf>
    <xf numFmtId="43" fontId="6" fillId="0" borderId="67" xfId="2859" applyFont="1" applyFill="1" applyBorder="1" applyAlignment="1">
      <alignment horizontal="center" vertical="center" wrapText="1"/>
    </xf>
    <xf numFmtId="43" fontId="6" fillId="0" borderId="57" xfId="2859" applyFont="1" applyFill="1" applyBorder="1" applyAlignment="1">
      <alignment horizontal="center" vertical="center" wrapText="1"/>
    </xf>
    <xf numFmtId="2" fontId="59" fillId="0" borderId="1" xfId="0" applyNumberFormat="1" applyFont="1" applyBorder="1" applyAlignment="1">
      <alignment horizontal="center"/>
    </xf>
    <xf numFmtId="10" fontId="59" fillId="0" borderId="1" xfId="2860" applyNumberFormat="1" applyFont="1" applyBorder="1" applyAlignment="1">
      <alignment horizontal="center" vertical="top" wrapText="1"/>
    </xf>
    <xf numFmtId="180" fontId="20" fillId="0" borderId="0" xfId="0" applyNumberFormat="1" applyFont="1" applyFill="1" applyAlignment="1">
      <alignment horizontal="center"/>
    </xf>
    <xf numFmtId="0" fontId="5" fillId="16"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6" fillId="21"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54" fillId="16" borderId="2" xfId="14" applyFont="1" applyFill="1" applyBorder="1" applyAlignment="1">
      <alignment horizontal="center" vertical="center" wrapText="1"/>
    </xf>
    <xf numFmtId="0" fontId="21" fillId="4" borderId="1" xfId="0" applyFont="1" applyFill="1" applyBorder="1" applyAlignment="1">
      <alignment horizontal="center" vertical="center"/>
    </xf>
    <xf numFmtId="0" fontId="0" fillId="0" borderId="1" xfId="0" applyBorder="1" applyAlignment="1">
      <alignment horizontal="center" vertical="center"/>
    </xf>
    <xf numFmtId="0" fontId="54" fillId="0" borderId="0" xfId="14" applyFont="1" applyFill="1" applyBorder="1" applyAlignment="1">
      <alignment vertical="center"/>
    </xf>
    <xf numFmtId="0" fontId="54" fillId="0" borderId="0" xfId="14" applyFont="1" applyFill="1" applyAlignment="1">
      <alignment vertical="center"/>
    </xf>
    <xf numFmtId="174" fontId="73" fillId="0" borderId="1" xfId="0" applyNumberFormat="1" applyFont="1" applyFill="1" applyBorder="1" applyAlignment="1">
      <alignment horizontal="center" vertical="center"/>
    </xf>
    <xf numFmtId="10" fontId="54" fillId="0" borderId="0" xfId="14" applyNumberFormat="1" applyFont="1" applyFill="1" applyBorder="1" applyAlignment="1">
      <alignment vertical="center"/>
    </xf>
    <xf numFmtId="0" fontId="70" fillId="3" borderId="42" xfId="0" applyFont="1" applyFill="1" applyBorder="1" applyAlignment="1">
      <alignment horizontal="left" vertical="center" wrapText="1"/>
    </xf>
    <xf numFmtId="10" fontId="53" fillId="0" borderId="3" xfId="14" applyNumberFormat="1" applyFont="1" applyFill="1" applyBorder="1" applyAlignment="1">
      <alignment horizontal="center" vertical="center" wrapText="1"/>
    </xf>
    <xf numFmtId="10" fontId="53" fillId="0" borderId="5" xfId="14" applyNumberFormat="1" applyFont="1" applyFill="1" applyBorder="1" applyAlignment="1">
      <alignment horizontal="center" vertical="center" wrapText="1"/>
    </xf>
    <xf numFmtId="0" fontId="5" fillId="20" borderId="1" xfId="0" applyFont="1" applyFill="1" applyBorder="1" applyAlignment="1">
      <alignment horizontal="center" vertical="center"/>
    </xf>
    <xf numFmtId="0" fontId="11" fillId="16" borderId="34" xfId="0" applyFont="1" applyFill="1" applyBorder="1" applyAlignment="1">
      <alignment horizontal="left" vertical="center" wrapText="1"/>
    </xf>
    <xf numFmtId="0" fontId="11" fillId="16" borderId="27" xfId="0" applyFont="1" applyFill="1" applyBorder="1" applyAlignment="1">
      <alignment horizontal="left" vertical="center" wrapText="1"/>
    </xf>
    <xf numFmtId="0" fontId="11" fillId="0" borderId="40"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1" fillId="0" borderId="42" xfId="0" applyFont="1" applyFill="1" applyBorder="1" applyAlignment="1">
      <alignment horizontal="left" vertical="center" wrapText="1"/>
    </xf>
    <xf numFmtId="0" fontId="5" fillId="16" borderId="3"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60" fillId="0" borderId="19" xfId="0" applyFont="1" applyFill="1" applyBorder="1" applyAlignment="1">
      <alignment horizontal="center"/>
    </xf>
    <xf numFmtId="0" fontId="60" fillId="0" borderId="20" xfId="0" applyFont="1" applyFill="1" applyBorder="1" applyAlignment="1">
      <alignment horizontal="center"/>
    </xf>
    <xf numFmtId="0" fontId="60" fillId="0" borderId="32" xfId="0" applyFont="1" applyFill="1" applyBorder="1" applyAlignment="1">
      <alignment horizontal="center"/>
    </xf>
    <xf numFmtId="0" fontId="60" fillId="0" borderId="22" xfId="0" applyFont="1" applyFill="1" applyBorder="1" applyAlignment="1">
      <alignment horizontal="center"/>
    </xf>
    <xf numFmtId="0" fontId="60" fillId="0" borderId="0" xfId="0" applyFont="1" applyFill="1" applyBorder="1" applyAlignment="1">
      <alignment horizontal="center"/>
    </xf>
    <xf numFmtId="0" fontId="60" fillId="0" borderId="23" xfId="0" applyFont="1" applyFill="1" applyBorder="1" applyAlignment="1">
      <alignment horizontal="center"/>
    </xf>
    <xf numFmtId="0" fontId="60" fillId="0" borderId="24" xfId="0" applyFont="1" applyFill="1" applyBorder="1" applyAlignment="1">
      <alignment horizontal="center"/>
    </xf>
    <xf numFmtId="0" fontId="60" fillId="0" borderId="25" xfId="0" applyFont="1" applyFill="1" applyBorder="1" applyAlignment="1">
      <alignment horizontal="center"/>
    </xf>
    <xf numFmtId="0" fontId="60" fillId="0" borderId="33" xfId="0" applyFont="1" applyFill="1" applyBorder="1" applyAlignment="1">
      <alignment horizontal="center"/>
    </xf>
    <xf numFmtId="0" fontId="49" fillId="16" borderId="27" xfId="0" applyFont="1" applyFill="1" applyBorder="1" applyAlignment="1">
      <alignment horizontal="center" vertical="center" wrapText="1"/>
    </xf>
    <xf numFmtId="0" fontId="49" fillId="16" borderId="28" xfId="0" applyFont="1" applyFill="1" applyBorder="1" applyAlignment="1">
      <alignment horizontal="center" vertical="center" wrapText="1"/>
    </xf>
    <xf numFmtId="0" fontId="49" fillId="16" borderId="26" xfId="0" applyFont="1" applyFill="1" applyBorder="1" applyAlignment="1">
      <alignment horizontal="center"/>
    </xf>
    <xf numFmtId="0" fontId="25" fillId="3" borderId="41" xfId="0" applyFont="1" applyFill="1" applyBorder="1" applyAlignment="1">
      <alignment vertical="center" wrapText="1"/>
    </xf>
    <xf numFmtId="0" fontId="25" fillId="3" borderId="40" xfId="0" applyFont="1" applyFill="1" applyBorder="1" applyAlignment="1">
      <alignment horizontal="left" vertical="center" wrapText="1"/>
    </xf>
    <xf numFmtId="0" fontId="25" fillId="3" borderId="41" xfId="0" applyFont="1" applyFill="1" applyBorder="1" applyAlignment="1">
      <alignment horizontal="left" vertical="center" wrapText="1"/>
    </xf>
    <xf numFmtId="0" fontId="25" fillId="3" borderId="42" xfId="0" applyFont="1" applyFill="1" applyBorder="1" applyAlignment="1">
      <alignment horizontal="left" vertical="center" wrapText="1"/>
    </xf>
    <xf numFmtId="189" fontId="5" fillId="16" borderId="16" xfId="0" applyNumberFormat="1" applyFont="1" applyFill="1" applyBorder="1" applyAlignment="1" applyProtection="1">
      <alignment horizontal="center" vertical="center" wrapText="1"/>
      <protection locked="0"/>
    </xf>
    <xf numFmtId="189" fontId="5" fillId="16" borderId="1" xfId="0" applyNumberFormat="1" applyFont="1" applyFill="1" applyBorder="1" applyAlignment="1" applyProtection="1">
      <alignment horizontal="center" vertical="center" wrapText="1"/>
      <protection locked="0"/>
    </xf>
    <xf numFmtId="189" fontId="5" fillId="16" borderId="49" xfId="0" applyNumberFormat="1" applyFont="1" applyFill="1" applyBorder="1" applyAlignment="1" applyProtection="1">
      <alignment horizontal="center" vertical="center" wrapText="1"/>
      <protection locked="0"/>
    </xf>
    <xf numFmtId="189" fontId="5" fillId="16" borderId="4" xfId="0" applyNumberFormat="1" applyFont="1" applyFill="1" applyBorder="1" applyAlignment="1" applyProtection="1">
      <alignment horizontal="center" vertical="center" wrapText="1"/>
      <protection locked="0"/>
    </xf>
    <xf numFmtId="0" fontId="6" fillId="0" borderId="16" xfId="0" applyFont="1" applyFill="1" applyBorder="1" applyAlignment="1">
      <alignment horizontal="center" vertical="center" wrapText="1"/>
    </xf>
    <xf numFmtId="0" fontId="20" fillId="0" borderId="19" xfId="0" applyFont="1" applyFill="1" applyBorder="1" applyAlignment="1">
      <alignment horizontal="center"/>
    </xf>
    <xf numFmtId="0" fontId="20" fillId="0" borderId="20" xfId="0" applyFont="1" applyFill="1" applyBorder="1" applyAlignment="1">
      <alignment horizontal="center"/>
    </xf>
    <xf numFmtId="0" fontId="20" fillId="0" borderId="32" xfId="0" applyFont="1" applyFill="1" applyBorder="1" applyAlignment="1">
      <alignment horizontal="center"/>
    </xf>
    <xf numFmtId="0" fontId="20" fillId="0" borderId="22" xfId="0" applyFont="1" applyFill="1" applyBorder="1" applyAlignment="1">
      <alignment horizontal="center"/>
    </xf>
    <xf numFmtId="0" fontId="20" fillId="0" borderId="0" xfId="0" applyFont="1" applyFill="1" applyBorder="1" applyAlignment="1">
      <alignment horizontal="center"/>
    </xf>
    <xf numFmtId="0" fontId="20" fillId="0" borderId="23" xfId="0" applyFont="1" applyFill="1" applyBorder="1" applyAlignment="1">
      <alignment horizontal="center"/>
    </xf>
    <xf numFmtId="0" fontId="20" fillId="0" borderId="24" xfId="0" applyFont="1" applyFill="1" applyBorder="1" applyAlignment="1">
      <alignment horizontal="center"/>
    </xf>
    <xf numFmtId="0" fontId="20" fillId="0" borderId="25" xfId="0" applyFont="1" applyFill="1" applyBorder="1" applyAlignment="1">
      <alignment horizontal="center"/>
    </xf>
    <xf numFmtId="0" fontId="20" fillId="0" borderId="33" xfId="0" applyFont="1" applyFill="1" applyBorder="1" applyAlignment="1">
      <alignment horizontal="center"/>
    </xf>
    <xf numFmtId="0" fontId="5" fillId="16" borderId="40" xfId="0" applyFont="1" applyFill="1" applyBorder="1" applyAlignment="1">
      <alignment horizontal="center" vertical="center" wrapText="1"/>
    </xf>
    <xf numFmtId="0" fontId="5" fillId="16" borderId="41" xfId="0" applyFont="1" applyFill="1" applyBorder="1" applyAlignment="1">
      <alignment horizontal="center" vertical="center" wrapText="1"/>
    </xf>
    <xf numFmtId="0" fontId="5" fillId="16" borderId="42" xfId="0" applyFont="1" applyFill="1" applyBorder="1" applyAlignment="1">
      <alignment horizontal="center" vertical="center" wrapText="1"/>
    </xf>
    <xf numFmtId="0" fontId="5" fillId="16" borderId="15" xfId="0" applyFont="1" applyFill="1" applyBorder="1" applyAlignment="1">
      <alignment horizontal="center" vertical="center" wrapText="1"/>
    </xf>
    <xf numFmtId="0" fontId="5" fillId="16" borderId="16"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6" borderId="69" xfId="0" applyFont="1" applyFill="1" applyBorder="1" applyAlignment="1">
      <alignment horizontal="center" vertical="center" wrapText="1"/>
    </xf>
    <xf numFmtId="0" fontId="5" fillId="16" borderId="27" xfId="0" applyFont="1" applyFill="1" applyBorder="1" applyAlignment="1">
      <alignment horizontal="center" vertical="center" wrapText="1"/>
    </xf>
    <xf numFmtId="0" fontId="5" fillId="16" borderId="28" xfId="0" applyFont="1" applyFill="1" applyBorder="1" applyAlignment="1">
      <alignment horizontal="center" vertical="center" wrapText="1"/>
    </xf>
    <xf numFmtId="0" fontId="6" fillId="16" borderId="6" xfId="0" applyFont="1" applyFill="1" applyBorder="1" applyAlignment="1">
      <alignment horizontal="center" vertical="center" wrapText="1"/>
    </xf>
    <xf numFmtId="0" fontId="6" fillId="16" borderId="45" xfId="0" applyFont="1" applyFill="1" applyBorder="1" applyAlignment="1">
      <alignment horizontal="center" vertical="center" wrapText="1"/>
    </xf>
    <xf numFmtId="0" fontId="6" fillId="16" borderId="47" xfId="0" applyFont="1" applyFill="1" applyBorder="1" applyAlignment="1">
      <alignment horizontal="center" vertical="center" wrapText="1"/>
    </xf>
    <xf numFmtId="0" fontId="5" fillId="0" borderId="40" xfId="0" applyFont="1" applyFill="1" applyBorder="1" applyAlignment="1">
      <alignment horizontal="left" vertical="top"/>
    </xf>
    <xf numFmtId="0" fontId="5" fillId="0" borderId="41" xfId="0" applyFont="1" applyFill="1" applyBorder="1" applyAlignment="1">
      <alignment horizontal="left" vertical="top"/>
    </xf>
    <xf numFmtId="0" fontId="5" fillId="20" borderId="70" xfId="0" applyFont="1" applyFill="1" applyBorder="1" applyAlignment="1">
      <alignment horizontal="center" vertical="center"/>
    </xf>
    <xf numFmtId="0" fontId="5" fillId="20" borderId="29" xfId="0" applyFont="1" applyFill="1" applyBorder="1" applyAlignment="1">
      <alignment horizontal="center" vertical="center"/>
    </xf>
    <xf numFmtId="0" fontId="5" fillId="20" borderId="68" xfId="0" applyFont="1" applyFill="1" applyBorder="1" applyAlignment="1">
      <alignment horizontal="center" vertical="center"/>
    </xf>
    <xf numFmtId="0" fontId="5" fillId="0" borderId="42" xfId="0" applyFont="1" applyFill="1" applyBorder="1" applyAlignment="1">
      <alignment horizontal="left" vertical="top"/>
    </xf>
    <xf numFmtId="0" fontId="5" fillId="0" borderId="40" xfId="0" applyFont="1" applyFill="1" applyBorder="1" applyAlignment="1">
      <alignment horizontal="left" vertical="top" wrapText="1"/>
    </xf>
    <xf numFmtId="0" fontId="5" fillId="0" borderId="41" xfId="0" applyFont="1" applyFill="1" applyBorder="1" applyAlignment="1">
      <alignment horizontal="left" vertical="top" wrapText="1"/>
    </xf>
    <xf numFmtId="0" fontId="5" fillId="0" borderId="42" xfId="0" applyFont="1" applyFill="1" applyBorder="1" applyAlignment="1">
      <alignment horizontal="left" vertical="top" wrapText="1"/>
    </xf>
    <xf numFmtId="0" fontId="5" fillId="17" borderId="15" xfId="0" applyFont="1" applyFill="1" applyBorder="1" applyAlignment="1">
      <alignment horizontal="center" vertical="center" wrapText="1"/>
    </xf>
    <xf numFmtId="0" fontId="5" fillId="17" borderId="16" xfId="0" applyFont="1" applyFill="1" applyBorder="1" applyAlignment="1">
      <alignment horizontal="center" vertical="center" wrapText="1"/>
    </xf>
    <xf numFmtId="0" fontId="5" fillId="17" borderId="49" xfId="0" applyFont="1" applyFill="1" applyBorder="1" applyAlignment="1">
      <alignment horizontal="center" vertical="center" wrapText="1"/>
    </xf>
    <xf numFmtId="0" fontId="5" fillId="22" borderId="3" xfId="0" applyFont="1" applyFill="1" applyBorder="1" applyAlignment="1">
      <alignment horizontal="center" vertical="center" wrapText="1"/>
    </xf>
    <xf numFmtId="0" fontId="5" fillId="22" borderId="1" xfId="0" applyFont="1" applyFill="1" applyBorder="1" applyAlignment="1">
      <alignment horizontal="center" vertical="center" wrapText="1"/>
    </xf>
    <xf numFmtId="0" fontId="5" fillId="22" borderId="4" xfId="0" applyFont="1" applyFill="1" applyBorder="1" applyAlignment="1">
      <alignment horizontal="center" vertical="center" wrapText="1"/>
    </xf>
    <xf numFmtId="0" fontId="5" fillId="20" borderId="3" xfId="0" applyFont="1" applyFill="1" applyBorder="1" applyAlignment="1">
      <alignment horizontal="center" vertical="center"/>
    </xf>
    <xf numFmtId="0" fontId="5" fillId="20" borderId="14" xfId="0" applyFont="1" applyFill="1" applyBorder="1" applyAlignment="1">
      <alignment horizontal="center" vertical="center"/>
    </xf>
    <xf numFmtId="0" fontId="5" fillId="20" borderId="10" xfId="0" applyFont="1" applyFill="1" applyBorder="1" applyAlignment="1">
      <alignment horizontal="center" vertical="center" wrapText="1"/>
    </xf>
    <xf numFmtId="0" fontId="5" fillId="20" borderId="11" xfId="0" applyFont="1" applyFill="1" applyBorder="1" applyAlignment="1">
      <alignment horizontal="center" vertical="center" wrapText="1"/>
    </xf>
    <xf numFmtId="0" fontId="5" fillId="20" borderId="12" xfId="0" applyFont="1" applyFill="1" applyBorder="1" applyAlignment="1">
      <alignment horizontal="center" vertical="center" wrapText="1"/>
    </xf>
    <xf numFmtId="0" fontId="5" fillId="16" borderId="31" xfId="0" applyFont="1" applyFill="1" applyBorder="1" applyAlignment="1">
      <alignment horizontal="left" vertical="center" wrapText="1"/>
    </xf>
    <xf numFmtId="0" fontId="5" fillId="16" borderId="7" xfId="0" applyFont="1" applyFill="1" applyBorder="1" applyAlignment="1">
      <alignment horizontal="left" vertical="center" wrapText="1"/>
    </xf>
    <xf numFmtId="0" fontId="5" fillId="17" borderId="3"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5" fillId="17" borderId="4" xfId="0" applyFont="1" applyFill="1" applyBorder="1" applyAlignment="1">
      <alignment horizontal="center" vertical="center" wrapText="1"/>
    </xf>
    <xf numFmtId="0" fontId="0" fillId="0" borderId="1" xfId="0" applyBorder="1" applyAlignment="1">
      <alignment horizontal="left" vertical="center" wrapText="1"/>
    </xf>
    <xf numFmtId="10" fontId="0" fillId="0" borderId="1" xfId="0" applyNumberFormat="1" applyBorder="1" applyAlignment="1">
      <alignment horizontal="left" vertical="center"/>
    </xf>
    <xf numFmtId="0" fontId="70" fillId="16" borderId="40" xfId="0" applyFont="1" applyFill="1" applyBorder="1" applyAlignment="1">
      <alignment horizontal="center" vertical="center" wrapText="1"/>
    </xf>
    <xf numFmtId="0" fontId="70" fillId="16" borderId="41" xfId="0" applyFont="1" applyFill="1" applyBorder="1" applyAlignment="1">
      <alignment horizontal="center" vertical="center" wrapText="1"/>
    </xf>
    <xf numFmtId="0" fontId="70" fillId="16" borderId="42" xfId="0" applyFont="1" applyFill="1" applyBorder="1" applyAlignment="1">
      <alignment horizontal="center" vertical="center" wrapText="1"/>
    </xf>
    <xf numFmtId="0" fontId="70" fillId="3" borderId="24" xfId="0" applyFont="1" applyFill="1" applyBorder="1" applyAlignment="1">
      <alignment horizontal="left" vertical="center" wrapText="1"/>
    </xf>
    <xf numFmtId="0" fontId="70" fillId="3" borderId="25" xfId="0" applyFont="1" applyFill="1" applyBorder="1" applyAlignment="1">
      <alignment horizontal="left" vertical="center" wrapText="1"/>
    </xf>
    <xf numFmtId="0" fontId="70" fillId="3" borderId="13" xfId="0" applyFont="1" applyFill="1" applyBorder="1" applyAlignment="1">
      <alignment horizontal="left" vertical="center" wrapText="1"/>
    </xf>
    <xf numFmtId="0" fontId="70" fillId="3" borderId="30" xfId="0" applyFont="1" applyFill="1" applyBorder="1" applyAlignment="1">
      <alignment horizontal="left" vertical="center" wrapText="1"/>
    </xf>
    <xf numFmtId="0" fontId="70" fillId="3" borderId="39" xfId="0" applyFont="1" applyFill="1" applyBorder="1" applyAlignment="1">
      <alignment horizontal="left" vertical="center" wrapText="1"/>
    </xf>
    <xf numFmtId="0" fontId="70" fillId="3" borderId="40" xfId="0" applyFont="1" applyFill="1" applyBorder="1" applyAlignment="1">
      <alignment horizontal="left" vertical="center" wrapText="1"/>
    </xf>
    <xf numFmtId="0" fontId="70" fillId="3" borderId="41" xfId="0" applyFont="1" applyFill="1" applyBorder="1" applyAlignment="1">
      <alignment horizontal="left" vertical="center" wrapText="1"/>
    </xf>
    <xf numFmtId="0" fontId="70" fillId="3" borderId="42" xfId="0" applyFont="1" applyFill="1" applyBorder="1" applyAlignment="1">
      <alignment horizontal="left" vertical="center" wrapText="1"/>
    </xf>
    <xf numFmtId="0" fontId="54" fillId="0" borderId="71" xfId="0" applyFont="1" applyFill="1" applyBorder="1" applyAlignment="1">
      <alignment horizontal="center" vertical="center" wrapText="1"/>
    </xf>
    <xf numFmtId="0" fontId="54" fillId="0" borderId="35" xfId="0" applyFont="1" applyFill="1" applyBorder="1" applyAlignment="1">
      <alignment horizontal="center" vertical="center" wrapText="1"/>
    </xf>
    <xf numFmtId="0" fontId="54" fillId="0" borderId="36" xfId="0" applyFont="1" applyFill="1" applyBorder="1" applyAlignment="1">
      <alignment horizontal="center" vertical="center" wrapText="1"/>
    </xf>
    <xf numFmtId="0" fontId="21" fillId="4" borderId="8"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10" fontId="21" fillId="4" borderId="8" xfId="0" applyNumberFormat="1" applyFont="1" applyFill="1" applyBorder="1" applyAlignment="1">
      <alignment horizontal="center" vertical="center" wrapText="1"/>
    </xf>
    <xf numFmtId="10" fontId="21" fillId="4" borderId="6" xfId="0" applyNumberFormat="1" applyFont="1" applyFill="1" applyBorder="1" applyAlignment="1">
      <alignment horizontal="center" vertical="center" wrapText="1"/>
    </xf>
    <xf numFmtId="10" fontId="21" fillId="4" borderId="7" xfId="0" applyNumberFormat="1" applyFont="1" applyFill="1" applyBorder="1" applyAlignment="1">
      <alignment horizontal="center" vertical="center" wrapText="1"/>
    </xf>
    <xf numFmtId="10" fontId="0" fillId="0" borderId="1" xfId="0" applyNumberFormat="1" applyBorder="1" applyAlignment="1">
      <alignment horizontal="left" vertical="center" wrapText="1"/>
    </xf>
    <xf numFmtId="187" fontId="72" fillId="0" borderId="0" xfId="0" applyNumberFormat="1" applyFont="1" applyFill="1" applyBorder="1" applyAlignment="1">
      <alignment horizontal="left" vertical="center" wrapText="1"/>
    </xf>
    <xf numFmtId="0" fontId="54" fillId="0" borderId="16" xfId="14" applyFont="1" applyFill="1" applyBorder="1" applyAlignment="1">
      <alignment horizontal="justify" vertical="top" wrapText="1"/>
    </xf>
    <xf numFmtId="0" fontId="70" fillId="0" borderId="1" xfId="0" applyFont="1" applyFill="1" applyBorder="1" applyAlignment="1" applyProtection="1">
      <alignment horizontal="center" vertical="center" wrapText="1"/>
      <protection locked="0"/>
    </xf>
    <xf numFmtId="10" fontId="54" fillId="0" borderId="1" xfId="0" applyNumberFormat="1" applyFont="1" applyFill="1" applyBorder="1" applyAlignment="1" applyProtection="1">
      <alignment horizontal="center" vertical="center" wrapText="1"/>
      <protection locked="0"/>
    </xf>
    <xf numFmtId="0" fontId="54" fillId="0" borderId="11" xfId="14" applyFont="1" applyFill="1" applyBorder="1" applyAlignment="1">
      <alignment vertical="top" wrapText="1"/>
    </xf>
    <xf numFmtId="0" fontId="70" fillId="0" borderId="1" xfId="14" applyFont="1" applyFill="1" applyBorder="1" applyAlignment="1">
      <alignment horizontal="center" vertical="center"/>
    </xf>
    <xf numFmtId="0" fontId="54" fillId="0" borderId="5" xfId="14" applyFont="1" applyFill="1" applyBorder="1" applyAlignment="1">
      <alignment horizontal="justify" vertical="top" wrapText="1"/>
    </xf>
    <xf numFmtId="0" fontId="54" fillId="0" borderId="1" xfId="14" applyFont="1" applyFill="1" applyBorder="1" applyAlignment="1">
      <alignment horizontal="justify" vertical="top" wrapText="1"/>
    </xf>
    <xf numFmtId="0" fontId="70" fillId="0" borderId="5" xfId="0" applyFont="1" applyFill="1" applyBorder="1" applyAlignment="1" applyProtection="1">
      <alignment horizontal="center" vertical="center" wrapText="1"/>
      <protection locked="0"/>
    </xf>
    <xf numFmtId="10" fontId="54" fillId="0" borderId="5" xfId="0" applyNumberFormat="1" applyFont="1" applyFill="1" applyBorder="1" applyAlignment="1" applyProtection="1">
      <alignment horizontal="center" vertical="center" wrapText="1"/>
      <protection locked="0"/>
    </xf>
    <xf numFmtId="10" fontId="54" fillId="0" borderId="4" xfId="0" applyNumberFormat="1" applyFont="1" applyFill="1" applyBorder="1" applyAlignment="1" applyProtection="1">
      <alignment horizontal="center" vertical="center" wrapText="1"/>
      <protection locked="0"/>
    </xf>
    <xf numFmtId="0" fontId="54" fillId="0" borderId="62" xfId="14" applyFont="1" applyFill="1" applyBorder="1" applyAlignment="1">
      <alignment vertical="top" wrapText="1"/>
    </xf>
    <xf numFmtId="0" fontId="54" fillId="0" borderId="2" xfId="14" applyFont="1" applyFill="1" applyBorder="1" applyAlignment="1">
      <alignment horizontal="justify" vertical="top" wrapText="1"/>
    </xf>
    <xf numFmtId="0" fontId="70" fillId="0" borderId="2" xfId="0" applyFont="1" applyFill="1" applyBorder="1" applyAlignment="1" applyProtection="1">
      <alignment horizontal="center" vertical="center" wrapText="1"/>
      <protection locked="0"/>
    </xf>
    <xf numFmtId="0" fontId="54" fillId="0" borderId="12" xfId="14" applyFont="1" applyFill="1" applyBorder="1" applyAlignment="1">
      <alignment vertical="top" wrapText="1"/>
    </xf>
    <xf numFmtId="0" fontId="70" fillId="0" borderId="4" xfId="0" applyFont="1" applyFill="1" applyBorder="1" applyAlignment="1" applyProtection="1">
      <alignment horizontal="center" vertical="center" wrapText="1"/>
      <protection locked="0"/>
    </xf>
    <xf numFmtId="0" fontId="54" fillId="0" borderId="1" xfId="14" applyFont="1" applyFill="1" applyBorder="1" applyAlignment="1">
      <alignment horizontal="center" vertical="center"/>
    </xf>
    <xf numFmtId="0" fontId="54" fillId="0" borderId="4" xfId="14" applyFont="1" applyFill="1" applyBorder="1" applyAlignment="1">
      <alignment horizontal="center" vertical="center"/>
    </xf>
    <xf numFmtId="0" fontId="54" fillId="0" borderId="60" xfId="14" applyFont="1" applyFill="1" applyBorder="1" applyAlignment="1">
      <alignment vertical="top" wrapText="1"/>
    </xf>
    <xf numFmtId="0" fontId="54" fillId="0" borderId="39" xfId="14" applyFont="1" applyFill="1" applyBorder="1" applyAlignment="1">
      <alignment vertical="top" wrapText="1"/>
    </xf>
    <xf numFmtId="187" fontId="72" fillId="0" borderId="22" xfId="0" applyNumberFormat="1" applyFont="1" applyFill="1" applyBorder="1" applyAlignment="1">
      <alignment horizontal="left" vertical="center" wrapText="1"/>
    </xf>
    <xf numFmtId="0" fontId="54" fillId="16" borderId="22" xfId="14" applyFont="1" applyFill="1" applyBorder="1" applyAlignment="1">
      <alignment horizontal="center" vertical="center" wrapText="1"/>
    </xf>
    <xf numFmtId="0" fontId="54" fillId="16" borderId="5" xfId="14" applyFont="1" applyFill="1" applyBorder="1" applyAlignment="1">
      <alignment horizontal="center" vertical="center" wrapText="1"/>
    </xf>
    <xf numFmtId="0" fontId="54" fillId="16" borderId="2" xfId="14" applyFont="1" applyFill="1" applyBorder="1" applyAlignment="1">
      <alignment horizontal="center" vertical="center" wrapText="1"/>
    </xf>
    <xf numFmtId="0" fontId="54" fillId="16" borderId="18" xfId="14" applyFont="1" applyFill="1" applyBorder="1" applyAlignment="1">
      <alignment horizontal="center" vertical="center" wrapText="1"/>
    </xf>
    <xf numFmtId="0" fontId="54" fillId="16" borderId="71" xfId="14" applyFont="1" applyFill="1" applyBorder="1" applyAlignment="1">
      <alignment horizontal="center" vertical="center" wrapText="1"/>
    </xf>
    <xf numFmtId="0" fontId="54" fillId="16" borderId="36" xfId="14" applyFont="1" applyFill="1" applyBorder="1" applyAlignment="1">
      <alignment horizontal="center" vertical="center" wrapText="1"/>
    </xf>
    <xf numFmtId="0" fontId="54" fillId="0" borderId="56" xfId="14" applyFont="1" applyFill="1" applyBorder="1" applyAlignment="1">
      <alignment horizontal="center" vertical="center" wrapText="1"/>
    </xf>
    <xf numFmtId="0" fontId="54" fillId="0" borderId="46" xfId="14" applyFont="1" applyFill="1" applyBorder="1" applyAlignment="1">
      <alignment horizontal="center" vertical="center" wrapText="1"/>
    </xf>
    <xf numFmtId="0" fontId="54" fillId="0" borderId="34" xfId="14" applyFont="1" applyFill="1" applyBorder="1" applyAlignment="1">
      <alignment horizontal="center" vertical="top" wrapText="1"/>
    </xf>
    <xf numFmtId="0" fontId="54" fillId="0" borderId="56" xfId="14" applyFont="1" applyFill="1" applyBorder="1" applyAlignment="1">
      <alignment horizontal="center" vertical="top" wrapText="1"/>
    </xf>
    <xf numFmtId="0" fontId="54" fillId="0" borderId="46" xfId="14" applyFont="1" applyFill="1" applyBorder="1" applyAlignment="1">
      <alignment horizontal="center" vertical="top" wrapText="1"/>
    </xf>
    <xf numFmtId="0" fontId="54" fillId="0" borderId="15" xfId="14" applyFont="1" applyFill="1" applyBorder="1" applyAlignment="1">
      <alignment horizontal="justify" vertical="top" wrapText="1"/>
    </xf>
    <xf numFmtId="0" fontId="70" fillId="0" borderId="3" xfId="0" applyFont="1" applyFill="1" applyBorder="1" applyAlignment="1" applyProtection="1">
      <alignment horizontal="center" vertical="center" wrapText="1"/>
      <protection locked="0"/>
    </xf>
    <xf numFmtId="0" fontId="54" fillId="0" borderId="49" xfId="14" applyFont="1" applyFill="1" applyBorder="1" applyAlignment="1">
      <alignment horizontal="justify" vertical="top" wrapText="1"/>
    </xf>
    <xf numFmtId="0" fontId="54" fillId="0" borderId="15" xfId="14" applyFont="1" applyFill="1" applyBorder="1" applyAlignment="1">
      <alignment horizontal="center" vertical="top" wrapText="1"/>
    </xf>
    <xf numFmtId="0" fontId="54" fillId="0" borderId="16" xfId="14" applyFont="1" applyFill="1" applyBorder="1" applyAlignment="1">
      <alignment horizontal="center" vertical="top" wrapText="1"/>
    </xf>
    <xf numFmtId="0" fontId="54" fillId="0" borderId="49" xfId="14" applyFont="1" applyFill="1" applyBorder="1" applyAlignment="1">
      <alignment horizontal="center" vertical="top" wrapText="1"/>
    </xf>
    <xf numFmtId="10" fontId="54" fillId="0" borderId="3" xfId="0" applyNumberFormat="1" applyFont="1" applyFill="1" applyBorder="1" applyAlignment="1" applyProtection="1">
      <alignment horizontal="center" vertical="center" wrapText="1"/>
      <protection locked="0"/>
    </xf>
    <xf numFmtId="0" fontId="54" fillId="0" borderId="10" xfId="14" applyFont="1" applyFill="1" applyBorder="1" applyAlignment="1">
      <alignment horizontal="left" vertical="top" wrapText="1"/>
    </xf>
    <xf numFmtId="0" fontId="54" fillId="0" borderId="11" xfId="14" applyFont="1" applyFill="1" applyBorder="1" applyAlignment="1">
      <alignment horizontal="left" vertical="top" wrapText="1"/>
    </xf>
    <xf numFmtId="0" fontId="54" fillId="0" borderId="10" xfId="14" applyFont="1" applyFill="1" applyBorder="1" applyAlignment="1">
      <alignment vertical="top" wrapText="1"/>
    </xf>
    <xf numFmtId="0" fontId="59" fillId="0" borderId="19" xfId="0" applyFont="1" applyFill="1" applyBorder="1" applyAlignment="1">
      <alignment horizontal="center"/>
    </xf>
    <xf numFmtId="0" fontId="59" fillId="0" borderId="20" xfId="0" applyFont="1" applyFill="1" applyBorder="1" applyAlignment="1">
      <alignment horizontal="center"/>
    </xf>
    <xf numFmtId="0" fontId="59" fillId="0" borderId="22" xfId="0" applyFont="1" applyFill="1" applyBorder="1" applyAlignment="1">
      <alignment horizontal="center"/>
    </xf>
    <xf numFmtId="0" fontId="59" fillId="0" borderId="0" xfId="0" applyFont="1" applyFill="1" applyBorder="1" applyAlignment="1">
      <alignment horizontal="center"/>
    </xf>
    <xf numFmtId="0" fontId="59" fillId="0" borderId="24" xfId="0" applyFont="1" applyFill="1" applyBorder="1" applyAlignment="1">
      <alignment horizontal="center"/>
    </xf>
    <xf numFmtId="0" fontId="59" fillId="0" borderId="25" xfId="0" applyFont="1" applyFill="1" applyBorder="1" applyAlignment="1">
      <alignment horizontal="center"/>
    </xf>
    <xf numFmtId="0" fontId="54" fillId="3" borderId="40" xfId="0" applyFont="1" applyFill="1" applyBorder="1" applyAlignment="1">
      <alignment horizontal="left" vertical="center" wrapText="1"/>
    </xf>
    <xf numFmtId="0" fontId="54" fillId="3" borderId="41" xfId="0" applyFont="1" applyFill="1" applyBorder="1" applyAlignment="1">
      <alignment horizontal="left" vertical="center" wrapText="1"/>
    </xf>
    <xf numFmtId="0" fontId="70" fillId="16" borderId="34" xfId="0" applyFont="1" applyFill="1" applyBorder="1" applyAlignment="1">
      <alignment horizontal="left" vertical="center" wrapText="1"/>
    </xf>
    <xf numFmtId="0" fontId="70" fillId="16" borderId="27" xfId="0" applyFont="1" applyFill="1" applyBorder="1" applyAlignment="1">
      <alignment horizontal="left" vertical="center" wrapText="1"/>
    </xf>
    <xf numFmtId="0" fontId="70" fillId="16" borderId="28" xfId="0" applyFont="1" applyFill="1" applyBorder="1" applyAlignment="1">
      <alignment horizontal="left" vertical="center" wrapText="1"/>
    </xf>
    <xf numFmtId="0" fontId="17" fillId="0" borderId="29" xfId="0" applyFont="1" applyBorder="1" applyAlignment="1">
      <alignment horizontal="center" vertical="top" wrapText="1"/>
    </xf>
    <xf numFmtId="0" fontId="17" fillId="0" borderId="18" xfId="0" applyFont="1" applyBorder="1" applyAlignment="1">
      <alignment horizontal="center" vertical="top" wrapText="1"/>
    </xf>
    <xf numFmtId="0" fontId="17" fillId="0" borderId="5" xfId="0" applyFont="1" applyBorder="1" applyAlignment="1">
      <alignment horizontal="center" vertical="top" wrapText="1"/>
    </xf>
    <xf numFmtId="0" fontId="17" fillId="0" borderId="2" xfId="0" applyFont="1" applyBorder="1" applyAlignment="1">
      <alignment horizontal="center" vertical="top" wrapText="1"/>
    </xf>
    <xf numFmtId="0" fontId="58" fillId="17" borderId="34" xfId="0" applyFont="1" applyFill="1" applyBorder="1" applyAlignment="1">
      <alignment horizontal="left"/>
    </xf>
    <xf numFmtId="0" fontId="58" fillId="17" borderId="27" xfId="0" applyFont="1" applyFill="1" applyBorder="1" applyAlignment="1">
      <alignment horizontal="left"/>
    </xf>
    <xf numFmtId="0" fontId="58" fillId="17" borderId="28" xfId="0" applyFont="1" applyFill="1" applyBorder="1" applyAlignment="1">
      <alignment horizontal="left"/>
    </xf>
    <xf numFmtId="0" fontId="58" fillId="17" borderId="15" xfId="0" applyFont="1" applyFill="1" applyBorder="1" applyAlignment="1">
      <alignment horizontal="left" vertical="center"/>
    </xf>
    <xf numFmtId="0" fontId="58" fillId="17" borderId="3" xfId="0" applyFont="1" applyFill="1" applyBorder="1" applyAlignment="1">
      <alignment horizontal="left" vertical="center"/>
    </xf>
    <xf numFmtId="0" fontId="58" fillId="17" borderId="10" xfId="0" applyFont="1" applyFill="1" applyBorder="1" applyAlignment="1">
      <alignment horizontal="left" vertical="center"/>
    </xf>
    <xf numFmtId="0" fontId="58" fillId="17" borderId="34" xfId="0" applyFont="1" applyFill="1" applyBorder="1" applyAlignment="1">
      <alignment horizontal="left" vertical="center"/>
    </xf>
    <xf numFmtId="0" fontId="58" fillId="17" borderId="27" xfId="0" applyFont="1" applyFill="1" applyBorder="1" applyAlignment="1">
      <alignment horizontal="left" vertical="center"/>
    </xf>
    <xf numFmtId="0" fontId="58" fillId="17" borderId="28" xfId="0" applyFont="1" applyFill="1" applyBorder="1" applyAlignment="1">
      <alignment horizontal="left" vertical="center"/>
    </xf>
    <xf numFmtId="0" fontId="58" fillId="17" borderId="40" xfId="0" applyFont="1" applyFill="1" applyBorder="1" applyAlignment="1">
      <alignment horizontal="left"/>
    </xf>
    <xf numFmtId="0" fontId="58" fillId="17" borderId="41" xfId="0" applyFont="1" applyFill="1" applyBorder="1" applyAlignment="1">
      <alignment horizontal="left"/>
    </xf>
    <xf numFmtId="0" fontId="58" fillId="17" borderId="42" xfId="0" applyFont="1" applyFill="1" applyBorder="1" applyAlignment="1">
      <alignment horizontal="left"/>
    </xf>
    <xf numFmtId="0" fontId="58" fillId="29" borderId="15" xfId="0" applyFont="1" applyFill="1" applyBorder="1" applyAlignment="1">
      <alignment horizontal="left" vertical="center"/>
    </xf>
    <xf numFmtId="0" fontId="58" fillId="29" borderId="3" xfId="0" applyFont="1" applyFill="1" applyBorder="1" applyAlignment="1">
      <alignment horizontal="left" vertical="center"/>
    </xf>
    <xf numFmtId="0" fontId="58" fillId="29" borderId="10" xfId="0" applyFont="1" applyFill="1" applyBorder="1" applyAlignment="1">
      <alignment horizontal="left" vertical="center"/>
    </xf>
    <xf numFmtId="0" fontId="58" fillId="29" borderId="16" xfId="0" applyFont="1" applyFill="1" applyBorder="1" applyAlignment="1">
      <alignment horizontal="left" vertical="center" wrapText="1"/>
    </xf>
    <xf numFmtId="0" fontId="58" fillId="29" borderId="1" xfId="0" applyFont="1" applyFill="1" applyBorder="1" applyAlignment="1">
      <alignment horizontal="left" vertical="center"/>
    </xf>
    <xf numFmtId="0" fontId="58" fillId="29" borderId="2" xfId="0" applyFont="1" applyFill="1" applyBorder="1" applyAlignment="1">
      <alignment horizontal="left" vertical="center"/>
    </xf>
    <xf numFmtId="0" fontId="58" fillId="29" borderId="60" xfId="0" applyFont="1" applyFill="1" applyBorder="1" applyAlignment="1">
      <alignment horizontal="left" vertical="center"/>
    </xf>
    <xf numFmtId="0" fontId="58" fillId="0" borderId="37" xfId="0" applyFont="1" applyBorder="1" applyAlignment="1">
      <alignment horizontal="left"/>
    </xf>
    <xf numFmtId="0" fontId="58" fillId="0" borderId="26" xfId="0" applyFont="1" applyBorder="1" applyAlignment="1">
      <alignment horizontal="left"/>
    </xf>
    <xf numFmtId="0" fontId="58" fillId="0" borderId="40" xfId="0" applyFont="1" applyBorder="1" applyAlignment="1">
      <alignment horizontal="left"/>
    </xf>
    <xf numFmtId="0" fontId="58" fillId="0" borderId="41" xfId="0" applyFont="1" applyBorder="1" applyAlignment="1">
      <alignment horizontal="left"/>
    </xf>
    <xf numFmtId="0" fontId="58" fillId="0" borderId="42" xfId="0" applyFont="1" applyBorder="1" applyAlignment="1">
      <alignment horizontal="left"/>
    </xf>
    <xf numFmtId="0" fontId="58" fillId="29" borderId="19" xfId="0" applyFont="1" applyFill="1" applyBorder="1" applyAlignment="1">
      <alignment horizontal="left" vertical="center"/>
    </xf>
    <xf numFmtId="0" fontId="58" fillId="29" borderId="32" xfId="0" applyFont="1" applyFill="1" applyBorder="1" applyAlignment="1">
      <alignment horizontal="left" vertical="center"/>
    </xf>
    <xf numFmtId="0" fontId="59" fillId="0" borderId="41" xfId="0" applyFont="1" applyBorder="1" applyAlignment="1">
      <alignment horizontal="left"/>
    </xf>
    <xf numFmtId="0" fontId="59" fillId="0" borderId="42" xfId="0" applyFont="1" applyBorder="1" applyAlignment="1">
      <alignment horizontal="left"/>
    </xf>
    <xf numFmtId="0" fontId="58" fillId="29" borderId="40" xfId="0" applyFont="1" applyFill="1" applyBorder="1" applyAlignment="1">
      <alignment horizontal="left" vertical="center"/>
    </xf>
    <xf numFmtId="0" fontId="58" fillId="29" borderId="42" xfId="0" applyFont="1" applyFill="1" applyBorder="1" applyAlignment="1">
      <alignment horizontal="left" vertical="center"/>
    </xf>
    <xf numFmtId="0" fontId="59" fillId="0" borderId="25" xfId="0" applyFont="1" applyBorder="1" applyAlignment="1">
      <alignment horizontal="left"/>
    </xf>
    <xf numFmtId="0" fontId="59" fillId="0" borderId="33" xfId="0" applyFont="1" applyBorder="1" applyAlignment="1">
      <alignment horizontal="left"/>
    </xf>
    <xf numFmtId="0" fontId="83" fillId="34" borderId="0" xfId="0" applyFont="1" applyFill="1" applyAlignment="1">
      <alignment horizontal="center"/>
    </xf>
    <xf numFmtId="174" fontId="81" fillId="33" borderId="8" xfId="21" applyNumberFormat="1" applyFont="1" applyFill="1" applyBorder="1" applyAlignment="1" applyProtection="1">
      <alignment horizontal="center" vertical="center" wrapText="1"/>
      <protection locked="0"/>
    </xf>
    <xf numFmtId="174" fontId="81" fillId="33" borderId="6" xfId="21" applyNumberFormat="1" applyFont="1" applyFill="1" applyBorder="1" applyAlignment="1" applyProtection="1">
      <alignment horizontal="center" vertical="center" wrapText="1"/>
      <protection locked="0"/>
    </xf>
    <xf numFmtId="174" fontId="81" fillId="33" borderId="7" xfId="21" applyNumberFormat="1" applyFont="1" applyFill="1" applyBorder="1" applyAlignment="1" applyProtection="1">
      <alignment horizontal="center" vertical="center" wrapText="1"/>
      <protection locked="0"/>
    </xf>
    <xf numFmtId="0" fontId="58" fillId="0" borderId="16" xfId="0" applyFont="1" applyFill="1" applyBorder="1" applyAlignment="1">
      <alignment horizontal="left"/>
    </xf>
    <xf numFmtId="185" fontId="59" fillId="0" borderId="1" xfId="2912" applyNumberFormat="1" applyFont="1" applyFill="1" applyBorder="1" applyAlignment="1">
      <alignment horizontal="left"/>
    </xf>
    <xf numFmtId="185" fontId="59" fillId="0" borderId="1" xfId="2912" applyNumberFormat="1" applyFont="1" applyFill="1" applyBorder="1" applyAlignment="1">
      <alignment horizontal="left" vertical="top" wrapText="1"/>
    </xf>
    <xf numFmtId="9" fontId="59" fillId="0" borderId="11" xfId="2860" applyFont="1" applyFill="1" applyBorder="1" applyAlignment="1">
      <alignment horizontal="left"/>
    </xf>
    <xf numFmtId="0" fontId="59" fillId="0" borderId="1" xfId="2859" applyNumberFormat="1" applyFont="1" applyFill="1" applyBorder="1" applyAlignment="1">
      <alignment horizontal="center"/>
    </xf>
    <xf numFmtId="2" fontId="59" fillId="0" borderId="1" xfId="2859" applyNumberFormat="1" applyFont="1" applyFill="1" applyBorder="1" applyAlignment="1">
      <alignment horizontal="center"/>
    </xf>
    <xf numFmtId="9" fontId="59" fillId="0" borderId="1" xfId="2860" applyFont="1" applyFill="1" applyBorder="1" applyAlignment="1">
      <alignment horizontal="center"/>
    </xf>
    <xf numFmtId="0" fontId="59" fillId="0" borderId="1" xfId="0" applyFont="1" applyFill="1" applyBorder="1" applyAlignment="1">
      <alignment horizontal="center"/>
    </xf>
    <xf numFmtId="0" fontId="88" fillId="0" borderId="0" xfId="0" applyFont="1" applyAlignment="1">
      <alignment horizontal="left"/>
    </xf>
    <xf numFmtId="190" fontId="88" fillId="0" borderId="0" xfId="0" applyNumberFormat="1" applyFont="1" applyAlignment="1">
      <alignment horizontal="left" vertical="center"/>
    </xf>
    <xf numFmtId="190" fontId="89" fillId="0" borderId="0" xfId="0" applyNumberFormat="1" applyFont="1" applyAlignment="1">
      <alignment horizontal="left" vertical="center" wrapText="1"/>
    </xf>
    <xf numFmtId="0" fontId="59" fillId="0" borderId="12" xfId="0" applyFont="1" applyFill="1" applyBorder="1" applyAlignment="1">
      <alignment horizontal="left"/>
    </xf>
    <xf numFmtId="0" fontId="71" fillId="0" borderId="1" xfId="0" applyFont="1" applyFill="1" applyBorder="1" applyAlignment="1">
      <alignment horizontal="center"/>
    </xf>
    <xf numFmtId="1" fontId="71" fillId="0" borderId="1" xfId="0" applyNumberFormat="1" applyFont="1" applyFill="1" applyBorder="1" applyAlignment="1">
      <alignment horizontal="center"/>
    </xf>
    <xf numFmtId="9" fontId="71" fillId="0" borderId="1" xfId="2860" applyFont="1" applyFill="1" applyBorder="1" applyAlignment="1">
      <alignment horizontal="center" vertical="top" wrapText="1"/>
    </xf>
    <xf numFmtId="0" fontId="71" fillId="0" borderId="11" xfId="0" applyFont="1" applyFill="1" applyBorder="1" applyAlignment="1">
      <alignment horizontal="left" vertical="top" wrapText="1"/>
    </xf>
    <xf numFmtId="2" fontId="59" fillId="0" borderId="1" xfId="0" applyNumberFormat="1" applyFont="1" applyFill="1" applyBorder="1" applyAlignment="1">
      <alignment horizontal="center"/>
    </xf>
    <xf numFmtId="10" fontId="59" fillId="0" borderId="1" xfId="2860" applyNumberFormat="1" applyFont="1" applyFill="1" applyBorder="1" applyAlignment="1">
      <alignment horizontal="center" vertical="top" wrapText="1"/>
    </xf>
    <xf numFmtId="0" fontId="59" fillId="0" borderId="32" xfId="0" applyFont="1" applyFill="1" applyBorder="1"/>
    <xf numFmtId="0" fontId="59" fillId="0" borderId="23" xfId="0" applyFont="1" applyFill="1" applyBorder="1"/>
    <xf numFmtId="0" fontId="59" fillId="0" borderId="33" xfId="0" applyFont="1" applyFill="1" applyBorder="1"/>
    <xf numFmtId="0" fontId="59" fillId="0" borderId="19" xfId="0" applyFont="1" applyFill="1" applyBorder="1"/>
    <xf numFmtId="0" fontId="59" fillId="0" borderId="22" xfId="0" applyFont="1" applyFill="1" applyBorder="1"/>
    <xf numFmtId="0" fontId="59" fillId="0" borderId="24" xfId="0" applyFont="1" applyFill="1" applyBorder="1"/>
    <xf numFmtId="0" fontId="90" fillId="0" borderId="19" xfId="0" applyFont="1" applyBorder="1" applyAlignment="1">
      <alignment horizontal="center"/>
    </xf>
    <xf numFmtId="0" fontId="90" fillId="0" borderId="20" xfId="0" applyFont="1" applyBorder="1" applyAlignment="1">
      <alignment horizontal="center"/>
    </xf>
    <xf numFmtId="0" fontId="91" fillId="35" borderId="1" xfId="0" applyFont="1" applyFill="1" applyBorder="1" applyAlignment="1">
      <alignment horizontal="center" vertical="center"/>
    </xf>
    <xf numFmtId="0" fontId="90" fillId="0" borderId="0" xfId="0" applyFont="1"/>
    <xf numFmtId="0" fontId="90" fillId="0" borderId="22" xfId="0" applyFont="1" applyBorder="1" applyAlignment="1">
      <alignment horizontal="center"/>
    </xf>
    <xf numFmtId="0" fontId="90" fillId="0" borderId="0" xfId="0" applyFont="1" applyAlignment="1">
      <alignment horizontal="center"/>
    </xf>
    <xf numFmtId="0" fontId="84" fillId="35" borderId="2" xfId="0" applyFont="1" applyFill="1" applyBorder="1" applyAlignment="1">
      <alignment horizontal="center" vertical="center" wrapText="1"/>
    </xf>
    <xf numFmtId="0" fontId="5" fillId="25" borderId="19" xfId="0" applyFont="1" applyFill="1" applyBorder="1" applyAlignment="1">
      <alignment horizontal="left" vertical="center" wrapText="1"/>
    </xf>
    <xf numFmtId="0" fontId="5" fillId="25" borderId="20" xfId="0" applyFont="1" applyFill="1" applyBorder="1" applyAlignment="1">
      <alignment horizontal="left" vertical="center" wrapText="1"/>
    </xf>
    <xf numFmtId="0" fontId="5" fillId="25" borderId="40" xfId="0" applyFont="1" applyFill="1" applyBorder="1" applyAlignment="1">
      <alignment horizontal="left" vertical="center"/>
    </xf>
    <xf numFmtId="0" fontId="5" fillId="25" borderId="41" xfId="0" applyFont="1" applyFill="1" applyBorder="1" applyAlignment="1">
      <alignment horizontal="left" vertical="center"/>
    </xf>
    <xf numFmtId="0" fontId="5" fillId="25" borderId="42" xfId="0" applyFont="1" applyFill="1" applyBorder="1" applyAlignment="1">
      <alignment horizontal="left" vertical="center"/>
    </xf>
    <xf numFmtId="0" fontId="92" fillId="35" borderId="40" xfId="0" applyFont="1" applyFill="1" applyBorder="1" applyAlignment="1">
      <alignment horizontal="left" vertical="center"/>
    </xf>
    <xf numFmtId="0" fontId="92" fillId="35" borderId="41" xfId="0" applyFont="1" applyFill="1" applyBorder="1" applyAlignment="1">
      <alignment horizontal="left" vertical="center"/>
    </xf>
    <xf numFmtId="0" fontId="92" fillId="35" borderId="42" xfId="0" applyFont="1" applyFill="1" applyBorder="1" applyAlignment="1">
      <alignment horizontal="left" vertical="center"/>
    </xf>
    <xf numFmtId="0" fontId="5" fillId="25" borderId="48" xfId="0" applyFont="1" applyFill="1" applyBorder="1" applyAlignment="1">
      <alignment horizontal="left" vertical="center"/>
    </xf>
    <xf numFmtId="0" fontId="5" fillId="25" borderId="43" xfId="0" applyFont="1" applyFill="1" applyBorder="1" applyAlignment="1">
      <alignment horizontal="left" vertical="center"/>
    </xf>
    <xf numFmtId="0" fontId="5" fillId="25" borderId="44" xfId="0" applyFont="1" applyFill="1" applyBorder="1" applyAlignment="1">
      <alignment horizontal="left" vertical="center"/>
    </xf>
    <xf numFmtId="0" fontId="92" fillId="35" borderId="40" xfId="0" applyFont="1" applyFill="1" applyBorder="1" applyAlignment="1">
      <alignment horizontal="left" vertical="center" wrapText="1"/>
    </xf>
    <xf numFmtId="0" fontId="92" fillId="35" borderId="41" xfId="0" applyFont="1" applyFill="1" applyBorder="1" applyAlignment="1">
      <alignment horizontal="left" vertical="center" wrapText="1"/>
    </xf>
    <xf numFmtId="0" fontId="92" fillId="35" borderId="42" xfId="0" applyFont="1" applyFill="1" applyBorder="1" applyAlignment="1">
      <alignment horizontal="left" vertical="center" wrapText="1"/>
    </xf>
    <xf numFmtId="0" fontId="5" fillId="25" borderId="48" xfId="0" applyFont="1" applyFill="1" applyBorder="1" applyAlignment="1">
      <alignment horizontal="left" vertical="center" wrapText="1"/>
    </xf>
    <xf numFmtId="0" fontId="5" fillId="25" borderId="43" xfId="0" applyFont="1" applyFill="1" applyBorder="1" applyAlignment="1">
      <alignment horizontal="left" vertical="center" wrapText="1"/>
    </xf>
    <xf numFmtId="0" fontId="5" fillId="25" borderId="44" xfId="0" applyFont="1" applyFill="1" applyBorder="1" applyAlignment="1">
      <alignment horizontal="left" vertical="center" wrapText="1"/>
    </xf>
    <xf numFmtId="0" fontId="93" fillId="35" borderId="24" xfId="17" applyFont="1" applyFill="1" applyBorder="1" applyAlignment="1">
      <alignment horizontal="left" vertical="center" wrapText="1"/>
    </xf>
    <xf numFmtId="0" fontId="93" fillId="35" borderId="25" xfId="17" applyFont="1" applyFill="1" applyBorder="1" applyAlignment="1">
      <alignment horizontal="left" vertical="center" wrapText="1"/>
    </xf>
    <xf numFmtId="0" fontId="93" fillId="35" borderId="33" xfId="17" applyFont="1" applyFill="1" applyBorder="1" applyAlignment="1">
      <alignment horizontal="left" vertical="center" wrapText="1"/>
    </xf>
    <xf numFmtId="0" fontId="94" fillId="0" borderId="40" xfId="17" applyFont="1" applyBorder="1" applyAlignment="1">
      <alignment horizontal="center" vertical="center" wrapText="1"/>
    </xf>
    <xf numFmtId="0" fontId="94" fillId="0" borderId="41" xfId="17" applyFont="1" applyBorder="1" applyAlignment="1">
      <alignment horizontal="center" vertical="center" wrapText="1"/>
    </xf>
    <xf numFmtId="0" fontId="94" fillId="0" borderId="42" xfId="17" applyFont="1" applyBorder="1" applyAlignment="1">
      <alignment horizontal="center" vertical="center" wrapText="1"/>
    </xf>
    <xf numFmtId="0" fontId="5" fillId="35" borderId="40" xfId="0" applyFont="1" applyFill="1" applyBorder="1" applyAlignment="1">
      <alignment horizontal="center" vertical="center" wrapText="1"/>
    </xf>
    <xf numFmtId="0" fontId="5" fillId="35" borderId="41" xfId="0" applyFont="1" applyFill="1" applyBorder="1" applyAlignment="1">
      <alignment horizontal="center" vertical="center" wrapText="1"/>
    </xf>
    <xf numFmtId="0" fontId="5" fillId="35" borderId="42" xfId="0" applyFont="1" applyFill="1" applyBorder="1" applyAlignment="1">
      <alignment horizontal="center" vertical="center" wrapText="1"/>
    </xf>
    <xf numFmtId="0" fontId="5" fillId="36" borderId="40" xfId="0" applyFont="1" applyFill="1" applyBorder="1" applyAlignment="1">
      <alignment horizontal="center" vertical="center" wrapText="1"/>
    </xf>
    <xf numFmtId="0" fontId="5" fillId="36" borderId="41" xfId="0" applyFont="1" applyFill="1" applyBorder="1" applyAlignment="1">
      <alignment horizontal="center" vertical="center" wrapText="1"/>
    </xf>
    <xf numFmtId="0" fontId="5" fillId="36" borderId="42" xfId="0" applyFont="1" applyFill="1" applyBorder="1" applyAlignment="1">
      <alignment horizontal="center" vertical="center" wrapText="1"/>
    </xf>
    <xf numFmtId="0" fontId="5" fillId="35" borderId="15" xfId="0" applyFont="1" applyFill="1" applyBorder="1" applyAlignment="1">
      <alignment horizontal="center" vertical="center" wrapText="1"/>
    </xf>
    <xf numFmtId="0" fontId="5" fillId="35" borderId="3" xfId="0" applyFont="1" applyFill="1" applyBorder="1" applyAlignment="1">
      <alignment horizontal="center" vertical="center" wrapText="1"/>
    </xf>
    <xf numFmtId="0" fontId="5" fillId="35" borderId="27" xfId="0" applyFont="1" applyFill="1" applyBorder="1" applyAlignment="1">
      <alignment horizontal="center" vertical="center" wrapText="1"/>
    </xf>
    <xf numFmtId="0" fontId="5" fillId="35" borderId="31" xfId="0" applyFont="1" applyFill="1" applyBorder="1" applyAlignment="1">
      <alignment horizontal="center" vertical="center" wrapText="1"/>
    </xf>
    <xf numFmtId="0" fontId="5" fillId="35" borderId="27" xfId="0" applyFont="1" applyFill="1" applyBorder="1" applyAlignment="1">
      <alignment horizontal="center" vertical="center" wrapText="1"/>
    </xf>
    <xf numFmtId="0" fontId="5" fillId="35" borderId="14" xfId="0" applyFont="1" applyFill="1" applyBorder="1" applyAlignment="1">
      <alignment horizontal="center" vertical="center" wrapText="1"/>
    </xf>
    <xf numFmtId="0" fontId="5" fillId="35" borderId="10" xfId="0" applyFont="1" applyFill="1" applyBorder="1" applyAlignment="1">
      <alignment horizontal="center" vertical="center" wrapText="1"/>
    </xf>
    <xf numFmtId="0" fontId="95" fillId="0" borderId="0" xfId="0" applyFont="1"/>
    <xf numFmtId="0" fontId="5" fillId="35" borderId="13" xfId="0" applyFont="1" applyFill="1" applyBorder="1" applyAlignment="1">
      <alignment vertical="center" wrapText="1"/>
    </xf>
    <xf numFmtId="0" fontId="5" fillId="35" borderId="30" xfId="0" applyFont="1" applyFill="1" applyBorder="1" applyAlignment="1">
      <alignment vertical="center" wrapText="1"/>
    </xf>
    <xf numFmtId="0" fontId="5" fillId="35" borderId="30" xfId="17" applyFont="1" applyFill="1" applyBorder="1" applyAlignment="1">
      <alignment vertical="center" wrapText="1"/>
    </xf>
    <xf numFmtId="0" fontId="5" fillId="35" borderId="50" xfId="0" applyFont="1" applyFill="1" applyBorder="1" applyAlignment="1">
      <alignment vertical="center" wrapText="1"/>
    </xf>
    <xf numFmtId="0" fontId="15" fillId="35" borderId="13" xfId="0" applyFont="1" applyFill="1" applyBorder="1" applyAlignment="1">
      <alignment horizontal="center" vertical="center" wrapText="1"/>
    </xf>
    <xf numFmtId="10" fontId="6" fillId="35" borderId="30" xfId="14" applyNumberFormat="1" applyFill="1" applyBorder="1" applyAlignment="1">
      <alignment horizontal="center" vertical="center" wrapText="1"/>
    </xf>
    <xf numFmtId="0" fontId="5" fillId="35" borderId="39" xfId="0" applyFont="1" applyFill="1" applyBorder="1" applyAlignment="1">
      <alignment horizontal="center" vertical="center" wrapText="1"/>
    </xf>
    <xf numFmtId="0" fontId="5" fillId="35" borderId="30" xfId="0" applyFont="1" applyFill="1" applyBorder="1" applyAlignment="1">
      <alignment horizontal="center" vertical="center" wrapText="1"/>
    </xf>
    <xf numFmtId="0" fontId="5" fillId="35" borderId="49" xfId="0" applyFont="1" applyFill="1" applyBorder="1" applyAlignment="1">
      <alignment horizontal="center" vertical="center" wrapText="1"/>
    </xf>
    <xf numFmtId="0" fontId="5" fillId="35" borderId="4" xfId="0" applyFont="1" applyFill="1" applyBorder="1" applyAlignment="1">
      <alignment horizontal="center" vertical="center" wrapText="1"/>
    </xf>
    <xf numFmtId="0" fontId="5" fillId="35" borderId="4" xfId="0" applyFont="1" applyFill="1" applyBorder="1" applyAlignment="1">
      <alignment horizontal="center" vertical="top" wrapText="1"/>
    </xf>
    <xf numFmtId="0" fontId="5" fillId="35" borderId="53" xfId="0" applyFont="1" applyFill="1" applyBorder="1" applyAlignment="1">
      <alignment horizontal="center" vertical="top" wrapText="1"/>
    </xf>
    <xf numFmtId="0" fontId="5" fillId="35" borderId="12" xfId="0" applyFont="1" applyFill="1" applyBorder="1" applyAlignment="1">
      <alignment horizontal="center" vertical="center" wrapText="1"/>
    </xf>
    <xf numFmtId="0" fontId="52" fillId="0" borderId="3" xfId="0" applyFont="1" applyBorder="1" applyAlignment="1">
      <alignment horizontal="center" vertical="center" wrapText="1"/>
    </xf>
    <xf numFmtId="0" fontId="16" fillId="35" borderId="5" xfId="0" applyFont="1" applyFill="1" applyBorder="1" applyAlignment="1" applyProtection="1">
      <alignment horizontal="left" vertical="center" wrapText="1"/>
      <protection locked="0"/>
    </xf>
    <xf numFmtId="183" fontId="53" fillId="0" borderId="51" xfId="0" applyNumberFormat="1" applyFont="1" applyBorder="1" applyAlignment="1">
      <alignment horizontal="center" vertical="center"/>
    </xf>
    <xf numFmtId="0" fontId="52" fillId="0" borderId="31" xfId="0" applyFont="1" applyBorder="1" applyAlignment="1">
      <alignment horizontal="center" vertical="center" wrapText="1"/>
    </xf>
    <xf numFmtId="0" fontId="51" fillId="0" borderId="3" xfId="0" applyFont="1" applyBorder="1" applyAlignment="1">
      <alignment vertical="center" wrapText="1"/>
    </xf>
    <xf numFmtId="0" fontId="51" fillId="0" borderId="3" xfId="0" applyFont="1" applyBorder="1" applyAlignment="1">
      <alignment horizontal="center" vertical="center" wrapText="1"/>
    </xf>
    <xf numFmtId="3" fontId="51" fillId="0" borderId="29" xfId="0" applyNumberFormat="1" applyFont="1" applyBorder="1" applyAlignment="1">
      <alignment horizontal="center" vertical="center" wrapText="1"/>
    </xf>
    <xf numFmtId="0" fontId="52" fillId="0" borderId="1" xfId="0" applyFont="1" applyBorder="1" applyAlignment="1">
      <alignment horizontal="center" vertical="center" wrapText="1"/>
    </xf>
    <xf numFmtId="181" fontId="16" fillId="23" borderId="1" xfId="0" applyNumberFormat="1" applyFont="1" applyFill="1" applyBorder="1" applyAlignment="1" applyProtection="1">
      <alignment horizontal="left" vertical="center" wrapText="1"/>
      <protection locked="0"/>
    </xf>
    <xf numFmtId="184" fontId="53" fillId="0" borderId="52" xfId="8" applyNumberFormat="1" applyFont="1" applyFill="1" applyBorder="1" applyAlignment="1">
      <alignment horizontal="center" vertical="center" wrapText="1"/>
    </xf>
    <xf numFmtId="0" fontId="52" fillId="0" borderId="7" xfId="0" applyFont="1" applyBorder="1" applyAlignment="1">
      <alignment horizontal="center" vertical="center" wrapText="1"/>
    </xf>
    <xf numFmtId="0" fontId="51" fillId="0" borderId="1" xfId="0" applyFont="1" applyBorder="1" applyAlignment="1">
      <alignment vertical="center" wrapText="1"/>
    </xf>
    <xf numFmtId="0" fontId="51" fillId="0" borderId="1" xfId="0" applyFont="1" applyBorder="1" applyAlignment="1">
      <alignment horizontal="center" vertical="center" wrapText="1"/>
    </xf>
    <xf numFmtId="0" fontId="51" fillId="0" borderId="18" xfId="0" applyFont="1" applyBorder="1" applyAlignment="1">
      <alignment horizontal="center" vertical="center" wrapText="1"/>
    </xf>
    <xf numFmtId="181" fontId="90" fillId="0" borderId="0" xfId="0" applyNumberFormat="1" applyFont="1"/>
    <xf numFmtId="0" fontId="16" fillId="35" borderId="1" xfId="0" applyFont="1" applyFill="1" applyBorder="1" applyAlignment="1" applyProtection="1">
      <alignment horizontal="left" vertical="center" wrapText="1"/>
      <protection locked="0"/>
    </xf>
    <xf numFmtId="4" fontId="54" fillId="0" borderId="52" xfId="0" applyNumberFormat="1" applyFont="1" applyBorder="1" applyAlignment="1">
      <alignment horizontal="center" vertical="center"/>
    </xf>
    <xf numFmtId="3" fontId="54" fillId="0" borderId="52" xfId="0" applyNumberFormat="1" applyFont="1" applyBorder="1" applyAlignment="1">
      <alignment horizontal="center" vertical="center"/>
    </xf>
    <xf numFmtId="185" fontId="54" fillId="0" borderId="52" xfId="2912" applyNumberFormat="1" applyFont="1" applyFill="1" applyBorder="1" applyAlignment="1">
      <alignment horizontal="center" vertical="center"/>
    </xf>
    <xf numFmtId="182" fontId="70" fillId="0" borderId="52" xfId="0" applyNumberFormat="1" applyFont="1" applyBorder="1" applyAlignment="1">
      <alignment horizontal="center" vertical="center"/>
    </xf>
    <xf numFmtId="185" fontId="70" fillId="0" borderId="55" xfId="2912" applyNumberFormat="1" applyFont="1" applyFill="1" applyBorder="1" applyAlignment="1">
      <alignment horizontal="center" vertical="center"/>
    </xf>
    <xf numFmtId="0" fontId="17" fillId="0" borderId="1" xfId="0" applyFont="1" applyBorder="1" applyAlignment="1">
      <alignment horizontal="center" vertical="top" wrapText="1"/>
    </xf>
    <xf numFmtId="185" fontId="53" fillId="0" borderId="52" xfId="2912" applyNumberFormat="1" applyFont="1" applyFill="1" applyBorder="1" applyAlignment="1">
      <alignment horizontal="center" vertical="center" wrapText="1"/>
    </xf>
    <xf numFmtId="183" fontId="76" fillId="0" borderId="54" xfId="0" applyNumberFormat="1" applyFont="1" applyBorder="1" applyAlignment="1">
      <alignment horizontal="center" vertical="center"/>
    </xf>
    <xf numFmtId="181" fontId="91" fillId="0" borderId="0" xfId="0" applyNumberFormat="1" applyFont="1"/>
    <xf numFmtId="1" fontId="53" fillId="0" borderId="51" xfId="0" applyNumberFormat="1" applyFont="1" applyBorder="1" applyAlignment="1">
      <alignment horizontal="center" vertical="center"/>
    </xf>
    <xf numFmtId="0" fontId="51" fillId="0" borderId="29" xfId="0" applyFont="1" applyBorder="1" applyAlignment="1">
      <alignment horizontal="center" vertical="center" wrapText="1"/>
    </xf>
    <xf numFmtId="0" fontId="51" fillId="0" borderId="10" xfId="0" applyFont="1" applyBorder="1" applyAlignment="1">
      <alignment horizontal="center" vertical="center" wrapText="1"/>
    </xf>
    <xf numFmtId="180" fontId="16" fillId="23" borderId="1" xfId="0" applyNumberFormat="1" applyFont="1" applyFill="1" applyBorder="1" applyAlignment="1" applyProtection="1">
      <alignment horizontal="left" vertical="center" wrapText="1"/>
      <protection locked="0"/>
    </xf>
    <xf numFmtId="0" fontId="51" fillId="0" borderId="11" xfId="0" applyFont="1" applyBorder="1" applyAlignment="1">
      <alignment horizontal="center" vertical="center" wrapText="1"/>
    </xf>
    <xf numFmtId="180" fontId="90" fillId="0" borderId="0" xfId="0" applyNumberFormat="1" applyFont="1"/>
    <xf numFmtId="0" fontId="16" fillId="23" borderId="1" xfId="0" applyFont="1" applyFill="1" applyBorder="1" applyAlignment="1" applyProtection="1">
      <alignment horizontal="left" vertical="center" wrapText="1"/>
      <protection locked="0"/>
    </xf>
    <xf numFmtId="3" fontId="70" fillId="0" borderId="52" xfId="0" applyNumberFormat="1" applyFont="1" applyBorder="1" applyAlignment="1">
      <alignment horizontal="center" vertical="center"/>
    </xf>
    <xf numFmtId="0" fontId="52" fillId="0" borderId="4" xfId="0" applyFont="1" applyBorder="1" applyAlignment="1">
      <alignment horizontal="center" vertical="center" wrapText="1"/>
    </xf>
    <xf numFmtId="0" fontId="52" fillId="0" borderId="38" xfId="0" applyFont="1" applyBorder="1" applyAlignment="1">
      <alignment horizontal="center" vertical="center" wrapText="1"/>
    </xf>
    <xf numFmtId="0" fontId="51" fillId="0" borderId="4" xfId="0" applyFont="1" applyBorder="1" applyAlignment="1">
      <alignment vertical="center" wrapText="1"/>
    </xf>
    <xf numFmtId="0" fontId="51" fillId="0" borderId="4"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12" xfId="0" applyFont="1" applyBorder="1" applyAlignment="1">
      <alignment horizontal="center" vertical="center" wrapText="1"/>
    </xf>
    <xf numFmtId="0" fontId="15" fillId="35" borderId="1" xfId="0" applyFont="1" applyFill="1" applyBorder="1" applyAlignment="1">
      <alignment horizontal="center" vertical="center" wrapText="1"/>
    </xf>
    <xf numFmtId="180" fontId="18" fillId="35" borderId="8" xfId="0" applyNumberFormat="1" applyFont="1" applyFill="1" applyBorder="1" applyAlignment="1">
      <alignment horizontal="left" vertical="center" wrapText="1"/>
    </xf>
    <xf numFmtId="180" fontId="18" fillId="35" borderId="15" xfId="0" applyNumberFormat="1" applyFont="1" applyFill="1" applyBorder="1" applyAlignment="1">
      <alignment vertical="center" wrapText="1"/>
    </xf>
    <xf numFmtId="186" fontId="18" fillId="35" borderId="55" xfId="2859" applyNumberFormat="1" applyFont="1" applyFill="1" applyBorder="1" applyAlignment="1">
      <alignment vertical="center" wrapText="1"/>
    </xf>
    <xf numFmtId="180" fontId="18" fillId="35" borderId="14" xfId="0" applyNumberFormat="1" applyFont="1" applyFill="1" applyBorder="1" applyAlignment="1">
      <alignment vertical="center" wrapText="1"/>
    </xf>
    <xf numFmtId="186" fontId="18" fillId="35" borderId="32" xfId="2859" applyNumberFormat="1" applyFont="1" applyFill="1" applyBorder="1" applyAlignment="1">
      <alignment vertical="center" wrapText="1"/>
    </xf>
    <xf numFmtId="180" fontId="5" fillId="35" borderId="20" xfId="0" applyNumberFormat="1" applyFont="1" applyFill="1" applyBorder="1" applyAlignment="1">
      <alignment horizontal="center" vertical="center" wrapText="1"/>
    </xf>
    <xf numFmtId="180" fontId="5" fillId="35" borderId="21" xfId="0" applyNumberFormat="1" applyFont="1" applyFill="1" applyBorder="1" applyAlignment="1">
      <alignment horizontal="center" vertical="center" wrapText="1"/>
    </xf>
    <xf numFmtId="0" fontId="18" fillId="23" borderId="8" xfId="0" applyFont="1" applyFill="1" applyBorder="1" applyAlignment="1">
      <alignment horizontal="left" vertical="center" wrapText="1"/>
    </xf>
    <xf numFmtId="180" fontId="18" fillId="35" borderId="16" xfId="0" applyNumberFormat="1" applyFont="1" applyFill="1" applyBorder="1" applyAlignment="1">
      <alignment vertical="center" wrapText="1"/>
    </xf>
    <xf numFmtId="186" fontId="18" fillId="35" borderId="67" xfId="2859" applyNumberFormat="1" applyFont="1" applyFill="1" applyBorder="1" applyAlignment="1">
      <alignment vertical="center" wrapText="1"/>
    </xf>
    <xf numFmtId="42" fontId="18" fillId="35" borderId="8" xfId="0" applyNumberFormat="1" applyFont="1" applyFill="1" applyBorder="1" applyAlignment="1">
      <alignment vertical="center" wrapText="1"/>
    </xf>
    <xf numFmtId="186" fontId="18" fillId="35" borderId="23" xfId="2859" applyNumberFormat="1" applyFont="1" applyFill="1" applyBorder="1" applyAlignment="1">
      <alignment vertical="center" wrapText="1"/>
    </xf>
    <xf numFmtId="180" fontId="5" fillId="35" borderId="0" xfId="0" applyNumberFormat="1" applyFont="1" applyFill="1" applyAlignment="1">
      <alignment horizontal="center" vertical="center" wrapText="1"/>
    </xf>
    <xf numFmtId="180" fontId="5" fillId="35" borderId="9" xfId="0" applyNumberFormat="1" applyFont="1" applyFill="1" applyBorder="1" applyAlignment="1">
      <alignment horizontal="center" vertical="center" wrapText="1"/>
    </xf>
    <xf numFmtId="180" fontId="18" fillId="35" borderId="49" xfId="0" applyNumberFormat="1" applyFont="1" applyFill="1" applyBorder="1" applyAlignment="1">
      <alignment vertical="center" wrapText="1"/>
    </xf>
    <xf numFmtId="186" fontId="18" fillId="35" borderId="57" xfId="2859" applyNumberFormat="1" applyFont="1" applyFill="1" applyBorder="1" applyAlignment="1">
      <alignment vertical="center" wrapText="1"/>
    </xf>
    <xf numFmtId="180" fontId="18" fillId="35" borderId="53" xfId="0" applyNumberFormat="1" applyFont="1" applyFill="1" applyBorder="1" applyAlignment="1">
      <alignment vertical="center" wrapText="1"/>
    </xf>
    <xf numFmtId="186" fontId="18" fillId="35" borderId="33" xfId="2859" applyNumberFormat="1" applyFont="1" applyFill="1" applyBorder="1" applyAlignment="1">
      <alignment vertical="center" wrapText="1"/>
    </xf>
    <xf numFmtId="180" fontId="5" fillId="35" borderId="35" xfId="0" applyNumberFormat="1" applyFont="1" applyFill="1" applyBorder="1" applyAlignment="1">
      <alignment horizontal="center" vertical="center" wrapText="1"/>
    </xf>
    <xf numFmtId="180" fontId="5" fillId="35" borderId="36" xfId="0" applyNumberFormat="1" applyFont="1" applyFill="1" applyBorder="1" applyAlignment="1">
      <alignment horizontal="center" vertical="center" wrapText="1"/>
    </xf>
    <xf numFmtId="0" fontId="37" fillId="25" borderId="0" xfId="0" applyFont="1" applyFill="1"/>
    <xf numFmtId="4" fontId="37" fillId="25" borderId="0" xfId="0" applyNumberFormat="1" applyFont="1" applyFill="1"/>
    <xf numFmtId="4" fontId="37" fillId="25" borderId="0" xfId="0" applyNumberFormat="1" applyFont="1" applyFill="1" applyAlignment="1">
      <alignment horizontal="center"/>
    </xf>
    <xf numFmtId="4" fontId="37" fillId="25" borderId="0" xfId="0" applyNumberFormat="1" applyFont="1" applyFill="1" applyAlignment="1">
      <alignment vertical="center"/>
    </xf>
    <xf numFmtId="0" fontId="37" fillId="25" borderId="0" xfId="0" applyFont="1" applyFill="1" applyAlignment="1">
      <alignment vertical="center"/>
    </xf>
    <xf numFmtId="0" fontId="37" fillId="25" borderId="0" xfId="0" applyFont="1" applyFill="1" applyAlignment="1">
      <alignment horizontal="center"/>
    </xf>
    <xf numFmtId="0" fontId="38" fillId="25" borderId="0" xfId="0" applyFont="1" applyFill="1"/>
    <xf numFmtId="0" fontId="22" fillId="25" borderId="0" xfId="0" applyFont="1" applyFill="1" applyProtection="1">
      <protection locked="0"/>
    </xf>
    <xf numFmtId="0" fontId="22" fillId="25" borderId="0" xfId="0" applyFont="1" applyFill="1" applyAlignment="1" applyProtection="1">
      <alignment horizontal="center"/>
      <protection locked="0"/>
    </xf>
    <xf numFmtId="0" fontId="23" fillId="25" borderId="0" xfId="0" applyFont="1" applyFill="1" applyAlignment="1" applyProtection="1">
      <alignment horizontal="center"/>
      <protection locked="0"/>
    </xf>
    <xf numFmtId="0" fontId="91" fillId="37" borderId="1" xfId="0" applyFont="1" applyFill="1" applyBorder="1" applyAlignment="1">
      <alignment horizontal="center" vertical="center"/>
    </xf>
    <xf numFmtId="0" fontId="91" fillId="37" borderId="8" xfId="0" applyFont="1" applyFill="1" applyBorder="1" applyAlignment="1">
      <alignment horizontal="center" vertical="center"/>
    </xf>
    <xf numFmtId="0" fontId="91" fillId="37" borderId="6" xfId="0" applyFont="1" applyFill="1" applyBorder="1" applyAlignment="1">
      <alignment horizontal="center" vertical="center"/>
    </xf>
    <xf numFmtId="0" fontId="91" fillId="37" borderId="7" xfId="0" applyFont="1" applyFill="1" applyBorder="1" applyAlignment="1">
      <alignment horizontal="center" vertical="center"/>
    </xf>
    <xf numFmtId="0" fontId="91" fillId="37" borderId="8" xfId="0" applyFont="1" applyFill="1" applyBorder="1" applyAlignment="1">
      <alignment horizontal="center" vertical="center" wrapText="1"/>
    </xf>
    <xf numFmtId="0" fontId="91" fillId="37" borderId="6" xfId="0" applyFont="1" applyFill="1" applyBorder="1" applyAlignment="1">
      <alignment horizontal="center" vertical="center" wrapText="1"/>
    </xf>
    <xf numFmtId="0" fontId="90" fillId="0" borderId="1" xfId="0" applyFont="1" applyBorder="1" applyAlignment="1">
      <alignment horizontal="center" vertical="center"/>
    </xf>
    <xf numFmtId="0" fontId="90" fillId="0" borderId="1" xfId="0" applyFont="1" applyBorder="1" applyAlignment="1">
      <alignment horizontal="left" vertical="center" wrapText="1"/>
    </xf>
    <xf numFmtId="0" fontId="90" fillId="0" borderId="1" xfId="0" applyFont="1" applyBorder="1" applyAlignment="1">
      <alignment horizontal="left" vertical="center"/>
    </xf>
    <xf numFmtId="0" fontId="90" fillId="0" borderId="0" xfId="0" applyFont="1" applyAlignment="1">
      <alignment horizontal="center"/>
    </xf>
    <xf numFmtId="0" fontId="90" fillId="0" borderId="0" xfId="0" applyFont="1" applyAlignment="1">
      <alignment vertical="center"/>
    </xf>
    <xf numFmtId="3" fontId="17" fillId="0" borderId="29" xfId="0" applyNumberFormat="1" applyFont="1" applyBorder="1" applyAlignment="1">
      <alignment horizontal="center" vertical="center" wrapText="1"/>
    </xf>
    <xf numFmtId="3" fontId="17" fillId="0" borderId="18" xfId="0" applyNumberFormat="1" applyFont="1" applyBorder="1" applyAlignment="1">
      <alignment horizontal="center" vertical="center" wrapText="1"/>
    </xf>
    <xf numFmtId="3" fontId="17" fillId="0" borderId="5" xfId="0" applyNumberFormat="1" applyFont="1" applyBorder="1" applyAlignment="1">
      <alignment horizontal="center" vertical="center" wrapText="1"/>
    </xf>
    <xf numFmtId="9" fontId="96" fillId="0" borderId="1" xfId="21" applyFont="1" applyFill="1" applyBorder="1" applyAlignment="1">
      <alignment horizontal="center" vertical="center"/>
    </xf>
    <xf numFmtId="9" fontId="96" fillId="0" borderId="5" xfId="21" applyFont="1" applyFill="1" applyBorder="1" applyAlignment="1">
      <alignment horizontal="center" vertical="center"/>
    </xf>
    <xf numFmtId="10" fontId="96" fillId="0" borderId="5" xfId="21" applyNumberFormat="1" applyFont="1" applyFill="1" applyBorder="1" applyAlignment="1">
      <alignment horizontal="center" vertical="center" wrapText="1"/>
    </xf>
    <xf numFmtId="10" fontId="96" fillId="0" borderId="62" xfId="21" applyNumberFormat="1" applyFont="1" applyFill="1" applyBorder="1" applyAlignment="1">
      <alignment horizontal="center" vertical="center" wrapText="1"/>
    </xf>
    <xf numFmtId="0" fontId="5" fillId="20" borderId="3"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5" fillId="20" borderId="4" xfId="0" applyFont="1" applyFill="1" applyBorder="1" applyAlignment="1">
      <alignment horizontal="center" vertical="center" wrapText="1"/>
    </xf>
    <xf numFmtId="4" fontId="2" fillId="0" borderId="7" xfId="0" applyNumberFormat="1" applyFont="1" applyFill="1" applyBorder="1" applyAlignment="1">
      <alignment horizontal="left" vertical="top" wrapText="1"/>
    </xf>
    <xf numFmtId="0" fontId="75" fillId="0" borderId="1" xfId="0" applyFont="1" applyFill="1" applyBorder="1" applyAlignment="1">
      <alignment horizontal="center" vertical="center" wrapText="1"/>
    </xf>
    <xf numFmtId="4" fontId="79" fillId="0" borderId="1" xfId="0" applyNumberFormat="1" applyFont="1" applyFill="1" applyBorder="1" applyAlignment="1">
      <alignment horizontal="left" vertical="top" wrapText="1"/>
    </xf>
    <xf numFmtId="0" fontId="3" fillId="0" borderId="7" xfId="0" applyFont="1" applyFill="1" applyBorder="1" applyAlignment="1">
      <alignment horizontal="left" vertical="top" wrapText="1"/>
    </xf>
    <xf numFmtId="0" fontId="79" fillId="0" borderId="1" xfId="0" applyFont="1" applyFill="1" applyBorder="1" applyAlignment="1">
      <alignment horizontal="left" vertical="top" wrapText="1"/>
    </xf>
    <xf numFmtId="0" fontId="75" fillId="0" borderId="7" xfId="0" applyFont="1" applyFill="1" applyBorder="1" applyAlignment="1">
      <alignment horizontal="left" vertical="center" wrapText="1"/>
    </xf>
    <xf numFmtId="0" fontId="75" fillId="0" borderId="2" xfId="0" applyFont="1" applyFill="1" applyBorder="1" applyAlignment="1">
      <alignment horizontal="center" vertical="top" wrapText="1"/>
    </xf>
    <xf numFmtId="0" fontId="75" fillId="0" borderId="2" xfId="0" applyFont="1" applyFill="1" applyBorder="1" applyAlignment="1">
      <alignment horizontal="left" vertical="center" wrapText="1"/>
    </xf>
    <xf numFmtId="0" fontId="75" fillId="0" borderId="18" xfId="0" applyFont="1" applyFill="1" applyBorder="1" applyAlignment="1">
      <alignment horizontal="center" vertical="top" wrapText="1"/>
    </xf>
    <xf numFmtId="0" fontId="75" fillId="0" borderId="18" xfId="0" applyFont="1" applyFill="1" applyBorder="1" applyAlignment="1">
      <alignment horizontal="left" vertical="center" wrapText="1"/>
    </xf>
    <xf numFmtId="0" fontId="75" fillId="0" borderId="5" xfId="0" applyFont="1" applyFill="1" applyBorder="1" applyAlignment="1">
      <alignment horizontal="center" vertical="top" wrapText="1"/>
    </xf>
    <xf numFmtId="0" fontId="75" fillId="0" borderId="5" xfId="0" applyFont="1" applyFill="1" applyBorder="1" applyAlignment="1">
      <alignment horizontal="left" vertical="center" wrapText="1"/>
    </xf>
    <xf numFmtId="0" fontId="2" fillId="0" borderId="7" xfId="0" applyFont="1" applyFill="1" applyBorder="1" applyAlignment="1">
      <alignment horizontal="left" vertical="center" wrapText="1"/>
    </xf>
    <xf numFmtId="0" fontId="79" fillId="0" borderId="1" xfId="0" applyFont="1" applyFill="1" applyBorder="1" applyAlignment="1">
      <alignment horizontal="center" vertical="center" wrapText="1"/>
    </xf>
    <xf numFmtId="0" fontId="79" fillId="0" borderId="1" xfId="0" applyFont="1" applyFill="1" applyBorder="1" applyAlignment="1">
      <alignment horizontal="left" vertical="center" wrapText="1"/>
    </xf>
    <xf numFmtId="0" fontId="79" fillId="0" borderId="7" xfId="0" applyFont="1" applyFill="1" applyBorder="1" applyAlignment="1">
      <alignment horizontal="left" vertical="center" wrapText="1"/>
    </xf>
    <xf numFmtId="174" fontId="5" fillId="16" borderId="45" xfId="2860" applyNumberFormat="1" applyFont="1" applyFill="1" applyBorder="1" applyAlignment="1">
      <alignment horizontal="center" vertical="center" wrapText="1"/>
    </xf>
    <xf numFmtId="174" fontId="5" fillId="16" borderId="73" xfId="2860" applyNumberFormat="1" applyFont="1" applyFill="1" applyBorder="1" applyAlignment="1">
      <alignment horizontal="center" vertical="center" wrapText="1"/>
    </xf>
    <xf numFmtId="174" fontId="5" fillId="16" borderId="0" xfId="2860" applyNumberFormat="1" applyFont="1" applyFill="1" applyBorder="1" applyAlignment="1">
      <alignment horizontal="center" vertical="center" wrapText="1"/>
    </xf>
    <xf numFmtId="174" fontId="5" fillId="16" borderId="50" xfId="2860" applyNumberFormat="1" applyFont="1" applyFill="1" applyBorder="1" applyAlignment="1">
      <alignment horizontal="center" vertical="center" wrapText="1"/>
    </xf>
    <xf numFmtId="174" fontId="5" fillId="16" borderId="25" xfId="286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top" wrapText="1"/>
    </xf>
    <xf numFmtId="3" fontId="6" fillId="0" borderId="5"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3" fontId="6" fillId="0" borderId="1" xfId="0" applyNumberFormat="1" applyFont="1" applyFill="1" applyBorder="1" applyAlignment="1">
      <alignment horizontal="center" vertical="center" wrapText="1"/>
    </xf>
    <xf numFmtId="0" fontId="6" fillId="0" borderId="71"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183" fontId="6" fillId="0" borderId="61" xfId="0" applyNumberFormat="1" applyFont="1" applyFill="1" applyBorder="1" applyAlignment="1" applyProtection="1">
      <alignment horizontal="center" vertical="center" wrapText="1"/>
      <protection locked="0"/>
    </xf>
    <xf numFmtId="2" fontId="6" fillId="0" borderId="62" xfId="0" applyNumberFormat="1" applyFont="1" applyFill="1" applyBorder="1" applyAlignment="1" applyProtection="1">
      <alignment horizontal="center" vertical="center" wrapText="1"/>
      <protection locked="0"/>
    </xf>
    <xf numFmtId="2" fontId="6" fillId="0" borderId="36" xfId="0" applyNumberFormat="1" applyFont="1" applyFill="1" applyBorder="1" applyAlignment="1" applyProtection="1">
      <alignment horizontal="center" vertical="center" wrapText="1"/>
      <protection locked="0"/>
    </xf>
    <xf numFmtId="2" fontId="6" fillId="0" borderId="61" xfId="0" applyNumberFormat="1" applyFont="1" applyFill="1" applyBorder="1" applyAlignment="1" applyProtection="1">
      <alignment horizontal="center" vertical="center" wrapText="1"/>
      <protection locked="0"/>
    </xf>
    <xf numFmtId="4" fontId="6" fillId="0" borderId="5"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189" fontId="6" fillId="0" borderId="8" xfId="0" applyNumberFormat="1" applyFont="1" applyFill="1" applyBorder="1" applyAlignment="1" applyProtection="1">
      <alignment horizontal="center" vertical="center" wrapText="1"/>
      <protection locked="0"/>
    </xf>
    <xf numFmtId="189" fontId="6" fillId="0" borderId="1" xfId="0" applyNumberFormat="1" applyFont="1" applyFill="1" applyBorder="1" applyAlignment="1" applyProtection="1">
      <alignment horizontal="center" vertical="center" wrapText="1"/>
      <protection locked="0"/>
    </xf>
    <xf numFmtId="180" fontId="6" fillId="0" borderId="16" xfId="0" applyNumberFormat="1" applyFont="1" applyFill="1" applyBorder="1" applyAlignment="1" applyProtection="1">
      <alignment horizontal="center" vertical="center" wrapText="1"/>
      <protection locked="0"/>
    </xf>
    <xf numFmtId="180" fontId="6" fillId="0" borderId="11" xfId="0" applyNumberFormat="1" applyFont="1" applyFill="1" applyBorder="1" applyAlignment="1" applyProtection="1">
      <alignment horizontal="center" vertical="center" wrapText="1"/>
      <protection locked="0"/>
    </xf>
    <xf numFmtId="180" fontId="6" fillId="0" borderId="7" xfId="0" applyNumberFormat="1" applyFont="1" applyFill="1" applyBorder="1" applyAlignment="1" applyProtection="1">
      <alignment horizontal="center" vertical="center" wrapText="1"/>
      <protection locked="0"/>
    </xf>
    <xf numFmtId="180" fontId="24" fillId="0" borderId="1" xfId="2912" applyNumberFormat="1" applyFont="1" applyFill="1" applyBorder="1" applyAlignment="1">
      <alignment horizontal="center" vertical="center"/>
    </xf>
    <xf numFmtId="180" fontId="6" fillId="0" borderId="1" xfId="2858" applyNumberFormat="1" applyFont="1" applyFill="1" applyBorder="1" applyAlignment="1">
      <alignment horizontal="center" vertical="center" wrapText="1"/>
    </xf>
    <xf numFmtId="180" fontId="6" fillId="0" borderId="1" xfId="2912" applyNumberFormat="1" applyFont="1" applyFill="1" applyBorder="1" applyAlignment="1">
      <alignment horizontal="center" vertical="center"/>
    </xf>
    <xf numFmtId="2" fontId="6" fillId="0" borderId="16" xfId="0" applyNumberFormat="1" applyFont="1" applyFill="1" applyBorder="1" applyAlignment="1" applyProtection="1">
      <alignment horizontal="center" vertical="center" wrapText="1"/>
      <protection locked="0"/>
    </xf>
    <xf numFmtId="2" fontId="6" fillId="0" borderId="11" xfId="0" applyNumberFormat="1" applyFont="1" applyFill="1" applyBorder="1" applyAlignment="1" applyProtection="1">
      <alignment horizontal="center" vertical="center" wrapText="1"/>
      <protection locked="0"/>
    </xf>
    <xf numFmtId="2" fontId="6" fillId="0" borderId="7" xfId="0" applyNumberFormat="1" applyFont="1" applyFill="1" applyBorder="1" applyAlignment="1" applyProtection="1">
      <alignment horizontal="center" vertical="center" wrapText="1"/>
      <protection locked="0"/>
    </xf>
    <xf numFmtId="0" fontId="24" fillId="0" borderId="16" xfId="0" applyFont="1" applyFill="1" applyBorder="1" applyAlignment="1">
      <alignment horizontal="center" vertical="center"/>
    </xf>
    <xf numFmtId="1" fontId="6" fillId="0" borderId="1" xfId="0" applyNumberFormat="1" applyFont="1" applyFill="1" applyBorder="1" applyAlignment="1">
      <alignment horizontal="center" vertical="center"/>
    </xf>
    <xf numFmtId="181" fontId="52" fillId="0" borderId="16" xfId="8" applyNumberFormat="1" applyFont="1" applyFill="1" applyBorder="1" applyAlignment="1">
      <alignment horizontal="center" vertical="center"/>
    </xf>
    <xf numFmtId="181" fontId="24" fillId="0" borderId="16" xfId="0" applyNumberFormat="1" applyFont="1" applyFill="1" applyBorder="1" applyAlignment="1">
      <alignment horizontal="center" vertical="center"/>
    </xf>
    <xf numFmtId="181" fontId="6" fillId="0" borderId="1" xfId="2912" applyNumberFormat="1" applyFont="1" applyFill="1" applyBorder="1" applyAlignment="1">
      <alignment horizontal="center" vertical="center"/>
    </xf>
    <xf numFmtId="0" fontId="6" fillId="0" borderId="16" xfId="0" applyFont="1" applyFill="1" applyBorder="1" applyAlignment="1" applyProtection="1">
      <alignment horizontal="center" vertical="center" wrapText="1"/>
      <protection locked="0"/>
    </xf>
    <xf numFmtId="186" fontId="6" fillId="0" borderId="16" xfId="2859" applyNumberFormat="1"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186" fontId="6" fillId="0" borderId="1" xfId="2859" applyNumberFormat="1" applyFont="1" applyFill="1" applyBorder="1" applyAlignment="1">
      <alignment horizontal="center" vertical="center"/>
    </xf>
    <xf numFmtId="0" fontId="6" fillId="0" borderId="7"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185" fontId="6" fillId="0" borderId="11" xfId="2912" applyNumberFormat="1" applyFont="1" applyFill="1" applyBorder="1" applyAlignment="1" applyProtection="1">
      <alignment horizontal="center" vertical="center" wrapText="1"/>
      <protection locked="0"/>
    </xf>
    <xf numFmtId="4" fontId="6" fillId="0" borderId="61" xfId="0" applyNumberFormat="1" applyFont="1" applyFill="1" applyBorder="1" applyAlignment="1">
      <alignment horizontal="center" vertical="center" wrapText="1"/>
    </xf>
    <xf numFmtId="180" fontId="24" fillId="0" borderId="16" xfId="2912" applyNumberFormat="1" applyFont="1" applyFill="1" applyBorder="1" applyAlignment="1">
      <alignment horizontal="center" vertical="center"/>
    </xf>
    <xf numFmtId="182" fontId="6" fillId="0" borderId="1" xfId="0" applyNumberFormat="1" applyFont="1" applyFill="1" applyBorder="1" applyAlignment="1">
      <alignment horizontal="center" vertical="center" wrapText="1"/>
    </xf>
    <xf numFmtId="0" fontId="5" fillId="20" borderId="2" xfId="0" applyFont="1" applyFill="1" applyBorder="1" applyAlignment="1">
      <alignment horizontal="center" vertical="center"/>
    </xf>
    <xf numFmtId="0" fontId="5" fillId="20" borderId="63" xfId="0" applyFont="1" applyFill="1" applyBorder="1" applyAlignment="1">
      <alignment horizontal="center" vertical="center"/>
    </xf>
    <xf numFmtId="0" fontId="5" fillId="20" borderId="69" xfId="0" applyFont="1" applyFill="1" applyBorder="1" applyAlignment="1">
      <alignment horizontal="center" vertical="center"/>
    </xf>
    <xf numFmtId="0" fontId="5" fillId="16" borderId="68" xfId="0" applyFont="1" applyFill="1" applyBorder="1" applyAlignment="1">
      <alignment horizontal="center" vertical="center"/>
    </xf>
    <xf numFmtId="0" fontId="5" fillId="16" borderId="20" xfId="0" applyFont="1" applyFill="1" applyBorder="1" applyAlignment="1">
      <alignment horizontal="center" vertical="center"/>
    </xf>
    <xf numFmtId="0" fontId="5" fillId="16" borderId="21" xfId="0" applyFont="1" applyFill="1" applyBorder="1" applyAlignment="1">
      <alignment horizontal="center" vertical="center"/>
    </xf>
    <xf numFmtId="181" fontId="15" fillId="17" borderId="8" xfId="0" applyNumberFormat="1" applyFont="1" applyFill="1" applyBorder="1" applyAlignment="1" applyProtection="1">
      <alignment horizontal="center" vertical="center" wrapText="1"/>
      <protection locked="0"/>
    </xf>
    <xf numFmtId="2" fontId="6" fillId="0" borderId="69" xfId="0" applyNumberFormat="1" applyFont="1" applyFill="1" applyBorder="1" applyAlignment="1" applyProtection="1">
      <alignment horizontal="center" vertical="center" wrapText="1"/>
      <protection locked="0"/>
    </xf>
    <xf numFmtId="2" fontId="51" fillId="0" borderId="17" xfId="0" applyNumberFormat="1" applyFont="1" applyFill="1" applyBorder="1" applyAlignment="1">
      <alignment horizontal="center" vertical="center" wrapText="1"/>
    </xf>
    <xf numFmtId="2" fontId="51" fillId="0" borderId="2" xfId="0" applyNumberFormat="1" applyFont="1" applyFill="1" applyBorder="1" applyAlignment="1">
      <alignment horizontal="center" vertical="center" wrapText="1"/>
    </xf>
    <xf numFmtId="2" fontId="6" fillId="0" borderId="2" xfId="0" applyNumberFormat="1" applyFont="1" applyFill="1" applyBorder="1" applyAlignment="1" applyProtection="1">
      <alignment horizontal="center" vertical="center" wrapText="1"/>
      <protection locked="0"/>
    </xf>
    <xf numFmtId="2" fontId="6" fillId="0" borderId="17" xfId="0" applyNumberFormat="1" applyFont="1" applyFill="1" applyBorder="1" applyAlignment="1" applyProtection="1">
      <alignment horizontal="center" vertical="center" wrapText="1"/>
      <protection locked="0"/>
    </xf>
    <xf numFmtId="2" fontId="52" fillId="0" borderId="2" xfId="0" applyNumberFormat="1" applyFont="1" applyFill="1" applyBorder="1" applyAlignment="1">
      <alignment horizontal="center" vertical="center"/>
    </xf>
    <xf numFmtId="2" fontId="6" fillId="0" borderId="60" xfId="0" applyNumberFormat="1" applyFont="1" applyFill="1" applyBorder="1" applyAlignment="1" applyProtection="1">
      <alignment horizontal="center" vertical="center" wrapText="1"/>
      <protection locked="0"/>
    </xf>
    <xf numFmtId="2" fontId="6" fillId="0" borderId="63" xfId="0" applyNumberFormat="1" applyFont="1" applyFill="1" applyBorder="1" applyAlignment="1" applyProtection="1">
      <alignment horizontal="center" vertical="center" wrapText="1"/>
      <protection locked="0"/>
    </xf>
    <xf numFmtId="2" fontId="6" fillId="0" borderId="17" xfId="8" applyNumberFormat="1" applyFont="1" applyFill="1" applyBorder="1" applyAlignment="1">
      <alignment horizontal="center" vertical="center" wrapText="1"/>
    </xf>
    <xf numFmtId="2" fontId="6" fillId="0" borderId="2" xfId="8" applyNumberFormat="1" applyFont="1" applyFill="1" applyBorder="1" applyAlignment="1">
      <alignment horizontal="center" vertical="center" wrapText="1"/>
    </xf>
    <xf numFmtId="2" fontId="6" fillId="0" borderId="2" xfId="0" applyNumberFormat="1" applyFont="1" applyFill="1" applyBorder="1" applyAlignment="1">
      <alignment horizontal="center" vertical="center" wrapText="1"/>
    </xf>
    <xf numFmtId="2" fontId="5" fillId="0" borderId="2" xfId="8" applyNumberFormat="1" applyFont="1" applyFill="1" applyBorder="1" applyAlignment="1">
      <alignment horizontal="center" vertical="center" wrapText="1"/>
    </xf>
    <xf numFmtId="2" fontId="6" fillId="0" borderId="69" xfId="8" applyNumberFormat="1" applyFont="1" applyFill="1" applyBorder="1" applyAlignment="1">
      <alignment horizontal="center" vertical="center" wrapText="1"/>
    </xf>
    <xf numFmtId="9" fontId="96" fillId="0" borderId="2" xfId="21" applyFont="1" applyFill="1" applyBorder="1" applyAlignment="1">
      <alignment horizontal="center" vertical="center"/>
    </xf>
    <xf numFmtId="9" fontId="96" fillId="0" borderId="18" xfId="21" applyFont="1" applyFill="1" applyBorder="1" applyAlignment="1">
      <alignment horizontal="center" vertical="center"/>
    </xf>
    <xf numFmtId="10" fontId="96" fillId="0" borderId="18" xfId="21" applyNumberFormat="1" applyFont="1" applyFill="1" applyBorder="1" applyAlignment="1">
      <alignment horizontal="center" vertical="center" wrapText="1"/>
    </xf>
    <xf numFmtId="10" fontId="96" fillId="0" borderId="64" xfId="21" applyNumberFormat="1" applyFont="1" applyFill="1" applyBorder="1" applyAlignment="1">
      <alignment horizontal="center" vertical="center" wrapText="1"/>
    </xf>
    <xf numFmtId="0" fontId="6" fillId="0" borderId="61" xfId="0" applyFont="1" applyFill="1" applyBorder="1" applyAlignment="1" applyProtection="1">
      <alignment horizontal="center" vertical="center" wrapText="1"/>
      <protection locked="0"/>
    </xf>
    <xf numFmtId="2" fontId="52" fillId="0" borderId="5" xfId="0" applyNumberFormat="1" applyFont="1" applyFill="1" applyBorder="1" applyAlignment="1">
      <alignment horizontal="center" vertical="center"/>
    </xf>
    <xf numFmtId="3" fontId="6" fillId="0" borderId="5"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1" fontId="6" fillId="0" borderId="5" xfId="2858" applyNumberFormat="1" applyFont="1" applyFill="1" applyBorder="1" applyAlignment="1">
      <alignment horizontal="center" vertical="center" wrapText="1"/>
    </xf>
    <xf numFmtId="3" fontId="6" fillId="0" borderId="71" xfId="0" applyNumberFormat="1" applyFont="1" applyFill="1" applyBorder="1" applyAlignment="1">
      <alignment horizontal="center" vertical="center" wrapText="1"/>
    </xf>
    <xf numFmtId="185" fontId="6" fillId="4" borderId="40" xfId="2912" applyNumberFormat="1" applyFont="1" applyFill="1" applyBorder="1" applyAlignment="1">
      <alignment horizontal="center" vertical="center" wrapText="1"/>
    </xf>
    <xf numFmtId="181" fontId="6" fillId="4" borderId="59" xfId="8" applyNumberFormat="1" applyFont="1" applyFill="1" applyBorder="1" applyAlignment="1">
      <alignment horizontal="center" vertical="center" wrapText="1"/>
    </xf>
    <xf numFmtId="181" fontId="6" fillId="4" borderId="43" xfId="8" applyNumberFormat="1" applyFont="1" applyFill="1" applyBorder="1" applyAlignment="1">
      <alignment horizontal="center" vertical="center" wrapText="1"/>
    </xf>
    <xf numFmtId="180" fontId="6" fillId="4" borderId="43" xfId="8" applyNumberFormat="1" applyFont="1" applyFill="1" applyBorder="1" applyAlignment="1">
      <alignment horizontal="center" vertical="center" wrapText="1"/>
    </xf>
    <xf numFmtId="180" fontId="6" fillId="4" borderId="72" xfId="8" applyNumberFormat="1" applyFont="1" applyFill="1" applyBorder="1" applyAlignment="1">
      <alignment horizontal="center" vertical="center" wrapText="1"/>
    </xf>
    <xf numFmtId="180" fontId="6" fillId="4" borderId="59" xfId="8" applyNumberFormat="1" applyFont="1" applyFill="1" applyBorder="1" applyAlignment="1">
      <alignment horizontal="center" vertical="center" wrapText="1"/>
    </xf>
    <xf numFmtId="180" fontId="24" fillId="4" borderId="43" xfId="2912" applyNumberFormat="1" applyFont="1" applyFill="1" applyBorder="1" applyAlignment="1">
      <alignment horizontal="center" vertical="center"/>
    </xf>
    <xf numFmtId="180" fontId="6" fillId="4" borderId="44" xfId="8" applyNumberFormat="1" applyFont="1" applyFill="1" applyBorder="1" applyAlignment="1">
      <alignment horizontal="center" vertical="center" wrapText="1"/>
    </xf>
    <xf numFmtId="180" fontId="6" fillId="4" borderId="48" xfId="8" applyNumberFormat="1" applyFont="1" applyFill="1" applyBorder="1" applyAlignment="1">
      <alignment horizontal="center" vertical="center" wrapText="1"/>
    </xf>
    <xf numFmtId="180" fontId="24" fillId="4" borderId="59" xfId="2912" applyNumberFormat="1" applyFont="1" applyFill="1" applyBorder="1" applyAlignment="1">
      <alignment horizontal="center" vertical="center"/>
    </xf>
    <xf numFmtId="181" fontId="24" fillId="4" borderId="43" xfId="2912" applyNumberFormat="1" applyFont="1" applyFill="1" applyBorder="1" applyAlignment="1">
      <alignment horizontal="center" vertical="center"/>
    </xf>
    <xf numFmtId="181" fontId="6" fillId="4" borderId="43" xfId="0" applyNumberFormat="1" applyFont="1" applyFill="1" applyBorder="1" applyAlignment="1">
      <alignment horizontal="center" vertical="center" wrapText="1"/>
    </xf>
    <xf numFmtId="181" fontId="55" fillId="4" borderId="43" xfId="2912" applyNumberFormat="1" applyFont="1" applyFill="1" applyBorder="1" applyAlignment="1">
      <alignment horizontal="center" vertical="center"/>
    </xf>
    <xf numFmtId="181" fontId="5" fillId="4" borderId="43" xfId="0" applyNumberFormat="1" applyFont="1" applyFill="1" applyBorder="1" applyAlignment="1">
      <alignment horizontal="center" vertical="center" wrapText="1"/>
    </xf>
    <xf numFmtId="181" fontId="55" fillId="4" borderId="72" xfId="2912" applyNumberFormat="1" applyFont="1" applyFill="1" applyBorder="1" applyAlignment="1">
      <alignment horizontal="center" vertical="center"/>
    </xf>
    <xf numFmtId="9" fontId="96" fillId="4" borderId="43" xfId="21" applyFont="1" applyFill="1" applyBorder="1" applyAlignment="1">
      <alignment horizontal="center" vertical="center"/>
    </xf>
    <xf numFmtId="10" fontId="96" fillId="4" borderId="43" xfId="21" applyNumberFormat="1" applyFont="1" applyFill="1" applyBorder="1" applyAlignment="1">
      <alignment horizontal="center" vertical="center" wrapText="1"/>
    </xf>
    <xf numFmtId="10" fontId="96" fillId="4" borderId="44" xfId="21" applyNumberFormat="1" applyFont="1" applyFill="1" applyBorder="1" applyAlignment="1">
      <alignment horizontal="center" vertical="center" wrapText="1"/>
    </xf>
    <xf numFmtId="0" fontId="6" fillId="0" borderId="69" xfId="0" applyFont="1" applyFill="1" applyBorder="1" applyAlignment="1" applyProtection="1">
      <alignment horizontal="center" vertical="center" wrapText="1"/>
      <protection locked="0"/>
    </xf>
    <xf numFmtId="182" fontId="51" fillId="0" borderId="17" xfId="0" applyNumberFormat="1" applyFont="1" applyFill="1" applyBorder="1" applyAlignment="1">
      <alignment horizontal="center" vertical="center" wrapText="1"/>
    </xf>
    <xf numFmtId="182" fontId="51" fillId="0" borderId="2" xfId="0" applyNumberFormat="1" applyFont="1" applyFill="1" applyBorder="1" applyAlignment="1">
      <alignment horizontal="center" vertical="center" wrapText="1"/>
    </xf>
    <xf numFmtId="0" fontId="6" fillId="0" borderId="17" xfId="0" applyFont="1" applyFill="1" applyBorder="1" applyAlignment="1" applyProtection="1">
      <alignment horizontal="center" vertical="center" wrapText="1"/>
      <protection locked="0"/>
    </xf>
    <xf numFmtId="1" fontId="52" fillId="0" borderId="2" xfId="0" applyNumberFormat="1" applyFont="1" applyFill="1" applyBorder="1" applyAlignment="1">
      <alignment horizontal="center" vertical="center"/>
    </xf>
    <xf numFmtId="4" fontId="6" fillId="0" borderId="17" xfId="8" applyNumberFormat="1" applyFont="1" applyFill="1" applyBorder="1" applyAlignment="1">
      <alignment horizontal="center" vertical="center" wrapText="1"/>
    </xf>
    <xf numFmtId="4" fontId="6" fillId="0" borderId="2" xfId="8" applyNumberFormat="1"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171" fontId="6" fillId="0" borderId="2" xfId="2859" applyNumberFormat="1" applyFont="1" applyFill="1" applyBorder="1" applyAlignment="1">
      <alignment horizontal="center" vertical="center"/>
    </xf>
    <xf numFmtId="1" fontId="6" fillId="0" borderId="2" xfId="2858" applyNumberFormat="1" applyFont="1" applyFill="1" applyBorder="1" applyAlignment="1">
      <alignment horizontal="center" vertical="center" wrapText="1"/>
    </xf>
    <xf numFmtId="4" fontId="5" fillId="0" borderId="2" xfId="8" applyNumberFormat="1" applyFont="1" applyFill="1" applyBorder="1" applyAlignment="1">
      <alignment horizontal="center" vertical="center" wrapText="1"/>
    </xf>
    <xf numFmtId="171" fontId="6" fillId="0" borderId="69" xfId="2859" applyNumberFormat="1" applyFont="1" applyFill="1" applyBorder="1" applyAlignment="1">
      <alignment horizontal="center" vertical="center"/>
    </xf>
    <xf numFmtId="4" fontId="51" fillId="0" borderId="61" xfId="0" applyNumberFormat="1" applyFont="1" applyFill="1" applyBorder="1" applyAlignment="1">
      <alignment horizontal="center" vertical="center" wrapText="1"/>
    </xf>
    <xf numFmtId="4" fontId="51" fillId="0" borderId="5" xfId="0" applyNumberFormat="1" applyFont="1" applyFill="1" applyBorder="1" applyAlignment="1">
      <alignment horizontal="center" vertical="center" wrapText="1"/>
    </xf>
    <xf numFmtId="182" fontId="6" fillId="0" borderId="5" xfId="0" applyNumberFormat="1" applyFont="1" applyFill="1" applyBorder="1" applyAlignment="1">
      <alignment horizontal="center" vertical="center" wrapText="1"/>
    </xf>
    <xf numFmtId="1" fontId="51" fillId="0" borderId="5" xfId="0" applyNumberFormat="1" applyFont="1" applyFill="1" applyBorder="1" applyAlignment="1">
      <alignment horizontal="center" vertical="center" wrapText="1"/>
    </xf>
    <xf numFmtId="183" fontId="51" fillId="0" borderId="5" xfId="0" applyNumberFormat="1" applyFont="1" applyFill="1" applyBorder="1" applyAlignment="1">
      <alignment horizontal="center" vertical="center" wrapText="1"/>
    </xf>
    <xf numFmtId="2" fontId="24" fillId="0" borderId="5" xfId="2912" applyNumberFormat="1" applyFont="1" applyFill="1" applyBorder="1" applyAlignment="1">
      <alignment horizontal="center" vertical="center"/>
    </xf>
    <xf numFmtId="0" fontId="6" fillId="0" borderId="62" xfId="0" applyFont="1" applyFill="1" applyBorder="1" applyAlignment="1" applyProtection="1">
      <alignment horizontal="center" vertical="center" wrapText="1"/>
      <protection locked="0"/>
    </xf>
    <xf numFmtId="37" fontId="24" fillId="0" borderId="5" xfId="2912" applyNumberFormat="1" applyFont="1" applyFill="1" applyBorder="1" applyAlignment="1">
      <alignment horizontal="center" vertical="center"/>
    </xf>
    <xf numFmtId="37" fontId="55" fillId="0" borderId="5" xfId="2912" applyNumberFormat="1" applyFont="1" applyFill="1" applyBorder="1" applyAlignment="1">
      <alignment horizontal="center" vertical="center"/>
    </xf>
    <xf numFmtId="1" fontId="5" fillId="0" borderId="5" xfId="2858" applyNumberFormat="1" applyFont="1" applyFill="1" applyBorder="1" applyAlignment="1">
      <alignment horizontal="center" vertical="center" wrapText="1"/>
    </xf>
    <xf numFmtId="4" fontId="6" fillId="0" borderId="71" xfId="0" applyNumberFormat="1" applyFont="1" applyFill="1" applyBorder="1" applyAlignment="1">
      <alignment horizontal="center" vertical="center" wrapText="1"/>
    </xf>
    <xf numFmtId="185" fontId="6" fillId="4" borderId="43" xfId="2912" applyNumberFormat="1" applyFont="1" applyFill="1" applyBorder="1" applyAlignment="1">
      <alignment horizontal="center" vertical="center" wrapText="1"/>
    </xf>
    <xf numFmtId="185" fontId="6" fillId="4" borderId="72" xfId="2912" applyNumberFormat="1" applyFont="1" applyFill="1" applyBorder="1" applyAlignment="1">
      <alignment horizontal="center" vertical="center" wrapText="1"/>
    </xf>
    <xf numFmtId="186" fontId="6" fillId="4" borderId="59" xfId="2859" applyNumberFormat="1" applyFont="1" applyFill="1" applyBorder="1" applyAlignment="1">
      <alignment horizontal="center" vertical="center" wrapText="1"/>
    </xf>
    <xf numFmtId="186" fontId="24" fillId="4" borderId="43" xfId="2859" applyNumberFormat="1" applyFont="1" applyFill="1" applyBorder="1" applyAlignment="1">
      <alignment horizontal="center" vertical="center"/>
    </xf>
    <xf numFmtId="185" fontId="6" fillId="4" borderId="44" xfId="2912" applyNumberFormat="1" applyFont="1" applyFill="1" applyBorder="1" applyAlignment="1">
      <alignment horizontal="center" vertical="center" wrapText="1"/>
    </xf>
    <xf numFmtId="185" fontId="6" fillId="4" borderId="48" xfId="2912" applyNumberFormat="1" applyFont="1" applyFill="1" applyBorder="1" applyAlignment="1">
      <alignment horizontal="center" vertical="center" wrapText="1"/>
    </xf>
    <xf numFmtId="180" fontId="6" fillId="4" borderId="43" xfId="0" applyNumberFormat="1" applyFont="1" applyFill="1" applyBorder="1" applyAlignment="1">
      <alignment horizontal="center" vertical="center" wrapText="1"/>
    </xf>
    <xf numFmtId="180" fontId="6" fillId="4" borderId="43" xfId="2912" applyNumberFormat="1" applyFont="1" applyFill="1" applyBorder="1" applyAlignment="1">
      <alignment horizontal="center" vertical="center"/>
    </xf>
    <xf numFmtId="181" fontId="5" fillId="4" borderId="43" xfId="2912" applyNumberFormat="1" applyFont="1" applyFill="1" applyBorder="1" applyAlignment="1">
      <alignment horizontal="center" vertical="center"/>
    </xf>
    <xf numFmtId="182" fontId="6" fillId="0" borderId="2"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60" xfId="0" applyFont="1" applyFill="1" applyBorder="1" applyAlignment="1" applyProtection="1">
      <alignment horizontal="center" vertical="center" wrapText="1"/>
      <protection locked="0"/>
    </xf>
    <xf numFmtId="39" fontId="24" fillId="0" borderId="17" xfId="2912" applyNumberFormat="1" applyFont="1" applyFill="1" applyBorder="1" applyAlignment="1">
      <alignment horizontal="center" vertical="center"/>
    </xf>
    <xf numFmtId="39" fontId="24" fillId="0" borderId="2" xfId="2912" applyNumberFormat="1" applyFont="1" applyFill="1" applyBorder="1" applyAlignment="1">
      <alignment horizontal="center" vertical="center"/>
    </xf>
    <xf numFmtId="39" fontId="6" fillId="0" borderId="2" xfId="2912" applyNumberFormat="1" applyFont="1" applyFill="1" applyBorder="1" applyAlignment="1">
      <alignment horizontal="center" vertical="center"/>
    </xf>
    <xf numFmtId="39" fontId="55" fillId="0" borderId="2" xfId="2912" applyNumberFormat="1" applyFont="1" applyFill="1" applyBorder="1" applyAlignment="1">
      <alignment horizontal="center" vertical="center"/>
    </xf>
    <xf numFmtId="189" fontId="5" fillId="26" borderId="5" xfId="8" applyNumberFormat="1" applyFont="1" applyFill="1" applyBorder="1" applyAlignment="1">
      <alignment horizontal="center" vertical="center" wrapText="1"/>
    </xf>
    <xf numFmtId="189" fontId="5" fillId="26" borderId="71" xfId="8" applyNumberFormat="1" applyFont="1" applyFill="1" applyBorder="1" applyAlignment="1">
      <alignment horizontal="center" vertical="center" wrapText="1"/>
    </xf>
    <xf numFmtId="185" fontId="6" fillId="4" borderId="59" xfId="2912" applyNumberFormat="1" applyFont="1" applyFill="1" applyBorder="1" applyAlignment="1">
      <alignment horizontal="center" vertical="center" wrapText="1"/>
    </xf>
    <xf numFmtId="185" fontId="24" fillId="4" borderId="43" xfId="2912" applyNumberFormat="1" applyFont="1" applyFill="1" applyBorder="1" applyAlignment="1">
      <alignment horizontal="center" vertical="center"/>
    </xf>
    <xf numFmtId="185" fontId="24" fillId="4" borderId="48" xfId="2912" applyNumberFormat="1" applyFont="1" applyFill="1" applyBorder="1" applyAlignment="1">
      <alignment horizontal="center" vertical="center"/>
    </xf>
    <xf numFmtId="185" fontId="24" fillId="4" borderId="72" xfId="2912" applyNumberFormat="1" applyFont="1" applyFill="1" applyBorder="1" applyAlignment="1">
      <alignment horizontal="center" vertical="center"/>
    </xf>
    <xf numFmtId="189" fontId="15" fillId="16" borderId="8" xfId="0" applyNumberFormat="1" applyFont="1" applyFill="1" applyBorder="1" applyAlignment="1" applyProtection="1">
      <alignment horizontal="center" vertical="top" wrapText="1"/>
      <protection locked="0"/>
    </xf>
    <xf numFmtId="189" fontId="15" fillId="17" borderId="8" xfId="0" applyNumberFormat="1" applyFont="1" applyFill="1" applyBorder="1" applyAlignment="1" applyProtection="1">
      <alignment horizontal="center" vertical="top" wrapText="1"/>
      <protection locked="0"/>
    </xf>
    <xf numFmtId="189" fontId="15" fillId="16" borderId="53" xfId="0" applyNumberFormat="1" applyFont="1" applyFill="1" applyBorder="1" applyAlignment="1" applyProtection="1">
      <alignment horizontal="center" vertical="top" wrapText="1"/>
      <protection locked="0"/>
    </xf>
    <xf numFmtId="189" fontId="5" fillId="26" borderId="36" xfId="8" applyNumberFormat="1" applyFont="1" applyFill="1" applyBorder="1" applyAlignment="1">
      <alignment horizontal="center" vertical="center" wrapText="1"/>
    </xf>
    <xf numFmtId="189" fontId="55" fillId="18" borderId="7" xfId="2912" applyNumberFormat="1" applyFont="1" applyFill="1" applyBorder="1" applyAlignment="1">
      <alignment horizontal="center" vertical="center"/>
    </xf>
    <xf numFmtId="189" fontId="5" fillId="28" borderId="38" xfId="0" applyNumberFormat="1" applyFont="1" applyFill="1" applyBorder="1" applyAlignment="1">
      <alignment horizontal="center" vertical="center" wrapText="1"/>
    </xf>
    <xf numFmtId="185" fontId="6" fillId="27" borderId="34" xfId="2912" applyNumberFormat="1" applyFont="1" applyFill="1" applyBorder="1" applyAlignment="1">
      <alignment horizontal="center" vertical="center" wrapText="1"/>
    </xf>
    <xf numFmtId="185" fontId="6" fillId="27" borderId="15" xfId="2912" applyNumberFormat="1" applyFont="1" applyFill="1" applyBorder="1" applyAlignment="1">
      <alignment horizontal="center" vertical="center" wrapText="1"/>
    </xf>
    <xf numFmtId="185" fontId="6" fillId="27" borderId="3" xfId="2912" applyNumberFormat="1" applyFont="1" applyFill="1" applyBorder="1" applyAlignment="1">
      <alignment horizontal="center" vertical="center" wrapText="1"/>
    </xf>
    <xf numFmtId="185" fontId="6" fillId="27" borderId="14" xfId="2912" applyNumberFormat="1" applyFont="1" applyFill="1" applyBorder="1" applyAlignment="1">
      <alignment horizontal="center" vertical="center" wrapText="1"/>
    </xf>
    <xf numFmtId="185" fontId="6" fillId="27" borderId="10" xfId="2912" applyNumberFormat="1" applyFont="1" applyFill="1" applyBorder="1" applyAlignment="1">
      <alignment horizontal="center" vertical="center" wrapText="1"/>
    </xf>
    <xf numFmtId="185" fontId="6" fillId="27" borderId="31" xfId="2912" applyNumberFormat="1" applyFont="1" applyFill="1" applyBorder="1" applyAlignment="1">
      <alignment horizontal="center" vertical="center" wrapText="1"/>
    </xf>
    <xf numFmtId="185" fontId="24" fillId="27" borderId="56" xfId="2912" applyNumberFormat="1" applyFont="1" applyFill="1" applyBorder="1" applyAlignment="1">
      <alignment horizontal="center" vertical="center"/>
    </xf>
    <xf numFmtId="185" fontId="24" fillId="27" borderId="16" xfId="2912" applyNumberFormat="1" applyFont="1" applyFill="1" applyBorder="1" applyAlignment="1">
      <alignment horizontal="center" vertical="center"/>
    </xf>
    <xf numFmtId="185" fontId="24" fillId="27" borderId="1" xfId="2912" applyNumberFormat="1" applyFont="1" applyFill="1" applyBorder="1" applyAlignment="1">
      <alignment horizontal="center" vertical="center"/>
    </xf>
    <xf numFmtId="185" fontId="24" fillId="27" borderId="8" xfId="2912" applyNumberFormat="1" applyFont="1" applyFill="1" applyBorder="1" applyAlignment="1">
      <alignment horizontal="center" vertical="center"/>
    </xf>
    <xf numFmtId="185" fontId="24" fillId="27" borderId="11" xfId="2912" applyNumberFormat="1" applyFont="1" applyFill="1" applyBorder="1" applyAlignment="1">
      <alignment horizontal="center" vertical="center"/>
    </xf>
    <xf numFmtId="185" fontId="24" fillId="27" borderId="7" xfId="2912" applyNumberFormat="1" applyFont="1" applyFill="1" applyBorder="1" applyAlignment="1">
      <alignment horizontal="center" vertical="center"/>
    </xf>
    <xf numFmtId="185" fontId="6" fillId="27" borderId="16" xfId="2912" applyNumberFormat="1" applyFont="1" applyFill="1" applyBorder="1" applyAlignment="1">
      <alignment horizontal="center" vertical="center" wrapText="1"/>
    </xf>
    <xf numFmtId="185" fontId="6" fillId="27" borderId="37" xfId="2912" applyNumberFormat="1" applyFont="1" applyFill="1" applyBorder="1" applyAlignment="1">
      <alignment horizontal="center" vertical="center" wrapText="1"/>
    </xf>
    <xf numFmtId="185" fontId="6" fillId="27" borderId="49" xfId="2912" applyNumberFormat="1" applyFont="1" applyFill="1" applyBorder="1" applyAlignment="1">
      <alignment horizontal="center" vertical="center" wrapText="1"/>
    </xf>
    <xf numFmtId="185" fontId="6" fillId="27" borderId="4" xfId="2912" applyNumberFormat="1" applyFont="1" applyFill="1" applyBorder="1" applyAlignment="1">
      <alignment horizontal="center" vertical="center" wrapText="1"/>
    </xf>
    <xf numFmtId="185" fontId="6" fillId="27" borderId="53" xfId="2912" applyNumberFormat="1" applyFont="1" applyFill="1" applyBorder="1" applyAlignment="1">
      <alignment horizontal="center" vertical="center" wrapText="1"/>
    </xf>
    <xf numFmtId="185" fontId="6" fillId="27" borderId="12" xfId="2912" applyNumberFormat="1" applyFont="1" applyFill="1" applyBorder="1" applyAlignment="1">
      <alignment horizontal="center" vertical="center" wrapText="1"/>
    </xf>
    <xf numFmtId="185" fontId="6" fillId="27" borderId="38" xfId="2912" applyNumberFormat="1"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0" fillId="0" borderId="1" xfId="0" applyBorder="1" applyAlignment="1">
      <alignment horizontal="left" vertical="center"/>
    </xf>
    <xf numFmtId="0" fontId="11" fillId="0" borderId="40" xfId="0" applyFont="1" applyBorder="1" applyAlignment="1">
      <alignment wrapText="1"/>
    </xf>
    <xf numFmtId="0" fontId="11" fillId="0" borderId="41" xfId="0" applyFont="1" applyBorder="1" applyAlignment="1">
      <alignment wrapText="1"/>
    </xf>
    <xf numFmtId="0" fontId="11" fillId="0" borderId="42" xfId="0" applyFont="1" applyBorder="1" applyAlignment="1">
      <alignment wrapText="1"/>
    </xf>
    <xf numFmtId="0" fontId="11" fillId="0" borderId="24" xfId="0" applyFont="1" applyBorder="1" applyAlignment="1">
      <alignment wrapText="1"/>
    </xf>
    <xf numFmtId="0" fontId="11" fillId="0" borderId="25" xfId="0" applyFont="1" applyBorder="1" applyAlignment="1">
      <alignment wrapText="1"/>
    </xf>
    <xf numFmtId="0" fontId="11" fillId="0" borderId="33" xfId="0" applyFont="1" applyBorder="1" applyAlignment="1">
      <alignment wrapText="1"/>
    </xf>
    <xf numFmtId="0" fontId="5" fillId="20" borderId="1" xfId="0" applyFont="1" applyFill="1" applyBorder="1" applyAlignment="1">
      <alignment horizontal="center" vertical="center" wrapText="1"/>
    </xf>
    <xf numFmtId="0" fontId="5" fillId="21" borderId="1" xfId="0" applyFont="1" applyFill="1" applyBorder="1" applyAlignment="1">
      <alignment horizontal="center" vertical="center" wrapText="1"/>
    </xf>
    <xf numFmtId="0" fontId="6" fillId="16" borderId="1" xfId="0" applyFont="1" applyFill="1" applyBorder="1" applyAlignment="1">
      <alignment vertical="center" wrapText="1"/>
    </xf>
    <xf numFmtId="0" fontId="6" fillId="16"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5" fillId="19" borderId="1" xfId="0" applyFont="1" applyFill="1" applyBorder="1" applyAlignment="1">
      <alignment horizontal="center" vertical="center" wrapText="1"/>
    </xf>
    <xf numFmtId="0" fontId="5" fillId="31"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50" fillId="0" borderId="1" xfId="2859" applyNumberFormat="1" applyFont="1" applyFill="1" applyBorder="1" applyAlignment="1">
      <alignment horizontal="center" vertical="center"/>
    </xf>
    <xf numFmtId="178" fontId="50" fillId="0" borderId="1" xfId="4" applyNumberFormat="1" applyFont="1" applyFill="1" applyBorder="1" applyAlignment="1">
      <alignment horizontal="right" vertical="center"/>
    </xf>
    <xf numFmtId="178" fontId="8" fillId="0" borderId="1" xfId="2859" applyNumberFormat="1" applyFont="1" applyFill="1" applyBorder="1" applyAlignment="1">
      <alignment horizontal="center" vertical="center"/>
    </xf>
    <xf numFmtId="178" fontId="50" fillId="0" borderId="1" xfId="4" applyNumberFormat="1" applyFont="1" applyFill="1" applyBorder="1" applyAlignment="1">
      <alignment horizontal="left" vertical="center"/>
    </xf>
    <xf numFmtId="178" fontId="7" fillId="0" borderId="1" xfId="2859" applyNumberFormat="1" applyFont="1" applyFill="1" applyBorder="1" applyAlignment="1">
      <alignment horizontal="center" vertical="center"/>
    </xf>
    <xf numFmtId="176" fontId="7" fillId="0" borderId="1" xfId="2859" applyNumberFormat="1" applyFont="1" applyFill="1" applyBorder="1" applyAlignment="1">
      <alignment horizontal="center" vertical="center"/>
    </xf>
    <xf numFmtId="0" fontId="7" fillId="0" borderId="1" xfId="0" applyFont="1" applyFill="1" applyBorder="1" applyAlignment="1">
      <alignment horizontal="justify" vertical="top" wrapText="1"/>
    </xf>
    <xf numFmtId="0" fontId="96"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0" fontId="50" fillId="0" borderId="1" xfId="0" applyFont="1" applyFill="1" applyBorder="1" applyAlignment="1">
      <alignment horizontal="center" vertical="center"/>
    </xf>
    <xf numFmtId="0" fontId="50" fillId="0" borderId="1" xfId="0" applyFont="1" applyFill="1" applyBorder="1" applyAlignment="1">
      <alignment horizontal="left" vertical="top" wrapText="1"/>
    </xf>
    <xf numFmtId="0" fontId="7" fillId="0" borderId="1" xfId="0" applyFont="1" applyFill="1" applyBorder="1" applyAlignment="1">
      <alignment horizontal="left" vertical="center" wrapText="1"/>
    </xf>
    <xf numFmtId="0" fontId="50" fillId="0" borderId="1" xfId="0" applyFont="1" applyFill="1" applyBorder="1" applyAlignment="1">
      <alignment horizontal="left" vertical="center"/>
    </xf>
    <xf numFmtId="0" fontId="50" fillId="0" borderId="1" xfId="19" applyNumberFormat="1" applyFont="1" applyFill="1" applyBorder="1" applyAlignment="1">
      <alignment horizontal="center" vertical="center"/>
    </xf>
    <xf numFmtId="179" fontId="8" fillId="0" borderId="1" xfId="2859" applyNumberFormat="1" applyFont="1" applyFill="1" applyBorder="1" applyAlignment="1">
      <alignment horizontal="center" vertical="center"/>
    </xf>
    <xf numFmtId="178" fontId="50" fillId="0" borderId="1" xfId="4"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wrapText="1"/>
    </xf>
    <xf numFmtId="2" fontId="50" fillId="0" borderId="1" xfId="19" applyNumberFormat="1" applyFont="1" applyFill="1" applyBorder="1" applyAlignment="1">
      <alignment horizontal="center" vertical="center"/>
    </xf>
    <xf numFmtId="3" fontId="7" fillId="0" borderId="1" xfId="0" applyNumberFormat="1" applyFont="1" applyFill="1" applyBorder="1" applyAlignment="1">
      <alignment horizontal="center" vertical="center" wrapText="1"/>
    </xf>
    <xf numFmtId="174" fontId="7" fillId="0" borderId="1" xfId="2860" applyNumberFormat="1" applyFont="1" applyFill="1" applyBorder="1" applyAlignment="1">
      <alignment horizontal="center" vertical="center"/>
    </xf>
    <xf numFmtId="0" fontId="7" fillId="0" borderId="1" xfId="0" applyFont="1" applyFill="1" applyBorder="1" applyAlignment="1">
      <alignment horizontal="center" vertical="top" wrapText="1"/>
    </xf>
    <xf numFmtId="0" fontId="50" fillId="0" borderId="1" xfId="0" applyFont="1" applyFill="1" applyBorder="1" applyAlignment="1">
      <alignment horizontal="left" vertical="center" wrapText="1"/>
    </xf>
    <xf numFmtId="179" fontId="8" fillId="0" borderId="1" xfId="2859" applyNumberFormat="1" applyFont="1" applyFill="1" applyBorder="1" applyAlignment="1">
      <alignment vertical="center"/>
    </xf>
    <xf numFmtId="178" fontId="50" fillId="0" borderId="1" xfId="0" applyNumberFormat="1" applyFont="1" applyFill="1" applyBorder="1" applyAlignment="1">
      <alignment horizontal="center" vertical="center"/>
    </xf>
    <xf numFmtId="178" fontId="8" fillId="0" borderId="1" xfId="2911" applyNumberFormat="1" applyFont="1" applyFill="1" applyBorder="1" applyAlignment="1">
      <alignment horizontal="center" vertical="center"/>
    </xf>
    <xf numFmtId="179" fontId="7" fillId="0" borderId="1" xfId="2859" applyNumberFormat="1" applyFont="1" applyFill="1" applyBorder="1" applyAlignment="1">
      <alignment horizontal="center" vertical="center"/>
    </xf>
    <xf numFmtId="0" fontId="96" fillId="0" borderId="1" xfId="0" applyFont="1" applyFill="1" applyBorder="1" applyAlignment="1">
      <alignment horizontal="center" vertical="top" wrapText="1"/>
    </xf>
    <xf numFmtId="0" fontId="18" fillId="20" borderId="72" xfId="0" applyFont="1" applyFill="1" applyBorder="1" applyAlignment="1">
      <alignment horizontal="center" vertical="center" wrapText="1"/>
    </xf>
    <xf numFmtId="0" fontId="54" fillId="16" borderId="37" xfId="0" applyFont="1" applyFill="1" applyBorder="1" applyAlignment="1">
      <alignment horizontal="left" vertical="center" wrapText="1"/>
    </xf>
    <xf numFmtId="0" fontId="54" fillId="16" borderId="26" xfId="0" applyFont="1" applyFill="1" applyBorder="1" applyAlignment="1">
      <alignment horizontal="left" vertical="center" wrapText="1"/>
    </xf>
    <xf numFmtId="0" fontId="54" fillId="16" borderId="74" xfId="0" applyFont="1" applyFill="1" applyBorder="1" applyAlignment="1">
      <alignment horizontal="left" vertical="center" wrapText="1"/>
    </xf>
    <xf numFmtId="0" fontId="54" fillId="20" borderId="5" xfId="14" applyFont="1" applyFill="1" applyBorder="1" applyAlignment="1">
      <alignment horizontal="center" vertical="center" wrapText="1"/>
    </xf>
    <xf numFmtId="0" fontId="98" fillId="16" borderId="62" xfId="14" applyFont="1" applyFill="1" applyBorder="1" applyAlignment="1">
      <alignment horizontal="center" vertical="center" wrapText="1"/>
    </xf>
    <xf numFmtId="0" fontId="98" fillId="16" borderId="60" xfId="14" applyFont="1" applyFill="1" applyBorder="1" applyAlignment="1">
      <alignment horizontal="center" vertical="center" wrapText="1"/>
    </xf>
    <xf numFmtId="0" fontId="5" fillId="20" borderId="59" xfId="0" applyFont="1" applyFill="1" applyBorder="1" applyAlignment="1">
      <alignment horizontal="center" vertical="center"/>
    </xf>
    <xf numFmtId="0" fontId="5" fillId="20" borderId="43" xfId="0" applyFont="1" applyFill="1" applyBorder="1" applyAlignment="1">
      <alignment horizontal="center" vertical="center"/>
    </xf>
    <xf numFmtId="0" fontId="5" fillId="20" borderId="44" xfId="0" applyFont="1" applyFill="1" applyBorder="1" applyAlignment="1">
      <alignment horizontal="center" vertical="center"/>
    </xf>
  </cellXfs>
  <cellStyles count="2915">
    <cellStyle name="60% - Énfasis1 2" xfId="25" xr:uid="{00000000-0005-0000-0000-000000000000}"/>
    <cellStyle name="60% - Énfasis2 2" xfId="26" xr:uid="{00000000-0005-0000-0000-000001000000}"/>
    <cellStyle name="60% - Énfasis3 2" xfId="27" xr:uid="{00000000-0005-0000-0000-000002000000}"/>
    <cellStyle name="60% - Énfasis4 2" xfId="28" xr:uid="{00000000-0005-0000-0000-000003000000}"/>
    <cellStyle name="60% - Énfasis5 2" xfId="29" xr:uid="{00000000-0005-0000-0000-000004000000}"/>
    <cellStyle name="60% - Énfasis6 2" xfId="30" xr:uid="{00000000-0005-0000-0000-000005000000}"/>
    <cellStyle name="BodyStyle" xfId="31" xr:uid="{00000000-0005-0000-0000-000006000000}"/>
    <cellStyle name="BodyStyleBold" xfId="32" xr:uid="{00000000-0005-0000-0000-000007000000}"/>
    <cellStyle name="BodyStyleBoldRight" xfId="33" xr:uid="{00000000-0005-0000-0000-000008000000}"/>
    <cellStyle name="BodyStyleWithBorder" xfId="34" xr:uid="{00000000-0005-0000-0000-000009000000}"/>
    <cellStyle name="BodyStyleWithBorder 2" xfId="35" xr:uid="{00000000-0005-0000-0000-00000A000000}"/>
    <cellStyle name="BodyStyleWithBorder 2 2" xfId="36" xr:uid="{00000000-0005-0000-0000-00000B000000}"/>
    <cellStyle name="BodyStyleWithBorder 2 3" xfId="37" xr:uid="{00000000-0005-0000-0000-00000C000000}"/>
    <cellStyle name="BodyStyleWithBorder 2 4" xfId="38" xr:uid="{00000000-0005-0000-0000-00000D000000}"/>
    <cellStyle name="BodyStyleWithBorder 3" xfId="39" xr:uid="{00000000-0005-0000-0000-00000E000000}"/>
    <cellStyle name="BodyStyleWithBorder 4" xfId="40" xr:uid="{00000000-0005-0000-0000-00000F000000}"/>
    <cellStyle name="BodyStyleWithBorder 5" xfId="41" xr:uid="{00000000-0005-0000-0000-000010000000}"/>
    <cellStyle name="BorderThinBlack" xfId="42" xr:uid="{00000000-0005-0000-0000-000011000000}"/>
    <cellStyle name="BorderThinBlack 2" xfId="43" xr:uid="{00000000-0005-0000-0000-000012000000}"/>
    <cellStyle name="BorderThinBlack 2 2" xfId="44" xr:uid="{00000000-0005-0000-0000-000013000000}"/>
    <cellStyle name="BorderThinBlack 2 2 2" xfId="45" xr:uid="{00000000-0005-0000-0000-000014000000}"/>
    <cellStyle name="BorderThinBlack 2 2 2 2" xfId="46" xr:uid="{00000000-0005-0000-0000-000015000000}"/>
    <cellStyle name="BorderThinBlack 2 2 2 3" xfId="47" xr:uid="{00000000-0005-0000-0000-000016000000}"/>
    <cellStyle name="BorderThinBlack 2 2 2 4" xfId="48" xr:uid="{00000000-0005-0000-0000-000017000000}"/>
    <cellStyle name="BorderThinBlack 2 2 3" xfId="49" xr:uid="{00000000-0005-0000-0000-000018000000}"/>
    <cellStyle name="BorderThinBlack 2 2 4" xfId="50" xr:uid="{00000000-0005-0000-0000-000019000000}"/>
    <cellStyle name="BorderThinBlack 2 2 5" xfId="51" xr:uid="{00000000-0005-0000-0000-00001A000000}"/>
    <cellStyle name="BorderThinBlack 2 3" xfId="52" xr:uid="{00000000-0005-0000-0000-00001B000000}"/>
    <cellStyle name="BorderThinBlack 2 4" xfId="53" xr:uid="{00000000-0005-0000-0000-00001C000000}"/>
    <cellStyle name="BorderThinBlack 2 5" xfId="54" xr:uid="{00000000-0005-0000-0000-00001D000000}"/>
    <cellStyle name="BorderThinBlack 3" xfId="55" xr:uid="{00000000-0005-0000-0000-00001E000000}"/>
    <cellStyle name="BorderThinBlack 3 2" xfId="56" xr:uid="{00000000-0005-0000-0000-00001F000000}"/>
    <cellStyle name="BorderThinBlack 3 2 2" xfId="57" xr:uid="{00000000-0005-0000-0000-000020000000}"/>
    <cellStyle name="BorderThinBlack 3 2 3" xfId="58" xr:uid="{00000000-0005-0000-0000-000021000000}"/>
    <cellStyle name="BorderThinBlack 3 2 4" xfId="59" xr:uid="{00000000-0005-0000-0000-000022000000}"/>
    <cellStyle name="BorderThinBlack 3 3" xfId="60" xr:uid="{00000000-0005-0000-0000-000023000000}"/>
    <cellStyle name="BorderThinBlack 3 4" xfId="61" xr:uid="{00000000-0005-0000-0000-000024000000}"/>
    <cellStyle name="BorderThinBlack 3 5" xfId="62" xr:uid="{00000000-0005-0000-0000-000025000000}"/>
    <cellStyle name="BorderThinBlack 4" xfId="63" xr:uid="{00000000-0005-0000-0000-000026000000}"/>
    <cellStyle name="BorderThinBlack 5" xfId="64" xr:uid="{00000000-0005-0000-0000-000027000000}"/>
    <cellStyle name="BorderThinBlack 6" xfId="65" xr:uid="{00000000-0005-0000-0000-000028000000}"/>
    <cellStyle name="Coma 2" xfId="1" xr:uid="{00000000-0005-0000-0000-000029000000}"/>
    <cellStyle name="Coma 2 2" xfId="2" xr:uid="{00000000-0005-0000-0000-00002A000000}"/>
    <cellStyle name="Comma" xfId="2859" xr:uid="{00000000-0005-0000-0000-00002B000000}"/>
    <cellStyle name="Comma [0]" xfId="2857" xr:uid="{00000000-0005-0000-0000-00002C000000}"/>
    <cellStyle name="Comma [0] 2" xfId="66" xr:uid="{00000000-0005-0000-0000-00002D000000}"/>
    <cellStyle name="Comma [0] 2 2" xfId="67" xr:uid="{00000000-0005-0000-0000-00002E000000}"/>
    <cellStyle name="Comma [0] 2 2 2" xfId="68" xr:uid="{00000000-0005-0000-0000-00002F000000}"/>
    <cellStyle name="Comma [0] 2 2 2 2" xfId="2866" xr:uid="{80281F97-E69B-4EDA-B86B-93EFD13B2854}"/>
    <cellStyle name="Comma [0] 2 2 3" xfId="2865" xr:uid="{DA85ADF4-B995-4F52-8E36-A441400B17E7}"/>
    <cellStyle name="Comma [0] 2 3" xfId="69" xr:uid="{00000000-0005-0000-0000-000030000000}"/>
    <cellStyle name="Comma [0] 2 3 2" xfId="2867" xr:uid="{B2398B54-5EB1-41C3-849D-5A78019B725C}"/>
    <cellStyle name="Comma [0] 2 4" xfId="2864" xr:uid="{4AA7DE63-7D22-4ED1-8457-360E949CA8E6}"/>
    <cellStyle name="Comma [0] 3" xfId="70" xr:uid="{00000000-0005-0000-0000-000031000000}"/>
    <cellStyle name="Comma [0] 3 2" xfId="2868" xr:uid="{0A435A0E-176D-4287-A7EF-DE14497FDE4E}"/>
    <cellStyle name="Comma [0] 4" xfId="2909" xr:uid="{17B6653D-D61A-4888-869A-25D1489C6ECF}"/>
    <cellStyle name="Comma 2" xfId="71" xr:uid="{00000000-0005-0000-0000-000032000000}"/>
    <cellStyle name="Comma 2 2" xfId="72" xr:uid="{00000000-0005-0000-0000-000033000000}"/>
    <cellStyle name="Comma 2 2 2" xfId="73" xr:uid="{00000000-0005-0000-0000-000034000000}"/>
    <cellStyle name="Comma 2 2 2 2" xfId="2871" xr:uid="{BCAA1C04-73FC-4FB0-B073-AD0C4CD63EE0}"/>
    <cellStyle name="Comma 2 2 3" xfId="2870" xr:uid="{4149F59E-EE83-4A26-95EB-2371431CE5D1}"/>
    <cellStyle name="Comma 2 3" xfId="74" xr:uid="{00000000-0005-0000-0000-000035000000}"/>
    <cellStyle name="Comma 2 3 2" xfId="2872" xr:uid="{019D4001-3160-4F41-A26D-65692565B88C}"/>
    <cellStyle name="Comma 2 4" xfId="2869" xr:uid="{230BA5BE-1D08-4A6F-83E4-5CB2B7959EBC}"/>
    <cellStyle name="Comma 3" xfId="75" xr:uid="{00000000-0005-0000-0000-000036000000}"/>
    <cellStyle name="Comma 3 2" xfId="2873" xr:uid="{2D7AD6BF-7705-49A2-BD4A-B770440E5B66}"/>
    <cellStyle name="Comma 4" xfId="76" xr:uid="{00000000-0005-0000-0000-000037000000}"/>
    <cellStyle name="Comma 4 2" xfId="2874" xr:uid="{3BE4029A-A380-401A-ABD5-B84279B8F3FD}"/>
    <cellStyle name="Comma 5" xfId="77" xr:uid="{00000000-0005-0000-0000-000038000000}"/>
    <cellStyle name="Comma 5 2" xfId="2875" xr:uid="{69F00ABE-3A96-4992-9C3F-DB55DA0D1EFC}"/>
    <cellStyle name="Comma 6" xfId="2862" xr:uid="{35D64CBC-DB4F-45D7-A5C0-2F7D33D49C66}"/>
    <cellStyle name="Comma 7" xfId="2911" xr:uid="{E745FBF2-5703-4DA9-B101-2D098F70CFA4}"/>
    <cellStyle name="Currency" xfId="2912" xr:uid="{00000000-0005-0000-0000-000039000000}"/>
    <cellStyle name="Currency [0]" xfId="2858" xr:uid="{00000000-0005-0000-0000-00003A000000}"/>
    <cellStyle name="Currency [0] 2" xfId="78" xr:uid="{00000000-0005-0000-0000-00003B000000}"/>
    <cellStyle name="Currency [0] 2 2" xfId="79" xr:uid="{00000000-0005-0000-0000-00003C000000}"/>
    <cellStyle name="Currency [0] 2 2 2" xfId="80" xr:uid="{00000000-0005-0000-0000-00003D000000}"/>
    <cellStyle name="Currency [0] 2 2 2 2" xfId="81" xr:uid="{00000000-0005-0000-0000-00003E000000}"/>
    <cellStyle name="Currency [0] 2 2 3" xfId="82" xr:uid="{00000000-0005-0000-0000-00003F000000}"/>
    <cellStyle name="Currency [0] 2 2 3 2" xfId="83" xr:uid="{00000000-0005-0000-0000-000040000000}"/>
    <cellStyle name="Currency [0] 2 2 4" xfId="84" xr:uid="{00000000-0005-0000-0000-000041000000}"/>
    <cellStyle name="Currency [0] 2 2 4 2" xfId="85" xr:uid="{00000000-0005-0000-0000-000042000000}"/>
    <cellStyle name="Currency [0] 2 2 5" xfId="86" xr:uid="{00000000-0005-0000-0000-000043000000}"/>
    <cellStyle name="Currency [0] 2 3" xfId="87" xr:uid="{00000000-0005-0000-0000-000044000000}"/>
    <cellStyle name="Currency [0] 2 3 2" xfId="88" xr:uid="{00000000-0005-0000-0000-000045000000}"/>
    <cellStyle name="Currency [0] 2 4" xfId="89" xr:uid="{00000000-0005-0000-0000-000046000000}"/>
    <cellStyle name="Currency [0] 2 4 2" xfId="90" xr:uid="{00000000-0005-0000-0000-000047000000}"/>
    <cellStyle name="Currency [0] 2 5" xfId="91" xr:uid="{00000000-0005-0000-0000-000048000000}"/>
    <cellStyle name="Currency [0] 2 5 2" xfId="92" xr:uid="{00000000-0005-0000-0000-000049000000}"/>
    <cellStyle name="Currency [0] 2 6" xfId="93" xr:uid="{00000000-0005-0000-0000-00004A000000}"/>
    <cellStyle name="Currency [0] 3" xfId="94" xr:uid="{00000000-0005-0000-0000-00004B000000}"/>
    <cellStyle name="Currency [0] 3 2" xfId="95" xr:uid="{00000000-0005-0000-0000-00004C000000}"/>
    <cellStyle name="Currency [0] 3 2 2" xfId="96" xr:uid="{00000000-0005-0000-0000-00004D000000}"/>
    <cellStyle name="Currency [0] 3 3" xfId="97" xr:uid="{00000000-0005-0000-0000-00004E000000}"/>
    <cellStyle name="Currency [0] 3 3 2" xfId="98" xr:uid="{00000000-0005-0000-0000-00004F000000}"/>
    <cellStyle name="Currency [0] 3 4" xfId="99" xr:uid="{00000000-0005-0000-0000-000050000000}"/>
    <cellStyle name="Currency [0] 3 4 2" xfId="100" xr:uid="{00000000-0005-0000-0000-000051000000}"/>
    <cellStyle name="Currency [0] 3 5" xfId="101" xr:uid="{00000000-0005-0000-0000-000052000000}"/>
    <cellStyle name="Currency [0] 4" xfId="102" xr:uid="{00000000-0005-0000-0000-000053000000}"/>
    <cellStyle name="Currency [0] 4 2" xfId="103" xr:uid="{00000000-0005-0000-0000-000054000000}"/>
    <cellStyle name="Currency [0] 5" xfId="104" xr:uid="{00000000-0005-0000-0000-000055000000}"/>
    <cellStyle name="Currency [0] 5 2" xfId="105" xr:uid="{00000000-0005-0000-0000-000056000000}"/>
    <cellStyle name="Currency [0] 6" xfId="106" xr:uid="{00000000-0005-0000-0000-000057000000}"/>
    <cellStyle name="Currency [0] 6 2" xfId="107" xr:uid="{00000000-0005-0000-0000-000058000000}"/>
    <cellStyle name="Currency [0] 7" xfId="108" xr:uid="{00000000-0005-0000-0000-000059000000}"/>
    <cellStyle name="Currency [0] 8" xfId="2910" xr:uid="{54356220-7073-4CF2-A1B2-0879E5841D88}"/>
    <cellStyle name="Currency 10" xfId="109" xr:uid="{00000000-0005-0000-0000-00005A000000}"/>
    <cellStyle name="Currency 10 2" xfId="110" xr:uid="{00000000-0005-0000-0000-00005B000000}"/>
    <cellStyle name="Currency 11" xfId="111" xr:uid="{00000000-0005-0000-0000-00005C000000}"/>
    <cellStyle name="Currency 11 2" xfId="112" xr:uid="{00000000-0005-0000-0000-00005D000000}"/>
    <cellStyle name="Currency 12" xfId="113" xr:uid="{00000000-0005-0000-0000-00005E000000}"/>
    <cellStyle name="Currency 12 2" xfId="114" xr:uid="{00000000-0005-0000-0000-00005F000000}"/>
    <cellStyle name="Currency 13" xfId="115" xr:uid="{00000000-0005-0000-0000-000060000000}"/>
    <cellStyle name="Currency 13 2" xfId="116" xr:uid="{00000000-0005-0000-0000-000061000000}"/>
    <cellStyle name="Currency 14" xfId="117" xr:uid="{00000000-0005-0000-0000-000062000000}"/>
    <cellStyle name="Currency 15" xfId="118" xr:uid="{00000000-0005-0000-0000-000063000000}"/>
    <cellStyle name="Currency 16" xfId="2863" xr:uid="{433EDBE9-3283-494E-820F-6CE2F5C01C0D}"/>
    <cellStyle name="Currency 2" xfId="119" xr:uid="{00000000-0005-0000-0000-000064000000}"/>
    <cellStyle name="Currency 2 2" xfId="120" xr:uid="{00000000-0005-0000-0000-000065000000}"/>
    <cellStyle name="Currency 2 2 2" xfId="121" xr:uid="{00000000-0005-0000-0000-000066000000}"/>
    <cellStyle name="Currency 2 2 2 2" xfId="122" xr:uid="{00000000-0005-0000-0000-000067000000}"/>
    <cellStyle name="Currency 2 2 3" xfId="123" xr:uid="{00000000-0005-0000-0000-000068000000}"/>
    <cellStyle name="Currency 2 2 3 2" xfId="124" xr:uid="{00000000-0005-0000-0000-000069000000}"/>
    <cellStyle name="Currency 2 2 4" xfId="125" xr:uid="{00000000-0005-0000-0000-00006A000000}"/>
    <cellStyle name="Currency 2 2 4 2" xfId="126" xr:uid="{00000000-0005-0000-0000-00006B000000}"/>
    <cellStyle name="Currency 2 2 5" xfId="127" xr:uid="{00000000-0005-0000-0000-00006C000000}"/>
    <cellStyle name="Currency 2 3" xfId="128" xr:uid="{00000000-0005-0000-0000-00006D000000}"/>
    <cellStyle name="Currency 2 3 2" xfId="129" xr:uid="{00000000-0005-0000-0000-00006E000000}"/>
    <cellStyle name="Currency 2 4" xfId="130" xr:uid="{00000000-0005-0000-0000-00006F000000}"/>
    <cellStyle name="Currency 2 4 2" xfId="131" xr:uid="{00000000-0005-0000-0000-000070000000}"/>
    <cellStyle name="Currency 2 5" xfId="132" xr:uid="{00000000-0005-0000-0000-000071000000}"/>
    <cellStyle name="Currency 2 5 2" xfId="133" xr:uid="{00000000-0005-0000-0000-000072000000}"/>
    <cellStyle name="Currency 2 6" xfId="134" xr:uid="{00000000-0005-0000-0000-000073000000}"/>
    <cellStyle name="Currency 3" xfId="135" xr:uid="{00000000-0005-0000-0000-000074000000}"/>
    <cellStyle name="Currency 3 2" xfId="136" xr:uid="{00000000-0005-0000-0000-000075000000}"/>
    <cellStyle name="Currency 3 2 2" xfId="137" xr:uid="{00000000-0005-0000-0000-000076000000}"/>
    <cellStyle name="Currency 3 3" xfId="138" xr:uid="{00000000-0005-0000-0000-000077000000}"/>
    <cellStyle name="Currency 3 3 2" xfId="139" xr:uid="{00000000-0005-0000-0000-000078000000}"/>
    <cellStyle name="Currency 3 4" xfId="140" xr:uid="{00000000-0005-0000-0000-000079000000}"/>
    <cellStyle name="Currency 3 4 2" xfId="141" xr:uid="{00000000-0005-0000-0000-00007A000000}"/>
    <cellStyle name="Currency 3 5" xfId="142" xr:uid="{00000000-0005-0000-0000-00007B000000}"/>
    <cellStyle name="Currency 4" xfId="143" xr:uid="{00000000-0005-0000-0000-00007C000000}"/>
    <cellStyle name="Currency 4 2" xfId="144" xr:uid="{00000000-0005-0000-0000-00007D000000}"/>
    <cellStyle name="Currency 4 2 2" xfId="145" xr:uid="{00000000-0005-0000-0000-00007E000000}"/>
    <cellStyle name="Currency 4 3" xfId="146" xr:uid="{00000000-0005-0000-0000-00007F000000}"/>
    <cellStyle name="Currency 4 3 2" xfId="147" xr:uid="{00000000-0005-0000-0000-000080000000}"/>
    <cellStyle name="Currency 4 4" xfId="148" xr:uid="{00000000-0005-0000-0000-000081000000}"/>
    <cellStyle name="Currency 4 4 2" xfId="149" xr:uid="{00000000-0005-0000-0000-000082000000}"/>
    <cellStyle name="Currency 4 5" xfId="150" xr:uid="{00000000-0005-0000-0000-000083000000}"/>
    <cellStyle name="Currency 5" xfId="151" xr:uid="{00000000-0005-0000-0000-000084000000}"/>
    <cellStyle name="Currency 5 2" xfId="152" xr:uid="{00000000-0005-0000-0000-000085000000}"/>
    <cellStyle name="Currency 5 2 2" xfId="153" xr:uid="{00000000-0005-0000-0000-000086000000}"/>
    <cellStyle name="Currency 5 3" xfId="154" xr:uid="{00000000-0005-0000-0000-000087000000}"/>
    <cellStyle name="Currency 5 3 2" xfId="155" xr:uid="{00000000-0005-0000-0000-000088000000}"/>
    <cellStyle name="Currency 5 4" xfId="156" xr:uid="{00000000-0005-0000-0000-000089000000}"/>
    <cellStyle name="Currency 5 4 2" xfId="157" xr:uid="{00000000-0005-0000-0000-00008A000000}"/>
    <cellStyle name="Currency 5 5" xfId="158" xr:uid="{00000000-0005-0000-0000-00008B000000}"/>
    <cellStyle name="Currency 6" xfId="159" xr:uid="{00000000-0005-0000-0000-00008C000000}"/>
    <cellStyle name="Currency 6 2" xfId="160" xr:uid="{00000000-0005-0000-0000-00008D000000}"/>
    <cellStyle name="Currency 7" xfId="161" xr:uid="{00000000-0005-0000-0000-00008E000000}"/>
    <cellStyle name="Currency 7 2" xfId="162" xr:uid="{00000000-0005-0000-0000-00008F000000}"/>
    <cellStyle name="Currency 8" xfId="163" xr:uid="{00000000-0005-0000-0000-000090000000}"/>
    <cellStyle name="Currency 8 2" xfId="164" xr:uid="{00000000-0005-0000-0000-000091000000}"/>
    <cellStyle name="Currency 9" xfId="165" xr:uid="{00000000-0005-0000-0000-000092000000}"/>
    <cellStyle name="Currency 9 2" xfId="166" xr:uid="{00000000-0005-0000-0000-000093000000}"/>
    <cellStyle name="DateStyle" xfId="167" xr:uid="{00000000-0005-0000-0000-000094000000}"/>
    <cellStyle name="DateTimeStyle" xfId="168" xr:uid="{00000000-0005-0000-0000-000095000000}"/>
    <cellStyle name="Decimal" xfId="169" xr:uid="{00000000-0005-0000-0000-000096000000}"/>
    <cellStyle name="DecimalWithBorder" xfId="170" xr:uid="{00000000-0005-0000-0000-000097000000}"/>
    <cellStyle name="DecimalWithBorder 2" xfId="171" xr:uid="{00000000-0005-0000-0000-000098000000}"/>
    <cellStyle name="DecimalWithBorder 2 2" xfId="172" xr:uid="{00000000-0005-0000-0000-000099000000}"/>
    <cellStyle name="DecimalWithBorder 2 3" xfId="173" xr:uid="{00000000-0005-0000-0000-00009A000000}"/>
    <cellStyle name="DecimalWithBorder 2 4" xfId="174" xr:uid="{00000000-0005-0000-0000-00009B000000}"/>
    <cellStyle name="DecimalWithBorder 3" xfId="175" xr:uid="{00000000-0005-0000-0000-00009C000000}"/>
    <cellStyle name="DecimalWithBorder 4" xfId="176" xr:uid="{00000000-0005-0000-0000-00009D000000}"/>
    <cellStyle name="DecimalWithBorder 5" xfId="177" xr:uid="{00000000-0005-0000-0000-00009E000000}"/>
    <cellStyle name="Énfasis1 2" xfId="178" xr:uid="{00000000-0005-0000-0000-00009F000000}"/>
    <cellStyle name="Énfasis1 2 2" xfId="179" xr:uid="{00000000-0005-0000-0000-0000A0000000}"/>
    <cellStyle name="EuroCurrency" xfId="180" xr:uid="{00000000-0005-0000-0000-0000A1000000}"/>
    <cellStyle name="EuroCurrencyWithBorder" xfId="181" xr:uid="{00000000-0005-0000-0000-0000A2000000}"/>
    <cellStyle name="EuroCurrencyWithBorder 2" xfId="182" xr:uid="{00000000-0005-0000-0000-0000A3000000}"/>
    <cellStyle name="EuroCurrencyWithBorder 2 2" xfId="183" xr:uid="{00000000-0005-0000-0000-0000A4000000}"/>
    <cellStyle name="EuroCurrencyWithBorder 2 3" xfId="184" xr:uid="{00000000-0005-0000-0000-0000A5000000}"/>
    <cellStyle name="EuroCurrencyWithBorder 2 4" xfId="185" xr:uid="{00000000-0005-0000-0000-0000A6000000}"/>
    <cellStyle name="EuroCurrencyWithBorder 3" xfId="186" xr:uid="{00000000-0005-0000-0000-0000A7000000}"/>
    <cellStyle name="EuroCurrencyWithBorder 4" xfId="187" xr:uid="{00000000-0005-0000-0000-0000A8000000}"/>
    <cellStyle name="EuroCurrencyWithBorder 5" xfId="188" xr:uid="{00000000-0005-0000-0000-0000A9000000}"/>
    <cellStyle name="HeaderStyle" xfId="189" xr:uid="{00000000-0005-0000-0000-0000AA000000}"/>
    <cellStyle name="HeaderSubTop" xfId="190" xr:uid="{00000000-0005-0000-0000-0000AB000000}"/>
    <cellStyle name="HeaderSubTopNoBold" xfId="191" xr:uid="{00000000-0005-0000-0000-0000AC000000}"/>
    <cellStyle name="HeaderTopBuyer" xfId="192" xr:uid="{00000000-0005-0000-0000-0000AD000000}"/>
    <cellStyle name="HeaderTopStyle" xfId="193" xr:uid="{00000000-0005-0000-0000-0000AE000000}"/>
    <cellStyle name="HeaderTopStyleAlignRight" xfId="194" xr:uid="{00000000-0005-0000-0000-0000AF000000}"/>
    <cellStyle name="MainTitle" xfId="195" xr:uid="{00000000-0005-0000-0000-0000B0000000}"/>
    <cellStyle name="MainTitle 2" xfId="196" xr:uid="{00000000-0005-0000-0000-0000B1000000}"/>
    <cellStyle name="MainTitle 2 2" xfId="197" xr:uid="{00000000-0005-0000-0000-0000B2000000}"/>
    <cellStyle name="MainTitle 2 3" xfId="198" xr:uid="{00000000-0005-0000-0000-0000B3000000}"/>
    <cellStyle name="MainTitle 2 4" xfId="199" xr:uid="{00000000-0005-0000-0000-0000B4000000}"/>
    <cellStyle name="MainTitle 3" xfId="200" xr:uid="{00000000-0005-0000-0000-0000B5000000}"/>
    <cellStyle name="MainTitle 4" xfId="201" xr:uid="{00000000-0005-0000-0000-0000B6000000}"/>
    <cellStyle name="MainTitle 5" xfId="202" xr:uid="{00000000-0005-0000-0000-0000B7000000}"/>
    <cellStyle name="Millares 10" xfId="203" xr:uid="{00000000-0005-0000-0000-0000BA000000}"/>
    <cellStyle name="Millares 10 2" xfId="204" xr:uid="{00000000-0005-0000-0000-0000BB000000}"/>
    <cellStyle name="Millares 10 2 2" xfId="2877" xr:uid="{A17AACC6-F436-4798-A63C-424780EF3904}"/>
    <cellStyle name="Millares 10 3" xfId="2876" xr:uid="{2AB07665-DE77-4AD4-A3FC-3643C7EE52D6}"/>
    <cellStyle name="Millares 13" xfId="2914" xr:uid="{F69CA51C-AAA2-4FBE-B058-F6A287E876CB}"/>
    <cellStyle name="Millares 2" xfId="3" xr:uid="{00000000-0005-0000-0000-0000BC000000}"/>
    <cellStyle name="Millares 2 2" xfId="4" xr:uid="{00000000-0005-0000-0000-0000BD000000}"/>
    <cellStyle name="Millares 2 2 2" xfId="205" xr:uid="{00000000-0005-0000-0000-0000BE000000}"/>
    <cellStyle name="Millares 2 3" xfId="206" xr:uid="{00000000-0005-0000-0000-0000BF000000}"/>
    <cellStyle name="Millares 2 3 2" xfId="207" xr:uid="{00000000-0005-0000-0000-0000C0000000}"/>
    <cellStyle name="Millares 2 3 2 2" xfId="208" xr:uid="{00000000-0005-0000-0000-0000C1000000}"/>
    <cellStyle name="Millares 2 3 2 2 2" xfId="2880" xr:uid="{4F26D1FE-F403-4DBE-8B35-3A8559F064A3}"/>
    <cellStyle name="Millares 2 3 2 3" xfId="2879" xr:uid="{C179DFC5-E38E-4D3F-9A17-4269FBAE22AC}"/>
    <cellStyle name="Millares 2 3 3" xfId="209" xr:uid="{00000000-0005-0000-0000-0000C2000000}"/>
    <cellStyle name="Millares 2 3 3 2" xfId="2881" xr:uid="{9FCE2CD7-532E-40A8-ADD2-CCC26F7FC30D}"/>
    <cellStyle name="Millares 2 3 4" xfId="210" xr:uid="{00000000-0005-0000-0000-0000C3000000}"/>
    <cellStyle name="Millares 2 3 4 2" xfId="2882" xr:uid="{66463B03-160A-4C18-A72C-E1E060EAA03B}"/>
    <cellStyle name="Millares 2 3 5" xfId="2878" xr:uid="{57F346B2-9BB4-41D1-BE06-36E0F565E905}"/>
    <cellStyle name="Millares 2 4" xfId="211" xr:uid="{00000000-0005-0000-0000-0000C4000000}"/>
    <cellStyle name="Millares 2 4 2" xfId="212" xr:uid="{00000000-0005-0000-0000-0000C5000000}"/>
    <cellStyle name="Millares 2 4 2 2" xfId="2884" xr:uid="{3E6A2195-616E-443C-BFC2-E9E648A5EBD0}"/>
    <cellStyle name="Millares 2 4 3" xfId="213" xr:uid="{00000000-0005-0000-0000-0000C6000000}"/>
    <cellStyle name="Millares 2 4 3 2" xfId="2885" xr:uid="{0E4D9FEA-DB4E-447B-873E-B813826DFDF5}"/>
    <cellStyle name="Millares 2 4 4" xfId="2883" xr:uid="{0DE4F726-1AF4-483B-B970-339D35441F17}"/>
    <cellStyle name="Millares 2 5" xfId="214" xr:uid="{00000000-0005-0000-0000-0000C7000000}"/>
    <cellStyle name="Millares 2 5 2" xfId="215" xr:uid="{00000000-0005-0000-0000-0000C8000000}"/>
    <cellStyle name="Millares 2 5 2 2" xfId="2887" xr:uid="{E2E9B3E7-9A6A-4306-9BCB-25BFCAF0932D}"/>
    <cellStyle name="Millares 2 5 3" xfId="2886" xr:uid="{68E0748D-D1F3-4FB2-9860-CD948D82B033}"/>
    <cellStyle name="Millares 2 6" xfId="216" xr:uid="{00000000-0005-0000-0000-0000C9000000}"/>
    <cellStyle name="Millares 2 6 2" xfId="217" xr:uid="{00000000-0005-0000-0000-0000CA000000}"/>
    <cellStyle name="Millares 2 6 2 2" xfId="2889" xr:uid="{81D2BD4B-A2A7-4F08-AC85-C31CBC896C48}"/>
    <cellStyle name="Millares 2 6 3" xfId="2888" xr:uid="{141B39C7-809C-4556-99D0-37EE23E37819}"/>
    <cellStyle name="Millares 3" xfId="5" xr:uid="{00000000-0005-0000-0000-0000CB000000}"/>
    <cellStyle name="Millares 3 2" xfId="6" xr:uid="{00000000-0005-0000-0000-0000CC000000}"/>
    <cellStyle name="Millares 3 3" xfId="218" xr:uid="{00000000-0005-0000-0000-0000CD000000}"/>
    <cellStyle name="Millares 3 3 2" xfId="219" xr:uid="{00000000-0005-0000-0000-0000CE000000}"/>
    <cellStyle name="Millares 3 3 2 2" xfId="2891" xr:uid="{28FB3061-7A3F-4284-AC66-70FA0FC5AE96}"/>
    <cellStyle name="Millares 3 3 3" xfId="2890" xr:uid="{2EF84D1E-4A5E-4142-A850-E6983CE2364F}"/>
    <cellStyle name="Millares 3 4" xfId="220" xr:uid="{00000000-0005-0000-0000-0000CF000000}"/>
    <cellStyle name="Millares 3 4 2" xfId="2892" xr:uid="{C718D292-3982-4CCE-9AFF-F5762DF70C70}"/>
    <cellStyle name="Millares 4" xfId="7" xr:uid="{00000000-0005-0000-0000-0000D0000000}"/>
    <cellStyle name="Millares 4 2" xfId="221" xr:uid="{00000000-0005-0000-0000-0000D1000000}"/>
    <cellStyle name="Millares 5" xfId="222" xr:uid="{00000000-0005-0000-0000-0000D2000000}"/>
    <cellStyle name="Millares 5 2" xfId="223" xr:uid="{00000000-0005-0000-0000-0000D3000000}"/>
    <cellStyle name="Millares 5 3" xfId="224" xr:uid="{00000000-0005-0000-0000-0000D4000000}"/>
    <cellStyle name="Millares 5 4" xfId="225" xr:uid="{00000000-0005-0000-0000-0000D5000000}"/>
    <cellStyle name="Millares 5 4 2" xfId="2893" xr:uid="{B8FA0D32-7C80-488F-9B38-BB4B3466F42C}"/>
    <cellStyle name="Millares 5 5" xfId="226" xr:uid="{00000000-0005-0000-0000-0000D6000000}"/>
    <cellStyle name="Millares 5 5 2" xfId="2894" xr:uid="{ADBBBFDB-B9D1-4834-966F-90E16879228A}"/>
    <cellStyle name="Millares 6" xfId="227" xr:uid="{00000000-0005-0000-0000-0000D7000000}"/>
    <cellStyle name="Millares 6 2" xfId="228" xr:uid="{00000000-0005-0000-0000-0000D8000000}"/>
    <cellStyle name="Millares 6 2 2" xfId="229" xr:uid="{00000000-0005-0000-0000-0000D9000000}"/>
    <cellStyle name="Millares 6 2 2 2" xfId="2897" xr:uid="{19F17ECF-D3D8-4841-AD6C-41E28096F65D}"/>
    <cellStyle name="Millares 6 2 3" xfId="2896" xr:uid="{3DB6995E-1210-4539-9919-91C8C7C9099F}"/>
    <cellStyle name="Millares 6 3" xfId="230" xr:uid="{00000000-0005-0000-0000-0000DA000000}"/>
    <cellStyle name="Millares 6 3 2" xfId="231" xr:uid="{00000000-0005-0000-0000-0000DB000000}"/>
    <cellStyle name="Millares 6 3 2 2" xfId="2899" xr:uid="{C341E6D8-8F49-47EB-8A26-6C2F06D6304E}"/>
    <cellStyle name="Millares 6 3 3" xfId="2898" xr:uid="{6825DD34-2C68-4FB5-B75C-41C727599DB9}"/>
    <cellStyle name="Millares 6 4" xfId="232" xr:uid="{00000000-0005-0000-0000-0000DC000000}"/>
    <cellStyle name="Millares 6 5" xfId="2895" xr:uid="{0F6E3A86-541D-41F9-898C-CA57BA9E27CB}"/>
    <cellStyle name="Millares 7" xfId="233" xr:uid="{00000000-0005-0000-0000-0000DD000000}"/>
    <cellStyle name="Millares 7 2" xfId="234" xr:uid="{00000000-0005-0000-0000-0000DE000000}"/>
    <cellStyle name="Millares 7 2 2" xfId="2901" xr:uid="{E04E95E9-85E1-4684-9A0D-EEDDDF248B86}"/>
    <cellStyle name="Millares 7 3" xfId="2900" xr:uid="{B61C998F-9242-4889-B0DB-35AC34244C9E}"/>
    <cellStyle name="Millares 8" xfId="235" xr:uid="{00000000-0005-0000-0000-0000DF000000}"/>
    <cellStyle name="Millares 8 2" xfId="236" xr:uid="{00000000-0005-0000-0000-0000E0000000}"/>
    <cellStyle name="Millares 8 2 2" xfId="2903" xr:uid="{9E301337-879C-464F-9FE1-E9A2F65EE91E}"/>
    <cellStyle name="Millares 8 3" xfId="2902" xr:uid="{EFD8A22D-58E8-4758-ABB4-F3E6A37F183E}"/>
    <cellStyle name="Millares 9" xfId="237" xr:uid="{00000000-0005-0000-0000-0000E1000000}"/>
    <cellStyle name="Millares 9 2" xfId="238" xr:uid="{00000000-0005-0000-0000-0000E2000000}"/>
    <cellStyle name="Millares 9 2 2" xfId="2905" xr:uid="{9D12DF6C-FB15-4E26-92BF-47085999EAEE}"/>
    <cellStyle name="Millares 9 3" xfId="2904" xr:uid="{1AF5D1BB-231A-4B39-995C-473441BB2378}"/>
    <cellStyle name="Moneda [0] 2" xfId="239" xr:uid="{00000000-0005-0000-0000-0000E5000000}"/>
    <cellStyle name="Moneda [0] 2 2" xfId="240" xr:uid="{00000000-0005-0000-0000-0000E6000000}"/>
    <cellStyle name="Moneda [0] 2 2 2" xfId="241" xr:uid="{00000000-0005-0000-0000-0000E7000000}"/>
    <cellStyle name="Moneda [0] 2 2 2 2" xfId="242" xr:uid="{00000000-0005-0000-0000-0000E8000000}"/>
    <cellStyle name="Moneda [0] 2 2 3" xfId="243" xr:uid="{00000000-0005-0000-0000-0000E9000000}"/>
    <cellStyle name="Moneda [0] 2 2 4" xfId="244" xr:uid="{00000000-0005-0000-0000-0000EA000000}"/>
    <cellStyle name="Moneda [0] 2 3" xfId="245" xr:uid="{00000000-0005-0000-0000-0000EB000000}"/>
    <cellStyle name="Moneda [0] 2 3 2" xfId="246" xr:uid="{00000000-0005-0000-0000-0000EC000000}"/>
    <cellStyle name="Moneda [0] 2 4" xfId="247" xr:uid="{00000000-0005-0000-0000-0000ED000000}"/>
    <cellStyle name="Moneda [0] 2 5" xfId="248" xr:uid="{00000000-0005-0000-0000-0000EE000000}"/>
    <cellStyle name="Moneda [0] 3" xfId="249" xr:uid="{00000000-0005-0000-0000-0000EF000000}"/>
    <cellStyle name="Moneda [0] 3 2" xfId="250" xr:uid="{00000000-0005-0000-0000-0000F0000000}"/>
    <cellStyle name="Moneda [0] 3 2 2" xfId="251" xr:uid="{00000000-0005-0000-0000-0000F1000000}"/>
    <cellStyle name="Moneda [0] 3 2 2 2" xfId="252" xr:uid="{00000000-0005-0000-0000-0000F2000000}"/>
    <cellStyle name="Moneda [0] 3 2 3" xfId="253" xr:uid="{00000000-0005-0000-0000-0000F3000000}"/>
    <cellStyle name="Moneda [0] 3 2 3 2" xfId="254" xr:uid="{00000000-0005-0000-0000-0000F4000000}"/>
    <cellStyle name="Moneda [0] 3 2 4" xfId="255" xr:uid="{00000000-0005-0000-0000-0000F5000000}"/>
    <cellStyle name="Moneda [0] 3 2 4 2" xfId="256" xr:uid="{00000000-0005-0000-0000-0000F6000000}"/>
    <cellStyle name="Moneda [0] 3 2 5" xfId="257" xr:uid="{00000000-0005-0000-0000-0000F7000000}"/>
    <cellStyle name="Moneda [0] 3 3" xfId="258" xr:uid="{00000000-0005-0000-0000-0000F8000000}"/>
    <cellStyle name="Moneda [0] 3 3 2" xfId="259" xr:uid="{00000000-0005-0000-0000-0000F9000000}"/>
    <cellStyle name="Moneda [0] 3 4" xfId="260" xr:uid="{00000000-0005-0000-0000-0000FA000000}"/>
    <cellStyle name="Moneda [0] 3 4 2" xfId="261" xr:uid="{00000000-0005-0000-0000-0000FB000000}"/>
    <cellStyle name="Moneda [0] 3 5" xfId="262" xr:uid="{00000000-0005-0000-0000-0000FC000000}"/>
    <cellStyle name="Moneda [0] 3 5 2" xfId="263" xr:uid="{00000000-0005-0000-0000-0000FD000000}"/>
    <cellStyle name="Moneda [0] 3 6" xfId="264" xr:uid="{00000000-0005-0000-0000-0000FE000000}"/>
    <cellStyle name="Moneda [0] 3 7" xfId="265" xr:uid="{00000000-0005-0000-0000-0000FF000000}"/>
    <cellStyle name="Moneda [0] 3 8" xfId="2906" xr:uid="{5FDF6265-9BC7-48CE-A07C-1627FF39CF72}"/>
    <cellStyle name="Moneda [0] 4" xfId="266" xr:uid="{00000000-0005-0000-0000-000000010000}"/>
    <cellStyle name="Moneda [0] 4 2" xfId="267" xr:uid="{00000000-0005-0000-0000-000001010000}"/>
    <cellStyle name="Moneda [0] 4 2 2" xfId="268" xr:uid="{00000000-0005-0000-0000-000002010000}"/>
    <cellStyle name="Moneda [0] 4 3" xfId="269" xr:uid="{00000000-0005-0000-0000-000003010000}"/>
    <cellStyle name="Moneda [0] 4 3 2" xfId="270" xr:uid="{00000000-0005-0000-0000-000004010000}"/>
    <cellStyle name="Moneda [0] 4 4" xfId="271" xr:uid="{00000000-0005-0000-0000-000005010000}"/>
    <cellStyle name="Moneda [0] 4 4 2" xfId="272" xr:uid="{00000000-0005-0000-0000-000006010000}"/>
    <cellStyle name="Moneda [0] 4 5" xfId="273" xr:uid="{00000000-0005-0000-0000-000007010000}"/>
    <cellStyle name="Moneda [0] 5" xfId="274" xr:uid="{00000000-0005-0000-0000-000008010000}"/>
    <cellStyle name="Moneda [0] 5 2" xfId="275" xr:uid="{00000000-0005-0000-0000-000009010000}"/>
    <cellStyle name="Moneda [0] 5 2 2" xfId="276" xr:uid="{00000000-0005-0000-0000-00000A010000}"/>
    <cellStyle name="Moneda [0] 5 3" xfId="277" xr:uid="{00000000-0005-0000-0000-00000B010000}"/>
    <cellStyle name="Moneda [0] 5 3 2" xfId="278" xr:uid="{00000000-0005-0000-0000-00000C010000}"/>
    <cellStyle name="Moneda [0] 5 4" xfId="279" xr:uid="{00000000-0005-0000-0000-00000D010000}"/>
    <cellStyle name="Moneda [0] 5 4 2" xfId="280" xr:uid="{00000000-0005-0000-0000-00000E010000}"/>
    <cellStyle name="Moneda [0] 5 5" xfId="281" xr:uid="{00000000-0005-0000-0000-00000F010000}"/>
    <cellStyle name="Moneda [0] 6" xfId="282" xr:uid="{00000000-0005-0000-0000-000010010000}"/>
    <cellStyle name="Moneda [0] 6 2" xfId="283" xr:uid="{00000000-0005-0000-0000-000011010000}"/>
    <cellStyle name="Moneda [0] 7" xfId="284" xr:uid="{00000000-0005-0000-0000-000012010000}"/>
    <cellStyle name="Moneda [0] 7 2" xfId="285" xr:uid="{00000000-0005-0000-0000-000013010000}"/>
    <cellStyle name="Moneda [0] 8" xfId="286" xr:uid="{00000000-0005-0000-0000-000014010000}"/>
    <cellStyle name="Moneda [0] 8 2" xfId="287" xr:uid="{00000000-0005-0000-0000-000015010000}"/>
    <cellStyle name="Moneda [0] 9" xfId="288" xr:uid="{00000000-0005-0000-0000-000016010000}"/>
    <cellStyle name="Moneda [0] 9 2" xfId="289" xr:uid="{00000000-0005-0000-0000-000017010000}"/>
    <cellStyle name="Moneda 10" xfId="290" xr:uid="{00000000-0005-0000-0000-000018010000}"/>
    <cellStyle name="Moneda 10 10" xfId="291" xr:uid="{00000000-0005-0000-0000-000019010000}"/>
    <cellStyle name="Moneda 10 11" xfId="292" xr:uid="{00000000-0005-0000-0000-00001A010000}"/>
    <cellStyle name="Moneda 10 2" xfId="293" xr:uid="{00000000-0005-0000-0000-00001B010000}"/>
    <cellStyle name="Moneda 10 2 2" xfId="294" xr:uid="{00000000-0005-0000-0000-00001C010000}"/>
    <cellStyle name="Moneda 10 2 2 2" xfId="295" xr:uid="{00000000-0005-0000-0000-00001D010000}"/>
    <cellStyle name="Moneda 10 2 2 2 2" xfId="296" xr:uid="{00000000-0005-0000-0000-00001E010000}"/>
    <cellStyle name="Moneda 10 2 2 2 2 2" xfId="297" xr:uid="{00000000-0005-0000-0000-00001F010000}"/>
    <cellStyle name="Moneda 10 2 2 2 3" xfId="298" xr:uid="{00000000-0005-0000-0000-000020010000}"/>
    <cellStyle name="Moneda 10 2 2 2 3 2" xfId="299" xr:uid="{00000000-0005-0000-0000-000021010000}"/>
    <cellStyle name="Moneda 10 2 2 2 4" xfId="300" xr:uid="{00000000-0005-0000-0000-000022010000}"/>
    <cellStyle name="Moneda 10 2 2 2 4 2" xfId="301" xr:uid="{00000000-0005-0000-0000-000023010000}"/>
    <cellStyle name="Moneda 10 2 2 2 5" xfId="302" xr:uid="{00000000-0005-0000-0000-000024010000}"/>
    <cellStyle name="Moneda 10 2 2 3" xfId="303" xr:uid="{00000000-0005-0000-0000-000025010000}"/>
    <cellStyle name="Moneda 10 2 2 3 2" xfId="304" xr:uid="{00000000-0005-0000-0000-000026010000}"/>
    <cellStyle name="Moneda 10 2 2 4" xfId="305" xr:uid="{00000000-0005-0000-0000-000027010000}"/>
    <cellStyle name="Moneda 10 2 2 4 2" xfId="306" xr:uid="{00000000-0005-0000-0000-000028010000}"/>
    <cellStyle name="Moneda 10 2 2 5" xfId="307" xr:uid="{00000000-0005-0000-0000-000029010000}"/>
    <cellStyle name="Moneda 10 2 2 5 2" xfId="308" xr:uid="{00000000-0005-0000-0000-00002A010000}"/>
    <cellStyle name="Moneda 10 2 2 6" xfId="309" xr:uid="{00000000-0005-0000-0000-00002B010000}"/>
    <cellStyle name="Moneda 10 2 3" xfId="310" xr:uid="{00000000-0005-0000-0000-00002C010000}"/>
    <cellStyle name="Moneda 10 2 3 2" xfId="311" xr:uid="{00000000-0005-0000-0000-00002D010000}"/>
    <cellStyle name="Moneda 10 2 3 2 2" xfId="312" xr:uid="{00000000-0005-0000-0000-00002E010000}"/>
    <cellStyle name="Moneda 10 2 3 3" xfId="313" xr:uid="{00000000-0005-0000-0000-00002F010000}"/>
    <cellStyle name="Moneda 10 2 3 3 2" xfId="314" xr:uid="{00000000-0005-0000-0000-000030010000}"/>
    <cellStyle name="Moneda 10 2 3 4" xfId="315" xr:uid="{00000000-0005-0000-0000-000031010000}"/>
    <cellStyle name="Moneda 10 2 3 4 2" xfId="316" xr:uid="{00000000-0005-0000-0000-000032010000}"/>
    <cellStyle name="Moneda 10 2 3 5" xfId="317" xr:uid="{00000000-0005-0000-0000-000033010000}"/>
    <cellStyle name="Moneda 10 2 4" xfId="318" xr:uid="{00000000-0005-0000-0000-000034010000}"/>
    <cellStyle name="Moneda 10 2 4 2" xfId="319" xr:uid="{00000000-0005-0000-0000-000035010000}"/>
    <cellStyle name="Moneda 10 2 5" xfId="320" xr:uid="{00000000-0005-0000-0000-000036010000}"/>
    <cellStyle name="Moneda 10 2 5 2" xfId="321" xr:uid="{00000000-0005-0000-0000-000037010000}"/>
    <cellStyle name="Moneda 10 2 6" xfId="322" xr:uid="{00000000-0005-0000-0000-000038010000}"/>
    <cellStyle name="Moneda 10 2 6 2" xfId="323" xr:uid="{00000000-0005-0000-0000-000039010000}"/>
    <cellStyle name="Moneda 10 2 7" xfId="324" xr:uid="{00000000-0005-0000-0000-00003A010000}"/>
    <cellStyle name="Moneda 10 2 8" xfId="325" xr:uid="{00000000-0005-0000-0000-00003B010000}"/>
    <cellStyle name="Moneda 10 3" xfId="326" xr:uid="{00000000-0005-0000-0000-00003C010000}"/>
    <cellStyle name="Moneda 10 3 2" xfId="327" xr:uid="{00000000-0005-0000-0000-00003D010000}"/>
    <cellStyle name="Moneda 10 3 2 2" xfId="328" xr:uid="{00000000-0005-0000-0000-00003E010000}"/>
    <cellStyle name="Moneda 10 3 2 2 2" xfId="329" xr:uid="{00000000-0005-0000-0000-00003F010000}"/>
    <cellStyle name="Moneda 10 3 2 2 2 2" xfId="330" xr:uid="{00000000-0005-0000-0000-000040010000}"/>
    <cellStyle name="Moneda 10 3 2 2 3" xfId="331" xr:uid="{00000000-0005-0000-0000-000041010000}"/>
    <cellStyle name="Moneda 10 3 2 2 3 2" xfId="332" xr:uid="{00000000-0005-0000-0000-000042010000}"/>
    <cellStyle name="Moneda 10 3 2 2 4" xfId="333" xr:uid="{00000000-0005-0000-0000-000043010000}"/>
    <cellStyle name="Moneda 10 3 2 2 4 2" xfId="334" xr:uid="{00000000-0005-0000-0000-000044010000}"/>
    <cellStyle name="Moneda 10 3 2 2 5" xfId="335" xr:uid="{00000000-0005-0000-0000-000045010000}"/>
    <cellStyle name="Moneda 10 3 2 3" xfId="336" xr:uid="{00000000-0005-0000-0000-000046010000}"/>
    <cellStyle name="Moneda 10 3 2 3 2" xfId="337" xr:uid="{00000000-0005-0000-0000-000047010000}"/>
    <cellStyle name="Moneda 10 3 2 4" xfId="338" xr:uid="{00000000-0005-0000-0000-000048010000}"/>
    <cellStyle name="Moneda 10 3 2 4 2" xfId="339" xr:uid="{00000000-0005-0000-0000-000049010000}"/>
    <cellStyle name="Moneda 10 3 2 5" xfId="340" xr:uid="{00000000-0005-0000-0000-00004A010000}"/>
    <cellStyle name="Moneda 10 3 2 5 2" xfId="341" xr:uid="{00000000-0005-0000-0000-00004B010000}"/>
    <cellStyle name="Moneda 10 3 2 6" xfId="342" xr:uid="{00000000-0005-0000-0000-00004C010000}"/>
    <cellStyle name="Moneda 10 3 3" xfId="343" xr:uid="{00000000-0005-0000-0000-00004D010000}"/>
    <cellStyle name="Moneda 10 3 3 2" xfId="344" xr:uid="{00000000-0005-0000-0000-00004E010000}"/>
    <cellStyle name="Moneda 10 3 3 2 2" xfId="345" xr:uid="{00000000-0005-0000-0000-00004F010000}"/>
    <cellStyle name="Moneda 10 3 3 3" xfId="346" xr:uid="{00000000-0005-0000-0000-000050010000}"/>
    <cellStyle name="Moneda 10 3 3 3 2" xfId="347" xr:uid="{00000000-0005-0000-0000-000051010000}"/>
    <cellStyle name="Moneda 10 3 3 4" xfId="348" xr:uid="{00000000-0005-0000-0000-000052010000}"/>
    <cellStyle name="Moneda 10 3 3 4 2" xfId="349" xr:uid="{00000000-0005-0000-0000-000053010000}"/>
    <cellStyle name="Moneda 10 3 3 5" xfId="350" xr:uid="{00000000-0005-0000-0000-000054010000}"/>
    <cellStyle name="Moneda 10 3 4" xfId="351" xr:uid="{00000000-0005-0000-0000-000055010000}"/>
    <cellStyle name="Moneda 10 3 4 2" xfId="352" xr:uid="{00000000-0005-0000-0000-000056010000}"/>
    <cellStyle name="Moneda 10 3 5" xfId="353" xr:uid="{00000000-0005-0000-0000-000057010000}"/>
    <cellStyle name="Moneda 10 3 5 2" xfId="354" xr:uid="{00000000-0005-0000-0000-000058010000}"/>
    <cellStyle name="Moneda 10 3 6" xfId="355" xr:uid="{00000000-0005-0000-0000-000059010000}"/>
    <cellStyle name="Moneda 10 3 6 2" xfId="356" xr:uid="{00000000-0005-0000-0000-00005A010000}"/>
    <cellStyle name="Moneda 10 3 7" xfId="357" xr:uid="{00000000-0005-0000-0000-00005B010000}"/>
    <cellStyle name="Moneda 10 4" xfId="358" xr:uid="{00000000-0005-0000-0000-00005C010000}"/>
    <cellStyle name="Moneda 10 4 2" xfId="359" xr:uid="{00000000-0005-0000-0000-00005D010000}"/>
    <cellStyle name="Moneda 10 4 2 2" xfId="360" xr:uid="{00000000-0005-0000-0000-00005E010000}"/>
    <cellStyle name="Moneda 10 4 2 2 2" xfId="361" xr:uid="{00000000-0005-0000-0000-00005F010000}"/>
    <cellStyle name="Moneda 10 4 2 2 2 2" xfId="362" xr:uid="{00000000-0005-0000-0000-000060010000}"/>
    <cellStyle name="Moneda 10 4 2 2 3" xfId="363" xr:uid="{00000000-0005-0000-0000-000061010000}"/>
    <cellStyle name="Moneda 10 4 2 2 3 2" xfId="364" xr:uid="{00000000-0005-0000-0000-000062010000}"/>
    <cellStyle name="Moneda 10 4 2 2 4" xfId="365" xr:uid="{00000000-0005-0000-0000-000063010000}"/>
    <cellStyle name="Moneda 10 4 2 2 4 2" xfId="366" xr:uid="{00000000-0005-0000-0000-000064010000}"/>
    <cellStyle name="Moneda 10 4 2 2 5" xfId="367" xr:uid="{00000000-0005-0000-0000-000065010000}"/>
    <cellStyle name="Moneda 10 4 2 3" xfId="368" xr:uid="{00000000-0005-0000-0000-000066010000}"/>
    <cellStyle name="Moneda 10 4 2 3 2" xfId="369" xr:uid="{00000000-0005-0000-0000-000067010000}"/>
    <cellStyle name="Moneda 10 4 2 4" xfId="370" xr:uid="{00000000-0005-0000-0000-000068010000}"/>
    <cellStyle name="Moneda 10 4 2 4 2" xfId="371" xr:uid="{00000000-0005-0000-0000-000069010000}"/>
    <cellStyle name="Moneda 10 4 2 5" xfId="372" xr:uid="{00000000-0005-0000-0000-00006A010000}"/>
    <cellStyle name="Moneda 10 4 2 5 2" xfId="373" xr:uid="{00000000-0005-0000-0000-00006B010000}"/>
    <cellStyle name="Moneda 10 4 2 6" xfId="374" xr:uid="{00000000-0005-0000-0000-00006C010000}"/>
    <cellStyle name="Moneda 10 4 3" xfId="375" xr:uid="{00000000-0005-0000-0000-00006D010000}"/>
    <cellStyle name="Moneda 10 4 3 2" xfId="376" xr:uid="{00000000-0005-0000-0000-00006E010000}"/>
    <cellStyle name="Moneda 10 4 3 2 2" xfId="377" xr:uid="{00000000-0005-0000-0000-00006F010000}"/>
    <cellStyle name="Moneda 10 4 3 3" xfId="378" xr:uid="{00000000-0005-0000-0000-000070010000}"/>
    <cellStyle name="Moneda 10 4 3 3 2" xfId="379" xr:uid="{00000000-0005-0000-0000-000071010000}"/>
    <cellStyle name="Moneda 10 4 3 4" xfId="380" xr:uid="{00000000-0005-0000-0000-000072010000}"/>
    <cellStyle name="Moneda 10 4 3 4 2" xfId="381" xr:uid="{00000000-0005-0000-0000-000073010000}"/>
    <cellStyle name="Moneda 10 4 3 5" xfId="382" xr:uid="{00000000-0005-0000-0000-000074010000}"/>
    <cellStyle name="Moneda 10 4 4" xfId="383" xr:uid="{00000000-0005-0000-0000-000075010000}"/>
    <cellStyle name="Moneda 10 4 4 2" xfId="384" xr:uid="{00000000-0005-0000-0000-000076010000}"/>
    <cellStyle name="Moneda 10 4 5" xfId="385" xr:uid="{00000000-0005-0000-0000-000077010000}"/>
    <cellStyle name="Moneda 10 4 5 2" xfId="386" xr:uid="{00000000-0005-0000-0000-000078010000}"/>
    <cellStyle name="Moneda 10 4 6" xfId="387" xr:uid="{00000000-0005-0000-0000-000079010000}"/>
    <cellStyle name="Moneda 10 4 6 2" xfId="388" xr:uid="{00000000-0005-0000-0000-00007A010000}"/>
    <cellStyle name="Moneda 10 4 7" xfId="389" xr:uid="{00000000-0005-0000-0000-00007B010000}"/>
    <cellStyle name="Moneda 10 5" xfId="390" xr:uid="{00000000-0005-0000-0000-00007C010000}"/>
    <cellStyle name="Moneda 10 5 2" xfId="391" xr:uid="{00000000-0005-0000-0000-00007D010000}"/>
    <cellStyle name="Moneda 10 5 2 2" xfId="392" xr:uid="{00000000-0005-0000-0000-00007E010000}"/>
    <cellStyle name="Moneda 10 5 2 2 2" xfId="393" xr:uid="{00000000-0005-0000-0000-00007F010000}"/>
    <cellStyle name="Moneda 10 5 2 3" xfId="394" xr:uid="{00000000-0005-0000-0000-000080010000}"/>
    <cellStyle name="Moneda 10 5 2 3 2" xfId="395" xr:uid="{00000000-0005-0000-0000-000081010000}"/>
    <cellStyle name="Moneda 10 5 2 4" xfId="396" xr:uid="{00000000-0005-0000-0000-000082010000}"/>
    <cellStyle name="Moneda 10 5 2 4 2" xfId="397" xr:uid="{00000000-0005-0000-0000-000083010000}"/>
    <cellStyle name="Moneda 10 5 2 5" xfId="398" xr:uid="{00000000-0005-0000-0000-000084010000}"/>
    <cellStyle name="Moneda 10 5 3" xfId="399" xr:uid="{00000000-0005-0000-0000-000085010000}"/>
    <cellStyle name="Moneda 10 5 3 2" xfId="400" xr:uid="{00000000-0005-0000-0000-000086010000}"/>
    <cellStyle name="Moneda 10 5 4" xfId="401" xr:uid="{00000000-0005-0000-0000-000087010000}"/>
    <cellStyle name="Moneda 10 5 4 2" xfId="402" xr:uid="{00000000-0005-0000-0000-000088010000}"/>
    <cellStyle name="Moneda 10 5 5" xfId="403" xr:uid="{00000000-0005-0000-0000-000089010000}"/>
    <cellStyle name="Moneda 10 5 5 2" xfId="404" xr:uid="{00000000-0005-0000-0000-00008A010000}"/>
    <cellStyle name="Moneda 10 5 6" xfId="405" xr:uid="{00000000-0005-0000-0000-00008B010000}"/>
    <cellStyle name="Moneda 10 6" xfId="406" xr:uid="{00000000-0005-0000-0000-00008C010000}"/>
    <cellStyle name="Moneda 10 6 2" xfId="407" xr:uid="{00000000-0005-0000-0000-00008D010000}"/>
    <cellStyle name="Moneda 10 6 2 2" xfId="408" xr:uid="{00000000-0005-0000-0000-00008E010000}"/>
    <cellStyle name="Moneda 10 6 3" xfId="409" xr:uid="{00000000-0005-0000-0000-00008F010000}"/>
    <cellStyle name="Moneda 10 6 3 2" xfId="410" xr:uid="{00000000-0005-0000-0000-000090010000}"/>
    <cellStyle name="Moneda 10 6 4" xfId="411" xr:uid="{00000000-0005-0000-0000-000091010000}"/>
    <cellStyle name="Moneda 10 6 4 2" xfId="412" xr:uid="{00000000-0005-0000-0000-000092010000}"/>
    <cellStyle name="Moneda 10 6 5" xfId="413" xr:uid="{00000000-0005-0000-0000-000093010000}"/>
    <cellStyle name="Moneda 10 7" xfId="414" xr:uid="{00000000-0005-0000-0000-000094010000}"/>
    <cellStyle name="Moneda 10 7 2" xfId="415" xr:uid="{00000000-0005-0000-0000-000095010000}"/>
    <cellStyle name="Moneda 10 8" xfId="416" xr:uid="{00000000-0005-0000-0000-000096010000}"/>
    <cellStyle name="Moneda 10 8 2" xfId="417" xr:uid="{00000000-0005-0000-0000-000097010000}"/>
    <cellStyle name="Moneda 10 9" xfId="418" xr:uid="{00000000-0005-0000-0000-000098010000}"/>
    <cellStyle name="Moneda 10 9 2" xfId="419" xr:uid="{00000000-0005-0000-0000-000099010000}"/>
    <cellStyle name="Moneda 11" xfId="420" xr:uid="{00000000-0005-0000-0000-00009A010000}"/>
    <cellStyle name="Moneda 11 10" xfId="421" xr:uid="{00000000-0005-0000-0000-00009B010000}"/>
    <cellStyle name="Moneda 11 11" xfId="422" xr:uid="{00000000-0005-0000-0000-00009C010000}"/>
    <cellStyle name="Moneda 11 2" xfId="423" xr:uid="{00000000-0005-0000-0000-00009D010000}"/>
    <cellStyle name="Moneda 11 2 2" xfId="424" xr:uid="{00000000-0005-0000-0000-00009E010000}"/>
    <cellStyle name="Moneda 11 2 2 2" xfId="425" xr:uid="{00000000-0005-0000-0000-00009F010000}"/>
    <cellStyle name="Moneda 11 2 2 2 2" xfId="426" xr:uid="{00000000-0005-0000-0000-0000A0010000}"/>
    <cellStyle name="Moneda 11 2 2 2 2 2" xfId="427" xr:uid="{00000000-0005-0000-0000-0000A1010000}"/>
    <cellStyle name="Moneda 11 2 2 2 3" xfId="428" xr:uid="{00000000-0005-0000-0000-0000A2010000}"/>
    <cellStyle name="Moneda 11 2 2 2 3 2" xfId="429" xr:uid="{00000000-0005-0000-0000-0000A3010000}"/>
    <cellStyle name="Moneda 11 2 2 2 4" xfId="430" xr:uid="{00000000-0005-0000-0000-0000A4010000}"/>
    <cellStyle name="Moneda 11 2 2 2 4 2" xfId="431" xr:uid="{00000000-0005-0000-0000-0000A5010000}"/>
    <cellStyle name="Moneda 11 2 2 2 5" xfId="432" xr:uid="{00000000-0005-0000-0000-0000A6010000}"/>
    <cellStyle name="Moneda 11 2 2 3" xfId="433" xr:uid="{00000000-0005-0000-0000-0000A7010000}"/>
    <cellStyle name="Moneda 11 2 2 3 2" xfId="434" xr:uid="{00000000-0005-0000-0000-0000A8010000}"/>
    <cellStyle name="Moneda 11 2 2 4" xfId="435" xr:uid="{00000000-0005-0000-0000-0000A9010000}"/>
    <cellStyle name="Moneda 11 2 2 4 2" xfId="436" xr:uid="{00000000-0005-0000-0000-0000AA010000}"/>
    <cellStyle name="Moneda 11 2 2 5" xfId="437" xr:uid="{00000000-0005-0000-0000-0000AB010000}"/>
    <cellStyle name="Moneda 11 2 2 5 2" xfId="438" xr:uid="{00000000-0005-0000-0000-0000AC010000}"/>
    <cellStyle name="Moneda 11 2 2 6" xfId="439" xr:uid="{00000000-0005-0000-0000-0000AD010000}"/>
    <cellStyle name="Moneda 11 2 3" xfId="440" xr:uid="{00000000-0005-0000-0000-0000AE010000}"/>
    <cellStyle name="Moneda 11 2 3 2" xfId="441" xr:uid="{00000000-0005-0000-0000-0000AF010000}"/>
    <cellStyle name="Moneda 11 2 3 2 2" xfId="442" xr:uid="{00000000-0005-0000-0000-0000B0010000}"/>
    <cellStyle name="Moneda 11 2 3 3" xfId="443" xr:uid="{00000000-0005-0000-0000-0000B1010000}"/>
    <cellStyle name="Moneda 11 2 3 3 2" xfId="444" xr:uid="{00000000-0005-0000-0000-0000B2010000}"/>
    <cellStyle name="Moneda 11 2 3 4" xfId="445" xr:uid="{00000000-0005-0000-0000-0000B3010000}"/>
    <cellStyle name="Moneda 11 2 3 4 2" xfId="446" xr:uid="{00000000-0005-0000-0000-0000B4010000}"/>
    <cellStyle name="Moneda 11 2 3 5" xfId="447" xr:uid="{00000000-0005-0000-0000-0000B5010000}"/>
    <cellStyle name="Moneda 11 2 4" xfId="448" xr:uid="{00000000-0005-0000-0000-0000B6010000}"/>
    <cellStyle name="Moneda 11 2 4 2" xfId="449" xr:uid="{00000000-0005-0000-0000-0000B7010000}"/>
    <cellStyle name="Moneda 11 2 5" xfId="450" xr:uid="{00000000-0005-0000-0000-0000B8010000}"/>
    <cellStyle name="Moneda 11 2 5 2" xfId="451" xr:uid="{00000000-0005-0000-0000-0000B9010000}"/>
    <cellStyle name="Moneda 11 2 6" xfId="452" xr:uid="{00000000-0005-0000-0000-0000BA010000}"/>
    <cellStyle name="Moneda 11 2 6 2" xfId="453" xr:uid="{00000000-0005-0000-0000-0000BB010000}"/>
    <cellStyle name="Moneda 11 2 7" xfId="454" xr:uid="{00000000-0005-0000-0000-0000BC010000}"/>
    <cellStyle name="Moneda 11 2 8" xfId="455" xr:uid="{00000000-0005-0000-0000-0000BD010000}"/>
    <cellStyle name="Moneda 11 3" xfId="456" xr:uid="{00000000-0005-0000-0000-0000BE010000}"/>
    <cellStyle name="Moneda 11 3 2" xfId="457" xr:uid="{00000000-0005-0000-0000-0000BF010000}"/>
    <cellStyle name="Moneda 11 3 2 2" xfId="458" xr:uid="{00000000-0005-0000-0000-0000C0010000}"/>
    <cellStyle name="Moneda 11 3 2 2 2" xfId="459" xr:uid="{00000000-0005-0000-0000-0000C1010000}"/>
    <cellStyle name="Moneda 11 3 2 2 2 2" xfId="460" xr:uid="{00000000-0005-0000-0000-0000C2010000}"/>
    <cellStyle name="Moneda 11 3 2 2 3" xfId="461" xr:uid="{00000000-0005-0000-0000-0000C3010000}"/>
    <cellStyle name="Moneda 11 3 2 2 3 2" xfId="462" xr:uid="{00000000-0005-0000-0000-0000C4010000}"/>
    <cellStyle name="Moneda 11 3 2 2 4" xfId="463" xr:uid="{00000000-0005-0000-0000-0000C5010000}"/>
    <cellStyle name="Moneda 11 3 2 2 4 2" xfId="464" xr:uid="{00000000-0005-0000-0000-0000C6010000}"/>
    <cellStyle name="Moneda 11 3 2 2 5" xfId="465" xr:uid="{00000000-0005-0000-0000-0000C7010000}"/>
    <cellStyle name="Moneda 11 3 2 3" xfId="466" xr:uid="{00000000-0005-0000-0000-0000C8010000}"/>
    <cellStyle name="Moneda 11 3 2 3 2" xfId="467" xr:uid="{00000000-0005-0000-0000-0000C9010000}"/>
    <cellStyle name="Moneda 11 3 2 4" xfId="468" xr:uid="{00000000-0005-0000-0000-0000CA010000}"/>
    <cellStyle name="Moneda 11 3 2 4 2" xfId="469" xr:uid="{00000000-0005-0000-0000-0000CB010000}"/>
    <cellStyle name="Moneda 11 3 2 5" xfId="470" xr:uid="{00000000-0005-0000-0000-0000CC010000}"/>
    <cellStyle name="Moneda 11 3 2 5 2" xfId="471" xr:uid="{00000000-0005-0000-0000-0000CD010000}"/>
    <cellStyle name="Moneda 11 3 2 6" xfId="472" xr:uid="{00000000-0005-0000-0000-0000CE010000}"/>
    <cellStyle name="Moneda 11 3 3" xfId="473" xr:uid="{00000000-0005-0000-0000-0000CF010000}"/>
    <cellStyle name="Moneda 11 3 3 2" xfId="474" xr:uid="{00000000-0005-0000-0000-0000D0010000}"/>
    <cellStyle name="Moneda 11 3 3 2 2" xfId="475" xr:uid="{00000000-0005-0000-0000-0000D1010000}"/>
    <cellStyle name="Moneda 11 3 3 3" xfId="476" xr:uid="{00000000-0005-0000-0000-0000D2010000}"/>
    <cellStyle name="Moneda 11 3 3 3 2" xfId="477" xr:uid="{00000000-0005-0000-0000-0000D3010000}"/>
    <cellStyle name="Moneda 11 3 3 4" xfId="478" xr:uid="{00000000-0005-0000-0000-0000D4010000}"/>
    <cellStyle name="Moneda 11 3 3 4 2" xfId="479" xr:uid="{00000000-0005-0000-0000-0000D5010000}"/>
    <cellStyle name="Moneda 11 3 3 5" xfId="480" xr:uid="{00000000-0005-0000-0000-0000D6010000}"/>
    <cellStyle name="Moneda 11 3 4" xfId="481" xr:uid="{00000000-0005-0000-0000-0000D7010000}"/>
    <cellStyle name="Moneda 11 3 4 2" xfId="482" xr:uid="{00000000-0005-0000-0000-0000D8010000}"/>
    <cellStyle name="Moneda 11 3 5" xfId="483" xr:uid="{00000000-0005-0000-0000-0000D9010000}"/>
    <cellStyle name="Moneda 11 3 5 2" xfId="484" xr:uid="{00000000-0005-0000-0000-0000DA010000}"/>
    <cellStyle name="Moneda 11 3 6" xfId="485" xr:uid="{00000000-0005-0000-0000-0000DB010000}"/>
    <cellStyle name="Moneda 11 3 6 2" xfId="486" xr:uid="{00000000-0005-0000-0000-0000DC010000}"/>
    <cellStyle name="Moneda 11 3 7" xfId="487" xr:uid="{00000000-0005-0000-0000-0000DD010000}"/>
    <cellStyle name="Moneda 11 4" xfId="488" xr:uid="{00000000-0005-0000-0000-0000DE010000}"/>
    <cellStyle name="Moneda 11 4 2" xfId="489" xr:uid="{00000000-0005-0000-0000-0000DF010000}"/>
    <cellStyle name="Moneda 11 4 2 2" xfId="490" xr:uid="{00000000-0005-0000-0000-0000E0010000}"/>
    <cellStyle name="Moneda 11 4 2 2 2" xfId="491" xr:uid="{00000000-0005-0000-0000-0000E1010000}"/>
    <cellStyle name="Moneda 11 4 2 2 2 2" xfId="492" xr:uid="{00000000-0005-0000-0000-0000E2010000}"/>
    <cellStyle name="Moneda 11 4 2 2 3" xfId="493" xr:uid="{00000000-0005-0000-0000-0000E3010000}"/>
    <cellStyle name="Moneda 11 4 2 2 3 2" xfId="494" xr:uid="{00000000-0005-0000-0000-0000E4010000}"/>
    <cellStyle name="Moneda 11 4 2 2 4" xfId="495" xr:uid="{00000000-0005-0000-0000-0000E5010000}"/>
    <cellStyle name="Moneda 11 4 2 2 4 2" xfId="496" xr:uid="{00000000-0005-0000-0000-0000E6010000}"/>
    <cellStyle name="Moneda 11 4 2 2 5" xfId="497" xr:uid="{00000000-0005-0000-0000-0000E7010000}"/>
    <cellStyle name="Moneda 11 4 2 3" xfId="498" xr:uid="{00000000-0005-0000-0000-0000E8010000}"/>
    <cellStyle name="Moneda 11 4 2 3 2" xfId="499" xr:uid="{00000000-0005-0000-0000-0000E9010000}"/>
    <cellStyle name="Moneda 11 4 2 4" xfId="500" xr:uid="{00000000-0005-0000-0000-0000EA010000}"/>
    <cellStyle name="Moneda 11 4 2 4 2" xfId="501" xr:uid="{00000000-0005-0000-0000-0000EB010000}"/>
    <cellStyle name="Moneda 11 4 2 5" xfId="502" xr:uid="{00000000-0005-0000-0000-0000EC010000}"/>
    <cellStyle name="Moneda 11 4 2 5 2" xfId="503" xr:uid="{00000000-0005-0000-0000-0000ED010000}"/>
    <cellStyle name="Moneda 11 4 2 6" xfId="504" xr:uid="{00000000-0005-0000-0000-0000EE010000}"/>
    <cellStyle name="Moneda 11 4 3" xfId="505" xr:uid="{00000000-0005-0000-0000-0000EF010000}"/>
    <cellStyle name="Moneda 11 4 3 2" xfId="506" xr:uid="{00000000-0005-0000-0000-0000F0010000}"/>
    <cellStyle name="Moneda 11 4 3 2 2" xfId="507" xr:uid="{00000000-0005-0000-0000-0000F1010000}"/>
    <cellStyle name="Moneda 11 4 3 3" xfId="508" xr:uid="{00000000-0005-0000-0000-0000F2010000}"/>
    <cellStyle name="Moneda 11 4 3 3 2" xfId="509" xr:uid="{00000000-0005-0000-0000-0000F3010000}"/>
    <cellStyle name="Moneda 11 4 3 4" xfId="510" xr:uid="{00000000-0005-0000-0000-0000F4010000}"/>
    <cellStyle name="Moneda 11 4 3 4 2" xfId="511" xr:uid="{00000000-0005-0000-0000-0000F5010000}"/>
    <cellStyle name="Moneda 11 4 3 5" xfId="512" xr:uid="{00000000-0005-0000-0000-0000F6010000}"/>
    <cellStyle name="Moneda 11 4 4" xfId="513" xr:uid="{00000000-0005-0000-0000-0000F7010000}"/>
    <cellStyle name="Moneda 11 4 4 2" xfId="514" xr:uid="{00000000-0005-0000-0000-0000F8010000}"/>
    <cellStyle name="Moneda 11 4 5" xfId="515" xr:uid="{00000000-0005-0000-0000-0000F9010000}"/>
    <cellStyle name="Moneda 11 4 5 2" xfId="516" xr:uid="{00000000-0005-0000-0000-0000FA010000}"/>
    <cellStyle name="Moneda 11 4 6" xfId="517" xr:uid="{00000000-0005-0000-0000-0000FB010000}"/>
    <cellStyle name="Moneda 11 4 6 2" xfId="518" xr:uid="{00000000-0005-0000-0000-0000FC010000}"/>
    <cellStyle name="Moneda 11 4 7" xfId="519" xr:uid="{00000000-0005-0000-0000-0000FD010000}"/>
    <cellStyle name="Moneda 11 5" xfId="520" xr:uid="{00000000-0005-0000-0000-0000FE010000}"/>
    <cellStyle name="Moneda 11 5 2" xfId="521" xr:uid="{00000000-0005-0000-0000-0000FF010000}"/>
    <cellStyle name="Moneda 11 5 2 2" xfId="522" xr:uid="{00000000-0005-0000-0000-000000020000}"/>
    <cellStyle name="Moneda 11 5 2 2 2" xfId="523" xr:uid="{00000000-0005-0000-0000-000001020000}"/>
    <cellStyle name="Moneda 11 5 2 3" xfId="524" xr:uid="{00000000-0005-0000-0000-000002020000}"/>
    <cellStyle name="Moneda 11 5 2 3 2" xfId="525" xr:uid="{00000000-0005-0000-0000-000003020000}"/>
    <cellStyle name="Moneda 11 5 2 4" xfId="526" xr:uid="{00000000-0005-0000-0000-000004020000}"/>
    <cellStyle name="Moneda 11 5 2 4 2" xfId="527" xr:uid="{00000000-0005-0000-0000-000005020000}"/>
    <cellStyle name="Moneda 11 5 2 5" xfId="528" xr:uid="{00000000-0005-0000-0000-000006020000}"/>
    <cellStyle name="Moneda 11 5 3" xfId="529" xr:uid="{00000000-0005-0000-0000-000007020000}"/>
    <cellStyle name="Moneda 11 5 3 2" xfId="530" xr:uid="{00000000-0005-0000-0000-000008020000}"/>
    <cellStyle name="Moneda 11 5 4" xfId="531" xr:uid="{00000000-0005-0000-0000-000009020000}"/>
    <cellStyle name="Moneda 11 5 4 2" xfId="532" xr:uid="{00000000-0005-0000-0000-00000A020000}"/>
    <cellStyle name="Moneda 11 5 5" xfId="533" xr:uid="{00000000-0005-0000-0000-00000B020000}"/>
    <cellStyle name="Moneda 11 5 5 2" xfId="534" xr:uid="{00000000-0005-0000-0000-00000C020000}"/>
    <cellStyle name="Moneda 11 5 6" xfId="535" xr:uid="{00000000-0005-0000-0000-00000D020000}"/>
    <cellStyle name="Moneda 11 6" xfId="536" xr:uid="{00000000-0005-0000-0000-00000E020000}"/>
    <cellStyle name="Moneda 11 6 2" xfId="537" xr:uid="{00000000-0005-0000-0000-00000F020000}"/>
    <cellStyle name="Moneda 11 6 2 2" xfId="538" xr:uid="{00000000-0005-0000-0000-000010020000}"/>
    <cellStyle name="Moneda 11 6 3" xfId="539" xr:uid="{00000000-0005-0000-0000-000011020000}"/>
    <cellStyle name="Moneda 11 6 3 2" xfId="540" xr:uid="{00000000-0005-0000-0000-000012020000}"/>
    <cellStyle name="Moneda 11 6 4" xfId="541" xr:uid="{00000000-0005-0000-0000-000013020000}"/>
    <cellStyle name="Moneda 11 6 4 2" xfId="542" xr:uid="{00000000-0005-0000-0000-000014020000}"/>
    <cellStyle name="Moneda 11 6 5" xfId="543" xr:uid="{00000000-0005-0000-0000-000015020000}"/>
    <cellStyle name="Moneda 11 7" xfId="544" xr:uid="{00000000-0005-0000-0000-000016020000}"/>
    <cellStyle name="Moneda 11 7 2" xfId="545" xr:uid="{00000000-0005-0000-0000-000017020000}"/>
    <cellStyle name="Moneda 11 8" xfId="546" xr:uid="{00000000-0005-0000-0000-000018020000}"/>
    <cellStyle name="Moneda 11 8 2" xfId="547" xr:uid="{00000000-0005-0000-0000-000019020000}"/>
    <cellStyle name="Moneda 11 9" xfId="548" xr:uid="{00000000-0005-0000-0000-00001A020000}"/>
    <cellStyle name="Moneda 11 9 2" xfId="549" xr:uid="{00000000-0005-0000-0000-00001B020000}"/>
    <cellStyle name="Moneda 12" xfId="550" xr:uid="{00000000-0005-0000-0000-00001C020000}"/>
    <cellStyle name="Moneda 12 2" xfId="551" xr:uid="{00000000-0005-0000-0000-00001D020000}"/>
    <cellStyle name="Moneda 12 2 2" xfId="552" xr:uid="{00000000-0005-0000-0000-00001E020000}"/>
    <cellStyle name="Moneda 12 2 2 2" xfId="553" xr:uid="{00000000-0005-0000-0000-00001F020000}"/>
    <cellStyle name="Moneda 12 2 2 2 2" xfId="554" xr:uid="{00000000-0005-0000-0000-000020020000}"/>
    <cellStyle name="Moneda 12 2 2 2 2 2" xfId="555" xr:uid="{00000000-0005-0000-0000-000021020000}"/>
    <cellStyle name="Moneda 12 2 2 2 3" xfId="556" xr:uid="{00000000-0005-0000-0000-000022020000}"/>
    <cellStyle name="Moneda 12 2 2 2 3 2" xfId="557" xr:uid="{00000000-0005-0000-0000-000023020000}"/>
    <cellStyle name="Moneda 12 2 2 2 4" xfId="558" xr:uid="{00000000-0005-0000-0000-000024020000}"/>
    <cellStyle name="Moneda 12 2 2 2 4 2" xfId="559" xr:uid="{00000000-0005-0000-0000-000025020000}"/>
    <cellStyle name="Moneda 12 2 2 2 5" xfId="560" xr:uid="{00000000-0005-0000-0000-000026020000}"/>
    <cellStyle name="Moneda 12 2 2 3" xfId="561" xr:uid="{00000000-0005-0000-0000-000027020000}"/>
    <cellStyle name="Moneda 12 2 2 3 2" xfId="562" xr:uid="{00000000-0005-0000-0000-000028020000}"/>
    <cellStyle name="Moneda 12 2 2 4" xfId="563" xr:uid="{00000000-0005-0000-0000-000029020000}"/>
    <cellStyle name="Moneda 12 2 2 4 2" xfId="564" xr:uid="{00000000-0005-0000-0000-00002A020000}"/>
    <cellStyle name="Moneda 12 2 2 5" xfId="565" xr:uid="{00000000-0005-0000-0000-00002B020000}"/>
    <cellStyle name="Moneda 12 2 2 5 2" xfId="566" xr:uid="{00000000-0005-0000-0000-00002C020000}"/>
    <cellStyle name="Moneda 12 2 2 6" xfId="567" xr:uid="{00000000-0005-0000-0000-00002D020000}"/>
    <cellStyle name="Moneda 12 2 3" xfId="568" xr:uid="{00000000-0005-0000-0000-00002E020000}"/>
    <cellStyle name="Moneda 12 2 3 2" xfId="569" xr:uid="{00000000-0005-0000-0000-00002F020000}"/>
    <cellStyle name="Moneda 12 2 3 2 2" xfId="570" xr:uid="{00000000-0005-0000-0000-000030020000}"/>
    <cellStyle name="Moneda 12 2 3 3" xfId="571" xr:uid="{00000000-0005-0000-0000-000031020000}"/>
    <cellStyle name="Moneda 12 2 3 3 2" xfId="572" xr:uid="{00000000-0005-0000-0000-000032020000}"/>
    <cellStyle name="Moneda 12 2 3 4" xfId="573" xr:uid="{00000000-0005-0000-0000-000033020000}"/>
    <cellStyle name="Moneda 12 2 3 4 2" xfId="574" xr:uid="{00000000-0005-0000-0000-000034020000}"/>
    <cellStyle name="Moneda 12 2 3 5" xfId="575" xr:uid="{00000000-0005-0000-0000-000035020000}"/>
    <cellStyle name="Moneda 12 2 4" xfId="576" xr:uid="{00000000-0005-0000-0000-000036020000}"/>
    <cellStyle name="Moneda 12 2 4 2" xfId="577" xr:uid="{00000000-0005-0000-0000-000037020000}"/>
    <cellStyle name="Moneda 12 2 5" xfId="578" xr:uid="{00000000-0005-0000-0000-000038020000}"/>
    <cellStyle name="Moneda 12 2 5 2" xfId="579" xr:uid="{00000000-0005-0000-0000-000039020000}"/>
    <cellStyle name="Moneda 12 2 6" xfId="580" xr:uid="{00000000-0005-0000-0000-00003A020000}"/>
    <cellStyle name="Moneda 12 2 6 2" xfId="581" xr:uid="{00000000-0005-0000-0000-00003B020000}"/>
    <cellStyle name="Moneda 12 2 7" xfId="582" xr:uid="{00000000-0005-0000-0000-00003C020000}"/>
    <cellStyle name="Moneda 12 2 8" xfId="583" xr:uid="{00000000-0005-0000-0000-00003D020000}"/>
    <cellStyle name="Moneda 12 3" xfId="584" xr:uid="{00000000-0005-0000-0000-00003E020000}"/>
    <cellStyle name="Moneda 12 3 2" xfId="585" xr:uid="{00000000-0005-0000-0000-00003F020000}"/>
    <cellStyle name="Moneda 12 3 2 2" xfId="586" xr:uid="{00000000-0005-0000-0000-000040020000}"/>
    <cellStyle name="Moneda 12 3 2 2 2" xfId="587" xr:uid="{00000000-0005-0000-0000-000041020000}"/>
    <cellStyle name="Moneda 12 3 2 3" xfId="588" xr:uid="{00000000-0005-0000-0000-000042020000}"/>
    <cellStyle name="Moneda 12 3 2 3 2" xfId="589" xr:uid="{00000000-0005-0000-0000-000043020000}"/>
    <cellStyle name="Moneda 12 3 2 4" xfId="590" xr:uid="{00000000-0005-0000-0000-000044020000}"/>
    <cellStyle name="Moneda 12 3 2 4 2" xfId="591" xr:uid="{00000000-0005-0000-0000-000045020000}"/>
    <cellStyle name="Moneda 12 3 2 5" xfId="592" xr:uid="{00000000-0005-0000-0000-000046020000}"/>
    <cellStyle name="Moneda 12 3 3" xfId="593" xr:uid="{00000000-0005-0000-0000-000047020000}"/>
    <cellStyle name="Moneda 12 3 3 2" xfId="594" xr:uid="{00000000-0005-0000-0000-000048020000}"/>
    <cellStyle name="Moneda 12 3 4" xfId="595" xr:uid="{00000000-0005-0000-0000-000049020000}"/>
    <cellStyle name="Moneda 12 3 4 2" xfId="596" xr:uid="{00000000-0005-0000-0000-00004A020000}"/>
    <cellStyle name="Moneda 12 3 5" xfId="597" xr:uid="{00000000-0005-0000-0000-00004B020000}"/>
    <cellStyle name="Moneda 12 3 5 2" xfId="598" xr:uid="{00000000-0005-0000-0000-00004C020000}"/>
    <cellStyle name="Moneda 12 3 6" xfId="599" xr:uid="{00000000-0005-0000-0000-00004D020000}"/>
    <cellStyle name="Moneda 12 4" xfId="600" xr:uid="{00000000-0005-0000-0000-00004E020000}"/>
    <cellStyle name="Moneda 12 4 2" xfId="601" xr:uid="{00000000-0005-0000-0000-00004F020000}"/>
    <cellStyle name="Moneda 12 4 2 2" xfId="602" xr:uid="{00000000-0005-0000-0000-000050020000}"/>
    <cellStyle name="Moneda 12 4 3" xfId="603" xr:uid="{00000000-0005-0000-0000-000051020000}"/>
    <cellStyle name="Moneda 12 4 3 2" xfId="604" xr:uid="{00000000-0005-0000-0000-000052020000}"/>
    <cellStyle name="Moneda 12 4 4" xfId="605" xr:uid="{00000000-0005-0000-0000-000053020000}"/>
    <cellStyle name="Moneda 12 4 4 2" xfId="606" xr:uid="{00000000-0005-0000-0000-000054020000}"/>
    <cellStyle name="Moneda 12 4 5" xfId="607" xr:uid="{00000000-0005-0000-0000-000055020000}"/>
    <cellStyle name="Moneda 12 5" xfId="608" xr:uid="{00000000-0005-0000-0000-000056020000}"/>
    <cellStyle name="Moneda 12 5 2" xfId="609" xr:uid="{00000000-0005-0000-0000-000057020000}"/>
    <cellStyle name="Moneda 12 6" xfId="610" xr:uid="{00000000-0005-0000-0000-000058020000}"/>
    <cellStyle name="Moneda 12 6 2" xfId="611" xr:uid="{00000000-0005-0000-0000-000059020000}"/>
    <cellStyle name="Moneda 12 7" xfId="612" xr:uid="{00000000-0005-0000-0000-00005A020000}"/>
    <cellStyle name="Moneda 12 7 2" xfId="613" xr:uid="{00000000-0005-0000-0000-00005B020000}"/>
    <cellStyle name="Moneda 12 8" xfId="614" xr:uid="{00000000-0005-0000-0000-00005C020000}"/>
    <cellStyle name="Moneda 12 9" xfId="615" xr:uid="{00000000-0005-0000-0000-00005D020000}"/>
    <cellStyle name="Moneda 13" xfId="616" xr:uid="{00000000-0005-0000-0000-00005E020000}"/>
    <cellStyle name="Moneda 13 10" xfId="617" xr:uid="{00000000-0005-0000-0000-00005F020000}"/>
    <cellStyle name="Moneda 13 2" xfId="618" xr:uid="{00000000-0005-0000-0000-000060020000}"/>
    <cellStyle name="Moneda 13 2 2" xfId="619" xr:uid="{00000000-0005-0000-0000-000061020000}"/>
    <cellStyle name="Moneda 13 2 2 2" xfId="620" xr:uid="{00000000-0005-0000-0000-000062020000}"/>
    <cellStyle name="Moneda 13 2 2 2 2" xfId="621" xr:uid="{00000000-0005-0000-0000-000063020000}"/>
    <cellStyle name="Moneda 13 2 2 2 2 2" xfId="622" xr:uid="{00000000-0005-0000-0000-000064020000}"/>
    <cellStyle name="Moneda 13 2 2 2 3" xfId="623" xr:uid="{00000000-0005-0000-0000-000065020000}"/>
    <cellStyle name="Moneda 13 2 2 2 3 2" xfId="624" xr:uid="{00000000-0005-0000-0000-000066020000}"/>
    <cellStyle name="Moneda 13 2 2 2 4" xfId="625" xr:uid="{00000000-0005-0000-0000-000067020000}"/>
    <cellStyle name="Moneda 13 2 2 2 4 2" xfId="626" xr:uid="{00000000-0005-0000-0000-000068020000}"/>
    <cellStyle name="Moneda 13 2 2 2 5" xfId="627" xr:uid="{00000000-0005-0000-0000-000069020000}"/>
    <cellStyle name="Moneda 13 2 2 3" xfId="628" xr:uid="{00000000-0005-0000-0000-00006A020000}"/>
    <cellStyle name="Moneda 13 2 2 3 2" xfId="629" xr:uid="{00000000-0005-0000-0000-00006B020000}"/>
    <cellStyle name="Moneda 13 2 2 4" xfId="630" xr:uid="{00000000-0005-0000-0000-00006C020000}"/>
    <cellStyle name="Moneda 13 2 2 4 2" xfId="631" xr:uid="{00000000-0005-0000-0000-00006D020000}"/>
    <cellStyle name="Moneda 13 2 2 5" xfId="632" xr:uid="{00000000-0005-0000-0000-00006E020000}"/>
    <cellStyle name="Moneda 13 2 2 5 2" xfId="633" xr:uid="{00000000-0005-0000-0000-00006F020000}"/>
    <cellStyle name="Moneda 13 2 2 6" xfId="634" xr:uid="{00000000-0005-0000-0000-000070020000}"/>
    <cellStyle name="Moneda 13 2 3" xfId="635" xr:uid="{00000000-0005-0000-0000-000071020000}"/>
    <cellStyle name="Moneda 13 2 3 2" xfId="636" xr:uid="{00000000-0005-0000-0000-000072020000}"/>
    <cellStyle name="Moneda 13 2 3 2 2" xfId="637" xr:uid="{00000000-0005-0000-0000-000073020000}"/>
    <cellStyle name="Moneda 13 2 3 3" xfId="638" xr:uid="{00000000-0005-0000-0000-000074020000}"/>
    <cellStyle name="Moneda 13 2 3 3 2" xfId="639" xr:uid="{00000000-0005-0000-0000-000075020000}"/>
    <cellStyle name="Moneda 13 2 3 4" xfId="640" xr:uid="{00000000-0005-0000-0000-000076020000}"/>
    <cellStyle name="Moneda 13 2 3 4 2" xfId="641" xr:uid="{00000000-0005-0000-0000-000077020000}"/>
    <cellStyle name="Moneda 13 2 3 5" xfId="642" xr:uid="{00000000-0005-0000-0000-000078020000}"/>
    <cellStyle name="Moneda 13 2 4" xfId="643" xr:uid="{00000000-0005-0000-0000-000079020000}"/>
    <cellStyle name="Moneda 13 2 4 2" xfId="644" xr:uid="{00000000-0005-0000-0000-00007A020000}"/>
    <cellStyle name="Moneda 13 2 5" xfId="645" xr:uid="{00000000-0005-0000-0000-00007B020000}"/>
    <cellStyle name="Moneda 13 2 5 2" xfId="646" xr:uid="{00000000-0005-0000-0000-00007C020000}"/>
    <cellStyle name="Moneda 13 2 6" xfId="647" xr:uid="{00000000-0005-0000-0000-00007D020000}"/>
    <cellStyle name="Moneda 13 2 6 2" xfId="648" xr:uid="{00000000-0005-0000-0000-00007E020000}"/>
    <cellStyle name="Moneda 13 2 7" xfId="649" xr:uid="{00000000-0005-0000-0000-00007F020000}"/>
    <cellStyle name="Moneda 13 2 8" xfId="650" xr:uid="{00000000-0005-0000-0000-000080020000}"/>
    <cellStyle name="Moneda 13 3" xfId="651" xr:uid="{00000000-0005-0000-0000-000081020000}"/>
    <cellStyle name="Moneda 13 3 2" xfId="652" xr:uid="{00000000-0005-0000-0000-000082020000}"/>
    <cellStyle name="Moneda 13 3 2 2" xfId="653" xr:uid="{00000000-0005-0000-0000-000083020000}"/>
    <cellStyle name="Moneda 13 3 2 2 2" xfId="654" xr:uid="{00000000-0005-0000-0000-000084020000}"/>
    <cellStyle name="Moneda 13 3 2 3" xfId="655" xr:uid="{00000000-0005-0000-0000-000085020000}"/>
    <cellStyle name="Moneda 13 3 2 3 2" xfId="656" xr:uid="{00000000-0005-0000-0000-000086020000}"/>
    <cellStyle name="Moneda 13 3 2 4" xfId="657" xr:uid="{00000000-0005-0000-0000-000087020000}"/>
    <cellStyle name="Moneda 13 3 2 4 2" xfId="658" xr:uid="{00000000-0005-0000-0000-000088020000}"/>
    <cellStyle name="Moneda 13 3 2 5" xfId="659" xr:uid="{00000000-0005-0000-0000-000089020000}"/>
    <cellStyle name="Moneda 13 3 3" xfId="660" xr:uid="{00000000-0005-0000-0000-00008A020000}"/>
    <cellStyle name="Moneda 13 3 3 2" xfId="661" xr:uid="{00000000-0005-0000-0000-00008B020000}"/>
    <cellStyle name="Moneda 13 3 4" xfId="662" xr:uid="{00000000-0005-0000-0000-00008C020000}"/>
    <cellStyle name="Moneda 13 3 4 2" xfId="663" xr:uid="{00000000-0005-0000-0000-00008D020000}"/>
    <cellStyle name="Moneda 13 3 5" xfId="664" xr:uid="{00000000-0005-0000-0000-00008E020000}"/>
    <cellStyle name="Moneda 13 3 5 2" xfId="665" xr:uid="{00000000-0005-0000-0000-00008F020000}"/>
    <cellStyle name="Moneda 13 3 6" xfId="666" xr:uid="{00000000-0005-0000-0000-000090020000}"/>
    <cellStyle name="Moneda 13 4" xfId="667" xr:uid="{00000000-0005-0000-0000-000091020000}"/>
    <cellStyle name="Moneda 13 4 2" xfId="668" xr:uid="{00000000-0005-0000-0000-000092020000}"/>
    <cellStyle name="Moneda 13 4 2 2" xfId="669" xr:uid="{00000000-0005-0000-0000-000093020000}"/>
    <cellStyle name="Moneda 13 4 3" xfId="670" xr:uid="{00000000-0005-0000-0000-000094020000}"/>
    <cellStyle name="Moneda 13 4 3 2" xfId="671" xr:uid="{00000000-0005-0000-0000-000095020000}"/>
    <cellStyle name="Moneda 13 4 4" xfId="672" xr:uid="{00000000-0005-0000-0000-000096020000}"/>
    <cellStyle name="Moneda 13 4 4 2" xfId="673" xr:uid="{00000000-0005-0000-0000-000097020000}"/>
    <cellStyle name="Moneda 13 4 5" xfId="674" xr:uid="{00000000-0005-0000-0000-000098020000}"/>
    <cellStyle name="Moneda 13 5" xfId="675" xr:uid="{00000000-0005-0000-0000-000099020000}"/>
    <cellStyle name="Moneda 13 5 2" xfId="676" xr:uid="{00000000-0005-0000-0000-00009A020000}"/>
    <cellStyle name="Moneda 13 5 2 2" xfId="677" xr:uid="{00000000-0005-0000-0000-00009B020000}"/>
    <cellStyle name="Moneda 13 5 3" xfId="678" xr:uid="{00000000-0005-0000-0000-00009C020000}"/>
    <cellStyle name="Moneda 13 5 3 2" xfId="679" xr:uid="{00000000-0005-0000-0000-00009D020000}"/>
    <cellStyle name="Moneda 13 5 4" xfId="680" xr:uid="{00000000-0005-0000-0000-00009E020000}"/>
    <cellStyle name="Moneda 13 5 4 2" xfId="681" xr:uid="{00000000-0005-0000-0000-00009F020000}"/>
    <cellStyle name="Moneda 13 5 5" xfId="682" xr:uid="{00000000-0005-0000-0000-0000A0020000}"/>
    <cellStyle name="Moneda 13 6" xfId="683" xr:uid="{00000000-0005-0000-0000-0000A1020000}"/>
    <cellStyle name="Moneda 13 6 2" xfId="684" xr:uid="{00000000-0005-0000-0000-0000A2020000}"/>
    <cellStyle name="Moneda 13 7" xfId="685" xr:uid="{00000000-0005-0000-0000-0000A3020000}"/>
    <cellStyle name="Moneda 13 7 2" xfId="686" xr:uid="{00000000-0005-0000-0000-0000A4020000}"/>
    <cellStyle name="Moneda 13 8" xfId="687" xr:uid="{00000000-0005-0000-0000-0000A5020000}"/>
    <cellStyle name="Moneda 13 8 2" xfId="688" xr:uid="{00000000-0005-0000-0000-0000A6020000}"/>
    <cellStyle name="Moneda 13 9" xfId="689" xr:uid="{00000000-0005-0000-0000-0000A7020000}"/>
    <cellStyle name="Moneda 14" xfId="690" xr:uid="{00000000-0005-0000-0000-0000A8020000}"/>
    <cellStyle name="Moneda 14 2" xfId="691" xr:uid="{00000000-0005-0000-0000-0000A9020000}"/>
    <cellStyle name="Moneda 14 2 2" xfId="692" xr:uid="{00000000-0005-0000-0000-0000AA020000}"/>
    <cellStyle name="Moneda 14 2 2 2" xfId="693" xr:uid="{00000000-0005-0000-0000-0000AB020000}"/>
    <cellStyle name="Moneda 14 2 2 2 2" xfId="694" xr:uid="{00000000-0005-0000-0000-0000AC020000}"/>
    <cellStyle name="Moneda 14 2 2 2 2 2" xfId="695" xr:uid="{00000000-0005-0000-0000-0000AD020000}"/>
    <cellStyle name="Moneda 14 2 2 2 3" xfId="696" xr:uid="{00000000-0005-0000-0000-0000AE020000}"/>
    <cellStyle name="Moneda 14 2 2 2 3 2" xfId="697" xr:uid="{00000000-0005-0000-0000-0000AF020000}"/>
    <cellStyle name="Moneda 14 2 2 2 4" xfId="698" xr:uid="{00000000-0005-0000-0000-0000B0020000}"/>
    <cellStyle name="Moneda 14 2 2 2 4 2" xfId="699" xr:uid="{00000000-0005-0000-0000-0000B1020000}"/>
    <cellStyle name="Moneda 14 2 2 2 5" xfId="700" xr:uid="{00000000-0005-0000-0000-0000B2020000}"/>
    <cellStyle name="Moneda 14 2 2 3" xfId="701" xr:uid="{00000000-0005-0000-0000-0000B3020000}"/>
    <cellStyle name="Moneda 14 2 2 3 2" xfId="702" xr:uid="{00000000-0005-0000-0000-0000B4020000}"/>
    <cellStyle name="Moneda 14 2 2 4" xfId="703" xr:uid="{00000000-0005-0000-0000-0000B5020000}"/>
    <cellStyle name="Moneda 14 2 2 4 2" xfId="704" xr:uid="{00000000-0005-0000-0000-0000B6020000}"/>
    <cellStyle name="Moneda 14 2 2 5" xfId="705" xr:uid="{00000000-0005-0000-0000-0000B7020000}"/>
    <cellStyle name="Moneda 14 2 2 5 2" xfId="706" xr:uid="{00000000-0005-0000-0000-0000B8020000}"/>
    <cellStyle name="Moneda 14 2 2 6" xfId="707" xr:uid="{00000000-0005-0000-0000-0000B9020000}"/>
    <cellStyle name="Moneda 14 2 3" xfId="708" xr:uid="{00000000-0005-0000-0000-0000BA020000}"/>
    <cellStyle name="Moneda 14 2 3 2" xfId="709" xr:uid="{00000000-0005-0000-0000-0000BB020000}"/>
    <cellStyle name="Moneda 14 2 3 2 2" xfId="710" xr:uid="{00000000-0005-0000-0000-0000BC020000}"/>
    <cellStyle name="Moneda 14 2 3 3" xfId="711" xr:uid="{00000000-0005-0000-0000-0000BD020000}"/>
    <cellStyle name="Moneda 14 2 3 3 2" xfId="712" xr:uid="{00000000-0005-0000-0000-0000BE020000}"/>
    <cellStyle name="Moneda 14 2 3 4" xfId="713" xr:uid="{00000000-0005-0000-0000-0000BF020000}"/>
    <cellStyle name="Moneda 14 2 3 4 2" xfId="714" xr:uid="{00000000-0005-0000-0000-0000C0020000}"/>
    <cellStyle name="Moneda 14 2 3 5" xfId="715" xr:uid="{00000000-0005-0000-0000-0000C1020000}"/>
    <cellStyle name="Moneda 14 2 4" xfId="716" xr:uid="{00000000-0005-0000-0000-0000C2020000}"/>
    <cellStyle name="Moneda 14 2 4 2" xfId="717" xr:uid="{00000000-0005-0000-0000-0000C3020000}"/>
    <cellStyle name="Moneda 14 2 5" xfId="718" xr:uid="{00000000-0005-0000-0000-0000C4020000}"/>
    <cellStyle name="Moneda 14 2 5 2" xfId="719" xr:uid="{00000000-0005-0000-0000-0000C5020000}"/>
    <cellStyle name="Moneda 14 2 6" xfId="720" xr:uid="{00000000-0005-0000-0000-0000C6020000}"/>
    <cellStyle name="Moneda 14 2 6 2" xfId="721" xr:uid="{00000000-0005-0000-0000-0000C7020000}"/>
    <cellStyle name="Moneda 14 2 7" xfId="722" xr:uid="{00000000-0005-0000-0000-0000C8020000}"/>
    <cellStyle name="Moneda 14 2 8" xfId="723" xr:uid="{00000000-0005-0000-0000-0000C9020000}"/>
    <cellStyle name="Moneda 14 3" xfId="724" xr:uid="{00000000-0005-0000-0000-0000CA020000}"/>
    <cellStyle name="Moneda 14 3 2" xfId="725" xr:uid="{00000000-0005-0000-0000-0000CB020000}"/>
    <cellStyle name="Moneda 14 3 2 2" xfId="726" xr:uid="{00000000-0005-0000-0000-0000CC020000}"/>
    <cellStyle name="Moneda 14 3 2 2 2" xfId="727" xr:uid="{00000000-0005-0000-0000-0000CD020000}"/>
    <cellStyle name="Moneda 14 3 2 3" xfId="728" xr:uid="{00000000-0005-0000-0000-0000CE020000}"/>
    <cellStyle name="Moneda 14 3 2 3 2" xfId="729" xr:uid="{00000000-0005-0000-0000-0000CF020000}"/>
    <cellStyle name="Moneda 14 3 2 4" xfId="730" xr:uid="{00000000-0005-0000-0000-0000D0020000}"/>
    <cellStyle name="Moneda 14 3 2 4 2" xfId="731" xr:uid="{00000000-0005-0000-0000-0000D1020000}"/>
    <cellStyle name="Moneda 14 3 2 5" xfId="732" xr:uid="{00000000-0005-0000-0000-0000D2020000}"/>
    <cellStyle name="Moneda 14 3 3" xfId="733" xr:uid="{00000000-0005-0000-0000-0000D3020000}"/>
    <cellStyle name="Moneda 14 3 3 2" xfId="734" xr:uid="{00000000-0005-0000-0000-0000D4020000}"/>
    <cellStyle name="Moneda 14 3 4" xfId="735" xr:uid="{00000000-0005-0000-0000-0000D5020000}"/>
    <cellStyle name="Moneda 14 3 4 2" xfId="736" xr:uid="{00000000-0005-0000-0000-0000D6020000}"/>
    <cellStyle name="Moneda 14 3 5" xfId="737" xr:uid="{00000000-0005-0000-0000-0000D7020000}"/>
    <cellStyle name="Moneda 14 3 5 2" xfId="738" xr:uid="{00000000-0005-0000-0000-0000D8020000}"/>
    <cellStyle name="Moneda 14 3 6" xfId="739" xr:uid="{00000000-0005-0000-0000-0000D9020000}"/>
    <cellStyle name="Moneda 14 4" xfId="740" xr:uid="{00000000-0005-0000-0000-0000DA020000}"/>
    <cellStyle name="Moneda 14 4 2" xfId="741" xr:uid="{00000000-0005-0000-0000-0000DB020000}"/>
    <cellStyle name="Moneda 14 4 2 2" xfId="742" xr:uid="{00000000-0005-0000-0000-0000DC020000}"/>
    <cellStyle name="Moneda 14 4 3" xfId="743" xr:uid="{00000000-0005-0000-0000-0000DD020000}"/>
    <cellStyle name="Moneda 14 4 3 2" xfId="744" xr:uid="{00000000-0005-0000-0000-0000DE020000}"/>
    <cellStyle name="Moneda 14 4 4" xfId="745" xr:uid="{00000000-0005-0000-0000-0000DF020000}"/>
    <cellStyle name="Moneda 14 4 4 2" xfId="746" xr:uid="{00000000-0005-0000-0000-0000E0020000}"/>
    <cellStyle name="Moneda 14 4 5" xfId="747" xr:uid="{00000000-0005-0000-0000-0000E1020000}"/>
    <cellStyle name="Moneda 14 5" xfId="748" xr:uid="{00000000-0005-0000-0000-0000E2020000}"/>
    <cellStyle name="Moneda 14 5 2" xfId="749" xr:uid="{00000000-0005-0000-0000-0000E3020000}"/>
    <cellStyle name="Moneda 14 6" xfId="750" xr:uid="{00000000-0005-0000-0000-0000E4020000}"/>
    <cellStyle name="Moneda 14 6 2" xfId="751" xr:uid="{00000000-0005-0000-0000-0000E5020000}"/>
    <cellStyle name="Moneda 14 7" xfId="752" xr:uid="{00000000-0005-0000-0000-0000E6020000}"/>
    <cellStyle name="Moneda 14 7 2" xfId="753" xr:uid="{00000000-0005-0000-0000-0000E7020000}"/>
    <cellStyle name="Moneda 14 8" xfId="754" xr:uid="{00000000-0005-0000-0000-0000E8020000}"/>
    <cellStyle name="Moneda 14 9" xfId="755" xr:uid="{00000000-0005-0000-0000-0000E9020000}"/>
    <cellStyle name="Moneda 15" xfId="756" xr:uid="{00000000-0005-0000-0000-0000EA020000}"/>
    <cellStyle name="Moneda 15 2" xfId="757" xr:uid="{00000000-0005-0000-0000-0000EB020000}"/>
    <cellStyle name="Moneda 15 2 2" xfId="758" xr:uid="{00000000-0005-0000-0000-0000EC020000}"/>
    <cellStyle name="Moneda 15 2 2 2" xfId="759" xr:uid="{00000000-0005-0000-0000-0000ED020000}"/>
    <cellStyle name="Moneda 15 2 2 2 2" xfId="760" xr:uid="{00000000-0005-0000-0000-0000EE020000}"/>
    <cellStyle name="Moneda 15 2 2 2 2 2" xfId="761" xr:uid="{00000000-0005-0000-0000-0000EF020000}"/>
    <cellStyle name="Moneda 15 2 2 2 3" xfId="762" xr:uid="{00000000-0005-0000-0000-0000F0020000}"/>
    <cellStyle name="Moneda 15 2 2 2 3 2" xfId="763" xr:uid="{00000000-0005-0000-0000-0000F1020000}"/>
    <cellStyle name="Moneda 15 2 2 2 4" xfId="764" xr:uid="{00000000-0005-0000-0000-0000F2020000}"/>
    <cellStyle name="Moneda 15 2 2 2 4 2" xfId="765" xr:uid="{00000000-0005-0000-0000-0000F3020000}"/>
    <cellStyle name="Moneda 15 2 2 2 5" xfId="766" xr:uid="{00000000-0005-0000-0000-0000F4020000}"/>
    <cellStyle name="Moneda 15 2 2 3" xfId="767" xr:uid="{00000000-0005-0000-0000-0000F5020000}"/>
    <cellStyle name="Moneda 15 2 2 3 2" xfId="768" xr:uid="{00000000-0005-0000-0000-0000F6020000}"/>
    <cellStyle name="Moneda 15 2 2 4" xfId="769" xr:uid="{00000000-0005-0000-0000-0000F7020000}"/>
    <cellStyle name="Moneda 15 2 2 4 2" xfId="770" xr:uid="{00000000-0005-0000-0000-0000F8020000}"/>
    <cellStyle name="Moneda 15 2 2 5" xfId="771" xr:uid="{00000000-0005-0000-0000-0000F9020000}"/>
    <cellStyle name="Moneda 15 2 2 5 2" xfId="772" xr:uid="{00000000-0005-0000-0000-0000FA020000}"/>
    <cellStyle name="Moneda 15 2 2 6" xfId="773" xr:uid="{00000000-0005-0000-0000-0000FB020000}"/>
    <cellStyle name="Moneda 15 2 3" xfId="774" xr:uid="{00000000-0005-0000-0000-0000FC020000}"/>
    <cellStyle name="Moneda 15 2 3 2" xfId="775" xr:uid="{00000000-0005-0000-0000-0000FD020000}"/>
    <cellStyle name="Moneda 15 2 3 2 2" xfId="776" xr:uid="{00000000-0005-0000-0000-0000FE020000}"/>
    <cellStyle name="Moneda 15 2 3 3" xfId="777" xr:uid="{00000000-0005-0000-0000-0000FF020000}"/>
    <cellStyle name="Moneda 15 2 3 3 2" xfId="778" xr:uid="{00000000-0005-0000-0000-000000030000}"/>
    <cellStyle name="Moneda 15 2 3 4" xfId="779" xr:uid="{00000000-0005-0000-0000-000001030000}"/>
    <cellStyle name="Moneda 15 2 3 4 2" xfId="780" xr:uid="{00000000-0005-0000-0000-000002030000}"/>
    <cellStyle name="Moneda 15 2 3 5" xfId="781" xr:uid="{00000000-0005-0000-0000-000003030000}"/>
    <cellStyle name="Moneda 15 2 4" xfId="782" xr:uid="{00000000-0005-0000-0000-000004030000}"/>
    <cellStyle name="Moneda 15 2 4 2" xfId="783" xr:uid="{00000000-0005-0000-0000-000005030000}"/>
    <cellStyle name="Moneda 15 2 5" xfId="784" xr:uid="{00000000-0005-0000-0000-000006030000}"/>
    <cellStyle name="Moneda 15 2 5 2" xfId="785" xr:uid="{00000000-0005-0000-0000-000007030000}"/>
    <cellStyle name="Moneda 15 2 6" xfId="786" xr:uid="{00000000-0005-0000-0000-000008030000}"/>
    <cellStyle name="Moneda 15 2 6 2" xfId="787" xr:uid="{00000000-0005-0000-0000-000009030000}"/>
    <cellStyle name="Moneda 15 2 7" xfId="788" xr:uid="{00000000-0005-0000-0000-00000A030000}"/>
    <cellStyle name="Moneda 15 2 8" xfId="789" xr:uid="{00000000-0005-0000-0000-00000B030000}"/>
    <cellStyle name="Moneda 15 3" xfId="790" xr:uid="{00000000-0005-0000-0000-00000C030000}"/>
    <cellStyle name="Moneda 15 3 2" xfId="791" xr:uid="{00000000-0005-0000-0000-00000D030000}"/>
    <cellStyle name="Moneda 15 3 2 2" xfId="792" xr:uid="{00000000-0005-0000-0000-00000E030000}"/>
    <cellStyle name="Moneda 15 3 2 2 2" xfId="793" xr:uid="{00000000-0005-0000-0000-00000F030000}"/>
    <cellStyle name="Moneda 15 3 2 3" xfId="794" xr:uid="{00000000-0005-0000-0000-000010030000}"/>
    <cellStyle name="Moneda 15 3 2 3 2" xfId="795" xr:uid="{00000000-0005-0000-0000-000011030000}"/>
    <cellStyle name="Moneda 15 3 2 4" xfId="796" xr:uid="{00000000-0005-0000-0000-000012030000}"/>
    <cellStyle name="Moneda 15 3 2 4 2" xfId="797" xr:uid="{00000000-0005-0000-0000-000013030000}"/>
    <cellStyle name="Moneda 15 3 2 5" xfId="798" xr:uid="{00000000-0005-0000-0000-000014030000}"/>
    <cellStyle name="Moneda 15 3 3" xfId="799" xr:uid="{00000000-0005-0000-0000-000015030000}"/>
    <cellStyle name="Moneda 15 3 3 2" xfId="800" xr:uid="{00000000-0005-0000-0000-000016030000}"/>
    <cellStyle name="Moneda 15 3 4" xfId="801" xr:uid="{00000000-0005-0000-0000-000017030000}"/>
    <cellStyle name="Moneda 15 3 4 2" xfId="802" xr:uid="{00000000-0005-0000-0000-000018030000}"/>
    <cellStyle name="Moneda 15 3 5" xfId="803" xr:uid="{00000000-0005-0000-0000-000019030000}"/>
    <cellStyle name="Moneda 15 3 5 2" xfId="804" xr:uid="{00000000-0005-0000-0000-00001A030000}"/>
    <cellStyle name="Moneda 15 3 6" xfId="805" xr:uid="{00000000-0005-0000-0000-00001B030000}"/>
    <cellStyle name="Moneda 15 4" xfId="806" xr:uid="{00000000-0005-0000-0000-00001C030000}"/>
    <cellStyle name="Moneda 15 4 2" xfId="807" xr:uid="{00000000-0005-0000-0000-00001D030000}"/>
    <cellStyle name="Moneda 15 4 2 2" xfId="808" xr:uid="{00000000-0005-0000-0000-00001E030000}"/>
    <cellStyle name="Moneda 15 4 3" xfId="809" xr:uid="{00000000-0005-0000-0000-00001F030000}"/>
    <cellStyle name="Moneda 15 4 3 2" xfId="810" xr:uid="{00000000-0005-0000-0000-000020030000}"/>
    <cellStyle name="Moneda 15 4 4" xfId="811" xr:uid="{00000000-0005-0000-0000-000021030000}"/>
    <cellStyle name="Moneda 15 4 4 2" xfId="812" xr:uid="{00000000-0005-0000-0000-000022030000}"/>
    <cellStyle name="Moneda 15 4 5" xfId="813" xr:uid="{00000000-0005-0000-0000-000023030000}"/>
    <cellStyle name="Moneda 15 5" xfId="814" xr:uid="{00000000-0005-0000-0000-000024030000}"/>
    <cellStyle name="Moneda 15 5 2" xfId="815" xr:uid="{00000000-0005-0000-0000-000025030000}"/>
    <cellStyle name="Moneda 15 6" xfId="816" xr:uid="{00000000-0005-0000-0000-000026030000}"/>
    <cellStyle name="Moneda 15 6 2" xfId="817" xr:uid="{00000000-0005-0000-0000-000027030000}"/>
    <cellStyle name="Moneda 15 7" xfId="818" xr:uid="{00000000-0005-0000-0000-000028030000}"/>
    <cellStyle name="Moneda 15 7 2" xfId="819" xr:uid="{00000000-0005-0000-0000-000029030000}"/>
    <cellStyle name="Moneda 15 8" xfId="820" xr:uid="{00000000-0005-0000-0000-00002A030000}"/>
    <cellStyle name="Moneda 15 9" xfId="821" xr:uid="{00000000-0005-0000-0000-00002B030000}"/>
    <cellStyle name="Moneda 16" xfId="822" xr:uid="{00000000-0005-0000-0000-00002C030000}"/>
    <cellStyle name="Moneda 16 2" xfId="823" xr:uid="{00000000-0005-0000-0000-00002D030000}"/>
    <cellStyle name="Moneda 16 2 2" xfId="824" xr:uid="{00000000-0005-0000-0000-00002E030000}"/>
    <cellStyle name="Moneda 16 2 2 2" xfId="825" xr:uid="{00000000-0005-0000-0000-00002F030000}"/>
    <cellStyle name="Moneda 16 2 2 2 2" xfId="826" xr:uid="{00000000-0005-0000-0000-000030030000}"/>
    <cellStyle name="Moneda 16 2 2 3" xfId="827" xr:uid="{00000000-0005-0000-0000-000031030000}"/>
    <cellStyle name="Moneda 16 2 2 3 2" xfId="828" xr:uid="{00000000-0005-0000-0000-000032030000}"/>
    <cellStyle name="Moneda 16 2 2 4" xfId="829" xr:uid="{00000000-0005-0000-0000-000033030000}"/>
    <cellStyle name="Moneda 16 2 2 4 2" xfId="830" xr:uid="{00000000-0005-0000-0000-000034030000}"/>
    <cellStyle name="Moneda 16 2 2 5" xfId="831" xr:uid="{00000000-0005-0000-0000-000035030000}"/>
    <cellStyle name="Moneda 16 2 3" xfId="832" xr:uid="{00000000-0005-0000-0000-000036030000}"/>
    <cellStyle name="Moneda 16 2 3 2" xfId="833" xr:uid="{00000000-0005-0000-0000-000037030000}"/>
    <cellStyle name="Moneda 16 2 4" xfId="834" xr:uid="{00000000-0005-0000-0000-000038030000}"/>
    <cellStyle name="Moneda 16 2 4 2" xfId="835" xr:uid="{00000000-0005-0000-0000-000039030000}"/>
    <cellStyle name="Moneda 16 2 5" xfId="836" xr:uid="{00000000-0005-0000-0000-00003A030000}"/>
    <cellStyle name="Moneda 16 2 5 2" xfId="837" xr:uid="{00000000-0005-0000-0000-00003B030000}"/>
    <cellStyle name="Moneda 16 2 6" xfId="838" xr:uid="{00000000-0005-0000-0000-00003C030000}"/>
    <cellStyle name="Moneda 16 2 7" xfId="839" xr:uid="{00000000-0005-0000-0000-00003D030000}"/>
    <cellStyle name="Moneda 16 3" xfId="840" xr:uid="{00000000-0005-0000-0000-00003E030000}"/>
    <cellStyle name="Moneda 16 3 2" xfId="841" xr:uid="{00000000-0005-0000-0000-00003F030000}"/>
    <cellStyle name="Moneda 16 3 2 2" xfId="842" xr:uid="{00000000-0005-0000-0000-000040030000}"/>
    <cellStyle name="Moneda 16 3 3" xfId="843" xr:uid="{00000000-0005-0000-0000-000041030000}"/>
    <cellStyle name="Moneda 16 3 3 2" xfId="844" xr:uid="{00000000-0005-0000-0000-000042030000}"/>
    <cellStyle name="Moneda 16 3 4" xfId="845" xr:uid="{00000000-0005-0000-0000-000043030000}"/>
    <cellStyle name="Moneda 16 3 4 2" xfId="846" xr:uid="{00000000-0005-0000-0000-000044030000}"/>
    <cellStyle name="Moneda 16 3 5" xfId="847" xr:uid="{00000000-0005-0000-0000-000045030000}"/>
    <cellStyle name="Moneda 16 4" xfId="848" xr:uid="{00000000-0005-0000-0000-000046030000}"/>
    <cellStyle name="Moneda 16 4 2" xfId="849" xr:uid="{00000000-0005-0000-0000-000047030000}"/>
    <cellStyle name="Moneda 16 5" xfId="850" xr:uid="{00000000-0005-0000-0000-000048030000}"/>
    <cellStyle name="Moneda 16 5 2" xfId="851" xr:uid="{00000000-0005-0000-0000-000049030000}"/>
    <cellStyle name="Moneda 16 6" xfId="852" xr:uid="{00000000-0005-0000-0000-00004A030000}"/>
    <cellStyle name="Moneda 16 6 2" xfId="853" xr:uid="{00000000-0005-0000-0000-00004B030000}"/>
    <cellStyle name="Moneda 16 7" xfId="854" xr:uid="{00000000-0005-0000-0000-00004C030000}"/>
    <cellStyle name="Moneda 16 8" xfId="855" xr:uid="{00000000-0005-0000-0000-00004D030000}"/>
    <cellStyle name="Moneda 17" xfId="856" xr:uid="{00000000-0005-0000-0000-00004E030000}"/>
    <cellStyle name="Moneda 17 2" xfId="857" xr:uid="{00000000-0005-0000-0000-00004F030000}"/>
    <cellStyle name="Moneda 17 2 2" xfId="858" xr:uid="{00000000-0005-0000-0000-000050030000}"/>
    <cellStyle name="Moneda 17 2 2 2" xfId="859" xr:uid="{00000000-0005-0000-0000-000051030000}"/>
    <cellStyle name="Moneda 17 2 2 2 2" xfId="860" xr:uid="{00000000-0005-0000-0000-000052030000}"/>
    <cellStyle name="Moneda 17 2 2 3" xfId="861" xr:uid="{00000000-0005-0000-0000-000053030000}"/>
    <cellStyle name="Moneda 17 2 2 3 2" xfId="862" xr:uid="{00000000-0005-0000-0000-000054030000}"/>
    <cellStyle name="Moneda 17 2 2 4" xfId="863" xr:uid="{00000000-0005-0000-0000-000055030000}"/>
    <cellStyle name="Moneda 17 2 2 4 2" xfId="864" xr:uid="{00000000-0005-0000-0000-000056030000}"/>
    <cellStyle name="Moneda 17 2 2 5" xfId="865" xr:uid="{00000000-0005-0000-0000-000057030000}"/>
    <cellStyle name="Moneda 17 2 3" xfId="866" xr:uid="{00000000-0005-0000-0000-000058030000}"/>
    <cellStyle name="Moneda 17 2 3 2" xfId="867" xr:uid="{00000000-0005-0000-0000-000059030000}"/>
    <cellStyle name="Moneda 17 2 4" xfId="868" xr:uid="{00000000-0005-0000-0000-00005A030000}"/>
    <cellStyle name="Moneda 17 2 4 2" xfId="869" xr:uid="{00000000-0005-0000-0000-00005B030000}"/>
    <cellStyle name="Moneda 17 2 5" xfId="870" xr:uid="{00000000-0005-0000-0000-00005C030000}"/>
    <cellStyle name="Moneda 17 2 5 2" xfId="871" xr:uid="{00000000-0005-0000-0000-00005D030000}"/>
    <cellStyle name="Moneda 17 2 6" xfId="872" xr:uid="{00000000-0005-0000-0000-00005E030000}"/>
    <cellStyle name="Moneda 17 2 7" xfId="873" xr:uid="{00000000-0005-0000-0000-00005F030000}"/>
    <cellStyle name="Moneda 17 3" xfId="874" xr:uid="{00000000-0005-0000-0000-000060030000}"/>
    <cellStyle name="Moneda 17 3 2" xfId="875" xr:uid="{00000000-0005-0000-0000-000061030000}"/>
    <cellStyle name="Moneda 17 3 2 2" xfId="876" xr:uid="{00000000-0005-0000-0000-000062030000}"/>
    <cellStyle name="Moneda 17 3 3" xfId="877" xr:uid="{00000000-0005-0000-0000-000063030000}"/>
    <cellStyle name="Moneda 17 3 3 2" xfId="878" xr:uid="{00000000-0005-0000-0000-000064030000}"/>
    <cellStyle name="Moneda 17 3 4" xfId="879" xr:uid="{00000000-0005-0000-0000-000065030000}"/>
    <cellStyle name="Moneda 17 3 4 2" xfId="880" xr:uid="{00000000-0005-0000-0000-000066030000}"/>
    <cellStyle name="Moneda 17 3 5" xfId="881" xr:uid="{00000000-0005-0000-0000-000067030000}"/>
    <cellStyle name="Moneda 17 4" xfId="882" xr:uid="{00000000-0005-0000-0000-000068030000}"/>
    <cellStyle name="Moneda 17 4 2" xfId="883" xr:uid="{00000000-0005-0000-0000-000069030000}"/>
    <cellStyle name="Moneda 17 5" xfId="884" xr:uid="{00000000-0005-0000-0000-00006A030000}"/>
    <cellStyle name="Moneda 17 5 2" xfId="885" xr:uid="{00000000-0005-0000-0000-00006B030000}"/>
    <cellStyle name="Moneda 17 6" xfId="886" xr:uid="{00000000-0005-0000-0000-00006C030000}"/>
    <cellStyle name="Moneda 17 6 2" xfId="887" xr:uid="{00000000-0005-0000-0000-00006D030000}"/>
    <cellStyle name="Moneda 17 7" xfId="888" xr:uid="{00000000-0005-0000-0000-00006E030000}"/>
    <cellStyle name="Moneda 17 8" xfId="889" xr:uid="{00000000-0005-0000-0000-00006F030000}"/>
    <cellStyle name="Moneda 18" xfId="890" xr:uid="{00000000-0005-0000-0000-000070030000}"/>
    <cellStyle name="Moneda 18 2" xfId="891" xr:uid="{00000000-0005-0000-0000-000071030000}"/>
    <cellStyle name="Moneda 18 2 2" xfId="892" xr:uid="{00000000-0005-0000-0000-000072030000}"/>
    <cellStyle name="Moneda 18 2 2 2" xfId="893" xr:uid="{00000000-0005-0000-0000-000073030000}"/>
    <cellStyle name="Moneda 18 2 2 2 2" xfId="894" xr:uid="{00000000-0005-0000-0000-000074030000}"/>
    <cellStyle name="Moneda 18 2 2 3" xfId="895" xr:uid="{00000000-0005-0000-0000-000075030000}"/>
    <cellStyle name="Moneda 18 2 2 3 2" xfId="896" xr:uid="{00000000-0005-0000-0000-000076030000}"/>
    <cellStyle name="Moneda 18 2 2 4" xfId="897" xr:uid="{00000000-0005-0000-0000-000077030000}"/>
    <cellStyle name="Moneda 18 2 2 4 2" xfId="898" xr:uid="{00000000-0005-0000-0000-000078030000}"/>
    <cellStyle name="Moneda 18 2 2 5" xfId="899" xr:uid="{00000000-0005-0000-0000-000079030000}"/>
    <cellStyle name="Moneda 18 2 3" xfId="900" xr:uid="{00000000-0005-0000-0000-00007A030000}"/>
    <cellStyle name="Moneda 18 2 3 2" xfId="901" xr:uid="{00000000-0005-0000-0000-00007B030000}"/>
    <cellStyle name="Moneda 18 2 4" xfId="902" xr:uid="{00000000-0005-0000-0000-00007C030000}"/>
    <cellStyle name="Moneda 18 2 4 2" xfId="903" xr:uid="{00000000-0005-0000-0000-00007D030000}"/>
    <cellStyle name="Moneda 18 2 5" xfId="904" xr:uid="{00000000-0005-0000-0000-00007E030000}"/>
    <cellStyle name="Moneda 18 2 5 2" xfId="905" xr:uid="{00000000-0005-0000-0000-00007F030000}"/>
    <cellStyle name="Moneda 18 2 6" xfId="906" xr:uid="{00000000-0005-0000-0000-000080030000}"/>
    <cellStyle name="Moneda 18 2 7" xfId="907" xr:uid="{00000000-0005-0000-0000-000081030000}"/>
    <cellStyle name="Moneda 18 3" xfId="908" xr:uid="{00000000-0005-0000-0000-000082030000}"/>
    <cellStyle name="Moneda 18 3 2" xfId="909" xr:uid="{00000000-0005-0000-0000-000083030000}"/>
    <cellStyle name="Moneda 18 3 2 2" xfId="910" xr:uid="{00000000-0005-0000-0000-000084030000}"/>
    <cellStyle name="Moneda 18 3 3" xfId="911" xr:uid="{00000000-0005-0000-0000-000085030000}"/>
    <cellStyle name="Moneda 18 3 3 2" xfId="912" xr:uid="{00000000-0005-0000-0000-000086030000}"/>
    <cellStyle name="Moneda 18 3 4" xfId="913" xr:uid="{00000000-0005-0000-0000-000087030000}"/>
    <cellStyle name="Moneda 18 3 4 2" xfId="914" xr:uid="{00000000-0005-0000-0000-000088030000}"/>
    <cellStyle name="Moneda 18 3 5" xfId="915" xr:uid="{00000000-0005-0000-0000-000089030000}"/>
    <cellStyle name="Moneda 18 4" xfId="916" xr:uid="{00000000-0005-0000-0000-00008A030000}"/>
    <cellStyle name="Moneda 18 4 2" xfId="917" xr:uid="{00000000-0005-0000-0000-00008B030000}"/>
    <cellStyle name="Moneda 18 5" xfId="918" xr:uid="{00000000-0005-0000-0000-00008C030000}"/>
    <cellStyle name="Moneda 18 5 2" xfId="919" xr:uid="{00000000-0005-0000-0000-00008D030000}"/>
    <cellStyle name="Moneda 18 6" xfId="920" xr:uid="{00000000-0005-0000-0000-00008E030000}"/>
    <cellStyle name="Moneda 18 6 2" xfId="921" xr:uid="{00000000-0005-0000-0000-00008F030000}"/>
    <cellStyle name="Moneda 18 7" xfId="922" xr:uid="{00000000-0005-0000-0000-000090030000}"/>
    <cellStyle name="Moneda 18 8" xfId="923" xr:uid="{00000000-0005-0000-0000-000091030000}"/>
    <cellStyle name="Moneda 19" xfId="924" xr:uid="{00000000-0005-0000-0000-000092030000}"/>
    <cellStyle name="Moneda 19 2" xfId="925" xr:uid="{00000000-0005-0000-0000-000093030000}"/>
    <cellStyle name="Moneda 19 2 2" xfId="926" xr:uid="{00000000-0005-0000-0000-000094030000}"/>
    <cellStyle name="Moneda 19 2 2 2" xfId="927" xr:uid="{00000000-0005-0000-0000-000095030000}"/>
    <cellStyle name="Moneda 19 2 2 2 2" xfId="928" xr:uid="{00000000-0005-0000-0000-000096030000}"/>
    <cellStyle name="Moneda 19 2 2 3" xfId="929" xr:uid="{00000000-0005-0000-0000-000097030000}"/>
    <cellStyle name="Moneda 19 2 2 3 2" xfId="930" xr:uid="{00000000-0005-0000-0000-000098030000}"/>
    <cellStyle name="Moneda 19 2 2 4" xfId="931" xr:uid="{00000000-0005-0000-0000-000099030000}"/>
    <cellStyle name="Moneda 19 2 2 4 2" xfId="932" xr:uid="{00000000-0005-0000-0000-00009A030000}"/>
    <cellStyle name="Moneda 19 2 2 5" xfId="933" xr:uid="{00000000-0005-0000-0000-00009B030000}"/>
    <cellStyle name="Moneda 19 2 3" xfId="934" xr:uid="{00000000-0005-0000-0000-00009C030000}"/>
    <cellStyle name="Moneda 19 2 3 2" xfId="935" xr:uid="{00000000-0005-0000-0000-00009D030000}"/>
    <cellStyle name="Moneda 19 2 4" xfId="936" xr:uid="{00000000-0005-0000-0000-00009E030000}"/>
    <cellStyle name="Moneda 19 2 4 2" xfId="937" xr:uid="{00000000-0005-0000-0000-00009F030000}"/>
    <cellStyle name="Moneda 19 2 5" xfId="938" xr:uid="{00000000-0005-0000-0000-0000A0030000}"/>
    <cellStyle name="Moneda 19 2 5 2" xfId="939" xr:uid="{00000000-0005-0000-0000-0000A1030000}"/>
    <cellStyle name="Moneda 19 2 6" xfId="940" xr:uid="{00000000-0005-0000-0000-0000A2030000}"/>
    <cellStyle name="Moneda 19 2 7" xfId="941" xr:uid="{00000000-0005-0000-0000-0000A3030000}"/>
    <cellStyle name="Moneda 19 3" xfId="942" xr:uid="{00000000-0005-0000-0000-0000A4030000}"/>
    <cellStyle name="Moneda 19 3 2" xfId="943" xr:uid="{00000000-0005-0000-0000-0000A5030000}"/>
    <cellStyle name="Moneda 19 3 2 2" xfId="944" xr:uid="{00000000-0005-0000-0000-0000A6030000}"/>
    <cellStyle name="Moneda 19 3 3" xfId="945" xr:uid="{00000000-0005-0000-0000-0000A7030000}"/>
    <cellStyle name="Moneda 19 3 3 2" xfId="946" xr:uid="{00000000-0005-0000-0000-0000A8030000}"/>
    <cellStyle name="Moneda 19 3 4" xfId="947" xr:uid="{00000000-0005-0000-0000-0000A9030000}"/>
    <cellStyle name="Moneda 19 3 4 2" xfId="948" xr:uid="{00000000-0005-0000-0000-0000AA030000}"/>
    <cellStyle name="Moneda 19 3 5" xfId="949" xr:uid="{00000000-0005-0000-0000-0000AB030000}"/>
    <cellStyle name="Moneda 19 4" xfId="950" xr:uid="{00000000-0005-0000-0000-0000AC030000}"/>
    <cellStyle name="Moneda 19 4 2" xfId="951" xr:uid="{00000000-0005-0000-0000-0000AD030000}"/>
    <cellStyle name="Moneda 19 5" xfId="952" xr:uid="{00000000-0005-0000-0000-0000AE030000}"/>
    <cellStyle name="Moneda 19 5 2" xfId="953" xr:uid="{00000000-0005-0000-0000-0000AF030000}"/>
    <cellStyle name="Moneda 19 6" xfId="954" xr:uid="{00000000-0005-0000-0000-0000B0030000}"/>
    <cellStyle name="Moneda 19 6 2" xfId="955" xr:uid="{00000000-0005-0000-0000-0000B1030000}"/>
    <cellStyle name="Moneda 19 7" xfId="956" xr:uid="{00000000-0005-0000-0000-0000B2030000}"/>
    <cellStyle name="Moneda 19 8" xfId="957" xr:uid="{00000000-0005-0000-0000-0000B3030000}"/>
    <cellStyle name="Moneda 2" xfId="8" xr:uid="{00000000-0005-0000-0000-0000B4030000}"/>
    <cellStyle name="Moneda 2 2" xfId="9" xr:uid="{00000000-0005-0000-0000-0000B5030000}"/>
    <cellStyle name="Moneda 2 2 2" xfId="10" xr:uid="{00000000-0005-0000-0000-0000B6030000}"/>
    <cellStyle name="Moneda 2 2 3" xfId="958" xr:uid="{00000000-0005-0000-0000-0000B7030000}"/>
    <cellStyle name="Moneda 2 2 3 2" xfId="959" xr:uid="{00000000-0005-0000-0000-0000B8030000}"/>
    <cellStyle name="Moneda 2 3" xfId="11" xr:uid="{00000000-0005-0000-0000-0000B9030000}"/>
    <cellStyle name="Moneda 2 3 10" xfId="960" xr:uid="{00000000-0005-0000-0000-0000BA030000}"/>
    <cellStyle name="Moneda 2 3 10 2" xfId="961" xr:uid="{00000000-0005-0000-0000-0000BB030000}"/>
    <cellStyle name="Moneda 2 3 10 2 2" xfId="962" xr:uid="{00000000-0005-0000-0000-0000BC030000}"/>
    <cellStyle name="Moneda 2 3 10 3" xfId="963" xr:uid="{00000000-0005-0000-0000-0000BD030000}"/>
    <cellStyle name="Moneda 2 3 11" xfId="964" xr:uid="{00000000-0005-0000-0000-0000BE030000}"/>
    <cellStyle name="Moneda 2 3 11 2" xfId="965" xr:uid="{00000000-0005-0000-0000-0000BF030000}"/>
    <cellStyle name="Moneda 2 3 11 3" xfId="966" xr:uid="{00000000-0005-0000-0000-0000C0030000}"/>
    <cellStyle name="Moneda 2 3 12" xfId="967" xr:uid="{00000000-0005-0000-0000-0000C1030000}"/>
    <cellStyle name="Moneda 2 3 2" xfId="968" xr:uid="{00000000-0005-0000-0000-0000C2030000}"/>
    <cellStyle name="Moneda 2 3 2 10" xfId="969" xr:uid="{00000000-0005-0000-0000-0000C3030000}"/>
    <cellStyle name="Moneda 2 3 2 11" xfId="970" xr:uid="{00000000-0005-0000-0000-0000C4030000}"/>
    <cellStyle name="Moneda 2 3 2 2" xfId="971" xr:uid="{00000000-0005-0000-0000-0000C5030000}"/>
    <cellStyle name="Moneda 2 3 2 2 2" xfId="972" xr:uid="{00000000-0005-0000-0000-0000C6030000}"/>
    <cellStyle name="Moneda 2 3 2 2 2 2" xfId="973" xr:uid="{00000000-0005-0000-0000-0000C7030000}"/>
    <cellStyle name="Moneda 2 3 2 2 2 2 2" xfId="974" xr:uid="{00000000-0005-0000-0000-0000C8030000}"/>
    <cellStyle name="Moneda 2 3 2 2 2 2 2 2" xfId="975" xr:uid="{00000000-0005-0000-0000-0000C9030000}"/>
    <cellStyle name="Moneda 2 3 2 2 2 2 2 2 2" xfId="976" xr:uid="{00000000-0005-0000-0000-0000CA030000}"/>
    <cellStyle name="Moneda 2 3 2 2 2 2 2 3" xfId="977" xr:uid="{00000000-0005-0000-0000-0000CB030000}"/>
    <cellStyle name="Moneda 2 3 2 2 2 2 3" xfId="978" xr:uid="{00000000-0005-0000-0000-0000CC030000}"/>
    <cellStyle name="Moneda 2 3 2 2 2 2 3 2" xfId="979" xr:uid="{00000000-0005-0000-0000-0000CD030000}"/>
    <cellStyle name="Moneda 2 3 2 2 2 2 3 3" xfId="980" xr:uid="{00000000-0005-0000-0000-0000CE030000}"/>
    <cellStyle name="Moneda 2 3 2 2 2 2 4" xfId="981" xr:uid="{00000000-0005-0000-0000-0000CF030000}"/>
    <cellStyle name="Moneda 2 3 2 2 2 2 4 2" xfId="982" xr:uid="{00000000-0005-0000-0000-0000D0030000}"/>
    <cellStyle name="Moneda 2 3 2 2 2 2 5" xfId="983" xr:uid="{00000000-0005-0000-0000-0000D1030000}"/>
    <cellStyle name="Moneda 2 3 2 2 2 2 6" xfId="984" xr:uid="{00000000-0005-0000-0000-0000D2030000}"/>
    <cellStyle name="Moneda 2 3 2 2 2 3" xfId="985" xr:uid="{00000000-0005-0000-0000-0000D3030000}"/>
    <cellStyle name="Moneda 2 3 2 2 2 3 2" xfId="986" xr:uid="{00000000-0005-0000-0000-0000D4030000}"/>
    <cellStyle name="Moneda 2 3 2 2 2 3 2 2" xfId="987" xr:uid="{00000000-0005-0000-0000-0000D5030000}"/>
    <cellStyle name="Moneda 2 3 2 2 2 3 3" xfId="988" xr:uid="{00000000-0005-0000-0000-0000D6030000}"/>
    <cellStyle name="Moneda 2 3 2 2 2 4" xfId="989" xr:uid="{00000000-0005-0000-0000-0000D7030000}"/>
    <cellStyle name="Moneda 2 3 2 2 2 4 2" xfId="990" xr:uid="{00000000-0005-0000-0000-0000D8030000}"/>
    <cellStyle name="Moneda 2 3 2 2 2 4 3" xfId="991" xr:uid="{00000000-0005-0000-0000-0000D9030000}"/>
    <cellStyle name="Moneda 2 3 2 2 2 5" xfId="992" xr:uid="{00000000-0005-0000-0000-0000DA030000}"/>
    <cellStyle name="Moneda 2 3 2 2 2 5 2" xfId="993" xr:uid="{00000000-0005-0000-0000-0000DB030000}"/>
    <cellStyle name="Moneda 2 3 2 2 2 6" xfId="994" xr:uid="{00000000-0005-0000-0000-0000DC030000}"/>
    <cellStyle name="Moneda 2 3 2 2 2 7" xfId="995" xr:uid="{00000000-0005-0000-0000-0000DD030000}"/>
    <cellStyle name="Moneda 2 3 2 2 3" xfId="996" xr:uid="{00000000-0005-0000-0000-0000DE030000}"/>
    <cellStyle name="Moneda 2 3 2 2 3 2" xfId="997" xr:uid="{00000000-0005-0000-0000-0000DF030000}"/>
    <cellStyle name="Moneda 2 3 2 2 3 2 2" xfId="998" xr:uid="{00000000-0005-0000-0000-0000E0030000}"/>
    <cellStyle name="Moneda 2 3 2 2 3 2 2 2" xfId="999" xr:uid="{00000000-0005-0000-0000-0000E1030000}"/>
    <cellStyle name="Moneda 2 3 2 2 3 2 2 3" xfId="1000" xr:uid="{00000000-0005-0000-0000-0000E2030000}"/>
    <cellStyle name="Moneda 2 3 2 2 3 2 3" xfId="1001" xr:uid="{00000000-0005-0000-0000-0000E3030000}"/>
    <cellStyle name="Moneda 2 3 2 2 3 2 4" xfId="1002" xr:uid="{00000000-0005-0000-0000-0000E4030000}"/>
    <cellStyle name="Moneda 2 3 2 2 3 3" xfId="1003" xr:uid="{00000000-0005-0000-0000-0000E5030000}"/>
    <cellStyle name="Moneda 2 3 2 2 3 3 2" xfId="1004" xr:uid="{00000000-0005-0000-0000-0000E6030000}"/>
    <cellStyle name="Moneda 2 3 2 2 3 3 2 2" xfId="1005" xr:uid="{00000000-0005-0000-0000-0000E7030000}"/>
    <cellStyle name="Moneda 2 3 2 2 3 3 3" xfId="1006" xr:uid="{00000000-0005-0000-0000-0000E8030000}"/>
    <cellStyle name="Moneda 2 3 2 2 3 4" xfId="1007" xr:uid="{00000000-0005-0000-0000-0000E9030000}"/>
    <cellStyle name="Moneda 2 3 2 2 3 4 2" xfId="1008" xr:uid="{00000000-0005-0000-0000-0000EA030000}"/>
    <cellStyle name="Moneda 2 3 2 2 3 4 3" xfId="1009" xr:uid="{00000000-0005-0000-0000-0000EB030000}"/>
    <cellStyle name="Moneda 2 3 2 2 3 5" xfId="1010" xr:uid="{00000000-0005-0000-0000-0000EC030000}"/>
    <cellStyle name="Moneda 2 3 2 2 3 6" xfId="1011" xr:uid="{00000000-0005-0000-0000-0000ED030000}"/>
    <cellStyle name="Moneda 2 3 2 2 4" xfId="1012" xr:uid="{00000000-0005-0000-0000-0000EE030000}"/>
    <cellStyle name="Moneda 2 3 2 2 4 2" xfId="1013" xr:uid="{00000000-0005-0000-0000-0000EF030000}"/>
    <cellStyle name="Moneda 2 3 2 2 4 2 2" xfId="1014" xr:uid="{00000000-0005-0000-0000-0000F0030000}"/>
    <cellStyle name="Moneda 2 3 2 2 4 2 2 2" xfId="1015" xr:uid="{00000000-0005-0000-0000-0000F1030000}"/>
    <cellStyle name="Moneda 2 3 2 2 4 2 3" xfId="1016" xr:uid="{00000000-0005-0000-0000-0000F2030000}"/>
    <cellStyle name="Moneda 2 3 2 2 4 2 4" xfId="1017" xr:uid="{00000000-0005-0000-0000-0000F3030000}"/>
    <cellStyle name="Moneda 2 3 2 2 4 3" xfId="1018" xr:uid="{00000000-0005-0000-0000-0000F4030000}"/>
    <cellStyle name="Moneda 2 3 2 2 4 3 2" xfId="1019" xr:uid="{00000000-0005-0000-0000-0000F5030000}"/>
    <cellStyle name="Moneda 2 3 2 2 4 4" xfId="1020" xr:uid="{00000000-0005-0000-0000-0000F6030000}"/>
    <cellStyle name="Moneda 2 3 2 2 4 5" xfId="1021" xr:uid="{00000000-0005-0000-0000-0000F7030000}"/>
    <cellStyle name="Moneda 2 3 2 2 5" xfId="1022" xr:uid="{00000000-0005-0000-0000-0000F8030000}"/>
    <cellStyle name="Moneda 2 3 2 2 5 2" xfId="1023" xr:uid="{00000000-0005-0000-0000-0000F9030000}"/>
    <cellStyle name="Moneda 2 3 2 2 5 2 2" xfId="1024" xr:uid="{00000000-0005-0000-0000-0000FA030000}"/>
    <cellStyle name="Moneda 2 3 2 2 5 2 3" xfId="1025" xr:uid="{00000000-0005-0000-0000-0000FB030000}"/>
    <cellStyle name="Moneda 2 3 2 2 5 3" xfId="1026" xr:uid="{00000000-0005-0000-0000-0000FC030000}"/>
    <cellStyle name="Moneda 2 3 2 2 5 4" xfId="1027" xr:uid="{00000000-0005-0000-0000-0000FD030000}"/>
    <cellStyle name="Moneda 2 3 2 2 6" xfId="1028" xr:uid="{00000000-0005-0000-0000-0000FE030000}"/>
    <cellStyle name="Moneda 2 3 2 2 6 2" xfId="1029" xr:uid="{00000000-0005-0000-0000-0000FF030000}"/>
    <cellStyle name="Moneda 2 3 2 2 6 2 2" xfId="1030" xr:uid="{00000000-0005-0000-0000-000000040000}"/>
    <cellStyle name="Moneda 2 3 2 2 6 3" xfId="1031" xr:uid="{00000000-0005-0000-0000-000001040000}"/>
    <cellStyle name="Moneda 2 3 2 2 7" xfId="1032" xr:uid="{00000000-0005-0000-0000-000002040000}"/>
    <cellStyle name="Moneda 2 3 2 2 7 2" xfId="1033" xr:uid="{00000000-0005-0000-0000-000003040000}"/>
    <cellStyle name="Moneda 2 3 2 2 8" xfId="1034" xr:uid="{00000000-0005-0000-0000-000004040000}"/>
    <cellStyle name="Moneda 2 3 2 3" xfId="1035" xr:uid="{00000000-0005-0000-0000-000005040000}"/>
    <cellStyle name="Moneda 2 3 2 3 2" xfId="1036" xr:uid="{00000000-0005-0000-0000-000006040000}"/>
    <cellStyle name="Moneda 2 3 2 3 2 2" xfId="1037" xr:uid="{00000000-0005-0000-0000-000007040000}"/>
    <cellStyle name="Moneda 2 3 2 3 2 2 2" xfId="1038" xr:uid="{00000000-0005-0000-0000-000008040000}"/>
    <cellStyle name="Moneda 2 3 2 3 2 2 2 2" xfId="1039" xr:uid="{00000000-0005-0000-0000-000009040000}"/>
    <cellStyle name="Moneda 2 3 2 3 2 2 2 3" xfId="1040" xr:uid="{00000000-0005-0000-0000-00000A040000}"/>
    <cellStyle name="Moneda 2 3 2 3 2 2 3" xfId="1041" xr:uid="{00000000-0005-0000-0000-00000B040000}"/>
    <cellStyle name="Moneda 2 3 2 3 2 2 3 2" xfId="1042" xr:uid="{00000000-0005-0000-0000-00000C040000}"/>
    <cellStyle name="Moneda 2 3 2 3 2 2 4" xfId="1043" xr:uid="{00000000-0005-0000-0000-00000D040000}"/>
    <cellStyle name="Moneda 2 3 2 3 2 2 4 2" xfId="1044" xr:uid="{00000000-0005-0000-0000-00000E040000}"/>
    <cellStyle name="Moneda 2 3 2 3 2 2 5" xfId="1045" xr:uid="{00000000-0005-0000-0000-00000F040000}"/>
    <cellStyle name="Moneda 2 3 2 3 2 2 6" xfId="1046" xr:uid="{00000000-0005-0000-0000-000010040000}"/>
    <cellStyle name="Moneda 2 3 2 3 2 3" xfId="1047" xr:uid="{00000000-0005-0000-0000-000011040000}"/>
    <cellStyle name="Moneda 2 3 2 3 2 3 2" xfId="1048" xr:uid="{00000000-0005-0000-0000-000012040000}"/>
    <cellStyle name="Moneda 2 3 2 3 2 3 3" xfId="1049" xr:uid="{00000000-0005-0000-0000-000013040000}"/>
    <cellStyle name="Moneda 2 3 2 3 2 4" xfId="1050" xr:uid="{00000000-0005-0000-0000-000014040000}"/>
    <cellStyle name="Moneda 2 3 2 3 2 4 2" xfId="1051" xr:uid="{00000000-0005-0000-0000-000015040000}"/>
    <cellStyle name="Moneda 2 3 2 3 2 5" xfId="1052" xr:uid="{00000000-0005-0000-0000-000016040000}"/>
    <cellStyle name="Moneda 2 3 2 3 2 5 2" xfId="1053" xr:uid="{00000000-0005-0000-0000-000017040000}"/>
    <cellStyle name="Moneda 2 3 2 3 2 6" xfId="1054" xr:uid="{00000000-0005-0000-0000-000018040000}"/>
    <cellStyle name="Moneda 2 3 2 3 2 7" xfId="1055" xr:uid="{00000000-0005-0000-0000-000019040000}"/>
    <cellStyle name="Moneda 2 3 2 3 3" xfId="1056" xr:uid="{00000000-0005-0000-0000-00001A040000}"/>
    <cellStyle name="Moneda 2 3 2 3 3 2" xfId="1057" xr:uid="{00000000-0005-0000-0000-00001B040000}"/>
    <cellStyle name="Moneda 2 3 2 3 3 2 2" xfId="1058" xr:uid="{00000000-0005-0000-0000-00001C040000}"/>
    <cellStyle name="Moneda 2 3 2 3 3 2 3" xfId="1059" xr:uid="{00000000-0005-0000-0000-00001D040000}"/>
    <cellStyle name="Moneda 2 3 2 3 3 3" xfId="1060" xr:uid="{00000000-0005-0000-0000-00001E040000}"/>
    <cellStyle name="Moneda 2 3 2 3 3 3 2" xfId="1061" xr:uid="{00000000-0005-0000-0000-00001F040000}"/>
    <cellStyle name="Moneda 2 3 2 3 3 4" xfId="1062" xr:uid="{00000000-0005-0000-0000-000020040000}"/>
    <cellStyle name="Moneda 2 3 2 3 3 4 2" xfId="1063" xr:uid="{00000000-0005-0000-0000-000021040000}"/>
    <cellStyle name="Moneda 2 3 2 3 3 5" xfId="1064" xr:uid="{00000000-0005-0000-0000-000022040000}"/>
    <cellStyle name="Moneda 2 3 2 3 3 6" xfId="1065" xr:uid="{00000000-0005-0000-0000-000023040000}"/>
    <cellStyle name="Moneda 2 3 2 3 4" xfId="1066" xr:uid="{00000000-0005-0000-0000-000024040000}"/>
    <cellStyle name="Moneda 2 3 2 3 4 2" xfId="1067" xr:uid="{00000000-0005-0000-0000-000025040000}"/>
    <cellStyle name="Moneda 2 3 2 3 4 3" xfId="1068" xr:uid="{00000000-0005-0000-0000-000026040000}"/>
    <cellStyle name="Moneda 2 3 2 3 5" xfId="1069" xr:uid="{00000000-0005-0000-0000-000027040000}"/>
    <cellStyle name="Moneda 2 3 2 3 5 2" xfId="1070" xr:uid="{00000000-0005-0000-0000-000028040000}"/>
    <cellStyle name="Moneda 2 3 2 3 6" xfId="1071" xr:uid="{00000000-0005-0000-0000-000029040000}"/>
    <cellStyle name="Moneda 2 3 2 3 6 2" xfId="1072" xr:uid="{00000000-0005-0000-0000-00002A040000}"/>
    <cellStyle name="Moneda 2 3 2 3 7" xfId="1073" xr:uid="{00000000-0005-0000-0000-00002B040000}"/>
    <cellStyle name="Moneda 2 3 2 3 8" xfId="1074" xr:uid="{00000000-0005-0000-0000-00002C040000}"/>
    <cellStyle name="Moneda 2 3 2 4" xfId="1075" xr:uid="{00000000-0005-0000-0000-00002D040000}"/>
    <cellStyle name="Moneda 2 3 2 4 2" xfId="1076" xr:uid="{00000000-0005-0000-0000-00002E040000}"/>
    <cellStyle name="Moneda 2 3 2 4 2 2" xfId="1077" xr:uid="{00000000-0005-0000-0000-00002F040000}"/>
    <cellStyle name="Moneda 2 3 2 4 2 2 2" xfId="1078" xr:uid="{00000000-0005-0000-0000-000030040000}"/>
    <cellStyle name="Moneda 2 3 2 4 2 2 2 2" xfId="1079" xr:uid="{00000000-0005-0000-0000-000031040000}"/>
    <cellStyle name="Moneda 2 3 2 4 2 2 2 3" xfId="1080" xr:uid="{00000000-0005-0000-0000-000032040000}"/>
    <cellStyle name="Moneda 2 3 2 4 2 2 3" xfId="1081" xr:uid="{00000000-0005-0000-0000-000033040000}"/>
    <cellStyle name="Moneda 2 3 2 4 2 2 3 2" xfId="1082" xr:uid="{00000000-0005-0000-0000-000034040000}"/>
    <cellStyle name="Moneda 2 3 2 4 2 2 4" xfId="1083" xr:uid="{00000000-0005-0000-0000-000035040000}"/>
    <cellStyle name="Moneda 2 3 2 4 2 2 4 2" xfId="1084" xr:uid="{00000000-0005-0000-0000-000036040000}"/>
    <cellStyle name="Moneda 2 3 2 4 2 2 5" xfId="1085" xr:uid="{00000000-0005-0000-0000-000037040000}"/>
    <cellStyle name="Moneda 2 3 2 4 2 2 6" xfId="1086" xr:uid="{00000000-0005-0000-0000-000038040000}"/>
    <cellStyle name="Moneda 2 3 2 4 2 3" xfId="1087" xr:uid="{00000000-0005-0000-0000-000039040000}"/>
    <cellStyle name="Moneda 2 3 2 4 2 3 2" xfId="1088" xr:uid="{00000000-0005-0000-0000-00003A040000}"/>
    <cellStyle name="Moneda 2 3 2 4 2 3 3" xfId="1089" xr:uid="{00000000-0005-0000-0000-00003B040000}"/>
    <cellStyle name="Moneda 2 3 2 4 2 4" xfId="1090" xr:uid="{00000000-0005-0000-0000-00003C040000}"/>
    <cellStyle name="Moneda 2 3 2 4 2 4 2" xfId="1091" xr:uid="{00000000-0005-0000-0000-00003D040000}"/>
    <cellStyle name="Moneda 2 3 2 4 2 5" xfId="1092" xr:uid="{00000000-0005-0000-0000-00003E040000}"/>
    <cellStyle name="Moneda 2 3 2 4 2 5 2" xfId="1093" xr:uid="{00000000-0005-0000-0000-00003F040000}"/>
    <cellStyle name="Moneda 2 3 2 4 2 6" xfId="1094" xr:uid="{00000000-0005-0000-0000-000040040000}"/>
    <cellStyle name="Moneda 2 3 2 4 2 7" xfId="1095" xr:uid="{00000000-0005-0000-0000-000041040000}"/>
    <cellStyle name="Moneda 2 3 2 4 3" xfId="1096" xr:uid="{00000000-0005-0000-0000-000042040000}"/>
    <cellStyle name="Moneda 2 3 2 4 3 2" xfId="1097" xr:uid="{00000000-0005-0000-0000-000043040000}"/>
    <cellStyle name="Moneda 2 3 2 4 3 2 2" xfId="1098" xr:uid="{00000000-0005-0000-0000-000044040000}"/>
    <cellStyle name="Moneda 2 3 2 4 3 2 3" xfId="1099" xr:uid="{00000000-0005-0000-0000-000045040000}"/>
    <cellStyle name="Moneda 2 3 2 4 3 3" xfId="1100" xr:uid="{00000000-0005-0000-0000-000046040000}"/>
    <cellStyle name="Moneda 2 3 2 4 3 3 2" xfId="1101" xr:uid="{00000000-0005-0000-0000-000047040000}"/>
    <cellStyle name="Moneda 2 3 2 4 3 4" xfId="1102" xr:uid="{00000000-0005-0000-0000-000048040000}"/>
    <cellStyle name="Moneda 2 3 2 4 3 4 2" xfId="1103" xr:uid="{00000000-0005-0000-0000-000049040000}"/>
    <cellStyle name="Moneda 2 3 2 4 3 5" xfId="1104" xr:uid="{00000000-0005-0000-0000-00004A040000}"/>
    <cellStyle name="Moneda 2 3 2 4 3 6" xfId="1105" xr:uid="{00000000-0005-0000-0000-00004B040000}"/>
    <cellStyle name="Moneda 2 3 2 4 4" xfId="1106" xr:uid="{00000000-0005-0000-0000-00004C040000}"/>
    <cellStyle name="Moneda 2 3 2 4 4 2" xfId="1107" xr:uid="{00000000-0005-0000-0000-00004D040000}"/>
    <cellStyle name="Moneda 2 3 2 4 4 3" xfId="1108" xr:uid="{00000000-0005-0000-0000-00004E040000}"/>
    <cellStyle name="Moneda 2 3 2 4 5" xfId="1109" xr:uid="{00000000-0005-0000-0000-00004F040000}"/>
    <cellStyle name="Moneda 2 3 2 4 5 2" xfId="1110" xr:uid="{00000000-0005-0000-0000-000050040000}"/>
    <cellStyle name="Moneda 2 3 2 4 6" xfId="1111" xr:uid="{00000000-0005-0000-0000-000051040000}"/>
    <cellStyle name="Moneda 2 3 2 4 6 2" xfId="1112" xr:uid="{00000000-0005-0000-0000-000052040000}"/>
    <cellStyle name="Moneda 2 3 2 4 7" xfId="1113" xr:uid="{00000000-0005-0000-0000-000053040000}"/>
    <cellStyle name="Moneda 2 3 2 4 8" xfId="1114" xr:uid="{00000000-0005-0000-0000-000054040000}"/>
    <cellStyle name="Moneda 2 3 2 5" xfId="1115" xr:uid="{00000000-0005-0000-0000-000055040000}"/>
    <cellStyle name="Moneda 2 3 2 5 2" xfId="1116" xr:uid="{00000000-0005-0000-0000-000056040000}"/>
    <cellStyle name="Moneda 2 3 2 5 2 2" xfId="1117" xr:uid="{00000000-0005-0000-0000-000057040000}"/>
    <cellStyle name="Moneda 2 3 2 5 2 2 2" xfId="1118" xr:uid="{00000000-0005-0000-0000-000058040000}"/>
    <cellStyle name="Moneda 2 3 2 5 2 2 2 2" xfId="1119" xr:uid="{00000000-0005-0000-0000-000059040000}"/>
    <cellStyle name="Moneda 2 3 2 5 2 2 3" xfId="1120" xr:uid="{00000000-0005-0000-0000-00005A040000}"/>
    <cellStyle name="Moneda 2 3 2 5 2 3" xfId="1121" xr:uid="{00000000-0005-0000-0000-00005B040000}"/>
    <cellStyle name="Moneda 2 3 2 5 2 3 2" xfId="1122" xr:uid="{00000000-0005-0000-0000-00005C040000}"/>
    <cellStyle name="Moneda 2 3 2 5 2 3 3" xfId="1123" xr:uid="{00000000-0005-0000-0000-00005D040000}"/>
    <cellStyle name="Moneda 2 3 2 5 2 4" xfId="1124" xr:uid="{00000000-0005-0000-0000-00005E040000}"/>
    <cellStyle name="Moneda 2 3 2 5 2 4 2" xfId="1125" xr:uid="{00000000-0005-0000-0000-00005F040000}"/>
    <cellStyle name="Moneda 2 3 2 5 2 5" xfId="1126" xr:uid="{00000000-0005-0000-0000-000060040000}"/>
    <cellStyle name="Moneda 2 3 2 5 2 6" xfId="1127" xr:uid="{00000000-0005-0000-0000-000061040000}"/>
    <cellStyle name="Moneda 2 3 2 5 3" xfId="1128" xr:uid="{00000000-0005-0000-0000-000062040000}"/>
    <cellStyle name="Moneda 2 3 2 5 3 2" xfId="1129" xr:uid="{00000000-0005-0000-0000-000063040000}"/>
    <cellStyle name="Moneda 2 3 2 5 3 2 2" xfId="1130" xr:uid="{00000000-0005-0000-0000-000064040000}"/>
    <cellStyle name="Moneda 2 3 2 5 3 3" xfId="1131" xr:uid="{00000000-0005-0000-0000-000065040000}"/>
    <cellStyle name="Moneda 2 3 2 5 4" xfId="1132" xr:uid="{00000000-0005-0000-0000-000066040000}"/>
    <cellStyle name="Moneda 2 3 2 5 4 2" xfId="1133" xr:uid="{00000000-0005-0000-0000-000067040000}"/>
    <cellStyle name="Moneda 2 3 2 5 4 3" xfId="1134" xr:uid="{00000000-0005-0000-0000-000068040000}"/>
    <cellStyle name="Moneda 2 3 2 5 5" xfId="1135" xr:uid="{00000000-0005-0000-0000-000069040000}"/>
    <cellStyle name="Moneda 2 3 2 5 5 2" xfId="1136" xr:uid="{00000000-0005-0000-0000-00006A040000}"/>
    <cellStyle name="Moneda 2 3 2 5 6" xfId="1137" xr:uid="{00000000-0005-0000-0000-00006B040000}"/>
    <cellStyle name="Moneda 2 3 2 5 7" xfId="1138" xr:uid="{00000000-0005-0000-0000-00006C040000}"/>
    <cellStyle name="Moneda 2 3 2 6" xfId="1139" xr:uid="{00000000-0005-0000-0000-00006D040000}"/>
    <cellStyle name="Moneda 2 3 2 6 2" xfId="1140" xr:uid="{00000000-0005-0000-0000-00006E040000}"/>
    <cellStyle name="Moneda 2 3 2 6 2 2" xfId="1141" xr:uid="{00000000-0005-0000-0000-00006F040000}"/>
    <cellStyle name="Moneda 2 3 2 6 2 2 2" xfId="1142" xr:uid="{00000000-0005-0000-0000-000070040000}"/>
    <cellStyle name="Moneda 2 3 2 6 2 3" xfId="1143" xr:uid="{00000000-0005-0000-0000-000071040000}"/>
    <cellStyle name="Moneda 2 3 2 6 3" xfId="1144" xr:uid="{00000000-0005-0000-0000-000072040000}"/>
    <cellStyle name="Moneda 2 3 2 6 3 2" xfId="1145" xr:uid="{00000000-0005-0000-0000-000073040000}"/>
    <cellStyle name="Moneda 2 3 2 6 3 3" xfId="1146" xr:uid="{00000000-0005-0000-0000-000074040000}"/>
    <cellStyle name="Moneda 2 3 2 6 4" xfId="1147" xr:uid="{00000000-0005-0000-0000-000075040000}"/>
    <cellStyle name="Moneda 2 3 2 6 4 2" xfId="1148" xr:uid="{00000000-0005-0000-0000-000076040000}"/>
    <cellStyle name="Moneda 2 3 2 6 5" xfId="1149" xr:uid="{00000000-0005-0000-0000-000077040000}"/>
    <cellStyle name="Moneda 2 3 2 6 6" xfId="1150" xr:uid="{00000000-0005-0000-0000-000078040000}"/>
    <cellStyle name="Moneda 2 3 2 7" xfId="1151" xr:uid="{00000000-0005-0000-0000-000079040000}"/>
    <cellStyle name="Moneda 2 3 2 7 2" xfId="1152" xr:uid="{00000000-0005-0000-0000-00007A040000}"/>
    <cellStyle name="Moneda 2 3 2 7 2 2" xfId="1153" xr:uid="{00000000-0005-0000-0000-00007B040000}"/>
    <cellStyle name="Moneda 2 3 2 7 3" xfId="1154" xr:uid="{00000000-0005-0000-0000-00007C040000}"/>
    <cellStyle name="Moneda 2 3 2 8" xfId="1155" xr:uid="{00000000-0005-0000-0000-00007D040000}"/>
    <cellStyle name="Moneda 2 3 2 8 2" xfId="1156" xr:uid="{00000000-0005-0000-0000-00007E040000}"/>
    <cellStyle name="Moneda 2 3 2 8 3" xfId="1157" xr:uid="{00000000-0005-0000-0000-00007F040000}"/>
    <cellStyle name="Moneda 2 3 2 9" xfId="1158" xr:uid="{00000000-0005-0000-0000-000080040000}"/>
    <cellStyle name="Moneda 2 3 2 9 2" xfId="1159" xr:uid="{00000000-0005-0000-0000-000081040000}"/>
    <cellStyle name="Moneda 2 3 3" xfId="1160" xr:uid="{00000000-0005-0000-0000-000082040000}"/>
    <cellStyle name="Moneda 2 3 3 2" xfId="1161" xr:uid="{00000000-0005-0000-0000-000083040000}"/>
    <cellStyle name="Moneda 2 3 3 2 2" xfId="1162" xr:uid="{00000000-0005-0000-0000-000084040000}"/>
    <cellStyle name="Moneda 2 3 3 2 2 2" xfId="1163" xr:uid="{00000000-0005-0000-0000-000085040000}"/>
    <cellStyle name="Moneda 2 3 3 2 2 2 2" xfId="1164" xr:uid="{00000000-0005-0000-0000-000086040000}"/>
    <cellStyle name="Moneda 2 3 3 2 2 2 2 2" xfId="1165" xr:uid="{00000000-0005-0000-0000-000087040000}"/>
    <cellStyle name="Moneda 2 3 3 2 2 2 3" xfId="1166" xr:uid="{00000000-0005-0000-0000-000088040000}"/>
    <cellStyle name="Moneda 2 3 3 2 2 3" xfId="1167" xr:uid="{00000000-0005-0000-0000-000089040000}"/>
    <cellStyle name="Moneda 2 3 3 2 2 3 2" xfId="1168" xr:uid="{00000000-0005-0000-0000-00008A040000}"/>
    <cellStyle name="Moneda 2 3 3 2 2 3 3" xfId="1169" xr:uid="{00000000-0005-0000-0000-00008B040000}"/>
    <cellStyle name="Moneda 2 3 3 2 2 4" xfId="1170" xr:uid="{00000000-0005-0000-0000-00008C040000}"/>
    <cellStyle name="Moneda 2 3 3 2 2 4 2" xfId="1171" xr:uid="{00000000-0005-0000-0000-00008D040000}"/>
    <cellStyle name="Moneda 2 3 3 2 2 5" xfId="1172" xr:uid="{00000000-0005-0000-0000-00008E040000}"/>
    <cellStyle name="Moneda 2 3 3 2 2 6" xfId="1173" xr:uid="{00000000-0005-0000-0000-00008F040000}"/>
    <cellStyle name="Moneda 2 3 3 2 3" xfId="1174" xr:uid="{00000000-0005-0000-0000-000090040000}"/>
    <cellStyle name="Moneda 2 3 3 2 3 2" xfId="1175" xr:uid="{00000000-0005-0000-0000-000091040000}"/>
    <cellStyle name="Moneda 2 3 3 2 3 2 2" xfId="1176" xr:uid="{00000000-0005-0000-0000-000092040000}"/>
    <cellStyle name="Moneda 2 3 3 2 3 3" xfId="1177" xr:uid="{00000000-0005-0000-0000-000093040000}"/>
    <cellStyle name="Moneda 2 3 3 2 4" xfId="1178" xr:uid="{00000000-0005-0000-0000-000094040000}"/>
    <cellStyle name="Moneda 2 3 3 2 4 2" xfId="1179" xr:uid="{00000000-0005-0000-0000-000095040000}"/>
    <cellStyle name="Moneda 2 3 3 2 4 3" xfId="1180" xr:uid="{00000000-0005-0000-0000-000096040000}"/>
    <cellStyle name="Moneda 2 3 3 2 5" xfId="1181" xr:uid="{00000000-0005-0000-0000-000097040000}"/>
    <cellStyle name="Moneda 2 3 3 2 5 2" xfId="1182" xr:uid="{00000000-0005-0000-0000-000098040000}"/>
    <cellStyle name="Moneda 2 3 3 2 6" xfId="1183" xr:uid="{00000000-0005-0000-0000-000099040000}"/>
    <cellStyle name="Moneda 2 3 3 2 7" xfId="1184" xr:uid="{00000000-0005-0000-0000-00009A040000}"/>
    <cellStyle name="Moneda 2 3 3 3" xfId="1185" xr:uid="{00000000-0005-0000-0000-00009B040000}"/>
    <cellStyle name="Moneda 2 3 3 3 2" xfId="1186" xr:uid="{00000000-0005-0000-0000-00009C040000}"/>
    <cellStyle name="Moneda 2 3 3 3 2 2" xfId="1187" xr:uid="{00000000-0005-0000-0000-00009D040000}"/>
    <cellStyle name="Moneda 2 3 3 3 2 2 2" xfId="1188" xr:uid="{00000000-0005-0000-0000-00009E040000}"/>
    <cellStyle name="Moneda 2 3 3 3 2 2 3" xfId="1189" xr:uid="{00000000-0005-0000-0000-00009F040000}"/>
    <cellStyle name="Moneda 2 3 3 3 2 3" xfId="1190" xr:uid="{00000000-0005-0000-0000-0000A0040000}"/>
    <cellStyle name="Moneda 2 3 3 3 2 4" xfId="1191" xr:uid="{00000000-0005-0000-0000-0000A1040000}"/>
    <cellStyle name="Moneda 2 3 3 3 3" xfId="1192" xr:uid="{00000000-0005-0000-0000-0000A2040000}"/>
    <cellStyle name="Moneda 2 3 3 3 3 2" xfId="1193" xr:uid="{00000000-0005-0000-0000-0000A3040000}"/>
    <cellStyle name="Moneda 2 3 3 3 3 2 2" xfId="1194" xr:uid="{00000000-0005-0000-0000-0000A4040000}"/>
    <cellStyle name="Moneda 2 3 3 3 3 3" xfId="1195" xr:uid="{00000000-0005-0000-0000-0000A5040000}"/>
    <cellStyle name="Moneda 2 3 3 3 4" xfId="1196" xr:uid="{00000000-0005-0000-0000-0000A6040000}"/>
    <cellStyle name="Moneda 2 3 3 3 4 2" xfId="1197" xr:uid="{00000000-0005-0000-0000-0000A7040000}"/>
    <cellStyle name="Moneda 2 3 3 3 4 3" xfId="1198" xr:uid="{00000000-0005-0000-0000-0000A8040000}"/>
    <cellStyle name="Moneda 2 3 3 3 5" xfId="1199" xr:uid="{00000000-0005-0000-0000-0000A9040000}"/>
    <cellStyle name="Moneda 2 3 3 3 6" xfId="1200" xr:uid="{00000000-0005-0000-0000-0000AA040000}"/>
    <cellStyle name="Moneda 2 3 3 4" xfId="1201" xr:uid="{00000000-0005-0000-0000-0000AB040000}"/>
    <cellStyle name="Moneda 2 3 3 4 2" xfId="1202" xr:uid="{00000000-0005-0000-0000-0000AC040000}"/>
    <cellStyle name="Moneda 2 3 3 4 2 2" xfId="1203" xr:uid="{00000000-0005-0000-0000-0000AD040000}"/>
    <cellStyle name="Moneda 2 3 3 4 2 2 2" xfId="1204" xr:uid="{00000000-0005-0000-0000-0000AE040000}"/>
    <cellStyle name="Moneda 2 3 3 4 2 3" xfId="1205" xr:uid="{00000000-0005-0000-0000-0000AF040000}"/>
    <cellStyle name="Moneda 2 3 3 4 2 4" xfId="1206" xr:uid="{00000000-0005-0000-0000-0000B0040000}"/>
    <cellStyle name="Moneda 2 3 3 4 3" xfId="1207" xr:uid="{00000000-0005-0000-0000-0000B1040000}"/>
    <cellStyle name="Moneda 2 3 3 4 3 2" xfId="1208" xr:uid="{00000000-0005-0000-0000-0000B2040000}"/>
    <cellStyle name="Moneda 2 3 3 4 4" xfId="1209" xr:uid="{00000000-0005-0000-0000-0000B3040000}"/>
    <cellStyle name="Moneda 2 3 3 4 5" xfId="1210" xr:uid="{00000000-0005-0000-0000-0000B4040000}"/>
    <cellStyle name="Moneda 2 3 3 5" xfId="1211" xr:uid="{00000000-0005-0000-0000-0000B5040000}"/>
    <cellStyle name="Moneda 2 3 3 5 2" xfId="1212" xr:uid="{00000000-0005-0000-0000-0000B6040000}"/>
    <cellStyle name="Moneda 2 3 3 5 2 2" xfId="1213" xr:uid="{00000000-0005-0000-0000-0000B7040000}"/>
    <cellStyle name="Moneda 2 3 3 5 2 3" xfId="1214" xr:uid="{00000000-0005-0000-0000-0000B8040000}"/>
    <cellStyle name="Moneda 2 3 3 5 3" xfId="1215" xr:uid="{00000000-0005-0000-0000-0000B9040000}"/>
    <cellStyle name="Moneda 2 3 3 5 4" xfId="1216" xr:uid="{00000000-0005-0000-0000-0000BA040000}"/>
    <cellStyle name="Moneda 2 3 3 6" xfId="1217" xr:uid="{00000000-0005-0000-0000-0000BB040000}"/>
    <cellStyle name="Moneda 2 3 3 6 2" xfId="1218" xr:uid="{00000000-0005-0000-0000-0000BC040000}"/>
    <cellStyle name="Moneda 2 3 3 6 2 2" xfId="1219" xr:uid="{00000000-0005-0000-0000-0000BD040000}"/>
    <cellStyle name="Moneda 2 3 3 6 3" xfId="1220" xr:uid="{00000000-0005-0000-0000-0000BE040000}"/>
    <cellStyle name="Moneda 2 3 3 7" xfId="1221" xr:uid="{00000000-0005-0000-0000-0000BF040000}"/>
    <cellStyle name="Moneda 2 3 3 7 2" xfId="1222" xr:uid="{00000000-0005-0000-0000-0000C0040000}"/>
    <cellStyle name="Moneda 2 3 3 8" xfId="1223" xr:uid="{00000000-0005-0000-0000-0000C1040000}"/>
    <cellStyle name="Moneda 2 3 4" xfId="1224" xr:uid="{00000000-0005-0000-0000-0000C2040000}"/>
    <cellStyle name="Moneda 2 3 4 2" xfId="1225" xr:uid="{00000000-0005-0000-0000-0000C3040000}"/>
    <cellStyle name="Moneda 2 3 4 2 2" xfId="1226" xr:uid="{00000000-0005-0000-0000-0000C4040000}"/>
    <cellStyle name="Moneda 2 3 4 2 2 2" xfId="1227" xr:uid="{00000000-0005-0000-0000-0000C5040000}"/>
    <cellStyle name="Moneda 2 3 4 2 2 2 2" xfId="1228" xr:uid="{00000000-0005-0000-0000-0000C6040000}"/>
    <cellStyle name="Moneda 2 3 4 2 2 2 2 2" xfId="1229" xr:uid="{00000000-0005-0000-0000-0000C7040000}"/>
    <cellStyle name="Moneda 2 3 4 2 2 2 3" xfId="1230" xr:uid="{00000000-0005-0000-0000-0000C8040000}"/>
    <cellStyle name="Moneda 2 3 4 2 2 3" xfId="1231" xr:uid="{00000000-0005-0000-0000-0000C9040000}"/>
    <cellStyle name="Moneda 2 3 4 2 2 3 2" xfId="1232" xr:uid="{00000000-0005-0000-0000-0000CA040000}"/>
    <cellStyle name="Moneda 2 3 4 2 2 3 3" xfId="1233" xr:uid="{00000000-0005-0000-0000-0000CB040000}"/>
    <cellStyle name="Moneda 2 3 4 2 2 4" xfId="1234" xr:uid="{00000000-0005-0000-0000-0000CC040000}"/>
    <cellStyle name="Moneda 2 3 4 2 2 4 2" xfId="1235" xr:uid="{00000000-0005-0000-0000-0000CD040000}"/>
    <cellStyle name="Moneda 2 3 4 2 2 5" xfId="1236" xr:uid="{00000000-0005-0000-0000-0000CE040000}"/>
    <cellStyle name="Moneda 2 3 4 2 2 6" xfId="1237" xr:uid="{00000000-0005-0000-0000-0000CF040000}"/>
    <cellStyle name="Moneda 2 3 4 2 3" xfId="1238" xr:uid="{00000000-0005-0000-0000-0000D0040000}"/>
    <cellStyle name="Moneda 2 3 4 2 3 2" xfId="1239" xr:uid="{00000000-0005-0000-0000-0000D1040000}"/>
    <cellStyle name="Moneda 2 3 4 2 3 2 2" xfId="1240" xr:uid="{00000000-0005-0000-0000-0000D2040000}"/>
    <cellStyle name="Moneda 2 3 4 2 3 3" xfId="1241" xr:uid="{00000000-0005-0000-0000-0000D3040000}"/>
    <cellStyle name="Moneda 2 3 4 2 4" xfId="1242" xr:uid="{00000000-0005-0000-0000-0000D4040000}"/>
    <cellStyle name="Moneda 2 3 4 2 4 2" xfId="1243" xr:uid="{00000000-0005-0000-0000-0000D5040000}"/>
    <cellStyle name="Moneda 2 3 4 2 4 3" xfId="1244" xr:uid="{00000000-0005-0000-0000-0000D6040000}"/>
    <cellStyle name="Moneda 2 3 4 2 5" xfId="1245" xr:uid="{00000000-0005-0000-0000-0000D7040000}"/>
    <cellStyle name="Moneda 2 3 4 2 5 2" xfId="1246" xr:uid="{00000000-0005-0000-0000-0000D8040000}"/>
    <cellStyle name="Moneda 2 3 4 2 6" xfId="1247" xr:uid="{00000000-0005-0000-0000-0000D9040000}"/>
    <cellStyle name="Moneda 2 3 4 2 7" xfId="1248" xr:uid="{00000000-0005-0000-0000-0000DA040000}"/>
    <cellStyle name="Moneda 2 3 4 3" xfId="1249" xr:uid="{00000000-0005-0000-0000-0000DB040000}"/>
    <cellStyle name="Moneda 2 3 4 3 2" xfId="1250" xr:uid="{00000000-0005-0000-0000-0000DC040000}"/>
    <cellStyle name="Moneda 2 3 4 3 2 2" xfId="1251" xr:uid="{00000000-0005-0000-0000-0000DD040000}"/>
    <cellStyle name="Moneda 2 3 4 3 2 2 2" xfId="1252" xr:uid="{00000000-0005-0000-0000-0000DE040000}"/>
    <cellStyle name="Moneda 2 3 4 3 2 2 3" xfId="1253" xr:uid="{00000000-0005-0000-0000-0000DF040000}"/>
    <cellStyle name="Moneda 2 3 4 3 2 3" xfId="1254" xr:uid="{00000000-0005-0000-0000-0000E0040000}"/>
    <cellStyle name="Moneda 2 3 4 3 2 4" xfId="1255" xr:uid="{00000000-0005-0000-0000-0000E1040000}"/>
    <cellStyle name="Moneda 2 3 4 3 3" xfId="1256" xr:uid="{00000000-0005-0000-0000-0000E2040000}"/>
    <cellStyle name="Moneda 2 3 4 3 3 2" xfId="1257" xr:uid="{00000000-0005-0000-0000-0000E3040000}"/>
    <cellStyle name="Moneda 2 3 4 3 3 2 2" xfId="1258" xr:uid="{00000000-0005-0000-0000-0000E4040000}"/>
    <cellStyle name="Moneda 2 3 4 3 3 3" xfId="1259" xr:uid="{00000000-0005-0000-0000-0000E5040000}"/>
    <cellStyle name="Moneda 2 3 4 3 4" xfId="1260" xr:uid="{00000000-0005-0000-0000-0000E6040000}"/>
    <cellStyle name="Moneda 2 3 4 3 4 2" xfId="1261" xr:uid="{00000000-0005-0000-0000-0000E7040000}"/>
    <cellStyle name="Moneda 2 3 4 3 4 3" xfId="1262" xr:uid="{00000000-0005-0000-0000-0000E8040000}"/>
    <cellStyle name="Moneda 2 3 4 3 5" xfId="1263" xr:uid="{00000000-0005-0000-0000-0000E9040000}"/>
    <cellStyle name="Moneda 2 3 4 3 6" xfId="1264" xr:uid="{00000000-0005-0000-0000-0000EA040000}"/>
    <cellStyle name="Moneda 2 3 4 4" xfId="1265" xr:uid="{00000000-0005-0000-0000-0000EB040000}"/>
    <cellStyle name="Moneda 2 3 4 4 2" xfId="1266" xr:uid="{00000000-0005-0000-0000-0000EC040000}"/>
    <cellStyle name="Moneda 2 3 4 4 2 2" xfId="1267" xr:uid="{00000000-0005-0000-0000-0000ED040000}"/>
    <cellStyle name="Moneda 2 3 4 4 2 2 2" xfId="1268" xr:uid="{00000000-0005-0000-0000-0000EE040000}"/>
    <cellStyle name="Moneda 2 3 4 4 2 3" xfId="1269" xr:uid="{00000000-0005-0000-0000-0000EF040000}"/>
    <cellStyle name="Moneda 2 3 4 4 2 4" xfId="1270" xr:uid="{00000000-0005-0000-0000-0000F0040000}"/>
    <cellStyle name="Moneda 2 3 4 4 3" xfId="1271" xr:uid="{00000000-0005-0000-0000-0000F1040000}"/>
    <cellStyle name="Moneda 2 3 4 4 3 2" xfId="1272" xr:uid="{00000000-0005-0000-0000-0000F2040000}"/>
    <cellStyle name="Moneda 2 3 4 4 4" xfId="1273" xr:uid="{00000000-0005-0000-0000-0000F3040000}"/>
    <cellStyle name="Moneda 2 3 4 4 5" xfId="1274" xr:uid="{00000000-0005-0000-0000-0000F4040000}"/>
    <cellStyle name="Moneda 2 3 4 5" xfId="1275" xr:uid="{00000000-0005-0000-0000-0000F5040000}"/>
    <cellStyle name="Moneda 2 3 4 5 2" xfId="1276" xr:uid="{00000000-0005-0000-0000-0000F6040000}"/>
    <cellStyle name="Moneda 2 3 4 5 2 2" xfId="1277" xr:uid="{00000000-0005-0000-0000-0000F7040000}"/>
    <cellStyle name="Moneda 2 3 4 5 2 3" xfId="1278" xr:uid="{00000000-0005-0000-0000-0000F8040000}"/>
    <cellStyle name="Moneda 2 3 4 5 3" xfId="1279" xr:uid="{00000000-0005-0000-0000-0000F9040000}"/>
    <cellStyle name="Moneda 2 3 4 5 4" xfId="1280" xr:uid="{00000000-0005-0000-0000-0000FA040000}"/>
    <cellStyle name="Moneda 2 3 4 6" xfId="1281" xr:uid="{00000000-0005-0000-0000-0000FB040000}"/>
    <cellStyle name="Moneda 2 3 4 6 2" xfId="1282" xr:uid="{00000000-0005-0000-0000-0000FC040000}"/>
    <cellStyle name="Moneda 2 3 4 6 2 2" xfId="1283" xr:uid="{00000000-0005-0000-0000-0000FD040000}"/>
    <cellStyle name="Moneda 2 3 4 6 3" xfId="1284" xr:uid="{00000000-0005-0000-0000-0000FE040000}"/>
    <cellStyle name="Moneda 2 3 4 7" xfId="1285" xr:uid="{00000000-0005-0000-0000-0000FF040000}"/>
    <cellStyle name="Moneda 2 3 4 7 2" xfId="1286" xr:uid="{00000000-0005-0000-0000-000000050000}"/>
    <cellStyle name="Moneda 2 3 4 8" xfId="1287" xr:uid="{00000000-0005-0000-0000-000001050000}"/>
    <cellStyle name="Moneda 2 3 5" xfId="1288" xr:uid="{00000000-0005-0000-0000-000002050000}"/>
    <cellStyle name="Moneda 2 3 5 2" xfId="1289" xr:uid="{00000000-0005-0000-0000-000003050000}"/>
    <cellStyle name="Moneda 2 3 5 2 2" xfId="1290" xr:uid="{00000000-0005-0000-0000-000004050000}"/>
    <cellStyle name="Moneda 2 3 5 2 2 2" xfId="1291" xr:uid="{00000000-0005-0000-0000-000005050000}"/>
    <cellStyle name="Moneda 2 3 5 2 2 2 2" xfId="1292" xr:uid="{00000000-0005-0000-0000-000006050000}"/>
    <cellStyle name="Moneda 2 3 5 2 2 2 3" xfId="1293" xr:uid="{00000000-0005-0000-0000-000007050000}"/>
    <cellStyle name="Moneda 2 3 5 2 2 3" xfId="1294" xr:uid="{00000000-0005-0000-0000-000008050000}"/>
    <cellStyle name="Moneda 2 3 5 2 2 3 2" xfId="1295" xr:uid="{00000000-0005-0000-0000-000009050000}"/>
    <cellStyle name="Moneda 2 3 5 2 2 4" xfId="1296" xr:uid="{00000000-0005-0000-0000-00000A050000}"/>
    <cellStyle name="Moneda 2 3 5 2 2 4 2" xfId="1297" xr:uid="{00000000-0005-0000-0000-00000B050000}"/>
    <cellStyle name="Moneda 2 3 5 2 2 5" xfId="1298" xr:uid="{00000000-0005-0000-0000-00000C050000}"/>
    <cellStyle name="Moneda 2 3 5 2 2 6" xfId="1299" xr:uid="{00000000-0005-0000-0000-00000D050000}"/>
    <cellStyle name="Moneda 2 3 5 2 3" xfId="1300" xr:uid="{00000000-0005-0000-0000-00000E050000}"/>
    <cellStyle name="Moneda 2 3 5 2 3 2" xfId="1301" xr:uid="{00000000-0005-0000-0000-00000F050000}"/>
    <cellStyle name="Moneda 2 3 5 2 3 3" xfId="1302" xr:uid="{00000000-0005-0000-0000-000010050000}"/>
    <cellStyle name="Moneda 2 3 5 2 4" xfId="1303" xr:uid="{00000000-0005-0000-0000-000011050000}"/>
    <cellStyle name="Moneda 2 3 5 2 4 2" xfId="1304" xr:uid="{00000000-0005-0000-0000-000012050000}"/>
    <cellStyle name="Moneda 2 3 5 2 5" xfId="1305" xr:uid="{00000000-0005-0000-0000-000013050000}"/>
    <cellStyle name="Moneda 2 3 5 2 5 2" xfId="1306" xr:uid="{00000000-0005-0000-0000-000014050000}"/>
    <cellStyle name="Moneda 2 3 5 2 6" xfId="1307" xr:uid="{00000000-0005-0000-0000-000015050000}"/>
    <cellStyle name="Moneda 2 3 5 2 7" xfId="1308" xr:uid="{00000000-0005-0000-0000-000016050000}"/>
    <cellStyle name="Moneda 2 3 5 3" xfId="1309" xr:uid="{00000000-0005-0000-0000-000017050000}"/>
    <cellStyle name="Moneda 2 3 5 3 2" xfId="1310" xr:uid="{00000000-0005-0000-0000-000018050000}"/>
    <cellStyle name="Moneda 2 3 5 3 2 2" xfId="1311" xr:uid="{00000000-0005-0000-0000-000019050000}"/>
    <cellStyle name="Moneda 2 3 5 3 2 3" xfId="1312" xr:uid="{00000000-0005-0000-0000-00001A050000}"/>
    <cellStyle name="Moneda 2 3 5 3 3" xfId="1313" xr:uid="{00000000-0005-0000-0000-00001B050000}"/>
    <cellStyle name="Moneda 2 3 5 3 3 2" xfId="1314" xr:uid="{00000000-0005-0000-0000-00001C050000}"/>
    <cellStyle name="Moneda 2 3 5 3 4" xfId="1315" xr:uid="{00000000-0005-0000-0000-00001D050000}"/>
    <cellStyle name="Moneda 2 3 5 3 4 2" xfId="1316" xr:uid="{00000000-0005-0000-0000-00001E050000}"/>
    <cellStyle name="Moneda 2 3 5 3 5" xfId="1317" xr:uid="{00000000-0005-0000-0000-00001F050000}"/>
    <cellStyle name="Moneda 2 3 5 3 6" xfId="1318" xr:uid="{00000000-0005-0000-0000-000020050000}"/>
    <cellStyle name="Moneda 2 3 5 4" xfId="1319" xr:uid="{00000000-0005-0000-0000-000021050000}"/>
    <cellStyle name="Moneda 2 3 5 4 2" xfId="1320" xr:uid="{00000000-0005-0000-0000-000022050000}"/>
    <cellStyle name="Moneda 2 3 5 4 3" xfId="1321" xr:uid="{00000000-0005-0000-0000-000023050000}"/>
    <cellStyle name="Moneda 2 3 5 5" xfId="1322" xr:uid="{00000000-0005-0000-0000-000024050000}"/>
    <cellStyle name="Moneda 2 3 5 5 2" xfId="1323" xr:uid="{00000000-0005-0000-0000-000025050000}"/>
    <cellStyle name="Moneda 2 3 5 6" xfId="1324" xr:uid="{00000000-0005-0000-0000-000026050000}"/>
    <cellStyle name="Moneda 2 3 5 6 2" xfId="1325" xr:uid="{00000000-0005-0000-0000-000027050000}"/>
    <cellStyle name="Moneda 2 3 5 7" xfId="1326" xr:uid="{00000000-0005-0000-0000-000028050000}"/>
    <cellStyle name="Moneda 2 3 5 8" xfId="1327" xr:uid="{00000000-0005-0000-0000-000029050000}"/>
    <cellStyle name="Moneda 2 3 6" xfId="1328" xr:uid="{00000000-0005-0000-0000-00002A050000}"/>
    <cellStyle name="Moneda 2 3 6 2" xfId="1329" xr:uid="{00000000-0005-0000-0000-00002B050000}"/>
    <cellStyle name="Moneda 2 3 6 2 2" xfId="1330" xr:uid="{00000000-0005-0000-0000-00002C050000}"/>
    <cellStyle name="Moneda 2 3 6 2 2 2" xfId="1331" xr:uid="{00000000-0005-0000-0000-00002D050000}"/>
    <cellStyle name="Moneda 2 3 6 2 2 2 2" xfId="1332" xr:uid="{00000000-0005-0000-0000-00002E050000}"/>
    <cellStyle name="Moneda 2 3 6 2 2 3" xfId="1333" xr:uid="{00000000-0005-0000-0000-00002F050000}"/>
    <cellStyle name="Moneda 2 3 6 2 3" xfId="1334" xr:uid="{00000000-0005-0000-0000-000030050000}"/>
    <cellStyle name="Moneda 2 3 6 2 3 2" xfId="1335" xr:uid="{00000000-0005-0000-0000-000031050000}"/>
    <cellStyle name="Moneda 2 3 6 2 3 3" xfId="1336" xr:uid="{00000000-0005-0000-0000-000032050000}"/>
    <cellStyle name="Moneda 2 3 6 2 4" xfId="1337" xr:uid="{00000000-0005-0000-0000-000033050000}"/>
    <cellStyle name="Moneda 2 3 6 2 4 2" xfId="1338" xr:uid="{00000000-0005-0000-0000-000034050000}"/>
    <cellStyle name="Moneda 2 3 6 2 5" xfId="1339" xr:uid="{00000000-0005-0000-0000-000035050000}"/>
    <cellStyle name="Moneda 2 3 6 2 6" xfId="1340" xr:uid="{00000000-0005-0000-0000-000036050000}"/>
    <cellStyle name="Moneda 2 3 6 3" xfId="1341" xr:uid="{00000000-0005-0000-0000-000037050000}"/>
    <cellStyle name="Moneda 2 3 6 3 2" xfId="1342" xr:uid="{00000000-0005-0000-0000-000038050000}"/>
    <cellStyle name="Moneda 2 3 6 3 2 2" xfId="1343" xr:uid="{00000000-0005-0000-0000-000039050000}"/>
    <cellStyle name="Moneda 2 3 6 3 3" xfId="1344" xr:uid="{00000000-0005-0000-0000-00003A050000}"/>
    <cellStyle name="Moneda 2 3 6 4" xfId="1345" xr:uid="{00000000-0005-0000-0000-00003B050000}"/>
    <cellStyle name="Moneda 2 3 6 4 2" xfId="1346" xr:uid="{00000000-0005-0000-0000-00003C050000}"/>
    <cellStyle name="Moneda 2 3 6 4 3" xfId="1347" xr:uid="{00000000-0005-0000-0000-00003D050000}"/>
    <cellStyle name="Moneda 2 3 6 5" xfId="1348" xr:uid="{00000000-0005-0000-0000-00003E050000}"/>
    <cellStyle name="Moneda 2 3 6 5 2" xfId="1349" xr:uid="{00000000-0005-0000-0000-00003F050000}"/>
    <cellStyle name="Moneda 2 3 6 6" xfId="1350" xr:uid="{00000000-0005-0000-0000-000040050000}"/>
    <cellStyle name="Moneda 2 3 6 7" xfId="1351" xr:uid="{00000000-0005-0000-0000-000041050000}"/>
    <cellStyle name="Moneda 2 3 7" xfId="1352" xr:uid="{00000000-0005-0000-0000-000042050000}"/>
    <cellStyle name="Moneda 2 3 7 2" xfId="1353" xr:uid="{00000000-0005-0000-0000-000043050000}"/>
    <cellStyle name="Moneda 2 3 7 2 2" xfId="1354" xr:uid="{00000000-0005-0000-0000-000044050000}"/>
    <cellStyle name="Moneda 2 3 7 2 2 2" xfId="1355" xr:uid="{00000000-0005-0000-0000-000045050000}"/>
    <cellStyle name="Moneda 2 3 7 2 2 3" xfId="1356" xr:uid="{00000000-0005-0000-0000-000046050000}"/>
    <cellStyle name="Moneda 2 3 7 2 3" xfId="1357" xr:uid="{00000000-0005-0000-0000-000047050000}"/>
    <cellStyle name="Moneda 2 3 7 2 4" xfId="1358" xr:uid="{00000000-0005-0000-0000-000048050000}"/>
    <cellStyle name="Moneda 2 3 7 3" xfId="1359" xr:uid="{00000000-0005-0000-0000-000049050000}"/>
    <cellStyle name="Moneda 2 3 7 3 2" xfId="1360" xr:uid="{00000000-0005-0000-0000-00004A050000}"/>
    <cellStyle name="Moneda 2 3 7 3 2 2" xfId="1361" xr:uid="{00000000-0005-0000-0000-00004B050000}"/>
    <cellStyle name="Moneda 2 3 7 3 3" xfId="1362" xr:uid="{00000000-0005-0000-0000-00004C050000}"/>
    <cellStyle name="Moneda 2 3 7 4" xfId="1363" xr:uid="{00000000-0005-0000-0000-00004D050000}"/>
    <cellStyle name="Moneda 2 3 7 4 2" xfId="1364" xr:uid="{00000000-0005-0000-0000-00004E050000}"/>
    <cellStyle name="Moneda 2 3 7 4 3" xfId="1365" xr:uid="{00000000-0005-0000-0000-00004F050000}"/>
    <cellStyle name="Moneda 2 3 7 5" xfId="1366" xr:uid="{00000000-0005-0000-0000-000050050000}"/>
    <cellStyle name="Moneda 2 3 7 6" xfId="1367" xr:uid="{00000000-0005-0000-0000-000051050000}"/>
    <cellStyle name="Moneda 2 3 8" xfId="1368" xr:uid="{00000000-0005-0000-0000-000052050000}"/>
    <cellStyle name="Moneda 2 3 8 2" xfId="1369" xr:uid="{00000000-0005-0000-0000-000053050000}"/>
    <cellStyle name="Moneda 2 3 8 2 2" xfId="1370" xr:uid="{00000000-0005-0000-0000-000054050000}"/>
    <cellStyle name="Moneda 2 3 8 2 3" xfId="1371" xr:uid="{00000000-0005-0000-0000-000055050000}"/>
    <cellStyle name="Moneda 2 3 8 3" xfId="1372" xr:uid="{00000000-0005-0000-0000-000056050000}"/>
    <cellStyle name="Moneda 2 3 8 4" xfId="1373" xr:uid="{00000000-0005-0000-0000-000057050000}"/>
    <cellStyle name="Moneda 2 3 9" xfId="1374" xr:uid="{00000000-0005-0000-0000-000058050000}"/>
    <cellStyle name="Moneda 2 3 9 2" xfId="1375" xr:uid="{00000000-0005-0000-0000-000059050000}"/>
    <cellStyle name="Moneda 2 3 9 2 2" xfId="1376" xr:uid="{00000000-0005-0000-0000-00005A050000}"/>
    <cellStyle name="Moneda 2 3 9 3" xfId="1377" xr:uid="{00000000-0005-0000-0000-00005B050000}"/>
    <cellStyle name="Moneda 2 4" xfId="1378" xr:uid="{00000000-0005-0000-0000-00005C050000}"/>
    <cellStyle name="Moneda 2 4 2" xfId="1379" xr:uid="{00000000-0005-0000-0000-00005D050000}"/>
    <cellStyle name="Moneda 2 5" xfId="1380" xr:uid="{00000000-0005-0000-0000-00005E050000}"/>
    <cellStyle name="Moneda 2 5 2" xfId="1381" xr:uid="{00000000-0005-0000-0000-00005F050000}"/>
    <cellStyle name="Moneda 2 5 2 2" xfId="1382" xr:uid="{00000000-0005-0000-0000-000060050000}"/>
    <cellStyle name="Moneda 2 5 3" xfId="1383" xr:uid="{00000000-0005-0000-0000-000061050000}"/>
    <cellStyle name="Moneda 2 5 3 2" xfId="1384" xr:uid="{00000000-0005-0000-0000-000062050000}"/>
    <cellStyle name="Moneda 2 5 4" xfId="1385" xr:uid="{00000000-0005-0000-0000-000063050000}"/>
    <cellStyle name="Moneda 2 5 4 2" xfId="1386" xr:uid="{00000000-0005-0000-0000-000064050000}"/>
    <cellStyle name="Moneda 2 5 5" xfId="1387" xr:uid="{00000000-0005-0000-0000-000065050000}"/>
    <cellStyle name="Moneda 2 6" xfId="1388" xr:uid="{00000000-0005-0000-0000-000066050000}"/>
    <cellStyle name="Moneda 20" xfId="1389" xr:uid="{00000000-0005-0000-0000-000067050000}"/>
    <cellStyle name="Moneda 20 2" xfId="1390" xr:uid="{00000000-0005-0000-0000-000068050000}"/>
    <cellStyle name="Moneda 20 2 2" xfId="1391" xr:uid="{00000000-0005-0000-0000-000069050000}"/>
    <cellStyle name="Moneda 20 2 2 2" xfId="1392" xr:uid="{00000000-0005-0000-0000-00006A050000}"/>
    <cellStyle name="Moneda 20 2 2 2 2" xfId="1393" xr:uid="{00000000-0005-0000-0000-00006B050000}"/>
    <cellStyle name="Moneda 20 2 2 3" xfId="1394" xr:uid="{00000000-0005-0000-0000-00006C050000}"/>
    <cellStyle name="Moneda 20 2 2 3 2" xfId="1395" xr:uid="{00000000-0005-0000-0000-00006D050000}"/>
    <cellStyle name="Moneda 20 2 2 4" xfId="1396" xr:uid="{00000000-0005-0000-0000-00006E050000}"/>
    <cellStyle name="Moneda 20 2 2 4 2" xfId="1397" xr:uid="{00000000-0005-0000-0000-00006F050000}"/>
    <cellStyle name="Moneda 20 2 2 5" xfId="1398" xr:uid="{00000000-0005-0000-0000-000070050000}"/>
    <cellStyle name="Moneda 20 2 3" xfId="1399" xr:uid="{00000000-0005-0000-0000-000071050000}"/>
    <cellStyle name="Moneda 20 2 3 2" xfId="1400" xr:uid="{00000000-0005-0000-0000-000072050000}"/>
    <cellStyle name="Moneda 20 2 4" xfId="1401" xr:uid="{00000000-0005-0000-0000-000073050000}"/>
    <cellStyle name="Moneda 20 2 4 2" xfId="1402" xr:uid="{00000000-0005-0000-0000-000074050000}"/>
    <cellStyle name="Moneda 20 2 5" xfId="1403" xr:uid="{00000000-0005-0000-0000-000075050000}"/>
    <cellStyle name="Moneda 20 2 5 2" xfId="1404" xr:uid="{00000000-0005-0000-0000-000076050000}"/>
    <cellStyle name="Moneda 20 2 6" xfId="1405" xr:uid="{00000000-0005-0000-0000-000077050000}"/>
    <cellStyle name="Moneda 20 2 7" xfId="1406" xr:uid="{00000000-0005-0000-0000-000078050000}"/>
    <cellStyle name="Moneda 20 3" xfId="1407" xr:uid="{00000000-0005-0000-0000-000079050000}"/>
    <cellStyle name="Moneda 20 3 2" xfId="1408" xr:uid="{00000000-0005-0000-0000-00007A050000}"/>
    <cellStyle name="Moneda 20 3 2 2" xfId="1409" xr:uid="{00000000-0005-0000-0000-00007B050000}"/>
    <cellStyle name="Moneda 20 3 3" xfId="1410" xr:uid="{00000000-0005-0000-0000-00007C050000}"/>
    <cellStyle name="Moneda 20 3 3 2" xfId="1411" xr:uid="{00000000-0005-0000-0000-00007D050000}"/>
    <cellStyle name="Moneda 20 3 4" xfId="1412" xr:uid="{00000000-0005-0000-0000-00007E050000}"/>
    <cellStyle name="Moneda 20 3 4 2" xfId="1413" xr:uid="{00000000-0005-0000-0000-00007F050000}"/>
    <cellStyle name="Moneda 20 3 5" xfId="1414" xr:uid="{00000000-0005-0000-0000-000080050000}"/>
    <cellStyle name="Moneda 20 4" xfId="1415" xr:uid="{00000000-0005-0000-0000-000081050000}"/>
    <cellStyle name="Moneda 20 4 2" xfId="1416" xr:uid="{00000000-0005-0000-0000-000082050000}"/>
    <cellStyle name="Moneda 20 5" xfId="1417" xr:uid="{00000000-0005-0000-0000-000083050000}"/>
    <cellStyle name="Moneda 20 5 2" xfId="1418" xr:uid="{00000000-0005-0000-0000-000084050000}"/>
    <cellStyle name="Moneda 20 6" xfId="1419" xr:uid="{00000000-0005-0000-0000-000085050000}"/>
    <cellStyle name="Moneda 20 6 2" xfId="1420" xr:uid="{00000000-0005-0000-0000-000086050000}"/>
    <cellStyle name="Moneda 20 7" xfId="1421" xr:uid="{00000000-0005-0000-0000-000087050000}"/>
    <cellStyle name="Moneda 20 8" xfId="1422" xr:uid="{00000000-0005-0000-0000-000088050000}"/>
    <cellStyle name="Moneda 21" xfId="1423" xr:uid="{00000000-0005-0000-0000-000089050000}"/>
    <cellStyle name="Moneda 21 2" xfId="1424" xr:uid="{00000000-0005-0000-0000-00008A050000}"/>
    <cellStyle name="Moneda 21 2 2" xfId="1425" xr:uid="{00000000-0005-0000-0000-00008B050000}"/>
    <cellStyle name="Moneda 21 2 2 2" xfId="1426" xr:uid="{00000000-0005-0000-0000-00008C050000}"/>
    <cellStyle name="Moneda 21 2 2 2 2" xfId="1427" xr:uid="{00000000-0005-0000-0000-00008D050000}"/>
    <cellStyle name="Moneda 21 2 2 3" xfId="1428" xr:uid="{00000000-0005-0000-0000-00008E050000}"/>
    <cellStyle name="Moneda 21 2 2 3 2" xfId="1429" xr:uid="{00000000-0005-0000-0000-00008F050000}"/>
    <cellStyle name="Moneda 21 2 2 4" xfId="1430" xr:uid="{00000000-0005-0000-0000-000090050000}"/>
    <cellStyle name="Moneda 21 2 2 4 2" xfId="1431" xr:uid="{00000000-0005-0000-0000-000091050000}"/>
    <cellStyle name="Moneda 21 2 2 5" xfId="1432" xr:uid="{00000000-0005-0000-0000-000092050000}"/>
    <cellStyle name="Moneda 21 2 3" xfId="1433" xr:uid="{00000000-0005-0000-0000-000093050000}"/>
    <cellStyle name="Moneda 21 2 3 2" xfId="1434" xr:uid="{00000000-0005-0000-0000-000094050000}"/>
    <cellStyle name="Moneda 21 2 4" xfId="1435" xr:uid="{00000000-0005-0000-0000-000095050000}"/>
    <cellStyle name="Moneda 21 2 4 2" xfId="1436" xr:uid="{00000000-0005-0000-0000-000096050000}"/>
    <cellStyle name="Moneda 21 2 5" xfId="1437" xr:uid="{00000000-0005-0000-0000-000097050000}"/>
    <cellStyle name="Moneda 21 2 5 2" xfId="1438" xr:uid="{00000000-0005-0000-0000-000098050000}"/>
    <cellStyle name="Moneda 21 2 6" xfId="1439" xr:uid="{00000000-0005-0000-0000-000099050000}"/>
    <cellStyle name="Moneda 21 2 7" xfId="1440" xr:uid="{00000000-0005-0000-0000-00009A050000}"/>
    <cellStyle name="Moneda 21 3" xfId="1441" xr:uid="{00000000-0005-0000-0000-00009B050000}"/>
    <cellStyle name="Moneda 21 3 2" xfId="1442" xr:uid="{00000000-0005-0000-0000-00009C050000}"/>
    <cellStyle name="Moneda 21 3 2 2" xfId="1443" xr:uid="{00000000-0005-0000-0000-00009D050000}"/>
    <cellStyle name="Moneda 21 3 3" xfId="1444" xr:uid="{00000000-0005-0000-0000-00009E050000}"/>
    <cellStyle name="Moneda 21 3 3 2" xfId="1445" xr:uid="{00000000-0005-0000-0000-00009F050000}"/>
    <cellStyle name="Moneda 21 3 4" xfId="1446" xr:uid="{00000000-0005-0000-0000-0000A0050000}"/>
    <cellStyle name="Moneda 21 3 4 2" xfId="1447" xr:uid="{00000000-0005-0000-0000-0000A1050000}"/>
    <cellStyle name="Moneda 21 3 5" xfId="1448" xr:uid="{00000000-0005-0000-0000-0000A2050000}"/>
    <cellStyle name="Moneda 21 4" xfId="1449" xr:uid="{00000000-0005-0000-0000-0000A3050000}"/>
    <cellStyle name="Moneda 21 4 2" xfId="1450" xr:uid="{00000000-0005-0000-0000-0000A4050000}"/>
    <cellStyle name="Moneda 21 5" xfId="1451" xr:uid="{00000000-0005-0000-0000-0000A5050000}"/>
    <cellStyle name="Moneda 21 5 2" xfId="1452" xr:uid="{00000000-0005-0000-0000-0000A6050000}"/>
    <cellStyle name="Moneda 21 6" xfId="1453" xr:uid="{00000000-0005-0000-0000-0000A7050000}"/>
    <cellStyle name="Moneda 21 6 2" xfId="1454" xr:uid="{00000000-0005-0000-0000-0000A8050000}"/>
    <cellStyle name="Moneda 21 7" xfId="1455" xr:uid="{00000000-0005-0000-0000-0000A9050000}"/>
    <cellStyle name="Moneda 21 8" xfId="1456" xr:uid="{00000000-0005-0000-0000-0000AA050000}"/>
    <cellStyle name="Moneda 22" xfId="1457" xr:uid="{00000000-0005-0000-0000-0000AB050000}"/>
    <cellStyle name="Moneda 22 2" xfId="1458" xr:uid="{00000000-0005-0000-0000-0000AC050000}"/>
    <cellStyle name="Moneda 22 2 2" xfId="1459" xr:uid="{00000000-0005-0000-0000-0000AD050000}"/>
    <cellStyle name="Moneda 22 2 2 2" xfId="1460" xr:uid="{00000000-0005-0000-0000-0000AE050000}"/>
    <cellStyle name="Moneda 22 2 2 2 2" xfId="1461" xr:uid="{00000000-0005-0000-0000-0000AF050000}"/>
    <cellStyle name="Moneda 22 2 2 3" xfId="1462" xr:uid="{00000000-0005-0000-0000-0000B0050000}"/>
    <cellStyle name="Moneda 22 2 2 3 2" xfId="1463" xr:uid="{00000000-0005-0000-0000-0000B1050000}"/>
    <cellStyle name="Moneda 22 2 2 4" xfId="1464" xr:uid="{00000000-0005-0000-0000-0000B2050000}"/>
    <cellStyle name="Moneda 22 2 2 4 2" xfId="1465" xr:uid="{00000000-0005-0000-0000-0000B3050000}"/>
    <cellStyle name="Moneda 22 2 2 5" xfId="1466" xr:uid="{00000000-0005-0000-0000-0000B4050000}"/>
    <cellStyle name="Moneda 22 2 3" xfId="1467" xr:uid="{00000000-0005-0000-0000-0000B5050000}"/>
    <cellStyle name="Moneda 22 2 3 2" xfId="1468" xr:uid="{00000000-0005-0000-0000-0000B6050000}"/>
    <cellStyle name="Moneda 22 2 4" xfId="1469" xr:uid="{00000000-0005-0000-0000-0000B7050000}"/>
    <cellStyle name="Moneda 22 2 4 2" xfId="1470" xr:uid="{00000000-0005-0000-0000-0000B8050000}"/>
    <cellStyle name="Moneda 22 2 5" xfId="1471" xr:uid="{00000000-0005-0000-0000-0000B9050000}"/>
    <cellStyle name="Moneda 22 2 5 2" xfId="1472" xr:uid="{00000000-0005-0000-0000-0000BA050000}"/>
    <cellStyle name="Moneda 22 2 6" xfId="1473" xr:uid="{00000000-0005-0000-0000-0000BB050000}"/>
    <cellStyle name="Moneda 22 3" xfId="1474" xr:uid="{00000000-0005-0000-0000-0000BC050000}"/>
    <cellStyle name="Moneda 22 3 2" xfId="1475" xr:uid="{00000000-0005-0000-0000-0000BD050000}"/>
    <cellStyle name="Moneda 22 3 2 2" xfId="1476" xr:uid="{00000000-0005-0000-0000-0000BE050000}"/>
    <cellStyle name="Moneda 22 3 3" xfId="1477" xr:uid="{00000000-0005-0000-0000-0000BF050000}"/>
    <cellStyle name="Moneda 22 3 3 2" xfId="1478" xr:uid="{00000000-0005-0000-0000-0000C0050000}"/>
    <cellStyle name="Moneda 22 3 4" xfId="1479" xr:uid="{00000000-0005-0000-0000-0000C1050000}"/>
    <cellStyle name="Moneda 22 3 4 2" xfId="1480" xr:uid="{00000000-0005-0000-0000-0000C2050000}"/>
    <cellStyle name="Moneda 22 3 5" xfId="1481" xr:uid="{00000000-0005-0000-0000-0000C3050000}"/>
    <cellStyle name="Moneda 22 4" xfId="1482" xr:uid="{00000000-0005-0000-0000-0000C4050000}"/>
    <cellStyle name="Moneda 22 4 2" xfId="1483" xr:uid="{00000000-0005-0000-0000-0000C5050000}"/>
    <cellStyle name="Moneda 22 5" xfId="1484" xr:uid="{00000000-0005-0000-0000-0000C6050000}"/>
    <cellStyle name="Moneda 22 5 2" xfId="1485" xr:uid="{00000000-0005-0000-0000-0000C7050000}"/>
    <cellStyle name="Moneda 22 6" xfId="1486" xr:uid="{00000000-0005-0000-0000-0000C8050000}"/>
    <cellStyle name="Moneda 22 6 2" xfId="1487" xr:uid="{00000000-0005-0000-0000-0000C9050000}"/>
    <cellStyle name="Moneda 22 7" xfId="1488" xr:uid="{00000000-0005-0000-0000-0000CA050000}"/>
    <cellStyle name="Moneda 22 8" xfId="1489" xr:uid="{00000000-0005-0000-0000-0000CB050000}"/>
    <cellStyle name="Moneda 23" xfId="1490" xr:uid="{00000000-0005-0000-0000-0000CC050000}"/>
    <cellStyle name="Moneda 23 2" xfId="1491" xr:uid="{00000000-0005-0000-0000-0000CD050000}"/>
    <cellStyle name="Moneda 23 2 2" xfId="1492" xr:uid="{00000000-0005-0000-0000-0000CE050000}"/>
    <cellStyle name="Moneda 23 2 2 2" xfId="1493" xr:uid="{00000000-0005-0000-0000-0000CF050000}"/>
    <cellStyle name="Moneda 23 2 3" xfId="1494" xr:uid="{00000000-0005-0000-0000-0000D0050000}"/>
    <cellStyle name="Moneda 23 2 3 2" xfId="1495" xr:uid="{00000000-0005-0000-0000-0000D1050000}"/>
    <cellStyle name="Moneda 23 2 4" xfId="1496" xr:uid="{00000000-0005-0000-0000-0000D2050000}"/>
    <cellStyle name="Moneda 23 2 4 2" xfId="1497" xr:uid="{00000000-0005-0000-0000-0000D3050000}"/>
    <cellStyle name="Moneda 23 2 5" xfId="1498" xr:uid="{00000000-0005-0000-0000-0000D4050000}"/>
    <cellStyle name="Moneda 23 3" xfId="1499" xr:uid="{00000000-0005-0000-0000-0000D5050000}"/>
    <cellStyle name="Moneda 23 3 2" xfId="1500" xr:uid="{00000000-0005-0000-0000-0000D6050000}"/>
    <cellStyle name="Moneda 23 4" xfId="1501" xr:uid="{00000000-0005-0000-0000-0000D7050000}"/>
    <cellStyle name="Moneda 23 4 2" xfId="1502" xr:uid="{00000000-0005-0000-0000-0000D8050000}"/>
    <cellStyle name="Moneda 23 5" xfId="1503" xr:uid="{00000000-0005-0000-0000-0000D9050000}"/>
    <cellStyle name="Moneda 23 5 2" xfId="1504" xr:uid="{00000000-0005-0000-0000-0000DA050000}"/>
    <cellStyle name="Moneda 23 6" xfId="1505" xr:uid="{00000000-0005-0000-0000-0000DB050000}"/>
    <cellStyle name="Moneda 23 7" xfId="1506" xr:uid="{00000000-0005-0000-0000-0000DC050000}"/>
    <cellStyle name="Moneda 24" xfId="1507" xr:uid="{00000000-0005-0000-0000-0000DD050000}"/>
    <cellStyle name="Moneda 24 2" xfId="1508" xr:uid="{00000000-0005-0000-0000-0000DE050000}"/>
    <cellStyle name="Moneda 24 2 2" xfId="1509" xr:uid="{00000000-0005-0000-0000-0000DF050000}"/>
    <cellStyle name="Moneda 24 2 2 2" xfId="1510" xr:uid="{00000000-0005-0000-0000-0000E0050000}"/>
    <cellStyle name="Moneda 24 2 3" xfId="1511" xr:uid="{00000000-0005-0000-0000-0000E1050000}"/>
    <cellStyle name="Moneda 24 2 3 2" xfId="1512" xr:uid="{00000000-0005-0000-0000-0000E2050000}"/>
    <cellStyle name="Moneda 24 2 4" xfId="1513" xr:uid="{00000000-0005-0000-0000-0000E3050000}"/>
    <cellStyle name="Moneda 24 2 4 2" xfId="1514" xr:uid="{00000000-0005-0000-0000-0000E4050000}"/>
    <cellStyle name="Moneda 24 2 5" xfId="1515" xr:uid="{00000000-0005-0000-0000-0000E5050000}"/>
    <cellStyle name="Moneda 24 3" xfId="1516" xr:uid="{00000000-0005-0000-0000-0000E6050000}"/>
    <cellStyle name="Moneda 24 3 2" xfId="1517" xr:uid="{00000000-0005-0000-0000-0000E7050000}"/>
    <cellStyle name="Moneda 24 4" xfId="1518" xr:uid="{00000000-0005-0000-0000-0000E8050000}"/>
    <cellStyle name="Moneda 24 4 2" xfId="1519" xr:uid="{00000000-0005-0000-0000-0000E9050000}"/>
    <cellStyle name="Moneda 24 5" xfId="1520" xr:uid="{00000000-0005-0000-0000-0000EA050000}"/>
    <cellStyle name="Moneda 24 5 2" xfId="1521" xr:uid="{00000000-0005-0000-0000-0000EB050000}"/>
    <cellStyle name="Moneda 24 6" xfId="1522" xr:uid="{00000000-0005-0000-0000-0000EC050000}"/>
    <cellStyle name="Moneda 24 7" xfId="1523" xr:uid="{00000000-0005-0000-0000-0000ED050000}"/>
    <cellStyle name="Moneda 25" xfId="1524" xr:uid="{00000000-0005-0000-0000-0000EE050000}"/>
    <cellStyle name="Moneda 25 2" xfId="1525" xr:uid="{00000000-0005-0000-0000-0000EF050000}"/>
    <cellStyle name="Moneda 25 2 2" xfId="1526" xr:uid="{00000000-0005-0000-0000-0000F0050000}"/>
    <cellStyle name="Moneda 25 3" xfId="1527" xr:uid="{00000000-0005-0000-0000-0000F1050000}"/>
    <cellStyle name="Moneda 25 3 2" xfId="1528" xr:uid="{00000000-0005-0000-0000-0000F2050000}"/>
    <cellStyle name="Moneda 25 4" xfId="1529" xr:uid="{00000000-0005-0000-0000-0000F3050000}"/>
    <cellStyle name="Moneda 25 4 2" xfId="1530" xr:uid="{00000000-0005-0000-0000-0000F4050000}"/>
    <cellStyle name="Moneda 25 5" xfId="1531" xr:uid="{00000000-0005-0000-0000-0000F5050000}"/>
    <cellStyle name="Moneda 26" xfId="1532" xr:uid="{00000000-0005-0000-0000-0000F6050000}"/>
    <cellStyle name="Moneda 26 2" xfId="1533" xr:uid="{00000000-0005-0000-0000-0000F7050000}"/>
    <cellStyle name="Moneda 26 2 2" xfId="1534" xr:uid="{00000000-0005-0000-0000-0000F8050000}"/>
    <cellStyle name="Moneda 26 3" xfId="1535" xr:uid="{00000000-0005-0000-0000-0000F9050000}"/>
    <cellStyle name="Moneda 26 3 2" xfId="1536" xr:uid="{00000000-0005-0000-0000-0000FA050000}"/>
    <cellStyle name="Moneda 26 4" xfId="1537" xr:uid="{00000000-0005-0000-0000-0000FB050000}"/>
    <cellStyle name="Moneda 26 4 2" xfId="1538" xr:uid="{00000000-0005-0000-0000-0000FC050000}"/>
    <cellStyle name="Moneda 26 5" xfId="1539" xr:uid="{00000000-0005-0000-0000-0000FD050000}"/>
    <cellStyle name="Moneda 27" xfId="1540" xr:uid="{00000000-0005-0000-0000-0000FE050000}"/>
    <cellStyle name="Moneda 27 2" xfId="1541" xr:uid="{00000000-0005-0000-0000-0000FF050000}"/>
    <cellStyle name="Moneda 27 2 2" xfId="1542" xr:uid="{00000000-0005-0000-0000-000000060000}"/>
    <cellStyle name="Moneda 27 3" xfId="1543" xr:uid="{00000000-0005-0000-0000-000001060000}"/>
    <cellStyle name="Moneda 27 3 2" xfId="1544" xr:uid="{00000000-0005-0000-0000-000002060000}"/>
    <cellStyle name="Moneda 27 4" xfId="1545" xr:uid="{00000000-0005-0000-0000-000003060000}"/>
    <cellStyle name="Moneda 27 4 2" xfId="1546" xr:uid="{00000000-0005-0000-0000-000004060000}"/>
    <cellStyle name="Moneda 27 5" xfId="1547" xr:uid="{00000000-0005-0000-0000-000005060000}"/>
    <cellStyle name="Moneda 28" xfId="1548" xr:uid="{00000000-0005-0000-0000-000006060000}"/>
    <cellStyle name="Moneda 28 2" xfId="1549" xr:uid="{00000000-0005-0000-0000-000007060000}"/>
    <cellStyle name="Moneda 28 2 2" xfId="1550" xr:uid="{00000000-0005-0000-0000-000008060000}"/>
    <cellStyle name="Moneda 28 3" xfId="1551" xr:uid="{00000000-0005-0000-0000-000009060000}"/>
    <cellStyle name="Moneda 28 3 2" xfId="1552" xr:uid="{00000000-0005-0000-0000-00000A060000}"/>
    <cellStyle name="Moneda 28 4" xfId="1553" xr:uid="{00000000-0005-0000-0000-00000B060000}"/>
    <cellStyle name="Moneda 28 4 2" xfId="1554" xr:uid="{00000000-0005-0000-0000-00000C060000}"/>
    <cellStyle name="Moneda 28 5" xfId="1555" xr:uid="{00000000-0005-0000-0000-00000D060000}"/>
    <cellStyle name="Moneda 29" xfId="1556" xr:uid="{00000000-0005-0000-0000-00000E060000}"/>
    <cellStyle name="Moneda 29 2" xfId="1557" xr:uid="{00000000-0005-0000-0000-00000F060000}"/>
    <cellStyle name="Moneda 29 2 2" xfId="1558" xr:uid="{00000000-0005-0000-0000-000010060000}"/>
    <cellStyle name="Moneda 29 3" xfId="1559" xr:uid="{00000000-0005-0000-0000-000011060000}"/>
    <cellStyle name="Moneda 29 3 2" xfId="1560" xr:uid="{00000000-0005-0000-0000-000012060000}"/>
    <cellStyle name="Moneda 29 4" xfId="1561" xr:uid="{00000000-0005-0000-0000-000013060000}"/>
    <cellStyle name="Moneda 29 4 2" xfId="1562" xr:uid="{00000000-0005-0000-0000-000014060000}"/>
    <cellStyle name="Moneda 29 5" xfId="1563" xr:uid="{00000000-0005-0000-0000-000015060000}"/>
    <cellStyle name="Moneda 3" xfId="12" xr:uid="{00000000-0005-0000-0000-000016060000}"/>
    <cellStyle name="Moneda 3 10" xfId="1564" xr:uid="{00000000-0005-0000-0000-000017060000}"/>
    <cellStyle name="Moneda 3 10 2" xfId="1565" xr:uid="{00000000-0005-0000-0000-000018060000}"/>
    <cellStyle name="Moneda 3 10 2 2" xfId="1566" xr:uid="{00000000-0005-0000-0000-000019060000}"/>
    <cellStyle name="Moneda 3 10 3" xfId="1567" xr:uid="{00000000-0005-0000-0000-00001A060000}"/>
    <cellStyle name="Moneda 3 10 3 2" xfId="1568" xr:uid="{00000000-0005-0000-0000-00001B060000}"/>
    <cellStyle name="Moneda 3 10 4" xfId="1569" xr:uid="{00000000-0005-0000-0000-00001C060000}"/>
    <cellStyle name="Moneda 3 10 4 2" xfId="1570" xr:uid="{00000000-0005-0000-0000-00001D060000}"/>
    <cellStyle name="Moneda 3 10 5" xfId="1571" xr:uid="{00000000-0005-0000-0000-00001E060000}"/>
    <cellStyle name="Moneda 3 11" xfId="1572" xr:uid="{00000000-0005-0000-0000-00001F060000}"/>
    <cellStyle name="Moneda 3 11 2" xfId="1573" xr:uid="{00000000-0005-0000-0000-000020060000}"/>
    <cellStyle name="Moneda 3 12" xfId="1574" xr:uid="{00000000-0005-0000-0000-000021060000}"/>
    <cellStyle name="Moneda 3 12 2" xfId="1575" xr:uid="{00000000-0005-0000-0000-000022060000}"/>
    <cellStyle name="Moneda 3 13" xfId="1576" xr:uid="{00000000-0005-0000-0000-000023060000}"/>
    <cellStyle name="Moneda 3 13 2" xfId="1577" xr:uid="{00000000-0005-0000-0000-000024060000}"/>
    <cellStyle name="Moneda 3 14" xfId="1578" xr:uid="{00000000-0005-0000-0000-000025060000}"/>
    <cellStyle name="Moneda 3 14 2" xfId="1579" xr:uid="{00000000-0005-0000-0000-000026060000}"/>
    <cellStyle name="Moneda 3 15" xfId="1580" xr:uid="{00000000-0005-0000-0000-000027060000}"/>
    <cellStyle name="Moneda 3 15 2" xfId="1581" xr:uid="{00000000-0005-0000-0000-000028060000}"/>
    <cellStyle name="Moneda 3 15 3" xfId="1582" xr:uid="{00000000-0005-0000-0000-000029060000}"/>
    <cellStyle name="Moneda 3 15 4" xfId="2907" xr:uid="{9F69C1F0-695A-4BD7-9193-63C11B08E8C5}"/>
    <cellStyle name="Moneda 3 16" xfId="1583" xr:uid="{00000000-0005-0000-0000-00002A060000}"/>
    <cellStyle name="Moneda 3 2" xfId="1584" xr:uid="{00000000-0005-0000-0000-00002B060000}"/>
    <cellStyle name="Moneda 3 2 10" xfId="1585" xr:uid="{00000000-0005-0000-0000-00002C060000}"/>
    <cellStyle name="Moneda 3 2 10 2" xfId="1586" xr:uid="{00000000-0005-0000-0000-00002D060000}"/>
    <cellStyle name="Moneda 3 2 11" xfId="1587" xr:uid="{00000000-0005-0000-0000-00002E060000}"/>
    <cellStyle name="Moneda 3 2 2" xfId="1588" xr:uid="{00000000-0005-0000-0000-00002F060000}"/>
    <cellStyle name="Moneda 3 2 2 2" xfId="1589" xr:uid="{00000000-0005-0000-0000-000030060000}"/>
    <cellStyle name="Moneda 3 2 2 2 2" xfId="1590" xr:uid="{00000000-0005-0000-0000-000031060000}"/>
    <cellStyle name="Moneda 3 2 2 2 2 2" xfId="1591" xr:uid="{00000000-0005-0000-0000-000032060000}"/>
    <cellStyle name="Moneda 3 2 2 2 2 2 2" xfId="1592" xr:uid="{00000000-0005-0000-0000-000033060000}"/>
    <cellStyle name="Moneda 3 2 2 2 2 3" xfId="1593" xr:uid="{00000000-0005-0000-0000-000034060000}"/>
    <cellStyle name="Moneda 3 2 2 2 2 3 2" xfId="1594" xr:uid="{00000000-0005-0000-0000-000035060000}"/>
    <cellStyle name="Moneda 3 2 2 2 2 4" xfId="1595" xr:uid="{00000000-0005-0000-0000-000036060000}"/>
    <cellStyle name="Moneda 3 2 2 2 2 4 2" xfId="1596" xr:uid="{00000000-0005-0000-0000-000037060000}"/>
    <cellStyle name="Moneda 3 2 2 2 2 5" xfId="1597" xr:uid="{00000000-0005-0000-0000-000038060000}"/>
    <cellStyle name="Moneda 3 2 2 2 3" xfId="1598" xr:uid="{00000000-0005-0000-0000-000039060000}"/>
    <cellStyle name="Moneda 3 2 2 2 3 2" xfId="1599" xr:uid="{00000000-0005-0000-0000-00003A060000}"/>
    <cellStyle name="Moneda 3 2 2 2 4" xfId="1600" xr:uid="{00000000-0005-0000-0000-00003B060000}"/>
    <cellStyle name="Moneda 3 2 2 2 4 2" xfId="1601" xr:uid="{00000000-0005-0000-0000-00003C060000}"/>
    <cellStyle name="Moneda 3 2 2 2 5" xfId="1602" xr:uid="{00000000-0005-0000-0000-00003D060000}"/>
    <cellStyle name="Moneda 3 2 2 2 5 2" xfId="1603" xr:uid="{00000000-0005-0000-0000-00003E060000}"/>
    <cellStyle name="Moneda 3 2 2 2 6" xfId="1604" xr:uid="{00000000-0005-0000-0000-00003F060000}"/>
    <cellStyle name="Moneda 3 2 2 3" xfId="1605" xr:uid="{00000000-0005-0000-0000-000040060000}"/>
    <cellStyle name="Moneda 3 2 2 3 2" xfId="1606" xr:uid="{00000000-0005-0000-0000-000041060000}"/>
    <cellStyle name="Moneda 3 2 2 3 2 2" xfId="1607" xr:uid="{00000000-0005-0000-0000-000042060000}"/>
    <cellStyle name="Moneda 3 2 2 3 2 2 2" xfId="1608" xr:uid="{00000000-0005-0000-0000-000043060000}"/>
    <cellStyle name="Moneda 3 2 2 3 2 3" xfId="1609" xr:uid="{00000000-0005-0000-0000-000044060000}"/>
    <cellStyle name="Moneda 3 2 2 3 3" xfId="1610" xr:uid="{00000000-0005-0000-0000-000045060000}"/>
    <cellStyle name="Moneda 3 2 2 3 3 2" xfId="1611" xr:uid="{00000000-0005-0000-0000-000046060000}"/>
    <cellStyle name="Moneda 3 2 2 3 4" xfId="1612" xr:uid="{00000000-0005-0000-0000-000047060000}"/>
    <cellStyle name="Moneda 3 2 2 3 4 2" xfId="1613" xr:uid="{00000000-0005-0000-0000-000048060000}"/>
    <cellStyle name="Moneda 3 2 2 3 5" xfId="1614" xr:uid="{00000000-0005-0000-0000-000049060000}"/>
    <cellStyle name="Moneda 3 2 2 4" xfId="1615" xr:uid="{00000000-0005-0000-0000-00004A060000}"/>
    <cellStyle name="Moneda 3 2 2 4 2" xfId="1616" xr:uid="{00000000-0005-0000-0000-00004B060000}"/>
    <cellStyle name="Moneda 3 2 2 4 2 2" xfId="1617" xr:uid="{00000000-0005-0000-0000-00004C060000}"/>
    <cellStyle name="Moneda 3 2 2 4 2 2 2" xfId="1618" xr:uid="{00000000-0005-0000-0000-00004D060000}"/>
    <cellStyle name="Moneda 3 2 2 4 2 3" xfId="1619" xr:uid="{00000000-0005-0000-0000-00004E060000}"/>
    <cellStyle name="Moneda 3 2 2 4 3" xfId="1620" xr:uid="{00000000-0005-0000-0000-00004F060000}"/>
    <cellStyle name="Moneda 3 2 2 4 3 2" xfId="1621" xr:uid="{00000000-0005-0000-0000-000050060000}"/>
    <cellStyle name="Moneda 3 2 2 4 4" xfId="1622" xr:uid="{00000000-0005-0000-0000-000051060000}"/>
    <cellStyle name="Moneda 3 2 2 5" xfId="1623" xr:uid="{00000000-0005-0000-0000-000052060000}"/>
    <cellStyle name="Moneda 3 2 2 5 2" xfId="1624" xr:uid="{00000000-0005-0000-0000-000053060000}"/>
    <cellStyle name="Moneda 3 2 2 5 2 2" xfId="1625" xr:uid="{00000000-0005-0000-0000-000054060000}"/>
    <cellStyle name="Moneda 3 2 2 5 3" xfId="1626" xr:uid="{00000000-0005-0000-0000-000055060000}"/>
    <cellStyle name="Moneda 3 2 2 6" xfId="1627" xr:uid="{00000000-0005-0000-0000-000056060000}"/>
    <cellStyle name="Moneda 3 2 2 6 2" xfId="1628" xr:uid="{00000000-0005-0000-0000-000057060000}"/>
    <cellStyle name="Moneda 3 2 2 7" xfId="1629" xr:uid="{00000000-0005-0000-0000-000058060000}"/>
    <cellStyle name="Moneda 3 2 3" xfId="1630" xr:uid="{00000000-0005-0000-0000-000059060000}"/>
    <cellStyle name="Moneda 3 2 3 2" xfId="1631" xr:uid="{00000000-0005-0000-0000-00005A060000}"/>
    <cellStyle name="Moneda 3 2 3 2 2" xfId="1632" xr:uid="{00000000-0005-0000-0000-00005B060000}"/>
    <cellStyle name="Moneda 3 2 3 2 2 2" xfId="1633" xr:uid="{00000000-0005-0000-0000-00005C060000}"/>
    <cellStyle name="Moneda 3 2 3 2 2 2 2" xfId="1634" xr:uid="{00000000-0005-0000-0000-00005D060000}"/>
    <cellStyle name="Moneda 3 2 3 2 2 3" xfId="1635" xr:uid="{00000000-0005-0000-0000-00005E060000}"/>
    <cellStyle name="Moneda 3 2 3 2 2 3 2" xfId="1636" xr:uid="{00000000-0005-0000-0000-00005F060000}"/>
    <cellStyle name="Moneda 3 2 3 2 2 4" xfId="1637" xr:uid="{00000000-0005-0000-0000-000060060000}"/>
    <cellStyle name="Moneda 3 2 3 2 2 4 2" xfId="1638" xr:uid="{00000000-0005-0000-0000-000061060000}"/>
    <cellStyle name="Moneda 3 2 3 2 2 5" xfId="1639" xr:uid="{00000000-0005-0000-0000-000062060000}"/>
    <cellStyle name="Moneda 3 2 3 2 3" xfId="1640" xr:uid="{00000000-0005-0000-0000-000063060000}"/>
    <cellStyle name="Moneda 3 2 3 2 3 2" xfId="1641" xr:uid="{00000000-0005-0000-0000-000064060000}"/>
    <cellStyle name="Moneda 3 2 3 2 4" xfId="1642" xr:uid="{00000000-0005-0000-0000-000065060000}"/>
    <cellStyle name="Moneda 3 2 3 2 4 2" xfId="1643" xr:uid="{00000000-0005-0000-0000-000066060000}"/>
    <cellStyle name="Moneda 3 2 3 2 5" xfId="1644" xr:uid="{00000000-0005-0000-0000-000067060000}"/>
    <cellStyle name="Moneda 3 2 3 2 5 2" xfId="1645" xr:uid="{00000000-0005-0000-0000-000068060000}"/>
    <cellStyle name="Moneda 3 2 3 2 6" xfId="1646" xr:uid="{00000000-0005-0000-0000-000069060000}"/>
    <cellStyle name="Moneda 3 2 3 3" xfId="1647" xr:uid="{00000000-0005-0000-0000-00006A060000}"/>
    <cellStyle name="Moneda 3 2 3 3 2" xfId="1648" xr:uid="{00000000-0005-0000-0000-00006B060000}"/>
    <cellStyle name="Moneda 3 2 3 3 2 2" xfId="1649" xr:uid="{00000000-0005-0000-0000-00006C060000}"/>
    <cellStyle name="Moneda 3 2 3 3 3" xfId="1650" xr:uid="{00000000-0005-0000-0000-00006D060000}"/>
    <cellStyle name="Moneda 3 2 3 3 3 2" xfId="1651" xr:uid="{00000000-0005-0000-0000-00006E060000}"/>
    <cellStyle name="Moneda 3 2 3 3 4" xfId="1652" xr:uid="{00000000-0005-0000-0000-00006F060000}"/>
    <cellStyle name="Moneda 3 2 3 3 4 2" xfId="1653" xr:uid="{00000000-0005-0000-0000-000070060000}"/>
    <cellStyle name="Moneda 3 2 3 3 5" xfId="1654" xr:uid="{00000000-0005-0000-0000-000071060000}"/>
    <cellStyle name="Moneda 3 2 3 4" xfId="1655" xr:uid="{00000000-0005-0000-0000-000072060000}"/>
    <cellStyle name="Moneda 3 2 3 4 2" xfId="1656" xr:uid="{00000000-0005-0000-0000-000073060000}"/>
    <cellStyle name="Moneda 3 2 3 5" xfId="1657" xr:uid="{00000000-0005-0000-0000-000074060000}"/>
    <cellStyle name="Moneda 3 2 3 5 2" xfId="1658" xr:uid="{00000000-0005-0000-0000-000075060000}"/>
    <cellStyle name="Moneda 3 2 3 6" xfId="1659" xr:uid="{00000000-0005-0000-0000-000076060000}"/>
    <cellStyle name="Moneda 3 2 3 6 2" xfId="1660" xr:uid="{00000000-0005-0000-0000-000077060000}"/>
    <cellStyle name="Moneda 3 2 3 7" xfId="1661" xr:uid="{00000000-0005-0000-0000-000078060000}"/>
    <cellStyle name="Moneda 3 2 4" xfId="1662" xr:uid="{00000000-0005-0000-0000-000079060000}"/>
    <cellStyle name="Moneda 3 2 4 2" xfId="1663" xr:uid="{00000000-0005-0000-0000-00007A060000}"/>
    <cellStyle name="Moneda 3 2 4 2 2" xfId="1664" xr:uid="{00000000-0005-0000-0000-00007B060000}"/>
    <cellStyle name="Moneda 3 2 4 2 2 2" xfId="1665" xr:uid="{00000000-0005-0000-0000-00007C060000}"/>
    <cellStyle name="Moneda 3 2 4 2 2 2 2" xfId="1666" xr:uid="{00000000-0005-0000-0000-00007D060000}"/>
    <cellStyle name="Moneda 3 2 4 2 2 3" xfId="1667" xr:uid="{00000000-0005-0000-0000-00007E060000}"/>
    <cellStyle name="Moneda 3 2 4 2 2 3 2" xfId="1668" xr:uid="{00000000-0005-0000-0000-00007F060000}"/>
    <cellStyle name="Moneda 3 2 4 2 2 4" xfId="1669" xr:uid="{00000000-0005-0000-0000-000080060000}"/>
    <cellStyle name="Moneda 3 2 4 2 2 4 2" xfId="1670" xr:uid="{00000000-0005-0000-0000-000081060000}"/>
    <cellStyle name="Moneda 3 2 4 2 2 5" xfId="1671" xr:uid="{00000000-0005-0000-0000-000082060000}"/>
    <cellStyle name="Moneda 3 2 4 2 3" xfId="1672" xr:uid="{00000000-0005-0000-0000-000083060000}"/>
    <cellStyle name="Moneda 3 2 4 2 3 2" xfId="1673" xr:uid="{00000000-0005-0000-0000-000084060000}"/>
    <cellStyle name="Moneda 3 2 4 2 4" xfId="1674" xr:uid="{00000000-0005-0000-0000-000085060000}"/>
    <cellStyle name="Moneda 3 2 4 2 4 2" xfId="1675" xr:uid="{00000000-0005-0000-0000-000086060000}"/>
    <cellStyle name="Moneda 3 2 4 2 5" xfId="1676" xr:uid="{00000000-0005-0000-0000-000087060000}"/>
    <cellStyle name="Moneda 3 2 4 2 5 2" xfId="1677" xr:uid="{00000000-0005-0000-0000-000088060000}"/>
    <cellStyle name="Moneda 3 2 4 2 6" xfId="1678" xr:uid="{00000000-0005-0000-0000-000089060000}"/>
    <cellStyle name="Moneda 3 2 4 3" xfId="1679" xr:uid="{00000000-0005-0000-0000-00008A060000}"/>
    <cellStyle name="Moneda 3 2 4 3 2" xfId="1680" xr:uid="{00000000-0005-0000-0000-00008B060000}"/>
    <cellStyle name="Moneda 3 2 4 3 2 2" xfId="1681" xr:uid="{00000000-0005-0000-0000-00008C060000}"/>
    <cellStyle name="Moneda 3 2 4 3 3" xfId="1682" xr:uid="{00000000-0005-0000-0000-00008D060000}"/>
    <cellStyle name="Moneda 3 2 4 3 3 2" xfId="1683" xr:uid="{00000000-0005-0000-0000-00008E060000}"/>
    <cellStyle name="Moneda 3 2 4 3 4" xfId="1684" xr:uid="{00000000-0005-0000-0000-00008F060000}"/>
    <cellStyle name="Moneda 3 2 4 3 4 2" xfId="1685" xr:uid="{00000000-0005-0000-0000-000090060000}"/>
    <cellStyle name="Moneda 3 2 4 3 5" xfId="1686" xr:uid="{00000000-0005-0000-0000-000091060000}"/>
    <cellStyle name="Moneda 3 2 4 4" xfId="1687" xr:uid="{00000000-0005-0000-0000-000092060000}"/>
    <cellStyle name="Moneda 3 2 4 4 2" xfId="1688" xr:uid="{00000000-0005-0000-0000-000093060000}"/>
    <cellStyle name="Moneda 3 2 4 5" xfId="1689" xr:uid="{00000000-0005-0000-0000-000094060000}"/>
    <cellStyle name="Moneda 3 2 4 5 2" xfId="1690" xr:uid="{00000000-0005-0000-0000-000095060000}"/>
    <cellStyle name="Moneda 3 2 4 6" xfId="1691" xr:uid="{00000000-0005-0000-0000-000096060000}"/>
    <cellStyle name="Moneda 3 2 4 6 2" xfId="1692" xr:uid="{00000000-0005-0000-0000-000097060000}"/>
    <cellStyle name="Moneda 3 2 4 7" xfId="1693" xr:uid="{00000000-0005-0000-0000-000098060000}"/>
    <cellStyle name="Moneda 3 2 5" xfId="1694" xr:uid="{00000000-0005-0000-0000-000099060000}"/>
    <cellStyle name="Moneda 3 2 5 2" xfId="1695" xr:uid="{00000000-0005-0000-0000-00009A060000}"/>
    <cellStyle name="Moneda 3 2 5 2 2" xfId="1696" xr:uid="{00000000-0005-0000-0000-00009B060000}"/>
    <cellStyle name="Moneda 3 2 5 2 2 2" xfId="1697" xr:uid="{00000000-0005-0000-0000-00009C060000}"/>
    <cellStyle name="Moneda 3 2 5 2 3" xfId="1698" xr:uid="{00000000-0005-0000-0000-00009D060000}"/>
    <cellStyle name="Moneda 3 2 5 2 3 2" xfId="1699" xr:uid="{00000000-0005-0000-0000-00009E060000}"/>
    <cellStyle name="Moneda 3 2 5 2 4" xfId="1700" xr:uid="{00000000-0005-0000-0000-00009F060000}"/>
    <cellStyle name="Moneda 3 2 5 2 4 2" xfId="1701" xr:uid="{00000000-0005-0000-0000-0000A0060000}"/>
    <cellStyle name="Moneda 3 2 5 2 5" xfId="1702" xr:uid="{00000000-0005-0000-0000-0000A1060000}"/>
    <cellStyle name="Moneda 3 2 5 3" xfId="1703" xr:uid="{00000000-0005-0000-0000-0000A2060000}"/>
    <cellStyle name="Moneda 3 2 5 3 2" xfId="1704" xr:uid="{00000000-0005-0000-0000-0000A3060000}"/>
    <cellStyle name="Moneda 3 2 5 4" xfId="1705" xr:uid="{00000000-0005-0000-0000-0000A4060000}"/>
    <cellStyle name="Moneda 3 2 5 4 2" xfId="1706" xr:uid="{00000000-0005-0000-0000-0000A5060000}"/>
    <cellStyle name="Moneda 3 2 5 5" xfId="1707" xr:uid="{00000000-0005-0000-0000-0000A6060000}"/>
    <cellStyle name="Moneda 3 2 5 5 2" xfId="1708" xr:uid="{00000000-0005-0000-0000-0000A7060000}"/>
    <cellStyle name="Moneda 3 2 5 6" xfId="1709" xr:uid="{00000000-0005-0000-0000-0000A8060000}"/>
    <cellStyle name="Moneda 3 2 6" xfId="1710" xr:uid="{00000000-0005-0000-0000-0000A9060000}"/>
    <cellStyle name="Moneda 3 2 6 2" xfId="1711" xr:uid="{00000000-0005-0000-0000-0000AA060000}"/>
    <cellStyle name="Moneda 3 2 6 2 2" xfId="1712" xr:uid="{00000000-0005-0000-0000-0000AB060000}"/>
    <cellStyle name="Moneda 3 2 6 2 3" xfId="1713" xr:uid="{00000000-0005-0000-0000-0000AC060000}"/>
    <cellStyle name="Moneda 3 2 6 3" xfId="1714" xr:uid="{00000000-0005-0000-0000-0000AD060000}"/>
    <cellStyle name="Moneda 3 2 6 4" xfId="1715" xr:uid="{00000000-0005-0000-0000-0000AE060000}"/>
    <cellStyle name="Moneda 3 2 7" xfId="1716" xr:uid="{00000000-0005-0000-0000-0000AF060000}"/>
    <cellStyle name="Moneda 3 2 7 2" xfId="1717" xr:uid="{00000000-0005-0000-0000-0000B0060000}"/>
    <cellStyle name="Moneda 3 2 7 2 2" xfId="1718" xr:uid="{00000000-0005-0000-0000-0000B1060000}"/>
    <cellStyle name="Moneda 3 2 7 3" xfId="1719" xr:uid="{00000000-0005-0000-0000-0000B2060000}"/>
    <cellStyle name="Moneda 3 2 7 3 2" xfId="1720" xr:uid="{00000000-0005-0000-0000-0000B3060000}"/>
    <cellStyle name="Moneda 3 2 7 4" xfId="1721" xr:uid="{00000000-0005-0000-0000-0000B4060000}"/>
    <cellStyle name="Moneda 3 2 7 4 2" xfId="1722" xr:uid="{00000000-0005-0000-0000-0000B5060000}"/>
    <cellStyle name="Moneda 3 2 7 5" xfId="1723" xr:uid="{00000000-0005-0000-0000-0000B6060000}"/>
    <cellStyle name="Moneda 3 2 8" xfId="1724" xr:uid="{00000000-0005-0000-0000-0000B7060000}"/>
    <cellStyle name="Moneda 3 2 8 2" xfId="1725" xr:uid="{00000000-0005-0000-0000-0000B8060000}"/>
    <cellStyle name="Moneda 3 2 8 3" xfId="1726" xr:uid="{00000000-0005-0000-0000-0000B9060000}"/>
    <cellStyle name="Moneda 3 2 9" xfId="1727" xr:uid="{00000000-0005-0000-0000-0000BA060000}"/>
    <cellStyle name="Moneda 3 2 9 2" xfId="1728" xr:uid="{00000000-0005-0000-0000-0000BB060000}"/>
    <cellStyle name="Moneda 3 3" xfId="1729" xr:uid="{00000000-0005-0000-0000-0000BC060000}"/>
    <cellStyle name="Moneda 3 3 2" xfId="1730" xr:uid="{00000000-0005-0000-0000-0000BD060000}"/>
    <cellStyle name="Moneda 3 3 2 2" xfId="1731" xr:uid="{00000000-0005-0000-0000-0000BE060000}"/>
    <cellStyle name="Moneda 3 3 2 2 2" xfId="1732" xr:uid="{00000000-0005-0000-0000-0000BF060000}"/>
    <cellStyle name="Moneda 3 3 2 2 2 2" xfId="1733" xr:uid="{00000000-0005-0000-0000-0000C0060000}"/>
    <cellStyle name="Moneda 3 3 2 2 3" xfId="1734" xr:uid="{00000000-0005-0000-0000-0000C1060000}"/>
    <cellStyle name="Moneda 3 3 2 2 3 2" xfId="1735" xr:uid="{00000000-0005-0000-0000-0000C2060000}"/>
    <cellStyle name="Moneda 3 3 2 2 4" xfId="1736" xr:uid="{00000000-0005-0000-0000-0000C3060000}"/>
    <cellStyle name="Moneda 3 3 2 2 4 2" xfId="1737" xr:uid="{00000000-0005-0000-0000-0000C4060000}"/>
    <cellStyle name="Moneda 3 3 2 2 5" xfId="1738" xr:uid="{00000000-0005-0000-0000-0000C5060000}"/>
    <cellStyle name="Moneda 3 3 2 3" xfId="1739" xr:uid="{00000000-0005-0000-0000-0000C6060000}"/>
    <cellStyle name="Moneda 3 3 2 3 2" xfId="1740" xr:uid="{00000000-0005-0000-0000-0000C7060000}"/>
    <cellStyle name="Moneda 3 3 2 4" xfId="1741" xr:uid="{00000000-0005-0000-0000-0000C8060000}"/>
    <cellStyle name="Moneda 3 3 2 4 2" xfId="1742" xr:uid="{00000000-0005-0000-0000-0000C9060000}"/>
    <cellStyle name="Moneda 3 3 2 5" xfId="1743" xr:uid="{00000000-0005-0000-0000-0000CA060000}"/>
    <cellStyle name="Moneda 3 3 2 5 2" xfId="1744" xr:uid="{00000000-0005-0000-0000-0000CB060000}"/>
    <cellStyle name="Moneda 3 3 2 6" xfId="1745" xr:uid="{00000000-0005-0000-0000-0000CC060000}"/>
    <cellStyle name="Moneda 3 3 2 7" xfId="1746" xr:uid="{00000000-0005-0000-0000-0000CD060000}"/>
    <cellStyle name="Moneda 3 3 3" xfId="1747" xr:uid="{00000000-0005-0000-0000-0000CE060000}"/>
    <cellStyle name="Moneda 3 3 3 2" xfId="1748" xr:uid="{00000000-0005-0000-0000-0000CF060000}"/>
    <cellStyle name="Moneda 3 3 3 2 2" xfId="1749" xr:uid="{00000000-0005-0000-0000-0000D0060000}"/>
    <cellStyle name="Moneda 3 3 3 3" xfId="1750" xr:uid="{00000000-0005-0000-0000-0000D1060000}"/>
    <cellStyle name="Moneda 3 3 3 3 2" xfId="1751" xr:uid="{00000000-0005-0000-0000-0000D2060000}"/>
    <cellStyle name="Moneda 3 3 3 4" xfId="1752" xr:uid="{00000000-0005-0000-0000-0000D3060000}"/>
    <cellStyle name="Moneda 3 3 3 4 2" xfId="1753" xr:uid="{00000000-0005-0000-0000-0000D4060000}"/>
    <cellStyle name="Moneda 3 3 3 5" xfId="1754" xr:uid="{00000000-0005-0000-0000-0000D5060000}"/>
    <cellStyle name="Moneda 3 3 4" xfId="1755" xr:uid="{00000000-0005-0000-0000-0000D6060000}"/>
    <cellStyle name="Moneda 3 3 4 2" xfId="1756" xr:uid="{00000000-0005-0000-0000-0000D7060000}"/>
    <cellStyle name="Moneda 3 3 5" xfId="1757" xr:uid="{00000000-0005-0000-0000-0000D8060000}"/>
    <cellStyle name="Moneda 3 3 5 2" xfId="1758" xr:uid="{00000000-0005-0000-0000-0000D9060000}"/>
    <cellStyle name="Moneda 3 3 6" xfId="1759" xr:uid="{00000000-0005-0000-0000-0000DA060000}"/>
    <cellStyle name="Moneda 3 3 6 2" xfId="1760" xr:uid="{00000000-0005-0000-0000-0000DB060000}"/>
    <cellStyle name="Moneda 3 3 7" xfId="1761" xr:uid="{00000000-0005-0000-0000-0000DC060000}"/>
    <cellStyle name="Moneda 3 3 8" xfId="1762" xr:uid="{00000000-0005-0000-0000-0000DD060000}"/>
    <cellStyle name="Moneda 3 4" xfId="1763" xr:uid="{00000000-0005-0000-0000-0000DE060000}"/>
    <cellStyle name="Moneda 3 4 2" xfId="1764" xr:uid="{00000000-0005-0000-0000-0000DF060000}"/>
    <cellStyle name="Moneda 3 4 2 2" xfId="1765" xr:uid="{00000000-0005-0000-0000-0000E0060000}"/>
    <cellStyle name="Moneda 3 4 2 2 2" xfId="1766" xr:uid="{00000000-0005-0000-0000-0000E1060000}"/>
    <cellStyle name="Moneda 3 4 2 2 2 2" xfId="1767" xr:uid="{00000000-0005-0000-0000-0000E2060000}"/>
    <cellStyle name="Moneda 3 4 2 2 3" xfId="1768" xr:uid="{00000000-0005-0000-0000-0000E3060000}"/>
    <cellStyle name="Moneda 3 4 2 2 3 2" xfId="1769" xr:uid="{00000000-0005-0000-0000-0000E4060000}"/>
    <cellStyle name="Moneda 3 4 2 2 4" xfId="1770" xr:uid="{00000000-0005-0000-0000-0000E5060000}"/>
    <cellStyle name="Moneda 3 4 2 2 4 2" xfId="1771" xr:uid="{00000000-0005-0000-0000-0000E6060000}"/>
    <cellStyle name="Moneda 3 4 2 2 5" xfId="1772" xr:uid="{00000000-0005-0000-0000-0000E7060000}"/>
    <cellStyle name="Moneda 3 4 2 3" xfId="1773" xr:uid="{00000000-0005-0000-0000-0000E8060000}"/>
    <cellStyle name="Moneda 3 4 2 3 2" xfId="1774" xr:uid="{00000000-0005-0000-0000-0000E9060000}"/>
    <cellStyle name="Moneda 3 4 2 4" xfId="1775" xr:uid="{00000000-0005-0000-0000-0000EA060000}"/>
    <cellStyle name="Moneda 3 4 2 4 2" xfId="1776" xr:uid="{00000000-0005-0000-0000-0000EB060000}"/>
    <cellStyle name="Moneda 3 4 2 5" xfId="1777" xr:uid="{00000000-0005-0000-0000-0000EC060000}"/>
    <cellStyle name="Moneda 3 4 2 5 2" xfId="1778" xr:uid="{00000000-0005-0000-0000-0000ED060000}"/>
    <cellStyle name="Moneda 3 4 2 6" xfId="1779" xr:uid="{00000000-0005-0000-0000-0000EE060000}"/>
    <cellStyle name="Moneda 3 4 3" xfId="1780" xr:uid="{00000000-0005-0000-0000-0000EF060000}"/>
    <cellStyle name="Moneda 3 4 3 2" xfId="1781" xr:uid="{00000000-0005-0000-0000-0000F0060000}"/>
    <cellStyle name="Moneda 3 4 3 2 2" xfId="1782" xr:uid="{00000000-0005-0000-0000-0000F1060000}"/>
    <cellStyle name="Moneda 3 4 3 3" xfId="1783" xr:uid="{00000000-0005-0000-0000-0000F2060000}"/>
    <cellStyle name="Moneda 3 4 3 3 2" xfId="1784" xr:uid="{00000000-0005-0000-0000-0000F3060000}"/>
    <cellStyle name="Moneda 3 4 3 4" xfId="1785" xr:uid="{00000000-0005-0000-0000-0000F4060000}"/>
    <cellStyle name="Moneda 3 4 3 4 2" xfId="1786" xr:uid="{00000000-0005-0000-0000-0000F5060000}"/>
    <cellStyle name="Moneda 3 4 3 5" xfId="1787" xr:uid="{00000000-0005-0000-0000-0000F6060000}"/>
    <cellStyle name="Moneda 3 4 4" xfId="1788" xr:uid="{00000000-0005-0000-0000-0000F7060000}"/>
    <cellStyle name="Moneda 3 4 4 2" xfId="1789" xr:uid="{00000000-0005-0000-0000-0000F8060000}"/>
    <cellStyle name="Moneda 3 4 5" xfId="1790" xr:uid="{00000000-0005-0000-0000-0000F9060000}"/>
    <cellStyle name="Moneda 3 4 5 2" xfId="1791" xr:uid="{00000000-0005-0000-0000-0000FA060000}"/>
    <cellStyle name="Moneda 3 4 6" xfId="1792" xr:uid="{00000000-0005-0000-0000-0000FB060000}"/>
    <cellStyle name="Moneda 3 4 6 2" xfId="1793" xr:uid="{00000000-0005-0000-0000-0000FC060000}"/>
    <cellStyle name="Moneda 3 4 7" xfId="1794" xr:uid="{00000000-0005-0000-0000-0000FD060000}"/>
    <cellStyle name="Moneda 3 5" xfId="1795" xr:uid="{00000000-0005-0000-0000-0000FE060000}"/>
    <cellStyle name="Moneda 3 5 2" xfId="1796" xr:uid="{00000000-0005-0000-0000-0000FF060000}"/>
    <cellStyle name="Moneda 3 5 2 2" xfId="1797" xr:uid="{00000000-0005-0000-0000-000000070000}"/>
    <cellStyle name="Moneda 3 5 2 2 2" xfId="1798" xr:uid="{00000000-0005-0000-0000-000001070000}"/>
    <cellStyle name="Moneda 3 5 2 2 2 2" xfId="1799" xr:uid="{00000000-0005-0000-0000-000002070000}"/>
    <cellStyle name="Moneda 3 5 2 2 3" xfId="1800" xr:uid="{00000000-0005-0000-0000-000003070000}"/>
    <cellStyle name="Moneda 3 5 2 2 3 2" xfId="1801" xr:uid="{00000000-0005-0000-0000-000004070000}"/>
    <cellStyle name="Moneda 3 5 2 2 4" xfId="1802" xr:uid="{00000000-0005-0000-0000-000005070000}"/>
    <cellStyle name="Moneda 3 5 2 2 4 2" xfId="1803" xr:uid="{00000000-0005-0000-0000-000006070000}"/>
    <cellStyle name="Moneda 3 5 2 2 5" xfId="1804" xr:uid="{00000000-0005-0000-0000-000007070000}"/>
    <cellStyle name="Moneda 3 5 2 3" xfId="1805" xr:uid="{00000000-0005-0000-0000-000008070000}"/>
    <cellStyle name="Moneda 3 5 2 3 2" xfId="1806" xr:uid="{00000000-0005-0000-0000-000009070000}"/>
    <cellStyle name="Moneda 3 5 2 4" xfId="1807" xr:uid="{00000000-0005-0000-0000-00000A070000}"/>
    <cellStyle name="Moneda 3 5 2 4 2" xfId="1808" xr:uid="{00000000-0005-0000-0000-00000B070000}"/>
    <cellStyle name="Moneda 3 5 2 5" xfId="1809" xr:uid="{00000000-0005-0000-0000-00000C070000}"/>
    <cellStyle name="Moneda 3 5 2 5 2" xfId="1810" xr:uid="{00000000-0005-0000-0000-00000D070000}"/>
    <cellStyle name="Moneda 3 5 2 6" xfId="1811" xr:uid="{00000000-0005-0000-0000-00000E070000}"/>
    <cellStyle name="Moneda 3 5 3" xfId="1812" xr:uid="{00000000-0005-0000-0000-00000F070000}"/>
    <cellStyle name="Moneda 3 5 3 2" xfId="1813" xr:uid="{00000000-0005-0000-0000-000010070000}"/>
    <cellStyle name="Moneda 3 5 3 2 2" xfId="1814" xr:uid="{00000000-0005-0000-0000-000011070000}"/>
    <cellStyle name="Moneda 3 5 3 3" xfId="1815" xr:uid="{00000000-0005-0000-0000-000012070000}"/>
    <cellStyle name="Moneda 3 5 3 3 2" xfId="1816" xr:uid="{00000000-0005-0000-0000-000013070000}"/>
    <cellStyle name="Moneda 3 5 3 4" xfId="1817" xr:uid="{00000000-0005-0000-0000-000014070000}"/>
    <cellStyle name="Moneda 3 5 3 4 2" xfId="1818" xr:uid="{00000000-0005-0000-0000-000015070000}"/>
    <cellStyle name="Moneda 3 5 3 5" xfId="1819" xr:uid="{00000000-0005-0000-0000-000016070000}"/>
    <cellStyle name="Moneda 3 5 4" xfId="1820" xr:uid="{00000000-0005-0000-0000-000017070000}"/>
    <cellStyle name="Moneda 3 5 4 2" xfId="1821" xr:uid="{00000000-0005-0000-0000-000018070000}"/>
    <cellStyle name="Moneda 3 5 5" xfId="1822" xr:uid="{00000000-0005-0000-0000-000019070000}"/>
    <cellStyle name="Moneda 3 5 5 2" xfId="1823" xr:uid="{00000000-0005-0000-0000-00001A070000}"/>
    <cellStyle name="Moneda 3 5 6" xfId="1824" xr:uid="{00000000-0005-0000-0000-00001B070000}"/>
    <cellStyle name="Moneda 3 5 6 2" xfId="1825" xr:uid="{00000000-0005-0000-0000-00001C070000}"/>
    <cellStyle name="Moneda 3 5 7" xfId="1826" xr:uid="{00000000-0005-0000-0000-00001D070000}"/>
    <cellStyle name="Moneda 3 5 8" xfId="1827" xr:uid="{00000000-0005-0000-0000-00001E070000}"/>
    <cellStyle name="Moneda 3 5 9" xfId="2908" xr:uid="{DFA2BE46-61B7-4530-8253-5C372835E187}"/>
    <cellStyle name="Moneda 3 6" xfId="1828" xr:uid="{00000000-0005-0000-0000-00001F070000}"/>
    <cellStyle name="Moneda 3 6 2" xfId="1829" xr:uid="{00000000-0005-0000-0000-000020070000}"/>
    <cellStyle name="Moneda 3 6 2 2" xfId="1830" xr:uid="{00000000-0005-0000-0000-000021070000}"/>
    <cellStyle name="Moneda 3 6 2 2 2" xfId="1831" xr:uid="{00000000-0005-0000-0000-000022070000}"/>
    <cellStyle name="Moneda 3 6 2 3" xfId="1832" xr:uid="{00000000-0005-0000-0000-000023070000}"/>
    <cellStyle name="Moneda 3 6 3" xfId="1833" xr:uid="{00000000-0005-0000-0000-000024070000}"/>
    <cellStyle name="Moneda 3 7" xfId="1834" xr:uid="{00000000-0005-0000-0000-000025070000}"/>
    <cellStyle name="Moneda 3 7 2" xfId="1835" xr:uid="{00000000-0005-0000-0000-000026070000}"/>
    <cellStyle name="Moneda 3 7 2 2" xfId="1836" xr:uid="{00000000-0005-0000-0000-000027070000}"/>
    <cellStyle name="Moneda 3 7 3" xfId="1837" xr:uid="{00000000-0005-0000-0000-000028070000}"/>
    <cellStyle name="Moneda 3 8" xfId="1838" xr:uid="{00000000-0005-0000-0000-000029070000}"/>
    <cellStyle name="Moneda 3 8 2" xfId="1839" xr:uid="{00000000-0005-0000-0000-00002A070000}"/>
    <cellStyle name="Moneda 3 8 2 2" xfId="1840" xr:uid="{00000000-0005-0000-0000-00002B070000}"/>
    <cellStyle name="Moneda 3 8 2 2 2" xfId="1841" xr:uid="{00000000-0005-0000-0000-00002C070000}"/>
    <cellStyle name="Moneda 3 8 2 3" xfId="1842" xr:uid="{00000000-0005-0000-0000-00002D070000}"/>
    <cellStyle name="Moneda 3 8 2 3 2" xfId="1843" xr:uid="{00000000-0005-0000-0000-00002E070000}"/>
    <cellStyle name="Moneda 3 8 2 4" xfId="1844" xr:uid="{00000000-0005-0000-0000-00002F070000}"/>
    <cellStyle name="Moneda 3 8 2 4 2" xfId="1845" xr:uid="{00000000-0005-0000-0000-000030070000}"/>
    <cellStyle name="Moneda 3 8 2 5" xfId="1846" xr:uid="{00000000-0005-0000-0000-000031070000}"/>
    <cellStyle name="Moneda 3 8 3" xfId="1847" xr:uid="{00000000-0005-0000-0000-000032070000}"/>
    <cellStyle name="Moneda 3 8 3 2" xfId="1848" xr:uid="{00000000-0005-0000-0000-000033070000}"/>
    <cellStyle name="Moneda 3 8 4" xfId="1849" xr:uid="{00000000-0005-0000-0000-000034070000}"/>
    <cellStyle name="Moneda 3 8 4 2" xfId="1850" xr:uid="{00000000-0005-0000-0000-000035070000}"/>
    <cellStyle name="Moneda 3 8 5" xfId="1851" xr:uid="{00000000-0005-0000-0000-000036070000}"/>
    <cellStyle name="Moneda 3 8 5 2" xfId="1852" xr:uid="{00000000-0005-0000-0000-000037070000}"/>
    <cellStyle name="Moneda 3 8 6" xfId="1853" xr:uid="{00000000-0005-0000-0000-000038070000}"/>
    <cellStyle name="Moneda 3 9" xfId="1854" xr:uid="{00000000-0005-0000-0000-000039070000}"/>
    <cellStyle name="Moneda 3 9 2" xfId="1855" xr:uid="{00000000-0005-0000-0000-00003A070000}"/>
    <cellStyle name="Moneda 30" xfId="1856" xr:uid="{00000000-0005-0000-0000-00003B070000}"/>
    <cellStyle name="Moneda 30 2" xfId="1857" xr:uid="{00000000-0005-0000-0000-00003C070000}"/>
    <cellStyle name="Moneda 30 2 2" xfId="1858" xr:uid="{00000000-0005-0000-0000-00003D070000}"/>
    <cellStyle name="Moneda 30 3" xfId="1859" xr:uid="{00000000-0005-0000-0000-00003E070000}"/>
    <cellStyle name="Moneda 30 3 2" xfId="1860" xr:uid="{00000000-0005-0000-0000-00003F070000}"/>
    <cellStyle name="Moneda 30 4" xfId="1861" xr:uid="{00000000-0005-0000-0000-000040070000}"/>
    <cellStyle name="Moneda 30 4 2" xfId="1862" xr:uid="{00000000-0005-0000-0000-000041070000}"/>
    <cellStyle name="Moneda 30 5" xfId="1863" xr:uid="{00000000-0005-0000-0000-000042070000}"/>
    <cellStyle name="Moneda 31" xfId="1864" xr:uid="{00000000-0005-0000-0000-000043070000}"/>
    <cellStyle name="Moneda 31 2" xfId="1865" xr:uid="{00000000-0005-0000-0000-000044070000}"/>
    <cellStyle name="Moneda 32" xfId="1866" xr:uid="{00000000-0005-0000-0000-000045070000}"/>
    <cellStyle name="Moneda 32 2" xfId="1867" xr:uid="{00000000-0005-0000-0000-000046070000}"/>
    <cellStyle name="Moneda 33" xfId="1868" xr:uid="{00000000-0005-0000-0000-000047070000}"/>
    <cellStyle name="Moneda 33 2" xfId="1869" xr:uid="{00000000-0005-0000-0000-000048070000}"/>
    <cellStyle name="Moneda 34" xfId="1870" xr:uid="{00000000-0005-0000-0000-000049070000}"/>
    <cellStyle name="Moneda 34 2" xfId="1871" xr:uid="{00000000-0005-0000-0000-00004A070000}"/>
    <cellStyle name="Moneda 35" xfId="1872" xr:uid="{00000000-0005-0000-0000-00004B070000}"/>
    <cellStyle name="Moneda 35 2" xfId="1873" xr:uid="{00000000-0005-0000-0000-00004C070000}"/>
    <cellStyle name="Moneda 36" xfId="1874" xr:uid="{00000000-0005-0000-0000-00004D070000}"/>
    <cellStyle name="Moneda 36 2" xfId="1875" xr:uid="{00000000-0005-0000-0000-00004E070000}"/>
    <cellStyle name="Moneda 37" xfId="1876" xr:uid="{00000000-0005-0000-0000-00004F070000}"/>
    <cellStyle name="Moneda 37 2" xfId="1877" xr:uid="{00000000-0005-0000-0000-000050070000}"/>
    <cellStyle name="Moneda 38" xfId="1878" xr:uid="{00000000-0005-0000-0000-000051070000}"/>
    <cellStyle name="Moneda 38 2" xfId="1879" xr:uid="{00000000-0005-0000-0000-000052070000}"/>
    <cellStyle name="Moneda 39" xfId="1880" xr:uid="{00000000-0005-0000-0000-000053070000}"/>
    <cellStyle name="Moneda 39 2" xfId="1881" xr:uid="{00000000-0005-0000-0000-000054070000}"/>
    <cellStyle name="Moneda 4" xfId="13" xr:uid="{00000000-0005-0000-0000-000055070000}"/>
    <cellStyle name="Moneda 4 2" xfId="1882" xr:uid="{00000000-0005-0000-0000-000056070000}"/>
    <cellStyle name="Moneda 4 3" xfId="1883" xr:uid="{00000000-0005-0000-0000-000057070000}"/>
    <cellStyle name="Moneda 4 4" xfId="1884" xr:uid="{00000000-0005-0000-0000-000058070000}"/>
    <cellStyle name="Moneda 40" xfId="1885" xr:uid="{00000000-0005-0000-0000-000059070000}"/>
    <cellStyle name="Moneda 40 2" xfId="1886" xr:uid="{00000000-0005-0000-0000-00005A070000}"/>
    <cellStyle name="Moneda 41" xfId="1887" xr:uid="{00000000-0005-0000-0000-00005B070000}"/>
    <cellStyle name="Moneda 41 2" xfId="1888" xr:uid="{00000000-0005-0000-0000-00005C070000}"/>
    <cellStyle name="Moneda 42" xfId="1889" xr:uid="{00000000-0005-0000-0000-00005D070000}"/>
    <cellStyle name="Moneda 42 2" xfId="1890" xr:uid="{00000000-0005-0000-0000-00005E070000}"/>
    <cellStyle name="Moneda 43" xfId="1891" xr:uid="{00000000-0005-0000-0000-00005F070000}"/>
    <cellStyle name="Moneda 43 2" xfId="1892" xr:uid="{00000000-0005-0000-0000-000060070000}"/>
    <cellStyle name="Moneda 44" xfId="1893" xr:uid="{00000000-0005-0000-0000-000061070000}"/>
    <cellStyle name="Moneda 44 2" xfId="1894" xr:uid="{00000000-0005-0000-0000-000062070000}"/>
    <cellStyle name="Moneda 45" xfId="1895" xr:uid="{00000000-0005-0000-0000-000063070000}"/>
    <cellStyle name="Moneda 45 2" xfId="1896" xr:uid="{00000000-0005-0000-0000-000064070000}"/>
    <cellStyle name="Moneda 46" xfId="1897" xr:uid="{00000000-0005-0000-0000-000065070000}"/>
    <cellStyle name="Moneda 46 2" xfId="1898" xr:uid="{00000000-0005-0000-0000-000066070000}"/>
    <cellStyle name="Moneda 47" xfId="1899" xr:uid="{00000000-0005-0000-0000-000067070000}"/>
    <cellStyle name="Moneda 47 2" xfId="1900" xr:uid="{00000000-0005-0000-0000-000068070000}"/>
    <cellStyle name="Moneda 48" xfId="1901" xr:uid="{00000000-0005-0000-0000-000069070000}"/>
    <cellStyle name="Moneda 48 2" xfId="1902" xr:uid="{00000000-0005-0000-0000-00006A070000}"/>
    <cellStyle name="Moneda 49" xfId="1903" xr:uid="{00000000-0005-0000-0000-00006B070000}"/>
    <cellStyle name="Moneda 5" xfId="1904" xr:uid="{00000000-0005-0000-0000-00006C070000}"/>
    <cellStyle name="Moneda 5 2" xfId="1905" xr:uid="{00000000-0005-0000-0000-00006D070000}"/>
    <cellStyle name="Moneda 5 3" xfId="1906" xr:uid="{00000000-0005-0000-0000-00006E070000}"/>
    <cellStyle name="Moneda 5 4" xfId="1907" xr:uid="{00000000-0005-0000-0000-00006F070000}"/>
    <cellStyle name="Moneda 5 5" xfId="1908" xr:uid="{00000000-0005-0000-0000-000070070000}"/>
    <cellStyle name="Moneda 50" xfId="1909" xr:uid="{00000000-0005-0000-0000-000071070000}"/>
    <cellStyle name="Moneda 51" xfId="1910" xr:uid="{00000000-0005-0000-0000-000072070000}"/>
    <cellStyle name="Moneda 52" xfId="1911" xr:uid="{00000000-0005-0000-0000-000073070000}"/>
    <cellStyle name="Moneda 6" xfId="1912" xr:uid="{00000000-0005-0000-0000-000074070000}"/>
    <cellStyle name="Moneda 6 10" xfId="1913" xr:uid="{00000000-0005-0000-0000-000075070000}"/>
    <cellStyle name="Moneda 6 10 2" xfId="1914" xr:uid="{00000000-0005-0000-0000-000076070000}"/>
    <cellStyle name="Moneda 6 11" xfId="1915" xr:uid="{00000000-0005-0000-0000-000077070000}"/>
    <cellStyle name="Moneda 6 11 2" xfId="1916" xr:uid="{00000000-0005-0000-0000-000078070000}"/>
    <cellStyle name="Moneda 6 12" xfId="1917" xr:uid="{00000000-0005-0000-0000-000079070000}"/>
    <cellStyle name="Moneda 6 2" xfId="1918" xr:uid="{00000000-0005-0000-0000-00007A070000}"/>
    <cellStyle name="Moneda 6 2 10" xfId="1919" xr:uid="{00000000-0005-0000-0000-00007B070000}"/>
    <cellStyle name="Moneda 6 2 11" xfId="1920" xr:uid="{00000000-0005-0000-0000-00007C070000}"/>
    <cellStyle name="Moneda 6 2 2" xfId="1921" xr:uid="{00000000-0005-0000-0000-00007D070000}"/>
    <cellStyle name="Moneda 6 2 2 2" xfId="1922" xr:uid="{00000000-0005-0000-0000-00007E070000}"/>
    <cellStyle name="Moneda 6 2 2 2 2" xfId="1923" xr:uid="{00000000-0005-0000-0000-00007F070000}"/>
    <cellStyle name="Moneda 6 2 2 2 2 2" xfId="1924" xr:uid="{00000000-0005-0000-0000-000080070000}"/>
    <cellStyle name="Moneda 6 2 2 2 2 2 2" xfId="1925" xr:uid="{00000000-0005-0000-0000-000081070000}"/>
    <cellStyle name="Moneda 6 2 2 2 2 3" xfId="1926" xr:uid="{00000000-0005-0000-0000-000082070000}"/>
    <cellStyle name="Moneda 6 2 2 2 2 3 2" xfId="1927" xr:uid="{00000000-0005-0000-0000-000083070000}"/>
    <cellStyle name="Moneda 6 2 2 2 2 4" xfId="1928" xr:uid="{00000000-0005-0000-0000-000084070000}"/>
    <cellStyle name="Moneda 6 2 2 2 2 4 2" xfId="1929" xr:uid="{00000000-0005-0000-0000-000085070000}"/>
    <cellStyle name="Moneda 6 2 2 2 2 5" xfId="1930" xr:uid="{00000000-0005-0000-0000-000086070000}"/>
    <cellStyle name="Moneda 6 2 2 2 3" xfId="1931" xr:uid="{00000000-0005-0000-0000-000087070000}"/>
    <cellStyle name="Moneda 6 2 2 2 3 2" xfId="1932" xr:uid="{00000000-0005-0000-0000-000088070000}"/>
    <cellStyle name="Moneda 6 2 2 2 4" xfId="1933" xr:uid="{00000000-0005-0000-0000-000089070000}"/>
    <cellStyle name="Moneda 6 2 2 2 4 2" xfId="1934" xr:uid="{00000000-0005-0000-0000-00008A070000}"/>
    <cellStyle name="Moneda 6 2 2 2 5" xfId="1935" xr:uid="{00000000-0005-0000-0000-00008B070000}"/>
    <cellStyle name="Moneda 6 2 2 2 5 2" xfId="1936" xr:uid="{00000000-0005-0000-0000-00008C070000}"/>
    <cellStyle name="Moneda 6 2 2 2 6" xfId="1937" xr:uid="{00000000-0005-0000-0000-00008D070000}"/>
    <cellStyle name="Moneda 6 2 2 3" xfId="1938" xr:uid="{00000000-0005-0000-0000-00008E070000}"/>
    <cellStyle name="Moneda 6 2 2 3 2" xfId="1939" xr:uid="{00000000-0005-0000-0000-00008F070000}"/>
    <cellStyle name="Moneda 6 2 2 3 2 2" xfId="1940" xr:uid="{00000000-0005-0000-0000-000090070000}"/>
    <cellStyle name="Moneda 6 2 2 3 3" xfId="1941" xr:uid="{00000000-0005-0000-0000-000091070000}"/>
    <cellStyle name="Moneda 6 2 2 3 3 2" xfId="1942" xr:uid="{00000000-0005-0000-0000-000092070000}"/>
    <cellStyle name="Moneda 6 2 2 3 4" xfId="1943" xr:uid="{00000000-0005-0000-0000-000093070000}"/>
    <cellStyle name="Moneda 6 2 2 3 4 2" xfId="1944" xr:uid="{00000000-0005-0000-0000-000094070000}"/>
    <cellStyle name="Moneda 6 2 2 3 5" xfId="1945" xr:uid="{00000000-0005-0000-0000-000095070000}"/>
    <cellStyle name="Moneda 6 2 2 4" xfId="1946" xr:uid="{00000000-0005-0000-0000-000096070000}"/>
    <cellStyle name="Moneda 6 2 2 4 2" xfId="1947" xr:uid="{00000000-0005-0000-0000-000097070000}"/>
    <cellStyle name="Moneda 6 2 2 5" xfId="1948" xr:uid="{00000000-0005-0000-0000-000098070000}"/>
    <cellStyle name="Moneda 6 2 2 5 2" xfId="1949" xr:uid="{00000000-0005-0000-0000-000099070000}"/>
    <cellStyle name="Moneda 6 2 2 6" xfId="1950" xr:uid="{00000000-0005-0000-0000-00009A070000}"/>
    <cellStyle name="Moneda 6 2 2 6 2" xfId="1951" xr:uid="{00000000-0005-0000-0000-00009B070000}"/>
    <cellStyle name="Moneda 6 2 2 7" xfId="1952" xr:uid="{00000000-0005-0000-0000-00009C070000}"/>
    <cellStyle name="Moneda 6 2 3" xfId="1953" xr:uid="{00000000-0005-0000-0000-00009D070000}"/>
    <cellStyle name="Moneda 6 2 3 2" xfId="1954" xr:uid="{00000000-0005-0000-0000-00009E070000}"/>
    <cellStyle name="Moneda 6 2 3 2 2" xfId="1955" xr:uid="{00000000-0005-0000-0000-00009F070000}"/>
    <cellStyle name="Moneda 6 2 3 2 2 2" xfId="1956" xr:uid="{00000000-0005-0000-0000-0000A0070000}"/>
    <cellStyle name="Moneda 6 2 3 2 2 2 2" xfId="1957" xr:uid="{00000000-0005-0000-0000-0000A1070000}"/>
    <cellStyle name="Moneda 6 2 3 2 2 3" xfId="1958" xr:uid="{00000000-0005-0000-0000-0000A2070000}"/>
    <cellStyle name="Moneda 6 2 3 2 2 3 2" xfId="1959" xr:uid="{00000000-0005-0000-0000-0000A3070000}"/>
    <cellStyle name="Moneda 6 2 3 2 2 4" xfId="1960" xr:uid="{00000000-0005-0000-0000-0000A4070000}"/>
    <cellStyle name="Moneda 6 2 3 2 2 4 2" xfId="1961" xr:uid="{00000000-0005-0000-0000-0000A5070000}"/>
    <cellStyle name="Moneda 6 2 3 2 2 5" xfId="1962" xr:uid="{00000000-0005-0000-0000-0000A6070000}"/>
    <cellStyle name="Moneda 6 2 3 2 3" xfId="1963" xr:uid="{00000000-0005-0000-0000-0000A7070000}"/>
    <cellStyle name="Moneda 6 2 3 2 3 2" xfId="1964" xr:uid="{00000000-0005-0000-0000-0000A8070000}"/>
    <cellStyle name="Moneda 6 2 3 2 4" xfId="1965" xr:uid="{00000000-0005-0000-0000-0000A9070000}"/>
    <cellStyle name="Moneda 6 2 3 2 4 2" xfId="1966" xr:uid="{00000000-0005-0000-0000-0000AA070000}"/>
    <cellStyle name="Moneda 6 2 3 2 5" xfId="1967" xr:uid="{00000000-0005-0000-0000-0000AB070000}"/>
    <cellStyle name="Moneda 6 2 3 2 5 2" xfId="1968" xr:uid="{00000000-0005-0000-0000-0000AC070000}"/>
    <cellStyle name="Moneda 6 2 3 2 6" xfId="1969" xr:uid="{00000000-0005-0000-0000-0000AD070000}"/>
    <cellStyle name="Moneda 6 2 3 3" xfId="1970" xr:uid="{00000000-0005-0000-0000-0000AE070000}"/>
    <cellStyle name="Moneda 6 2 3 3 2" xfId="1971" xr:uid="{00000000-0005-0000-0000-0000AF070000}"/>
    <cellStyle name="Moneda 6 2 3 3 2 2" xfId="1972" xr:uid="{00000000-0005-0000-0000-0000B0070000}"/>
    <cellStyle name="Moneda 6 2 3 3 3" xfId="1973" xr:uid="{00000000-0005-0000-0000-0000B1070000}"/>
    <cellStyle name="Moneda 6 2 3 3 3 2" xfId="1974" xr:uid="{00000000-0005-0000-0000-0000B2070000}"/>
    <cellStyle name="Moneda 6 2 3 3 4" xfId="1975" xr:uid="{00000000-0005-0000-0000-0000B3070000}"/>
    <cellStyle name="Moneda 6 2 3 3 4 2" xfId="1976" xr:uid="{00000000-0005-0000-0000-0000B4070000}"/>
    <cellStyle name="Moneda 6 2 3 3 5" xfId="1977" xr:uid="{00000000-0005-0000-0000-0000B5070000}"/>
    <cellStyle name="Moneda 6 2 3 4" xfId="1978" xr:uid="{00000000-0005-0000-0000-0000B6070000}"/>
    <cellStyle name="Moneda 6 2 3 4 2" xfId="1979" xr:uid="{00000000-0005-0000-0000-0000B7070000}"/>
    <cellStyle name="Moneda 6 2 3 5" xfId="1980" xr:uid="{00000000-0005-0000-0000-0000B8070000}"/>
    <cellStyle name="Moneda 6 2 3 5 2" xfId="1981" xr:uid="{00000000-0005-0000-0000-0000B9070000}"/>
    <cellStyle name="Moneda 6 2 3 6" xfId="1982" xr:uid="{00000000-0005-0000-0000-0000BA070000}"/>
    <cellStyle name="Moneda 6 2 3 6 2" xfId="1983" xr:uid="{00000000-0005-0000-0000-0000BB070000}"/>
    <cellStyle name="Moneda 6 2 3 7" xfId="1984" xr:uid="{00000000-0005-0000-0000-0000BC070000}"/>
    <cellStyle name="Moneda 6 2 4" xfId="1985" xr:uid="{00000000-0005-0000-0000-0000BD070000}"/>
    <cellStyle name="Moneda 6 2 4 2" xfId="1986" xr:uid="{00000000-0005-0000-0000-0000BE070000}"/>
    <cellStyle name="Moneda 6 2 4 2 2" xfId="1987" xr:uid="{00000000-0005-0000-0000-0000BF070000}"/>
    <cellStyle name="Moneda 6 2 4 2 2 2" xfId="1988" xr:uid="{00000000-0005-0000-0000-0000C0070000}"/>
    <cellStyle name="Moneda 6 2 4 2 2 2 2" xfId="1989" xr:uid="{00000000-0005-0000-0000-0000C1070000}"/>
    <cellStyle name="Moneda 6 2 4 2 2 3" xfId="1990" xr:uid="{00000000-0005-0000-0000-0000C2070000}"/>
    <cellStyle name="Moneda 6 2 4 2 2 3 2" xfId="1991" xr:uid="{00000000-0005-0000-0000-0000C3070000}"/>
    <cellStyle name="Moneda 6 2 4 2 2 4" xfId="1992" xr:uid="{00000000-0005-0000-0000-0000C4070000}"/>
    <cellStyle name="Moneda 6 2 4 2 2 4 2" xfId="1993" xr:uid="{00000000-0005-0000-0000-0000C5070000}"/>
    <cellStyle name="Moneda 6 2 4 2 2 5" xfId="1994" xr:uid="{00000000-0005-0000-0000-0000C6070000}"/>
    <cellStyle name="Moneda 6 2 4 2 3" xfId="1995" xr:uid="{00000000-0005-0000-0000-0000C7070000}"/>
    <cellStyle name="Moneda 6 2 4 2 3 2" xfId="1996" xr:uid="{00000000-0005-0000-0000-0000C8070000}"/>
    <cellStyle name="Moneda 6 2 4 2 4" xfId="1997" xr:uid="{00000000-0005-0000-0000-0000C9070000}"/>
    <cellStyle name="Moneda 6 2 4 2 4 2" xfId="1998" xr:uid="{00000000-0005-0000-0000-0000CA070000}"/>
    <cellStyle name="Moneda 6 2 4 2 5" xfId="1999" xr:uid="{00000000-0005-0000-0000-0000CB070000}"/>
    <cellStyle name="Moneda 6 2 4 2 5 2" xfId="2000" xr:uid="{00000000-0005-0000-0000-0000CC070000}"/>
    <cellStyle name="Moneda 6 2 4 2 6" xfId="2001" xr:uid="{00000000-0005-0000-0000-0000CD070000}"/>
    <cellStyle name="Moneda 6 2 4 3" xfId="2002" xr:uid="{00000000-0005-0000-0000-0000CE070000}"/>
    <cellStyle name="Moneda 6 2 4 3 2" xfId="2003" xr:uid="{00000000-0005-0000-0000-0000CF070000}"/>
    <cellStyle name="Moneda 6 2 4 3 2 2" xfId="2004" xr:uid="{00000000-0005-0000-0000-0000D0070000}"/>
    <cellStyle name="Moneda 6 2 4 3 3" xfId="2005" xr:uid="{00000000-0005-0000-0000-0000D1070000}"/>
    <cellStyle name="Moneda 6 2 4 3 3 2" xfId="2006" xr:uid="{00000000-0005-0000-0000-0000D2070000}"/>
    <cellStyle name="Moneda 6 2 4 3 4" xfId="2007" xr:uid="{00000000-0005-0000-0000-0000D3070000}"/>
    <cellStyle name="Moneda 6 2 4 3 4 2" xfId="2008" xr:uid="{00000000-0005-0000-0000-0000D4070000}"/>
    <cellStyle name="Moneda 6 2 4 3 5" xfId="2009" xr:uid="{00000000-0005-0000-0000-0000D5070000}"/>
    <cellStyle name="Moneda 6 2 4 4" xfId="2010" xr:uid="{00000000-0005-0000-0000-0000D6070000}"/>
    <cellStyle name="Moneda 6 2 4 4 2" xfId="2011" xr:uid="{00000000-0005-0000-0000-0000D7070000}"/>
    <cellStyle name="Moneda 6 2 4 5" xfId="2012" xr:uid="{00000000-0005-0000-0000-0000D8070000}"/>
    <cellStyle name="Moneda 6 2 4 5 2" xfId="2013" xr:uid="{00000000-0005-0000-0000-0000D9070000}"/>
    <cellStyle name="Moneda 6 2 4 6" xfId="2014" xr:uid="{00000000-0005-0000-0000-0000DA070000}"/>
    <cellStyle name="Moneda 6 2 4 6 2" xfId="2015" xr:uid="{00000000-0005-0000-0000-0000DB070000}"/>
    <cellStyle name="Moneda 6 2 4 7" xfId="2016" xr:uid="{00000000-0005-0000-0000-0000DC070000}"/>
    <cellStyle name="Moneda 6 2 5" xfId="2017" xr:uid="{00000000-0005-0000-0000-0000DD070000}"/>
    <cellStyle name="Moneda 6 2 5 2" xfId="2018" xr:uid="{00000000-0005-0000-0000-0000DE070000}"/>
    <cellStyle name="Moneda 6 2 5 2 2" xfId="2019" xr:uid="{00000000-0005-0000-0000-0000DF070000}"/>
    <cellStyle name="Moneda 6 2 5 2 2 2" xfId="2020" xr:uid="{00000000-0005-0000-0000-0000E0070000}"/>
    <cellStyle name="Moneda 6 2 5 2 3" xfId="2021" xr:uid="{00000000-0005-0000-0000-0000E1070000}"/>
    <cellStyle name="Moneda 6 2 5 2 3 2" xfId="2022" xr:uid="{00000000-0005-0000-0000-0000E2070000}"/>
    <cellStyle name="Moneda 6 2 5 2 4" xfId="2023" xr:uid="{00000000-0005-0000-0000-0000E3070000}"/>
    <cellStyle name="Moneda 6 2 5 2 4 2" xfId="2024" xr:uid="{00000000-0005-0000-0000-0000E4070000}"/>
    <cellStyle name="Moneda 6 2 5 2 5" xfId="2025" xr:uid="{00000000-0005-0000-0000-0000E5070000}"/>
    <cellStyle name="Moneda 6 2 5 3" xfId="2026" xr:uid="{00000000-0005-0000-0000-0000E6070000}"/>
    <cellStyle name="Moneda 6 2 5 3 2" xfId="2027" xr:uid="{00000000-0005-0000-0000-0000E7070000}"/>
    <cellStyle name="Moneda 6 2 5 4" xfId="2028" xr:uid="{00000000-0005-0000-0000-0000E8070000}"/>
    <cellStyle name="Moneda 6 2 5 4 2" xfId="2029" xr:uid="{00000000-0005-0000-0000-0000E9070000}"/>
    <cellStyle name="Moneda 6 2 5 5" xfId="2030" xr:uid="{00000000-0005-0000-0000-0000EA070000}"/>
    <cellStyle name="Moneda 6 2 5 5 2" xfId="2031" xr:uid="{00000000-0005-0000-0000-0000EB070000}"/>
    <cellStyle name="Moneda 6 2 5 6" xfId="2032" xr:uid="{00000000-0005-0000-0000-0000EC070000}"/>
    <cellStyle name="Moneda 6 2 6" xfId="2033" xr:uid="{00000000-0005-0000-0000-0000ED070000}"/>
    <cellStyle name="Moneda 6 2 6 2" xfId="2034" xr:uid="{00000000-0005-0000-0000-0000EE070000}"/>
    <cellStyle name="Moneda 6 2 6 2 2" xfId="2035" xr:uid="{00000000-0005-0000-0000-0000EF070000}"/>
    <cellStyle name="Moneda 6 2 6 3" xfId="2036" xr:uid="{00000000-0005-0000-0000-0000F0070000}"/>
    <cellStyle name="Moneda 6 2 6 3 2" xfId="2037" xr:uid="{00000000-0005-0000-0000-0000F1070000}"/>
    <cellStyle name="Moneda 6 2 6 4" xfId="2038" xr:uid="{00000000-0005-0000-0000-0000F2070000}"/>
    <cellStyle name="Moneda 6 2 6 4 2" xfId="2039" xr:uid="{00000000-0005-0000-0000-0000F3070000}"/>
    <cellStyle name="Moneda 6 2 6 5" xfId="2040" xr:uid="{00000000-0005-0000-0000-0000F4070000}"/>
    <cellStyle name="Moneda 6 2 7" xfId="2041" xr:uid="{00000000-0005-0000-0000-0000F5070000}"/>
    <cellStyle name="Moneda 6 2 7 2" xfId="2042" xr:uid="{00000000-0005-0000-0000-0000F6070000}"/>
    <cellStyle name="Moneda 6 2 8" xfId="2043" xr:uid="{00000000-0005-0000-0000-0000F7070000}"/>
    <cellStyle name="Moneda 6 2 8 2" xfId="2044" xr:uid="{00000000-0005-0000-0000-0000F8070000}"/>
    <cellStyle name="Moneda 6 2 9" xfId="2045" xr:uid="{00000000-0005-0000-0000-0000F9070000}"/>
    <cellStyle name="Moneda 6 2 9 2" xfId="2046" xr:uid="{00000000-0005-0000-0000-0000FA070000}"/>
    <cellStyle name="Moneda 6 3" xfId="2047" xr:uid="{00000000-0005-0000-0000-0000FB070000}"/>
    <cellStyle name="Moneda 6 3 2" xfId="2048" xr:uid="{00000000-0005-0000-0000-0000FC070000}"/>
    <cellStyle name="Moneda 6 3 2 2" xfId="2049" xr:uid="{00000000-0005-0000-0000-0000FD070000}"/>
    <cellStyle name="Moneda 6 3 2 2 2" xfId="2050" xr:uid="{00000000-0005-0000-0000-0000FE070000}"/>
    <cellStyle name="Moneda 6 3 2 2 2 2" xfId="2051" xr:uid="{00000000-0005-0000-0000-0000FF070000}"/>
    <cellStyle name="Moneda 6 3 2 2 3" xfId="2052" xr:uid="{00000000-0005-0000-0000-000000080000}"/>
    <cellStyle name="Moneda 6 3 2 2 3 2" xfId="2053" xr:uid="{00000000-0005-0000-0000-000001080000}"/>
    <cellStyle name="Moneda 6 3 2 2 4" xfId="2054" xr:uid="{00000000-0005-0000-0000-000002080000}"/>
    <cellStyle name="Moneda 6 3 2 2 4 2" xfId="2055" xr:uid="{00000000-0005-0000-0000-000003080000}"/>
    <cellStyle name="Moneda 6 3 2 2 5" xfId="2056" xr:uid="{00000000-0005-0000-0000-000004080000}"/>
    <cellStyle name="Moneda 6 3 2 3" xfId="2057" xr:uid="{00000000-0005-0000-0000-000005080000}"/>
    <cellStyle name="Moneda 6 3 2 3 2" xfId="2058" xr:uid="{00000000-0005-0000-0000-000006080000}"/>
    <cellStyle name="Moneda 6 3 2 4" xfId="2059" xr:uid="{00000000-0005-0000-0000-000007080000}"/>
    <cellStyle name="Moneda 6 3 2 4 2" xfId="2060" xr:uid="{00000000-0005-0000-0000-000008080000}"/>
    <cellStyle name="Moneda 6 3 2 5" xfId="2061" xr:uid="{00000000-0005-0000-0000-000009080000}"/>
    <cellStyle name="Moneda 6 3 2 5 2" xfId="2062" xr:uid="{00000000-0005-0000-0000-00000A080000}"/>
    <cellStyle name="Moneda 6 3 2 6" xfId="2063" xr:uid="{00000000-0005-0000-0000-00000B080000}"/>
    <cellStyle name="Moneda 6 3 3" xfId="2064" xr:uid="{00000000-0005-0000-0000-00000C080000}"/>
    <cellStyle name="Moneda 6 3 3 2" xfId="2065" xr:uid="{00000000-0005-0000-0000-00000D080000}"/>
    <cellStyle name="Moneda 6 3 3 2 2" xfId="2066" xr:uid="{00000000-0005-0000-0000-00000E080000}"/>
    <cellStyle name="Moneda 6 3 3 3" xfId="2067" xr:uid="{00000000-0005-0000-0000-00000F080000}"/>
    <cellStyle name="Moneda 6 3 3 3 2" xfId="2068" xr:uid="{00000000-0005-0000-0000-000010080000}"/>
    <cellStyle name="Moneda 6 3 3 4" xfId="2069" xr:uid="{00000000-0005-0000-0000-000011080000}"/>
    <cellStyle name="Moneda 6 3 3 4 2" xfId="2070" xr:uid="{00000000-0005-0000-0000-000012080000}"/>
    <cellStyle name="Moneda 6 3 3 5" xfId="2071" xr:uid="{00000000-0005-0000-0000-000013080000}"/>
    <cellStyle name="Moneda 6 3 4" xfId="2072" xr:uid="{00000000-0005-0000-0000-000014080000}"/>
    <cellStyle name="Moneda 6 3 4 2" xfId="2073" xr:uid="{00000000-0005-0000-0000-000015080000}"/>
    <cellStyle name="Moneda 6 3 5" xfId="2074" xr:uid="{00000000-0005-0000-0000-000016080000}"/>
    <cellStyle name="Moneda 6 3 5 2" xfId="2075" xr:uid="{00000000-0005-0000-0000-000017080000}"/>
    <cellStyle name="Moneda 6 3 6" xfId="2076" xr:uid="{00000000-0005-0000-0000-000018080000}"/>
    <cellStyle name="Moneda 6 3 6 2" xfId="2077" xr:uid="{00000000-0005-0000-0000-000019080000}"/>
    <cellStyle name="Moneda 6 3 7" xfId="2078" xr:uid="{00000000-0005-0000-0000-00001A080000}"/>
    <cellStyle name="Moneda 6 4" xfId="2079" xr:uid="{00000000-0005-0000-0000-00001B080000}"/>
    <cellStyle name="Moneda 6 4 2" xfId="2080" xr:uid="{00000000-0005-0000-0000-00001C080000}"/>
    <cellStyle name="Moneda 6 4 2 2" xfId="2081" xr:uid="{00000000-0005-0000-0000-00001D080000}"/>
    <cellStyle name="Moneda 6 4 2 2 2" xfId="2082" xr:uid="{00000000-0005-0000-0000-00001E080000}"/>
    <cellStyle name="Moneda 6 4 2 2 2 2" xfId="2083" xr:uid="{00000000-0005-0000-0000-00001F080000}"/>
    <cellStyle name="Moneda 6 4 2 2 3" xfId="2084" xr:uid="{00000000-0005-0000-0000-000020080000}"/>
    <cellStyle name="Moneda 6 4 2 2 3 2" xfId="2085" xr:uid="{00000000-0005-0000-0000-000021080000}"/>
    <cellStyle name="Moneda 6 4 2 2 4" xfId="2086" xr:uid="{00000000-0005-0000-0000-000022080000}"/>
    <cellStyle name="Moneda 6 4 2 2 4 2" xfId="2087" xr:uid="{00000000-0005-0000-0000-000023080000}"/>
    <cellStyle name="Moneda 6 4 2 2 5" xfId="2088" xr:uid="{00000000-0005-0000-0000-000024080000}"/>
    <cellStyle name="Moneda 6 4 2 3" xfId="2089" xr:uid="{00000000-0005-0000-0000-000025080000}"/>
    <cellStyle name="Moneda 6 4 2 3 2" xfId="2090" xr:uid="{00000000-0005-0000-0000-000026080000}"/>
    <cellStyle name="Moneda 6 4 2 4" xfId="2091" xr:uid="{00000000-0005-0000-0000-000027080000}"/>
    <cellStyle name="Moneda 6 4 2 4 2" xfId="2092" xr:uid="{00000000-0005-0000-0000-000028080000}"/>
    <cellStyle name="Moneda 6 4 2 5" xfId="2093" xr:uid="{00000000-0005-0000-0000-000029080000}"/>
    <cellStyle name="Moneda 6 4 2 5 2" xfId="2094" xr:uid="{00000000-0005-0000-0000-00002A080000}"/>
    <cellStyle name="Moneda 6 4 2 6" xfId="2095" xr:uid="{00000000-0005-0000-0000-00002B080000}"/>
    <cellStyle name="Moneda 6 4 3" xfId="2096" xr:uid="{00000000-0005-0000-0000-00002C080000}"/>
    <cellStyle name="Moneda 6 4 3 2" xfId="2097" xr:uid="{00000000-0005-0000-0000-00002D080000}"/>
    <cellStyle name="Moneda 6 4 3 2 2" xfId="2098" xr:uid="{00000000-0005-0000-0000-00002E080000}"/>
    <cellStyle name="Moneda 6 4 3 3" xfId="2099" xr:uid="{00000000-0005-0000-0000-00002F080000}"/>
    <cellStyle name="Moneda 6 4 3 3 2" xfId="2100" xr:uid="{00000000-0005-0000-0000-000030080000}"/>
    <cellStyle name="Moneda 6 4 3 4" xfId="2101" xr:uid="{00000000-0005-0000-0000-000031080000}"/>
    <cellStyle name="Moneda 6 4 3 4 2" xfId="2102" xr:uid="{00000000-0005-0000-0000-000032080000}"/>
    <cellStyle name="Moneda 6 4 3 5" xfId="2103" xr:uid="{00000000-0005-0000-0000-000033080000}"/>
    <cellStyle name="Moneda 6 4 4" xfId="2104" xr:uid="{00000000-0005-0000-0000-000034080000}"/>
    <cellStyle name="Moneda 6 4 4 2" xfId="2105" xr:uid="{00000000-0005-0000-0000-000035080000}"/>
    <cellStyle name="Moneda 6 4 5" xfId="2106" xr:uid="{00000000-0005-0000-0000-000036080000}"/>
    <cellStyle name="Moneda 6 4 5 2" xfId="2107" xr:uid="{00000000-0005-0000-0000-000037080000}"/>
    <cellStyle name="Moneda 6 4 6" xfId="2108" xr:uid="{00000000-0005-0000-0000-000038080000}"/>
    <cellStyle name="Moneda 6 4 6 2" xfId="2109" xr:uid="{00000000-0005-0000-0000-000039080000}"/>
    <cellStyle name="Moneda 6 4 7" xfId="2110" xr:uid="{00000000-0005-0000-0000-00003A080000}"/>
    <cellStyle name="Moneda 6 5" xfId="2111" xr:uid="{00000000-0005-0000-0000-00003B080000}"/>
    <cellStyle name="Moneda 6 5 2" xfId="2112" xr:uid="{00000000-0005-0000-0000-00003C080000}"/>
    <cellStyle name="Moneda 6 5 2 2" xfId="2113" xr:uid="{00000000-0005-0000-0000-00003D080000}"/>
    <cellStyle name="Moneda 6 5 2 2 2" xfId="2114" xr:uid="{00000000-0005-0000-0000-00003E080000}"/>
    <cellStyle name="Moneda 6 5 2 2 2 2" xfId="2115" xr:uid="{00000000-0005-0000-0000-00003F080000}"/>
    <cellStyle name="Moneda 6 5 2 2 3" xfId="2116" xr:uid="{00000000-0005-0000-0000-000040080000}"/>
    <cellStyle name="Moneda 6 5 2 2 3 2" xfId="2117" xr:uid="{00000000-0005-0000-0000-000041080000}"/>
    <cellStyle name="Moneda 6 5 2 2 4" xfId="2118" xr:uid="{00000000-0005-0000-0000-000042080000}"/>
    <cellStyle name="Moneda 6 5 2 2 4 2" xfId="2119" xr:uid="{00000000-0005-0000-0000-000043080000}"/>
    <cellStyle name="Moneda 6 5 2 2 5" xfId="2120" xr:uid="{00000000-0005-0000-0000-000044080000}"/>
    <cellStyle name="Moneda 6 5 2 3" xfId="2121" xr:uid="{00000000-0005-0000-0000-000045080000}"/>
    <cellStyle name="Moneda 6 5 2 3 2" xfId="2122" xr:uid="{00000000-0005-0000-0000-000046080000}"/>
    <cellStyle name="Moneda 6 5 2 4" xfId="2123" xr:uid="{00000000-0005-0000-0000-000047080000}"/>
    <cellStyle name="Moneda 6 5 2 4 2" xfId="2124" xr:uid="{00000000-0005-0000-0000-000048080000}"/>
    <cellStyle name="Moneda 6 5 2 5" xfId="2125" xr:uid="{00000000-0005-0000-0000-000049080000}"/>
    <cellStyle name="Moneda 6 5 2 5 2" xfId="2126" xr:uid="{00000000-0005-0000-0000-00004A080000}"/>
    <cellStyle name="Moneda 6 5 2 6" xfId="2127" xr:uid="{00000000-0005-0000-0000-00004B080000}"/>
    <cellStyle name="Moneda 6 5 3" xfId="2128" xr:uid="{00000000-0005-0000-0000-00004C080000}"/>
    <cellStyle name="Moneda 6 5 3 2" xfId="2129" xr:uid="{00000000-0005-0000-0000-00004D080000}"/>
    <cellStyle name="Moneda 6 5 3 2 2" xfId="2130" xr:uid="{00000000-0005-0000-0000-00004E080000}"/>
    <cellStyle name="Moneda 6 5 3 3" xfId="2131" xr:uid="{00000000-0005-0000-0000-00004F080000}"/>
    <cellStyle name="Moneda 6 5 3 3 2" xfId="2132" xr:uid="{00000000-0005-0000-0000-000050080000}"/>
    <cellStyle name="Moneda 6 5 3 4" xfId="2133" xr:uid="{00000000-0005-0000-0000-000051080000}"/>
    <cellStyle name="Moneda 6 5 3 4 2" xfId="2134" xr:uid="{00000000-0005-0000-0000-000052080000}"/>
    <cellStyle name="Moneda 6 5 3 5" xfId="2135" xr:uid="{00000000-0005-0000-0000-000053080000}"/>
    <cellStyle name="Moneda 6 5 4" xfId="2136" xr:uid="{00000000-0005-0000-0000-000054080000}"/>
    <cellStyle name="Moneda 6 5 4 2" xfId="2137" xr:uid="{00000000-0005-0000-0000-000055080000}"/>
    <cellStyle name="Moneda 6 5 5" xfId="2138" xr:uid="{00000000-0005-0000-0000-000056080000}"/>
    <cellStyle name="Moneda 6 5 5 2" xfId="2139" xr:uid="{00000000-0005-0000-0000-000057080000}"/>
    <cellStyle name="Moneda 6 5 6" xfId="2140" xr:uid="{00000000-0005-0000-0000-000058080000}"/>
    <cellStyle name="Moneda 6 5 6 2" xfId="2141" xr:uid="{00000000-0005-0000-0000-000059080000}"/>
    <cellStyle name="Moneda 6 5 7" xfId="2142" xr:uid="{00000000-0005-0000-0000-00005A080000}"/>
    <cellStyle name="Moneda 6 6" xfId="2143" xr:uid="{00000000-0005-0000-0000-00005B080000}"/>
    <cellStyle name="Moneda 6 6 2" xfId="2144" xr:uid="{00000000-0005-0000-0000-00005C080000}"/>
    <cellStyle name="Moneda 6 6 2 2" xfId="2145" xr:uid="{00000000-0005-0000-0000-00005D080000}"/>
    <cellStyle name="Moneda 6 6 2 2 2" xfId="2146" xr:uid="{00000000-0005-0000-0000-00005E080000}"/>
    <cellStyle name="Moneda 6 6 2 3" xfId="2147" xr:uid="{00000000-0005-0000-0000-00005F080000}"/>
    <cellStyle name="Moneda 6 6 2 3 2" xfId="2148" xr:uid="{00000000-0005-0000-0000-000060080000}"/>
    <cellStyle name="Moneda 6 6 2 4" xfId="2149" xr:uid="{00000000-0005-0000-0000-000061080000}"/>
    <cellStyle name="Moneda 6 6 2 4 2" xfId="2150" xr:uid="{00000000-0005-0000-0000-000062080000}"/>
    <cellStyle name="Moneda 6 6 2 5" xfId="2151" xr:uid="{00000000-0005-0000-0000-000063080000}"/>
    <cellStyle name="Moneda 6 6 3" xfId="2152" xr:uid="{00000000-0005-0000-0000-000064080000}"/>
    <cellStyle name="Moneda 6 6 3 2" xfId="2153" xr:uid="{00000000-0005-0000-0000-000065080000}"/>
    <cellStyle name="Moneda 6 6 4" xfId="2154" xr:uid="{00000000-0005-0000-0000-000066080000}"/>
    <cellStyle name="Moneda 6 6 4 2" xfId="2155" xr:uid="{00000000-0005-0000-0000-000067080000}"/>
    <cellStyle name="Moneda 6 6 5" xfId="2156" xr:uid="{00000000-0005-0000-0000-000068080000}"/>
    <cellStyle name="Moneda 6 6 5 2" xfId="2157" xr:uid="{00000000-0005-0000-0000-000069080000}"/>
    <cellStyle name="Moneda 6 6 6" xfId="2158" xr:uid="{00000000-0005-0000-0000-00006A080000}"/>
    <cellStyle name="Moneda 6 7" xfId="2159" xr:uid="{00000000-0005-0000-0000-00006B080000}"/>
    <cellStyle name="Moneda 6 7 2" xfId="2160" xr:uid="{00000000-0005-0000-0000-00006C080000}"/>
    <cellStyle name="Moneda 6 7 2 2" xfId="2161" xr:uid="{00000000-0005-0000-0000-00006D080000}"/>
    <cellStyle name="Moneda 6 7 3" xfId="2162" xr:uid="{00000000-0005-0000-0000-00006E080000}"/>
    <cellStyle name="Moneda 6 7 3 2" xfId="2163" xr:uid="{00000000-0005-0000-0000-00006F080000}"/>
    <cellStyle name="Moneda 6 7 4" xfId="2164" xr:uid="{00000000-0005-0000-0000-000070080000}"/>
    <cellStyle name="Moneda 6 7 4 2" xfId="2165" xr:uid="{00000000-0005-0000-0000-000071080000}"/>
    <cellStyle name="Moneda 6 7 5" xfId="2166" xr:uid="{00000000-0005-0000-0000-000072080000}"/>
    <cellStyle name="Moneda 6 8" xfId="2167" xr:uid="{00000000-0005-0000-0000-000073080000}"/>
    <cellStyle name="Moneda 6 8 2" xfId="2168" xr:uid="{00000000-0005-0000-0000-000074080000}"/>
    <cellStyle name="Moneda 6 9" xfId="2169" xr:uid="{00000000-0005-0000-0000-000075080000}"/>
    <cellStyle name="Moneda 6 9 2" xfId="2170" xr:uid="{00000000-0005-0000-0000-000076080000}"/>
    <cellStyle name="Moneda 7" xfId="2171" xr:uid="{00000000-0005-0000-0000-000077080000}"/>
    <cellStyle name="Moneda 7 10" xfId="2172" xr:uid="{00000000-0005-0000-0000-000078080000}"/>
    <cellStyle name="Moneda 7 10 2" xfId="2173" xr:uid="{00000000-0005-0000-0000-000079080000}"/>
    <cellStyle name="Moneda 7 11" xfId="2174" xr:uid="{00000000-0005-0000-0000-00007A080000}"/>
    <cellStyle name="Moneda 7 12" xfId="2175" xr:uid="{00000000-0005-0000-0000-00007B080000}"/>
    <cellStyle name="Moneda 7 2" xfId="2176" xr:uid="{00000000-0005-0000-0000-00007C080000}"/>
    <cellStyle name="Moneda 7 2 10" xfId="2177" xr:uid="{00000000-0005-0000-0000-00007D080000}"/>
    <cellStyle name="Moneda 7 2 11" xfId="2178" xr:uid="{00000000-0005-0000-0000-00007E080000}"/>
    <cellStyle name="Moneda 7 2 2" xfId="2179" xr:uid="{00000000-0005-0000-0000-00007F080000}"/>
    <cellStyle name="Moneda 7 2 2 2" xfId="2180" xr:uid="{00000000-0005-0000-0000-000080080000}"/>
    <cellStyle name="Moneda 7 2 2 2 2" xfId="2181" xr:uid="{00000000-0005-0000-0000-000081080000}"/>
    <cellStyle name="Moneda 7 2 2 2 2 2" xfId="2182" xr:uid="{00000000-0005-0000-0000-000082080000}"/>
    <cellStyle name="Moneda 7 2 2 2 2 2 2" xfId="2183" xr:uid="{00000000-0005-0000-0000-000083080000}"/>
    <cellStyle name="Moneda 7 2 2 2 2 3" xfId="2184" xr:uid="{00000000-0005-0000-0000-000084080000}"/>
    <cellStyle name="Moneda 7 2 2 2 2 3 2" xfId="2185" xr:uid="{00000000-0005-0000-0000-000085080000}"/>
    <cellStyle name="Moneda 7 2 2 2 2 4" xfId="2186" xr:uid="{00000000-0005-0000-0000-000086080000}"/>
    <cellStyle name="Moneda 7 2 2 2 2 4 2" xfId="2187" xr:uid="{00000000-0005-0000-0000-000087080000}"/>
    <cellStyle name="Moneda 7 2 2 2 2 5" xfId="2188" xr:uid="{00000000-0005-0000-0000-000088080000}"/>
    <cellStyle name="Moneda 7 2 2 2 3" xfId="2189" xr:uid="{00000000-0005-0000-0000-000089080000}"/>
    <cellStyle name="Moneda 7 2 2 2 3 2" xfId="2190" xr:uid="{00000000-0005-0000-0000-00008A080000}"/>
    <cellStyle name="Moneda 7 2 2 2 4" xfId="2191" xr:uid="{00000000-0005-0000-0000-00008B080000}"/>
    <cellStyle name="Moneda 7 2 2 2 4 2" xfId="2192" xr:uid="{00000000-0005-0000-0000-00008C080000}"/>
    <cellStyle name="Moneda 7 2 2 2 5" xfId="2193" xr:uid="{00000000-0005-0000-0000-00008D080000}"/>
    <cellStyle name="Moneda 7 2 2 2 5 2" xfId="2194" xr:uid="{00000000-0005-0000-0000-00008E080000}"/>
    <cellStyle name="Moneda 7 2 2 2 6" xfId="2195" xr:uid="{00000000-0005-0000-0000-00008F080000}"/>
    <cellStyle name="Moneda 7 2 2 3" xfId="2196" xr:uid="{00000000-0005-0000-0000-000090080000}"/>
    <cellStyle name="Moneda 7 2 2 3 2" xfId="2197" xr:uid="{00000000-0005-0000-0000-000091080000}"/>
    <cellStyle name="Moneda 7 2 2 3 2 2" xfId="2198" xr:uid="{00000000-0005-0000-0000-000092080000}"/>
    <cellStyle name="Moneda 7 2 2 3 3" xfId="2199" xr:uid="{00000000-0005-0000-0000-000093080000}"/>
    <cellStyle name="Moneda 7 2 2 3 3 2" xfId="2200" xr:uid="{00000000-0005-0000-0000-000094080000}"/>
    <cellStyle name="Moneda 7 2 2 3 4" xfId="2201" xr:uid="{00000000-0005-0000-0000-000095080000}"/>
    <cellStyle name="Moneda 7 2 2 3 4 2" xfId="2202" xr:uid="{00000000-0005-0000-0000-000096080000}"/>
    <cellStyle name="Moneda 7 2 2 3 5" xfId="2203" xr:uid="{00000000-0005-0000-0000-000097080000}"/>
    <cellStyle name="Moneda 7 2 2 4" xfId="2204" xr:uid="{00000000-0005-0000-0000-000098080000}"/>
    <cellStyle name="Moneda 7 2 2 4 2" xfId="2205" xr:uid="{00000000-0005-0000-0000-000099080000}"/>
    <cellStyle name="Moneda 7 2 2 5" xfId="2206" xr:uid="{00000000-0005-0000-0000-00009A080000}"/>
    <cellStyle name="Moneda 7 2 2 5 2" xfId="2207" xr:uid="{00000000-0005-0000-0000-00009B080000}"/>
    <cellStyle name="Moneda 7 2 2 6" xfId="2208" xr:uid="{00000000-0005-0000-0000-00009C080000}"/>
    <cellStyle name="Moneda 7 2 2 6 2" xfId="2209" xr:uid="{00000000-0005-0000-0000-00009D080000}"/>
    <cellStyle name="Moneda 7 2 2 7" xfId="2210" xr:uid="{00000000-0005-0000-0000-00009E080000}"/>
    <cellStyle name="Moneda 7 2 3" xfId="2211" xr:uid="{00000000-0005-0000-0000-00009F080000}"/>
    <cellStyle name="Moneda 7 2 3 2" xfId="2212" xr:uid="{00000000-0005-0000-0000-0000A0080000}"/>
    <cellStyle name="Moneda 7 2 3 2 2" xfId="2213" xr:uid="{00000000-0005-0000-0000-0000A1080000}"/>
    <cellStyle name="Moneda 7 2 3 2 2 2" xfId="2214" xr:uid="{00000000-0005-0000-0000-0000A2080000}"/>
    <cellStyle name="Moneda 7 2 3 2 2 2 2" xfId="2215" xr:uid="{00000000-0005-0000-0000-0000A3080000}"/>
    <cellStyle name="Moneda 7 2 3 2 2 3" xfId="2216" xr:uid="{00000000-0005-0000-0000-0000A4080000}"/>
    <cellStyle name="Moneda 7 2 3 2 2 3 2" xfId="2217" xr:uid="{00000000-0005-0000-0000-0000A5080000}"/>
    <cellStyle name="Moneda 7 2 3 2 2 4" xfId="2218" xr:uid="{00000000-0005-0000-0000-0000A6080000}"/>
    <cellStyle name="Moneda 7 2 3 2 2 4 2" xfId="2219" xr:uid="{00000000-0005-0000-0000-0000A7080000}"/>
    <cellStyle name="Moneda 7 2 3 2 2 5" xfId="2220" xr:uid="{00000000-0005-0000-0000-0000A8080000}"/>
    <cellStyle name="Moneda 7 2 3 2 3" xfId="2221" xr:uid="{00000000-0005-0000-0000-0000A9080000}"/>
    <cellStyle name="Moneda 7 2 3 2 3 2" xfId="2222" xr:uid="{00000000-0005-0000-0000-0000AA080000}"/>
    <cellStyle name="Moneda 7 2 3 2 4" xfId="2223" xr:uid="{00000000-0005-0000-0000-0000AB080000}"/>
    <cellStyle name="Moneda 7 2 3 2 4 2" xfId="2224" xr:uid="{00000000-0005-0000-0000-0000AC080000}"/>
    <cellStyle name="Moneda 7 2 3 2 5" xfId="2225" xr:uid="{00000000-0005-0000-0000-0000AD080000}"/>
    <cellStyle name="Moneda 7 2 3 2 5 2" xfId="2226" xr:uid="{00000000-0005-0000-0000-0000AE080000}"/>
    <cellStyle name="Moneda 7 2 3 2 6" xfId="2227" xr:uid="{00000000-0005-0000-0000-0000AF080000}"/>
    <cellStyle name="Moneda 7 2 3 3" xfId="2228" xr:uid="{00000000-0005-0000-0000-0000B0080000}"/>
    <cellStyle name="Moneda 7 2 3 3 2" xfId="2229" xr:uid="{00000000-0005-0000-0000-0000B1080000}"/>
    <cellStyle name="Moneda 7 2 3 3 2 2" xfId="2230" xr:uid="{00000000-0005-0000-0000-0000B2080000}"/>
    <cellStyle name="Moneda 7 2 3 3 3" xfId="2231" xr:uid="{00000000-0005-0000-0000-0000B3080000}"/>
    <cellStyle name="Moneda 7 2 3 3 3 2" xfId="2232" xr:uid="{00000000-0005-0000-0000-0000B4080000}"/>
    <cellStyle name="Moneda 7 2 3 3 4" xfId="2233" xr:uid="{00000000-0005-0000-0000-0000B5080000}"/>
    <cellStyle name="Moneda 7 2 3 3 4 2" xfId="2234" xr:uid="{00000000-0005-0000-0000-0000B6080000}"/>
    <cellStyle name="Moneda 7 2 3 3 5" xfId="2235" xr:uid="{00000000-0005-0000-0000-0000B7080000}"/>
    <cellStyle name="Moneda 7 2 3 4" xfId="2236" xr:uid="{00000000-0005-0000-0000-0000B8080000}"/>
    <cellStyle name="Moneda 7 2 3 4 2" xfId="2237" xr:uid="{00000000-0005-0000-0000-0000B9080000}"/>
    <cellStyle name="Moneda 7 2 3 5" xfId="2238" xr:uid="{00000000-0005-0000-0000-0000BA080000}"/>
    <cellStyle name="Moneda 7 2 3 5 2" xfId="2239" xr:uid="{00000000-0005-0000-0000-0000BB080000}"/>
    <cellStyle name="Moneda 7 2 3 6" xfId="2240" xr:uid="{00000000-0005-0000-0000-0000BC080000}"/>
    <cellStyle name="Moneda 7 2 3 6 2" xfId="2241" xr:uid="{00000000-0005-0000-0000-0000BD080000}"/>
    <cellStyle name="Moneda 7 2 3 7" xfId="2242" xr:uid="{00000000-0005-0000-0000-0000BE080000}"/>
    <cellStyle name="Moneda 7 2 4" xfId="2243" xr:uid="{00000000-0005-0000-0000-0000BF080000}"/>
    <cellStyle name="Moneda 7 2 4 2" xfId="2244" xr:uid="{00000000-0005-0000-0000-0000C0080000}"/>
    <cellStyle name="Moneda 7 2 4 2 2" xfId="2245" xr:uid="{00000000-0005-0000-0000-0000C1080000}"/>
    <cellStyle name="Moneda 7 2 4 2 2 2" xfId="2246" xr:uid="{00000000-0005-0000-0000-0000C2080000}"/>
    <cellStyle name="Moneda 7 2 4 2 2 2 2" xfId="2247" xr:uid="{00000000-0005-0000-0000-0000C3080000}"/>
    <cellStyle name="Moneda 7 2 4 2 2 3" xfId="2248" xr:uid="{00000000-0005-0000-0000-0000C4080000}"/>
    <cellStyle name="Moneda 7 2 4 2 2 3 2" xfId="2249" xr:uid="{00000000-0005-0000-0000-0000C5080000}"/>
    <cellStyle name="Moneda 7 2 4 2 2 4" xfId="2250" xr:uid="{00000000-0005-0000-0000-0000C6080000}"/>
    <cellStyle name="Moneda 7 2 4 2 2 4 2" xfId="2251" xr:uid="{00000000-0005-0000-0000-0000C7080000}"/>
    <cellStyle name="Moneda 7 2 4 2 2 5" xfId="2252" xr:uid="{00000000-0005-0000-0000-0000C8080000}"/>
    <cellStyle name="Moneda 7 2 4 2 3" xfId="2253" xr:uid="{00000000-0005-0000-0000-0000C9080000}"/>
    <cellStyle name="Moneda 7 2 4 2 3 2" xfId="2254" xr:uid="{00000000-0005-0000-0000-0000CA080000}"/>
    <cellStyle name="Moneda 7 2 4 2 4" xfId="2255" xr:uid="{00000000-0005-0000-0000-0000CB080000}"/>
    <cellStyle name="Moneda 7 2 4 2 4 2" xfId="2256" xr:uid="{00000000-0005-0000-0000-0000CC080000}"/>
    <cellStyle name="Moneda 7 2 4 2 5" xfId="2257" xr:uid="{00000000-0005-0000-0000-0000CD080000}"/>
    <cellStyle name="Moneda 7 2 4 2 5 2" xfId="2258" xr:uid="{00000000-0005-0000-0000-0000CE080000}"/>
    <cellStyle name="Moneda 7 2 4 2 6" xfId="2259" xr:uid="{00000000-0005-0000-0000-0000CF080000}"/>
    <cellStyle name="Moneda 7 2 4 3" xfId="2260" xr:uid="{00000000-0005-0000-0000-0000D0080000}"/>
    <cellStyle name="Moneda 7 2 4 3 2" xfId="2261" xr:uid="{00000000-0005-0000-0000-0000D1080000}"/>
    <cellStyle name="Moneda 7 2 4 3 2 2" xfId="2262" xr:uid="{00000000-0005-0000-0000-0000D2080000}"/>
    <cellStyle name="Moneda 7 2 4 3 3" xfId="2263" xr:uid="{00000000-0005-0000-0000-0000D3080000}"/>
    <cellStyle name="Moneda 7 2 4 3 3 2" xfId="2264" xr:uid="{00000000-0005-0000-0000-0000D4080000}"/>
    <cellStyle name="Moneda 7 2 4 3 4" xfId="2265" xr:uid="{00000000-0005-0000-0000-0000D5080000}"/>
    <cellStyle name="Moneda 7 2 4 3 4 2" xfId="2266" xr:uid="{00000000-0005-0000-0000-0000D6080000}"/>
    <cellStyle name="Moneda 7 2 4 3 5" xfId="2267" xr:uid="{00000000-0005-0000-0000-0000D7080000}"/>
    <cellStyle name="Moneda 7 2 4 4" xfId="2268" xr:uid="{00000000-0005-0000-0000-0000D8080000}"/>
    <cellStyle name="Moneda 7 2 4 4 2" xfId="2269" xr:uid="{00000000-0005-0000-0000-0000D9080000}"/>
    <cellStyle name="Moneda 7 2 4 5" xfId="2270" xr:uid="{00000000-0005-0000-0000-0000DA080000}"/>
    <cellStyle name="Moneda 7 2 4 5 2" xfId="2271" xr:uid="{00000000-0005-0000-0000-0000DB080000}"/>
    <cellStyle name="Moneda 7 2 4 6" xfId="2272" xr:uid="{00000000-0005-0000-0000-0000DC080000}"/>
    <cellStyle name="Moneda 7 2 4 6 2" xfId="2273" xr:uid="{00000000-0005-0000-0000-0000DD080000}"/>
    <cellStyle name="Moneda 7 2 4 7" xfId="2274" xr:uid="{00000000-0005-0000-0000-0000DE080000}"/>
    <cellStyle name="Moneda 7 2 5" xfId="2275" xr:uid="{00000000-0005-0000-0000-0000DF080000}"/>
    <cellStyle name="Moneda 7 2 5 2" xfId="2276" xr:uid="{00000000-0005-0000-0000-0000E0080000}"/>
    <cellStyle name="Moneda 7 2 5 2 2" xfId="2277" xr:uid="{00000000-0005-0000-0000-0000E1080000}"/>
    <cellStyle name="Moneda 7 2 5 2 2 2" xfId="2278" xr:uid="{00000000-0005-0000-0000-0000E2080000}"/>
    <cellStyle name="Moneda 7 2 5 2 3" xfId="2279" xr:uid="{00000000-0005-0000-0000-0000E3080000}"/>
    <cellStyle name="Moneda 7 2 5 2 3 2" xfId="2280" xr:uid="{00000000-0005-0000-0000-0000E4080000}"/>
    <cellStyle name="Moneda 7 2 5 2 4" xfId="2281" xr:uid="{00000000-0005-0000-0000-0000E5080000}"/>
    <cellStyle name="Moneda 7 2 5 2 4 2" xfId="2282" xr:uid="{00000000-0005-0000-0000-0000E6080000}"/>
    <cellStyle name="Moneda 7 2 5 2 5" xfId="2283" xr:uid="{00000000-0005-0000-0000-0000E7080000}"/>
    <cellStyle name="Moneda 7 2 5 3" xfId="2284" xr:uid="{00000000-0005-0000-0000-0000E8080000}"/>
    <cellStyle name="Moneda 7 2 5 3 2" xfId="2285" xr:uid="{00000000-0005-0000-0000-0000E9080000}"/>
    <cellStyle name="Moneda 7 2 5 4" xfId="2286" xr:uid="{00000000-0005-0000-0000-0000EA080000}"/>
    <cellStyle name="Moneda 7 2 5 4 2" xfId="2287" xr:uid="{00000000-0005-0000-0000-0000EB080000}"/>
    <cellStyle name="Moneda 7 2 5 5" xfId="2288" xr:uid="{00000000-0005-0000-0000-0000EC080000}"/>
    <cellStyle name="Moneda 7 2 5 5 2" xfId="2289" xr:uid="{00000000-0005-0000-0000-0000ED080000}"/>
    <cellStyle name="Moneda 7 2 5 6" xfId="2290" xr:uid="{00000000-0005-0000-0000-0000EE080000}"/>
    <cellStyle name="Moneda 7 2 6" xfId="2291" xr:uid="{00000000-0005-0000-0000-0000EF080000}"/>
    <cellStyle name="Moneda 7 2 6 2" xfId="2292" xr:uid="{00000000-0005-0000-0000-0000F0080000}"/>
    <cellStyle name="Moneda 7 2 6 2 2" xfId="2293" xr:uid="{00000000-0005-0000-0000-0000F1080000}"/>
    <cellStyle name="Moneda 7 2 6 3" xfId="2294" xr:uid="{00000000-0005-0000-0000-0000F2080000}"/>
    <cellStyle name="Moneda 7 2 6 3 2" xfId="2295" xr:uid="{00000000-0005-0000-0000-0000F3080000}"/>
    <cellStyle name="Moneda 7 2 6 4" xfId="2296" xr:uid="{00000000-0005-0000-0000-0000F4080000}"/>
    <cellStyle name="Moneda 7 2 6 4 2" xfId="2297" xr:uid="{00000000-0005-0000-0000-0000F5080000}"/>
    <cellStyle name="Moneda 7 2 6 5" xfId="2298" xr:uid="{00000000-0005-0000-0000-0000F6080000}"/>
    <cellStyle name="Moneda 7 2 7" xfId="2299" xr:uid="{00000000-0005-0000-0000-0000F7080000}"/>
    <cellStyle name="Moneda 7 2 7 2" xfId="2300" xr:uid="{00000000-0005-0000-0000-0000F8080000}"/>
    <cellStyle name="Moneda 7 2 8" xfId="2301" xr:uid="{00000000-0005-0000-0000-0000F9080000}"/>
    <cellStyle name="Moneda 7 2 8 2" xfId="2302" xr:uid="{00000000-0005-0000-0000-0000FA080000}"/>
    <cellStyle name="Moneda 7 2 9" xfId="2303" xr:uid="{00000000-0005-0000-0000-0000FB080000}"/>
    <cellStyle name="Moneda 7 2 9 2" xfId="2304" xr:uid="{00000000-0005-0000-0000-0000FC080000}"/>
    <cellStyle name="Moneda 7 3" xfId="2305" xr:uid="{00000000-0005-0000-0000-0000FD080000}"/>
    <cellStyle name="Moneda 7 3 2" xfId="2306" xr:uid="{00000000-0005-0000-0000-0000FE080000}"/>
    <cellStyle name="Moneda 7 3 2 2" xfId="2307" xr:uid="{00000000-0005-0000-0000-0000FF080000}"/>
    <cellStyle name="Moneda 7 3 2 2 2" xfId="2308" xr:uid="{00000000-0005-0000-0000-000000090000}"/>
    <cellStyle name="Moneda 7 3 2 2 2 2" xfId="2309" xr:uid="{00000000-0005-0000-0000-000001090000}"/>
    <cellStyle name="Moneda 7 3 2 2 3" xfId="2310" xr:uid="{00000000-0005-0000-0000-000002090000}"/>
    <cellStyle name="Moneda 7 3 2 2 3 2" xfId="2311" xr:uid="{00000000-0005-0000-0000-000003090000}"/>
    <cellStyle name="Moneda 7 3 2 2 4" xfId="2312" xr:uid="{00000000-0005-0000-0000-000004090000}"/>
    <cellStyle name="Moneda 7 3 2 2 4 2" xfId="2313" xr:uid="{00000000-0005-0000-0000-000005090000}"/>
    <cellStyle name="Moneda 7 3 2 2 5" xfId="2314" xr:uid="{00000000-0005-0000-0000-000006090000}"/>
    <cellStyle name="Moneda 7 3 2 3" xfId="2315" xr:uid="{00000000-0005-0000-0000-000007090000}"/>
    <cellStyle name="Moneda 7 3 2 3 2" xfId="2316" xr:uid="{00000000-0005-0000-0000-000008090000}"/>
    <cellStyle name="Moneda 7 3 2 4" xfId="2317" xr:uid="{00000000-0005-0000-0000-000009090000}"/>
    <cellStyle name="Moneda 7 3 2 4 2" xfId="2318" xr:uid="{00000000-0005-0000-0000-00000A090000}"/>
    <cellStyle name="Moneda 7 3 2 5" xfId="2319" xr:uid="{00000000-0005-0000-0000-00000B090000}"/>
    <cellStyle name="Moneda 7 3 2 5 2" xfId="2320" xr:uid="{00000000-0005-0000-0000-00000C090000}"/>
    <cellStyle name="Moneda 7 3 2 6" xfId="2321" xr:uid="{00000000-0005-0000-0000-00000D090000}"/>
    <cellStyle name="Moneda 7 3 3" xfId="2322" xr:uid="{00000000-0005-0000-0000-00000E090000}"/>
    <cellStyle name="Moneda 7 3 3 2" xfId="2323" xr:uid="{00000000-0005-0000-0000-00000F090000}"/>
    <cellStyle name="Moneda 7 3 3 2 2" xfId="2324" xr:uid="{00000000-0005-0000-0000-000010090000}"/>
    <cellStyle name="Moneda 7 3 3 3" xfId="2325" xr:uid="{00000000-0005-0000-0000-000011090000}"/>
    <cellStyle name="Moneda 7 3 3 3 2" xfId="2326" xr:uid="{00000000-0005-0000-0000-000012090000}"/>
    <cellStyle name="Moneda 7 3 3 4" xfId="2327" xr:uid="{00000000-0005-0000-0000-000013090000}"/>
    <cellStyle name="Moneda 7 3 3 4 2" xfId="2328" xr:uid="{00000000-0005-0000-0000-000014090000}"/>
    <cellStyle name="Moneda 7 3 3 5" xfId="2329" xr:uid="{00000000-0005-0000-0000-000015090000}"/>
    <cellStyle name="Moneda 7 3 4" xfId="2330" xr:uid="{00000000-0005-0000-0000-000016090000}"/>
    <cellStyle name="Moneda 7 3 4 2" xfId="2331" xr:uid="{00000000-0005-0000-0000-000017090000}"/>
    <cellStyle name="Moneda 7 3 5" xfId="2332" xr:uid="{00000000-0005-0000-0000-000018090000}"/>
    <cellStyle name="Moneda 7 3 5 2" xfId="2333" xr:uid="{00000000-0005-0000-0000-000019090000}"/>
    <cellStyle name="Moneda 7 3 6" xfId="2334" xr:uid="{00000000-0005-0000-0000-00001A090000}"/>
    <cellStyle name="Moneda 7 3 6 2" xfId="2335" xr:uid="{00000000-0005-0000-0000-00001B090000}"/>
    <cellStyle name="Moneda 7 3 7" xfId="2336" xr:uid="{00000000-0005-0000-0000-00001C090000}"/>
    <cellStyle name="Moneda 7 4" xfId="2337" xr:uid="{00000000-0005-0000-0000-00001D090000}"/>
    <cellStyle name="Moneda 7 4 2" xfId="2338" xr:uid="{00000000-0005-0000-0000-00001E090000}"/>
    <cellStyle name="Moneda 7 4 2 2" xfId="2339" xr:uid="{00000000-0005-0000-0000-00001F090000}"/>
    <cellStyle name="Moneda 7 4 2 2 2" xfId="2340" xr:uid="{00000000-0005-0000-0000-000020090000}"/>
    <cellStyle name="Moneda 7 4 2 2 2 2" xfId="2341" xr:uid="{00000000-0005-0000-0000-000021090000}"/>
    <cellStyle name="Moneda 7 4 2 2 3" xfId="2342" xr:uid="{00000000-0005-0000-0000-000022090000}"/>
    <cellStyle name="Moneda 7 4 2 2 3 2" xfId="2343" xr:uid="{00000000-0005-0000-0000-000023090000}"/>
    <cellStyle name="Moneda 7 4 2 2 4" xfId="2344" xr:uid="{00000000-0005-0000-0000-000024090000}"/>
    <cellStyle name="Moneda 7 4 2 2 4 2" xfId="2345" xr:uid="{00000000-0005-0000-0000-000025090000}"/>
    <cellStyle name="Moneda 7 4 2 2 5" xfId="2346" xr:uid="{00000000-0005-0000-0000-000026090000}"/>
    <cellStyle name="Moneda 7 4 2 3" xfId="2347" xr:uid="{00000000-0005-0000-0000-000027090000}"/>
    <cellStyle name="Moneda 7 4 2 3 2" xfId="2348" xr:uid="{00000000-0005-0000-0000-000028090000}"/>
    <cellStyle name="Moneda 7 4 2 4" xfId="2349" xr:uid="{00000000-0005-0000-0000-000029090000}"/>
    <cellStyle name="Moneda 7 4 2 4 2" xfId="2350" xr:uid="{00000000-0005-0000-0000-00002A090000}"/>
    <cellStyle name="Moneda 7 4 2 5" xfId="2351" xr:uid="{00000000-0005-0000-0000-00002B090000}"/>
    <cellStyle name="Moneda 7 4 2 5 2" xfId="2352" xr:uid="{00000000-0005-0000-0000-00002C090000}"/>
    <cellStyle name="Moneda 7 4 2 6" xfId="2353" xr:uid="{00000000-0005-0000-0000-00002D090000}"/>
    <cellStyle name="Moneda 7 4 3" xfId="2354" xr:uid="{00000000-0005-0000-0000-00002E090000}"/>
    <cellStyle name="Moneda 7 4 3 2" xfId="2355" xr:uid="{00000000-0005-0000-0000-00002F090000}"/>
    <cellStyle name="Moneda 7 4 3 2 2" xfId="2356" xr:uid="{00000000-0005-0000-0000-000030090000}"/>
    <cellStyle name="Moneda 7 4 3 3" xfId="2357" xr:uid="{00000000-0005-0000-0000-000031090000}"/>
    <cellStyle name="Moneda 7 4 3 3 2" xfId="2358" xr:uid="{00000000-0005-0000-0000-000032090000}"/>
    <cellStyle name="Moneda 7 4 3 4" xfId="2359" xr:uid="{00000000-0005-0000-0000-000033090000}"/>
    <cellStyle name="Moneda 7 4 3 4 2" xfId="2360" xr:uid="{00000000-0005-0000-0000-000034090000}"/>
    <cellStyle name="Moneda 7 4 3 5" xfId="2361" xr:uid="{00000000-0005-0000-0000-000035090000}"/>
    <cellStyle name="Moneda 7 4 4" xfId="2362" xr:uid="{00000000-0005-0000-0000-000036090000}"/>
    <cellStyle name="Moneda 7 4 4 2" xfId="2363" xr:uid="{00000000-0005-0000-0000-000037090000}"/>
    <cellStyle name="Moneda 7 4 5" xfId="2364" xr:uid="{00000000-0005-0000-0000-000038090000}"/>
    <cellStyle name="Moneda 7 4 5 2" xfId="2365" xr:uid="{00000000-0005-0000-0000-000039090000}"/>
    <cellStyle name="Moneda 7 4 6" xfId="2366" xr:uid="{00000000-0005-0000-0000-00003A090000}"/>
    <cellStyle name="Moneda 7 4 6 2" xfId="2367" xr:uid="{00000000-0005-0000-0000-00003B090000}"/>
    <cellStyle name="Moneda 7 4 7" xfId="2368" xr:uid="{00000000-0005-0000-0000-00003C090000}"/>
    <cellStyle name="Moneda 7 5" xfId="2369" xr:uid="{00000000-0005-0000-0000-00003D090000}"/>
    <cellStyle name="Moneda 7 5 2" xfId="2370" xr:uid="{00000000-0005-0000-0000-00003E090000}"/>
    <cellStyle name="Moneda 7 5 2 2" xfId="2371" xr:uid="{00000000-0005-0000-0000-00003F090000}"/>
    <cellStyle name="Moneda 7 5 2 2 2" xfId="2372" xr:uid="{00000000-0005-0000-0000-000040090000}"/>
    <cellStyle name="Moneda 7 5 2 2 2 2" xfId="2373" xr:uid="{00000000-0005-0000-0000-000041090000}"/>
    <cellStyle name="Moneda 7 5 2 2 3" xfId="2374" xr:uid="{00000000-0005-0000-0000-000042090000}"/>
    <cellStyle name="Moneda 7 5 2 2 3 2" xfId="2375" xr:uid="{00000000-0005-0000-0000-000043090000}"/>
    <cellStyle name="Moneda 7 5 2 2 4" xfId="2376" xr:uid="{00000000-0005-0000-0000-000044090000}"/>
    <cellStyle name="Moneda 7 5 2 2 4 2" xfId="2377" xr:uid="{00000000-0005-0000-0000-000045090000}"/>
    <cellStyle name="Moneda 7 5 2 2 5" xfId="2378" xr:uid="{00000000-0005-0000-0000-000046090000}"/>
    <cellStyle name="Moneda 7 5 2 3" xfId="2379" xr:uid="{00000000-0005-0000-0000-000047090000}"/>
    <cellStyle name="Moneda 7 5 2 3 2" xfId="2380" xr:uid="{00000000-0005-0000-0000-000048090000}"/>
    <cellStyle name="Moneda 7 5 2 4" xfId="2381" xr:uid="{00000000-0005-0000-0000-000049090000}"/>
    <cellStyle name="Moneda 7 5 2 4 2" xfId="2382" xr:uid="{00000000-0005-0000-0000-00004A090000}"/>
    <cellStyle name="Moneda 7 5 2 5" xfId="2383" xr:uid="{00000000-0005-0000-0000-00004B090000}"/>
    <cellStyle name="Moneda 7 5 2 5 2" xfId="2384" xr:uid="{00000000-0005-0000-0000-00004C090000}"/>
    <cellStyle name="Moneda 7 5 2 6" xfId="2385" xr:uid="{00000000-0005-0000-0000-00004D090000}"/>
    <cellStyle name="Moneda 7 5 3" xfId="2386" xr:uid="{00000000-0005-0000-0000-00004E090000}"/>
    <cellStyle name="Moneda 7 5 3 2" xfId="2387" xr:uid="{00000000-0005-0000-0000-00004F090000}"/>
    <cellStyle name="Moneda 7 5 3 2 2" xfId="2388" xr:uid="{00000000-0005-0000-0000-000050090000}"/>
    <cellStyle name="Moneda 7 5 3 3" xfId="2389" xr:uid="{00000000-0005-0000-0000-000051090000}"/>
    <cellStyle name="Moneda 7 5 3 3 2" xfId="2390" xr:uid="{00000000-0005-0000-0000-000052090000}"/>
    <cellStyle name="Moneda 7 5 3 4" xfId="2391" xr:uid="{00000000-0005-0000-0000-000053090000}"/>
    <cellStyle name="Moneda 7 5 3 4 2" xfId="2392" xr:uid="{00000000-0005-0000-0000-000054090000}"/>
    <cellStyle name="Moneda 7 5 3 5" xfId="2393" xr:uid="{00000000-0005-0000-0000-000055090000}"/>
    <cellStyle name="Moneda 7 5 4" xfId="2394" xr:uid="{00000000-0005-0000-0000-000056090000}"/>
    <cellStyle name="Moneda 7 5 4 2" xfId="2395" xr:uid="{00000000-0005-0000-0000-000057090000}"/>
    <cellStyle name="Moneda 7 5 5" xfId="2396" xr:uid="{00000000-0005-0000-0000-000058090000}"/>
    <cellStyle name="Moneda 7 5 5 2" xfId="2397" xr:uid="{00000000-0005-0000-0000-000059090000}"/>
    <cellStyle name="Moneda 7 5 6" xfId="2398" xr:uid="{00000000-0005-0000-0000-00005A090000}"/>
    <cellStyle name="Moneda 7 5 6 2" xfId="2399" xr:uid="{00000000-0005-0000-0000-00005B090000}"/>
    <cellStyle name="Moneda 7 5 7" xfId="2400" xr:uid="{00000000-0005-0000-0000-00005C090000}"/>
    <cellStyle name="Moneda 7 6" xfId="2401" xr:uid="{00000000-0005-0000-0000-00005D090000}"/>
    <cellStyle name="Moneda 7 6 2" xfId="2402" xr:uid="{00000000-0005-0000-0000-00005E090000}"/>
    <cellStyle name="Moneda 7 6 2 2" xfId="2403" xr:uid="{00000000-0005-0000-0000-00005F090000}"/>
    <cellStyle name="Moneda 7 6 2 2 2" xfId="2404" xr:uid="{00000000-0005-0000-0000-000060090000}"/>
    <cellStyle name="Moneda 7 6 2 3" xfId="2405" xr:uid="{00000000-0005-0000-0000-000061090000}"/>
    <cellStyle name="Moneda 7 6 2 3 2" xfId="2406" xr:uid="{00000000-0005-0000-0000-000062090000}"/>
    <cellStyle name="Moneda 7 6 2 4" xfId="2407" xr:uid="{00000000-0005-0000-0000-000063090000}"/>
    <cellStyle name="Moneda 7 6 2 4 2" xfId="2408" xr:uid="{00000000-0005-0000-0000-000064090000}"/>
    <cellStyle name="Moneda 7 6 2 5" xfId="2409" xr:uid="{00000000-0005-0000-0000-000065090000}"/>
    <cellStyle name="Moneda 7 6 3" xfId="2410" xr:uid="{00000000-0005-0000-0000-000066090000}"/>
    <cellStyle name="Moneda 7 6 3 2" xfId="2411" xr:uid="{00000000-0005-0000-0000-000067090000}"/>
    <cellStyle name="Moneda 7 6 4" xfId="2412" xr:uid="{00000000-0005-0000-0000-000068090000}"/>
    <cellStyle name="Moneda 7 6 4 2" xfId="2413" xr:uid="{00000000-0005-0000-0000-000069090000}"/>
    <cellStyle name="Moneda 7 6 5" xfId="2414" xr:uid="{00000000-0005-0000-0000-00006A090000}"/>
    <cellStyle name="Moneda 7 6 5 2" xfId="2415" xr:uid="{00000000-0005-0000-0000-00006B090000}"/>
    <cellStyle name="Moneda 7 6 6" xfId="2416" xr:uid="{00000000-0005-0000-0000-00006C090000}"/>
    <cellStyle name="Moneda 7 7" xfId="2417" xr:uid="{00000000-0005-0000-0000-00006D090000}"/>
    <cellStyle name="Moneda 7 7 2" xfId="2418" xr:uid="{00000000-0005-0000-0000-00006E090000}"/>
    <cellStyle name="Moneda 7 7 2 2" xfId="2419" xr:uid="{00000000-0005-0000-0000-00006F090000}"/>
    <cellStyle name="Moneda 7 7 3" xfId="2420" xr:uid="{00000000-0005-0000-0000-000070090000}"/>
    <cellStyle name="Moneda 7 7 3 2" xfId="2421" xr:uid="{00000000-0005-0000-0000-000071090000}"/>
    <cellStyle name="Moneda 7 7 4" xfId="2422" xr:uid="{00000000-0005-0000-0000-000072090000}"/>
    <cellStyle name="Moneda 7 7 4 2" xfId="2423" xr:uid="{00000000-0005-0000-0000-000073090000}"/>
    <cellStyle name="Moneda 7 7 5" xfId="2424" xr:uid="{00000000-0005-0000-0000-000074090000}"/>
    <cellStyle name="Moneda 7 8" xfId="2425" xr:uid="{00000000-0005-0000-0000-000075090000}"/>
    <cellStyle name="Moneda 7 8 2" xfId="2426" xr:uid="{00000000-0005-0000-0000-000076090000}"/>
    <cellStyle name="Moneda 7 9" xfId="2427" xr:uid="{00000000-0005-0000-0000-000077090000}"/>
    <cellStyle name="Moneda 7 9 2" xfId="2428" xr:uid="{00000000-0005-0000-0000-000078090000}"/>
    <cellStyle name="Moneda 8" xfId="2429" xr:uid="{00000000-0005-0000-0000-000079090000}"/>
    <cellStyle name="Moneda 8 10" xfId="2430" xr:uid="{00000000-0005-0000-0000-00007A090000}"/>
    <cellStyle name="Moneda 8 10 2" xfId="2431" xr:uid="{00000000-0005-0000-0000-00007B090000}"/>
    <cellStyle name="Moneda 8 11" xfId="2432" xr:uid="{00000000-0005-0000-0000-00007C090000}"/>
    <cellStyle name="Moneda 8 11 2" xfId="2433" xr:uid="{00000000-0005-0000-0000-00007D090000}"/>
    <cellStyle name="Moneda 8 12" xfId="2434" xr:uid="{00000000-0005-0000-0000-00007E090000}"/>
    <cellStyle name="Moneda 8 13" xfId="2435" xr:uid="{00000000-0005-0000-0000-00007F090000}"/>
    <cellStyle name="Moneda 8 2" xfId="2436" xr:uid="{00000000-0005-0000-0000-000080090000}"/>
    <cellStyle name="Moneda 8 2 10" xfId="2437" xr:uid="{00000000-0005-0000-0000-000081090000}"/>
    <cellStyle name="Moneda 8 2 11" xfId="2438" xr:uid="{00000000-0005-0000-0000-000082090000}"/>
    <cellStyle name="Moneda 8 2 2" xfId="2439" xr:uid="{00000000-0005-0000-0000-000083090000}"/>
    <cellStyle name="Moneda 8 2 2 2" xfId="2440" xr:uid="{00000000-0005-0000-0000-000084090000}"/>
    <cellStyle name="Moneda 8 2 2 2 2" xfId="2441" xr:uid="{00000000-0005-0000-0000-000085090000}"/>
    <cellStyle name="Moneda 8 2 2 2 2 2" xfId="2442" xr:uid="{00000000-0005-0000-0000-000086090000}"/>
    <cellStyle name="Moneda 8 2 2 2 2 2 2" xfId="2443" xr:uid="{00000000-0005-0000-0000-000087090000}"/>
    <cellStyle name="Moneda 8 2 2 2 2 3" xfId="2444" xr:uid="{00000000-0005-0000-0000-000088090000}"/>
    <cellStyle name="Moneda 8 2 2 2 2 3 2" xfId="2445" xr:uid="{00000000-0005-0000-0000-000089090000}"/>
    <cellStyle name="Moneda 8 2 2 2 2 4" xfId="2446" xr:uid="{00000000-0005-0000-0000-00008A090000}"/>
    <cellStyle name="Moneda 8 2 2 2 2 4 2" xfId="2447" xr:uid="{00000000-0005-0000-0000-00008B090000}"/>
    <cellStyle name="Moneda 8 2 2 2 2 5" xfId="2448" xr:uid="{00000000-0005-0000-0000-00008C090000}"/>
    <cellStyle name="Moneda 8 2 2 2 3" xfId="2449" xr:uid="{00000000-0005-0000-0000-00008D090000}"/>
    <cellStyle name="Moneda 8 2 2 2 3 2" xfId="2450" xr:uid="{00000000-0005-0000-0000-00008E090000}"/>
    <cellStyle name="Moneda 8 2 2 2 4" xfId="2451" xr:uid="{00000000-0005-0000-0000-00008F090000}"/>
    <cellStyle name="Moneda 8 2 2 2 4 2" xfId="2452" xr:uid="{00000000-0005-0000-0000-000090090000}"/>
    <cellStyle name="Moneda 8 2 2 2 5" xfId="2453" xr:uid="{00000000-0005-0000-0000-000091090000}"/>
    <cellStyle name="Moneda 8 2 2 2 5 2" xfId="2454" xr:uid="{00000000-0005-0000-0000-000092090000}"/>
    <cellStyle name="Moneda 8 2 2 2 6" xfId="2455" xr:uid="{00000000-0005-0000-0000-000093090000}"/>
    <cellStyle name="Moneda 8 2 2 3" xfId="2456" xr:uid="{00000000-0005-0000-0000-000094090000}"/>
    <cellStyle name="Moneda 8 2 2 3 2" xfId="2457" xr:uid="{00000000-0005-0000-0000-000095090000}"/>
    <cellStyle name="Moneda 8 2 2 3 2 2" xfId="2458" xr:uid="{00000000-0005-0000-0000-000096090000}"/>
    <cellStyle name="Moneda 8 2 2 3 3" xfId="2459" xr:uid="{00000000-0005-0000-0000-000097090000}"/>
    <cellStyle name="Moneda 8 2 2 3 3 2" xfId="2460" xr:uid="{00000000-0005-0000-0000-000098090000}"/>
    <cellStyle name="Moneda 8 2 2 3 4" xfId="2461" xr:uid="{00000000-0005-0000-0000-000099090000}"/>
    <cellStyle name="Moneda 8 2 2 3 4 2" xfId="2462" xr:uid="{00000000-0005-0000-0000-00009A090000}"/>
    <cellStyle name="Moneda 8 2 2 3 5" xfId="2463" xr:uid="{00000000-0005-0000-0000-00009B090000}"/>
    <cellStyle name="Moneda 8 2 2 4" xfId="2464" xr:uid="{00000000-0005-0000-0000-00009C090000}"/>
    <cellStyle name="Moneda 8 2 2 4 2" xfId="2465" xr:uid="{00000000-0005-0000-0000-00009D090000}"/>
    <cellStyle name="Moneda 8 2 2 5" xfId="2466" xr:uid="{00000000-0005-0000-0000-00009E090000}"/>
    <cellStyle name="Moneda 8 2 2 5 2" xfId="2467" xr:uid="{00000000-0005-0000-0000-00009F090000}"/>
    <cellStyle name="Moneda 8 2 2 6" xfId="2468" xr:uid="{00000000-0005-0000-0000-0000A0090000}"/>
    <cellStyle name="Moneda 8 2 2 6 2" xfId="2469" xr:uid="{00000000-0005-0000-0000-0000A1090000}"/>
    <cellStyle name="Moneda 8 2 2 7" xfId="2470" xr:uid="{00000000-0005-0000-0000-0000A2090000}"/>
    <cellStyle name="Moneda 8 2 3" xfId="2471" xr:uid="{00000000-0005-0000-0000-0000A3090000}"/>
    <cellStyle name="Moneda 8 2 3 2" xfId="2472" xr:uid="{00000000-0005-0000-0000-0000A4090000}"/>
    <cellStyle name="Moneda 8 2 3 2 2" xfId="2473" xr:uid="{00000000-0005-0000-0000-0000A5090000}"/>
    <cellStyle name="Moneda 8 2 3 2 2 2" xfId="2474" xr:uid="{00000000-0005-0000-0000-0000A6090000}"/>
    <cellStyle name="Moneda 8 2 3 2 2 2 2" xfId="2475" xr:uid="{00000000-0005-0000-0000-0000A7090000}"/>
    <cellStyle name="Moneda 8 2 3 2 2 3" xfId="2476" xr:uid="{00000000-0005-0000-0000-0000A8090000}"/>
    <cellStyle name="Moneda 8 2 3 2 2 3 2" xfId="2477" xr:uid="{00000000-0005-0000-0000-0000A9090000}"/>
    <cellStyle name="Moneda 8 2 3 2 2 4" xfId="2478" xr:uid="{00000000-0005-0000-0000-0000AA090000}"/>
    <cellStyle name="Moneda 8 2 3 2 2 4 2" xfId="2479" xr:uid="{00000000-0005-0000-0000-0000AB090000}"/>
    <cellStyle name="Moneda 8 2 3 2 2 5" xfId="2480" xr:uid="{00000000-0005-0000-0000-0000AC090000}"/>
    <cellStyle name="Moneda 8 2 3 2 3" xfId="2481" xr:uid="{00000000-0005-0000-0000-0000AD090000}"/>
    <cellStyle name="Moneda 8 2 3 2 3 2" xfId="2482" xr:uid="{00000000-0005-0000-0000-0000AE090000}"/>
    <cellStyle name="Moneda 8 2 3 2 4" xfId="2483" xr:uid="{00000000-0005-0000-0000-0000AF090000}"/>
    <cellStyle name="Moneda 8 2 3 2 4 2" xfId="2484" xr:uid="{00000000-0005-0000-0000-0000B0090000}"/>
    <cellStyle name="Moneda 8 2 3 2 5" xfId="2485" xr:uid="{00000000-0005-0000-0000-0000B1090000}"/>
    <cellStyle name="Moneda 8 2 3 2 5 2" xfId="2486" xr:uid="{00000000-0005-0000-0000-0000B2090000}"/>
    <cellStyle name="Moneda 8 2 3 2 6" xfId="2487" xr:uid="{00000000-0005-0000-0000-0000B3090000}"/>
    <cellStyle name="Moneda 8 2 3 3" xfId="2488" xr:uid="{00000000-0005-0000-0000-0000B4090000}"/>
    <cellStyle name="Moneda 8 2 3 3 2" xfId="2489" xr:uid="{00000000-0005-0000-0000-0000B5090000}"/>
    <cellStyle name="Moneda 8 2 3 3 2 2" xfId="2490" xr:uid="{00000000-0005-0000-0000-0000B6090000}"/>
    <cellStyle name="Moneda 8 2 3 3 3" xfId="2491" xr:uid="{00000000-0005-0000-0000-0000B7090000}"/>
    <cellStyle name="Moneda 8 2 3 3 3 2" xfId="2492" xr:uid="{00000000-0005-0000-0000-0000B8090000}"/>
    <cellStyle name="Moneda 8 2 3 3 4" xfId="2493" xr:uid="{00000000-0005-0000-0000-0000B9090000}"/>
    <cellStyle name="Moneda 8 2 3 3 4 2" xfId="2494" xr:uid="{00000000-0005-0000-0000-0000BA090000}"/>
    <cellStyle name="Moneda 8 2 3 3 5" xfId="2495" xr:uid="{00000000-0005-0000-0000-0000BB090000}"/>
    <cellStyle name="Moneda 8 2 3 4" xfId="2496" xr:uid="{00000000-0005-0000-0000-0000BC090000}"/>
    <cellStyle name="Moneda 8 2 3 4 2" xfId="2497" xr:uid="{00000000-0005-0000-0000-0000BD090000}"/>
    <cellStyle name="Moneda 8 2 3 5" xfId="2498" xr:uid="{00000000-0005-0000-0000-0000BE090000}"/>
    <cellStyle name="Moneda 8 2 3 5 2" xfId="2499" xr:uid="{00000000-0005-0000-0000-0000BF090000}"/>
    <cellStyle name="Moneda 8 2 3 6" xfId="2500" xr:uid="{00000000-0005-0000-0000-0000C0090000}"/>
    <cellStyle name="Moneda 8 2 3 6 2" xfId="2501" xr:uid="{00000000-0005-0000-0000-0000C1090000}"/>
    <cellStyle name="Moneda 8 2 3 7" xfId="2502" xr:uid="{00000000-0005-0000-0000-0000C2090000}"/>
    <cellStyle name="Moneda 8 2 4" xfId="2503" xr:uid="{00000000-0005-0000-0000-0000C3090000}"/>
    <cellStyle name="Moneda 8 2 4 2" xfId="2504" xr:uid="{00000000-0005-0000-0000-0000C4090000}"/>
    <cellStyle name="Moneda 8 2 4 2 2" xfId="2505" xr:uid="{00000000-0005-0000-0000-0000C5090000}"/>
    <cellStyle name="Moneda 8 2 4 2 2 2" xfId="2506" xr:uid="{00000000-0005-0000-0000-0000C6090000}"/>
    <cellStyle name="Moneda 8 2 4 2 2 2 2" xfId="2507" xr:uid="{00000000-0005-0000-0000-0000C7090000}"/>
    <cellStyle name="Moneda 8 2 4 2 2 3" xfId="2508" xr:uid="{00000000-0005-0000-0000-0000C8090000}"/>
    <cellStyle name="Moneda 8 2 4 2 2 3 2" xfId="2509" xr:uid="{00000000-0005-0000-0000-0000C9090000}"/>
    <cellStyle name="Moneda 8 2 4 2 2 4" xfId="2510" xr:uid="{00000000-0005-0000-0000-0000CA090000}"/>
    <cellStyle name="Moneda 8 2 4 2 2 4 2" xfId="2511" xr:uid="{00000000-0005-0000-0000-0000CB090000}"/>
    <cellStyle name="Moneda 8 2 4 2 2 5" xfId="2512" xr:uid="{00000000-0005-0000-0000-0000CC090000}"/>
    <cellStyle name="Moneda 8 2 4 2 3" xfId="2513" xr:uid="{00000000-0005-0000-0000-0000CD090000}"/>
    <cellStyle name="Moneda 8 2 4 2 3 2" xfId="2514" xr:uid="{00000000-0005-0000-0000-0000CE090000}"/>
    <cellStyle name="Moneda 8 2 4 2 4" xfId="2515" xr:uid="{00000000-0005-0000-0000-0000CF090000}"/>
    <cellStyle name="Moneda 8 2 4 2 4 2" xfId="2516" xr:uid="{00000000-0005-0000-0000-0000D0090000}"/>
    <cellStyle name="Moneda 8 2 4 2 5" xfId="2517" xr:uid="{00000000-0005-0000-0000-0000D1090000}"/>
    <cellStyle name="Moneda 8 2 4 2 5 2" xfId="2518" xr:uid="{00000000-0005-0000-0000-0000D2090000}"/>
    <cellStyle name="Moneda 8 2 4 2 6" xfId="2519" xr:uid="{00000000-0005-0000-0000-0000D3090000}"/>
    <cellStyle name="Moneda 8 2 4 3" xfId="2520" xr:uid="{00000000-0005-0000-0000-0000D4090000}"/>
    <cellStyle name="Moneda 8 2 4 3 2" xfId="2521" xr:uid="{00000000-0005-0000-0000-0000D5090000}"/>
    <cellStyle name="Moneda 8 2 4 3 2 2" xfId="2522" xr:uid="{00000000-0005-0000-0000-0000D6090000}"/>
    <cellStyle name="Moneda 8 2 4 3 3" xfId="2523" xr:uid="{00000000-0005-0000-0000-0000D7090000}"/>
    <cellStyle name="Moneda 8 2 4 3 3 2" xfId="2524" xr:uid="{00000000-0005-0000-0000-0000D8090000}"/>
    <cellStyle name="Moneda 8 2 4 3 4" xfId="2525" xr:uid="{00000000-0005-0000-0000-0000D9090000}"/>
    <cellStyle name="Moneda 8 2 4 3 4 2" xfId="2526" xr:uid="{00000000-0005-0000-0000-0000DA090000}"/>
    <cellStyle name="Moneda 8 2 4 3 5" xfId="2527" xr:uid="{00000000-0005-0000-0000-0000DB090000}"/>
    <cellStyle name="Moneda 8 2 4 4" xfId="2528" xr:uid="{00000000-0005-0000-0000-0000DC090000}"/>
    <cellStyle name="Moneda 8 2 4 4 2" xfId="2529" xr:uid="{00000000-0005-0000-0000-0000DD090000}"/>
    <cellStyle name="Moneda 8 2 4 5" xfId="2530" xr:uid="{00000000-0005-0000-0000-0000DE090000}"/>
    <cellStyle name="Moneda 8 2 4 5 2" xfId="2531" xr:uid="{00000000-0005-0000-0000-0000DF090000}"/>
    <cellStyle name="Moneda 8 2 4 6" xfId="2532" xr:uid="{00000000-0005-0000-0000-0000E0090000}"/>
    <cellStyle name="Moneda 8 2 4 6 2" xfId="2533" xr:uid="{00000000-0005-0000-0000-0000E1090000}"/>
    <cellStyle name="Moneda 8 2 4 7" xfId="2534" xr:uid="{00000000-0005-0000-0000-0000E2090000}"/>
    <cellStyle name="Moneda 8 2 5" xfId="2535" xr:uid="{00000000-0005-0000-0000-0000E3090000}"/>
    <cellStyle name="Moneda 8 2 5 2" xfId="2536" xr:uid="{00000000-0005-0000-0000-0000E4090000}"/>
    <cellStyle name="Moneda 8 2 5 2 2" xfId="2537" xr:uid="{00000000-0005-0000-0000-0000E5090000}"/>
    <cellStyle name="Moneda 8 2 5 2 2 2" xfId="2538" xr:uid="{00000000-0005-0000-0000-0000E6090000}"/>
    <cellStyle name="Moneda 8 2 5 2 3" xfId="2539" xr:uid="{00000000-0005-0000-0000-0000E7090000}"/>
    <cellStyle name="Moneda 8 2 5 2 3 2" xfId="2540" xr:uid="{00000000-0005-0000-0000-0000E8090000}"/>
    <cellStyle name="Moneda 8 2 5 2 4" xfId="2541" xr:uid="{00000000-0005-0000-0000-0000E9090000}"/>
    <cellStyle name="Moneda 8 2 5 2 4 2" xfId="2542" xr:uid="{00000000-0005-0000-0000-0000EA090000}"/>
    <cellStyle name="Moneda 8 2 5 2 5" xfId="2543" xr:uid="{00000000-0005-0000-0000-0000EB090000}"/>
    <cellStyle name="Moneda 8 2 5 3" xfId="2544" xr:uid="{00000000-0005-0000-0000-0000EC090000}"/>
    <cellStyle name="Moneda 8 2 5 3 2" xfId="2545" xr:uid="{00000000-0005-0000-0000-0000ED090000}"/>
    <cellStyle name="Moneda 8 2 5 4" xfId="2546" xr:uid="{00000000-0005-0000-0000-0000EE090000}"/>
    <cellStyle name="Moneda 8 2 5 4 2" xfId="2547" xr:uid="{00000000-0005-0000-0000-0000EF090000}"/>
    <cellStyle name="Moneda 8 2 5 5" xfId="2548" xr:uid="{00000000-0005-0000-0000-0000F0090000}"/>
    <cellStyle name="Moneda 8 2 5 5 2" xfId="2549" xr:uid="{00000000-0005-0000-0000-0000F1090000}"/>
    <cellStyle name="Moneda 8 2 5 6" xfId="2550" xr:uid="{00000000-0005-0000-0000-0000F2090000}"/>
    <cellStyle name="Moneda 8 2 6" xfId="2551" xr:uid="{00000000-0005-0000-0000-0000F3090000}"/>
    <cellStyle name="Moneda 8 2 6 2" xfId="2552" xr:uid="{00000000-0005-0000-0000-0000F4090000}"/>
    <cellStyle name="Moneda 8 2 6 2 2" xfId="2553" xr:uid="{00000000-0005-0000-0000-0000F5090000}"/>
    <cellStyle name="Moneda 8 2 6 3" xfId="2554" xr:uid="{00000000-0005-0000-0000-0000F6090000}"/>
    <cellStyle name="Moneda 8 2 6 3 2" xfId="2555" xr:uid="{00000000-0005-0000-0000-0000F7090000}"/>
    <cellStyle name="Moneda 8 2 6 4" xfId="2556" xr:uid="{00000000-0005-0000-0000-0000F8090000}"/>
    <cellStyle name="Moneda 8 2 6 4 2" xfId="2557" xr:uid="{00000000-0005-0000-0000-0000F9090000}"/>
    <cellStyle name="Moneda 8 2 6 5" xfId="2558" xr:uid="{00000000-0005-0000-0000-0000FA090000}"/>
    <cellStyle name="Moneda 8 2 7" xfId="2559" xr:uid="{00000000-0005-0000-0000-0000FB090000}"/>
    <cellStyle name="Moneda 8 2 7 2" xfId="2560" xr:uid="{00000000-0005-0000-0000-0000FC090000}"/>
    <cellStyle name="Moneda 8 2 8" xfId="2561" xr:uid="{00000000-0005-0000-0000-0000FD090000}"/>
    <cellStyle name="Moneda 8 2 8 2" xfId="2562" xr:uid="{00000000-0005-0000-0000-0000FE090000}"/>
    <cellStyle name="Moneda 8 2 9" xfId="2563" xr:uid="{00000000-0005-0000-0000-0000FF090000}"/>
    <cellStyle name="Moneda 8 2 9 2" xfId="2564" xr:uid="{00000000-0005-0000-0000-0000000A0000}"/>
    <cellStyle name="Moneda 8 3" xfId="2565" xr:uid="{00000000-0005-0000-0000-0000010A0000}"/>
    <cellStyle name="Moneda 8 3 2" xfId="2566" xr:uid="{00000000-0005-0000-0000-0000020A0000}"/>
    <cellStyle name="Moneda 8 3 2 2" xfId="2567" xr:uid="{00000000-0005-0000-0000-0000030A0000}"/>
    <cellStyle name="Moneda 8 3 2 2 2" xfId="2568" xr:uid="{00000000-0005-0000-0000-0000040A0000}"/>
    <cellStyle name="Moneda 8 3 2 2 2 2" xfId="2569" xr:uid="{00000000-0005-0000-0000-0000050A0000}"/>
    <cellStyle name="Moneda 8 3 2 2 3" xfId="2570" xr:uid="{00000000-0005-0000-0000-0000060A0000}"/>
    <cellStyle name="Moneda 8 3 2 2 3 2" xfId="2571" xr:uid="{00000000-0005-0000-0000-0000070A0000}"/>
    <cellStyle name="Moneda 8 3 2 2 4" xfId="2572" xr:uid="{00000000-0005-0000-0000-0000080A0000}"/>
    <cellStyle name="Moneda 8 3 2 2 4 2" xfId="2573" xr:uid="{00000000-0005-0000-0000-0000090A0000}"/>
    <cellStyle name="Moneda 8 3 2 2 5" xfId="2574" xr:uid="{00000000-0005-0000-0000-00000A0A0000}"/>
    <cellStyle name="Moneda 8 3 2 3" xfId="2575" xr:uid="{00000000-0005-0000-0000-00000B0A0000}"/>
    <cellStyle name="Moneda 8 3 2 3 2" xfId="2576" xr:uid="{00000000-0005-0000-0000-00000C0A0000}"/>
    <cellStyle name="Moneda 8 3 2 4" xfId="2577" xr:uid="{00000000-0005-0000-0000-00000D0A0000}"/>
    <cellStyle name="Moneda 8 3 2 4 2" xfId="2578" xr:uid="{00000000-0005-0000-0000-00000E0A0000}"/>
    <cellStyle name="Moneda 8 3 2 5" xfId="2579" xr:uid="{00000000-0005-0000-0000-00000F0A0000}"/>
    <cellStyle name="Moneda 8 3 2 5 2" xfId="2580" xr:uid="{00000000-0005-0000-0000-0000100A0000}"/>
    <cellStyle name="Moneda 8 3 2 6" xfId="2581" xr:uid="{00000000-0005-0000-0000-0000110A0000}"/>
    <cellStyle name="Moneda 8 3 3" xfId="2582" xr:uid="{00000000-0005-0000-0000-0000120A0000}"/>
    <cellStyle name="Moneda 8 3 3 2" xfId="2583" xr:uid="{00000000-0005-0000-0000-0000130A0000}"/>
    <cellStyle name="Moneda 8 3 3 2 2" xfId="2584" xr:uid="{00000000-0005-0000-0000-0000140A0000}"/>
    <cellStyle name="Moneda 8 3 3 3" xfId="2585" xr:uid="{00000000-0005-0000-0000-0000150A0000}"/>
    <cellStyle name="Moneda 8 3 3 3 2" xfId="2586" xr:uid="{00000000-0005-0000-0000-0000160A0000}"/>
    <cellStyle name="Moneda 8 3 3 4" xfId="2587" xr:uid="{00000000-0005-0000-0000-0000170A0000}"/>
    <cellStyle name="Moneda 8 3 3 4 2" xfId="2588" xr:uid="{00000000-0005-0000-0000-0000180A0000}"/>
    <cellStyle name="Moneda 8 3 3 5" xfId="2589" xr:uid="{00000000-0005-0000-0000-0000190A0000}"/>
    <cellStyle name="Moneda 8 3 4" xfId="2590" xr:uid="{00000000-0005-0000-0000-00001A0A0000}"/>
    <cellStyle name="Moneda 8 3 4 2" xfId="2591" xr:uid="{00000000-0005-0000-0000-00001B0A0000}"/>
    <cellStyle name="Moneda 8 3 5" xfId="2592" xr:uid="{00000000-0005-0000-0000-00001C0A0000}"/>
    <cellStyle name="Moneda 8 3 5 2" xfId="2593" xr:uid="{00000000-0005-0000-0000-00001D0A0000}"/>
    <cellStyle name="Moneda 8 3 6" xfId="2594" xr:uid="{00000000-0005-0000-0000-00001E0A0000}"/>
    <cellStyle name="Moneda 8 3 6 2" xfId="2595" xr:uid="{00000000-0005-0000-0000-00001F0A0000}"/>
    <cellStyle name="Moneda 8 3 7" xfId="2596" xr:uid="{00000000-0005-0000-0000-0000200A0000}"/>
    <cellStyle name="Moneda 8 4" xfId="2597" xr:uid="{00000000-0005-0000-0000-0000210A0000}"/>
    <cellStyle name="Moneda 8 4 2" xfId="2598" xr:uid="{00000000-0005-0000-0000-0000220A0000}"/>
    <cellStyle name="Moneda 8 4 2 2" xfId="2599" xr:uid="{00000000-0005-0000-0000-0000230A0000}"/>
    <cellStyle name="Moneda 8 4 2 2 2" xfId="2600" xr:uid="{00000000-0005-0000-0000-0000240A0000}"/>
    <cellStyle name="Moneda 8 4 2 2 2 2" xfId="2601" xr:uid="{00000000-0005-0000-0000-0000250A0000}"/>
    <cellStyle name="Moneda 8 4 2 2 3" xfId="2602" xr:uid="{00000000-0005-0000-0000-0000260A0000}"/>
    <cellStyle name="Moneda 8 4 2 2 3 2" xfId="2603" xr:uid="{00000000-0005-0000-0000-0000270A0000}"/>
    <cellStyle name="Moneda 8 4 2 2 4" xfId="2604" xr:uid="{00000000-0005-0000-0000-0000280A0000}"/>
    <cellStyle name="Moneda 8 4 2 2 4 2" xfId="2605" xr:uid="{00000000-0005-0000-0000-0000290A0000}"/>
    <cellStyle name="Moneda 8 4 2 2 5" xfId="2606" xr:uid="{00000000-0005-0000-0000-00002A0A0000}"/>
    <cellStyle name="Moneda 8 4 2 3" xfId="2607" xr:uid="{00000000-0005-0000-0000-00002B0A0000}"/>
    <cellStyle name="Moneda 8 4 2 3 2" xfId="2608" xr:uid="{00000000-0005-0000-0000-00002C0A0000}"/>
    <cellStyle name="Moneda 8 4 2 4" xfId="2609" xr:uid="{00000000-0005-0000-0000-00002D0A0000}"/>
    <cellStyle name="Moneda 8 4 2 4 2" xfId="2610" xr:uid="{00000000-0005-0000-0000-00002E0A0000}"/>
    <cellStyle name="Moneda 8 4 2 5" xfId="2611" xr:uid="{00000000-0005-0000-0000-00002F0A0000}"/>
    <cellStyle name="Moneda 8 4 2 5 2" xfId="2612" xr:uid="{00000000-0005-0000-0000-0000300A0000}"/>
    <cellStyle name="Moneda 8 4 2 6" xfId="2613" xr:uid="{00000000-0005-0000-0000-0000310A0000}"/>
    <cellStyle name="Moneda 8 4 3" xfId="2614" xr:uid="{00000000-0005-0000-0000-0000320A0000}"/>
    <cellStyle name="Moneda 8 4 3 2" xfId="2615" xr:uid="{00000000-0005-0000-0000-0000330A0000}"/>
    <cellStyle name="Moneda 8 4 3 2 2" xfId="2616" xr:uid="{00000000-0005-0000-0000-0000340A0000}"/>
    <cellStyle name="Moneda 8 4 3 3" xfId="2617" xr:uid="{00000000-0005-0000-0000-0000350A0000}"/>
    <cellStyle name="Moneda 8 4 3 3 2" xfId="2618" xr:uid="{00000000-0005-0000-0000-0000360A0000}"/>
    <cellStyle name="Moneda 8 4 3 4" xfId="2619" xr:uid="{00000000-0005-0000-0000-0000370A0000}"/>
    <cellStyle name="Moneda 8 4 3 4 2" xfId="2620" xr:uid="{00000000-0005-0000-0000-0000380A0000}"/>
    <cellStyle name="Moneda 8 4 3 5" xfId="2621" xr:uid="{00000000-0005-0000-0000-0000390A0000}"/>
    <cellStyle name="Moneda 8 4 4" xfId="2622" xr:uid="{00000000-0005-0000-0000-00003A0A0000}"/>
    <cellStyle name="Moneda 8 4 4 2" xfId="2623" xr:uid="{00000000-0005-0000-0000-00003B0A0000}"/>
    <cellStyle name="Moneda 8 4 5" xfId="2624" xr:uid="{00000000-0005-0000-0000-00003C0A0000}"/>
    <cellStyle name="Moneda 8 4 5 2" xfId="2625" xr:uid="{00000000-0005-0000-0000-00003D0A0000}"/>
    <cellStyle name="Moneda 8 4 6" xfId="2626" xr:uid="{00000000-0005-0000-0000-00003E0A0000}"/>
    <cellStyle name="Moneda 8 4 6 2" xfId="2627" xr:uid="{00000000-0005-0000-0000-00003F0A0000}"/>
    <cellStyle name="Moneda 8 4 7" xfId="2628" xr:uid="{00000000-0005-0000-0000-0000400A0000}"/>
    <cellStyle name="Moneda 8 5" xfId="2629" xr:uid="{00000000-0005-0000-0000-0000410A0000}"/>
    <cellStyle name="Moneda 8 5 2" xfId="2630" xr:uid="{00000000-0005-0000-0000-0000420A0000}"/>
    <cellStyle name="Moneda 8 5 2 2" xfId="2631" xr:uid="{00000000-0005-0000-0000-0000430A0000}"/>
    <cellStyle name="Moneda 8 5 2 2 2" xfId="2632" xr:uid="{00000000-0005-0000-0000-0000440A0000}"/>
    <cellStyle name="Moneda 8 5 2 2 2 2" xfId="2633" xr:uid="{00000000-0005-0000-0000-0000450A0000}"/>
    <cellStyle name="Moneda 8 5 2 2 3" xfId="2634" xr:uid="{00000000-0005-0000-0000-0000460A0000}"/>
    <cellStyle name="Moneda 8 5 2 2 3 2" xfId="2635" xr:uid="{00000000-0005-0000-0000-0000470A0000}"/>
    <cellStyle name="Moneda 8 5 2 2 4" xfId="2636" xr:uid="{00000000-0005-0000-0000-0000480A0000}"/>
    <cellStyle name="Moneda 8 5 2 2 4 2" xfId="2637" xr:uid="{00000000-0005-0000-0000-0000490A0000}"/>
    <cellStyle name="Moneda 8 5 2 2 5" xfId="2638" xr:uid="{00000000-0005-0000-0000-00004A0A0000}"/>
    <cellStyle name="Moneda 8 5 2 3" xfId="2639" xr:uid="{00000000-0005-0000-0000-00004B0A0000}"/>
    <cellStyle name="Moneda 8 5 2 3 2" xfId="2640" xr:uid="{00000000-0005-0000-0000-00004C0A0000}"/>
    <cellStyle name="Moneda 8 5 2 4" xfId="2641" xr:uid="{00000000-0005-0000-0000-00004D0A0000}"/>
    <cellStyle name="Moneda 8 5 2 4 2" xfId="2642" xr:uid="{00000000-0005-0000-0000-00004E0A0000}"/>
    <cellStyle name="Moneda 8 5 2 5" xfId="2643" xr:uid="{00000000-0005-0000-0000-00004F0A0000}"/>
    <cellStyle name="Moneda 8 5 2 5 2" xfId="2644" xr:uid="{00000000-0005-0000-0000-0000500A0000}"/>
    <cellStyle name="Moneda 8 5 2 6" xfId="2645" xr:uid="{00000000-0005-0000-0000-0000510A0000}"/>
    <cellStyle name="Moneda 8 5 3" xfId="2646" xr:uid="{00000000-0005-0000-0000-0000520A0000}"/>
    <cellStyle name="Moneda 8 5 3 2" xfId="2647" xr:uid="{00000000-0005-0000-0000-0000530A0000}"/>
    <cellStyle name="Moneda 8 5 3 2 2" xfId="2648" xr:uid="{00000000-0005-0000-0000-0000540A0000}"/>
    <cellStyle name="Moneda 8 5 3 3" xfId="2649" xr:uid="{00000000-0005-0000-0000-0000550A0000}"/>
    <cellStyle name="Moneda 8 5 3 3 2" xfId="2650" xr:uid="{00000000-0005-0000-0000-0000560A0000}"/>
    <cellStyle name="Moneda 8 5 3 4" xfId="2651" xr:uid="{00000000-0005-0000-0000-0000570A0000}"/>
    <cellStyle name="Moneda 8 5 3 4 2" xfId="2652" xr:uid="{00000000-0005-0000-0000-0000580A0000}"/>
    <cellStyle name="Moneda 8 5 3 5" xfId="2653" xr:uid="{00000000-0005-0000-0000-0000590A0000}"/>
    <cellStyle name="Moneda 8 5 4" xfId="2654" xr:uid="{00000000-0005-0000-0000-00005A0A0000}"/>
    <cellStyle name="Moneda 8 5 4 2" xfId="2655" xr:uid="{00000000-0005-0000-0000-00005B0A0000}"/>
    <cellStyle name="Moneda 8 5 5" xfId="2656" xr:uid="{00000000-0005-0000-0000-00005C0A0000}"/>
    <cellStyle name="Moneda 8 5 5 2" xfId="2657" xr:uid="{00000000-0005-0000-0000-00005D0A0000}"/>
    <cellStyle name="Moneda 8 5 6" xfId="2658" xr:uid="{00000000-0005-0000-0000-00005E0A0000}"/>
    <cellStyle name="Moneda 8 5 6 2" xfId="2659" xr:uid="{00000000-0005-0000-0000-00005F0A0000}"/>
    <cellStyle name="Moneda 8 5 7" xfId="2660" xr:uid="{00000000-0005-0000-0000-0000600A0000}"/>
    <cellStyle name="Moneda 8 6" xfId="2661" xr:uid="{00000000-0005-0000-0000-0000610A0000}"/>
    <cellStyle name="Moneda 8 6 2" xfId="2662" xr:uid="{00000000-0005-0000-0000-0000620A0000}"/>
    <cellStyle name="Moneda 8 6 2 2" xfId="2663" xr:uid="{00000000-0005-0000-0000-0000630A0000}"/>
    <cellStyle name="Moneda 8 6 2 2 2" xfId="2664" xr:uid="{00000000-0005-0000-0000-0000640A0000}"/>
    <cellStyle name="Moneda 8 6 2 3" xfId="2665" xr:uid="{00000000-0005-0000-0000-0000650A0000}"/>
    <cellStyle name="Moneda 8 6 2 3 2" xfId="2666" xr:uid="{00000000-0005-0000-0000-0000660A0000}"/>
    <cellStyle name="Moneda 8 6 2 4" xfId="2667" xr:uid="{00000000-0005-0000-0000-0000670A0000}"/>
    <cellStyle name="Moneda 8 6 2 4 2" xfId="2668" xr:uid="{00000000-0005-0000-0000-0000680A0000}"/>
    <cellStyle name="Moneda 8 6 2 5" xfId="2669" xr:uid="{00000000-0005-0000-0000-0000690A0000}"/>
    <cellStyle name="Moneda 8 6 3" xfId="2670" xr:uid="{00000000-0005-0000-0000-00006A0A0000}"/>
    <cellStyle name="Moneda 8 6 3 2" xfId="2671" xr:uid="{00000000-0005-0000-0000-00006B0A0000}"/>
    <cellStyle name="Moneda 8 6 4" xfId="2672" xr:uid="{00000000-0005-0000-0000-00006C0A0000}"/>
    <cellStyle name="Moneda 8 6 4 2" xfId="2673" xr:uid="{00000000-0005-0000-0000-00006D0A0000}"/>
    <cellStyle name="Moneda 8 6 5" xfId="2674" xr:uid="{00000000-0005-0000-0000-00006E0A0000}"/>
    <cellStyle name="Moneda 8 6 5 2" xfId="2675" xr:uid="{00000000-0005-0000-0000-00006F0A0000}"/>
    <cellStyle name="Moneda 8 6 6" xfId="2676" xr:uid="{00000000-0005-0000-0000-0000700A0000}"/>
    <cellStyle name="Moneda 8 7" xfId="2677" xr:uid="{00000000-0005-0000-0000-0000710A0000}"/>
    <cellStyle name="Moneda 8 7 2" xfId="2678" xr:uid="{00000000-0005-0000-0000-0000720A0000}"/>
    <cellStyle name="Moneda 8 7 2 2" xfId="2679" xr:uid="{00000000-0005-0000-0000-0000730A0000}"/>
    <cellStyle name="Moneda 8 7 3" xfId="2680" xr:uid="{00000000-0005-0000-0000-0000740A0000}"/>
    <cellStyle name="Moneda 8 7 3 2" xfId="2681" xr:uid="{00000000-0005-0000-0000-0000750A0000}"/>
    <cellStyle name="Moneda 8 7 4" xfId="2682" xr:uid="{00000000-0005-0000-0000-0000760A0000}"/>
    <cellStyle name="Moneda 8 7 4 2" xfId="2683" xr:uid="{00000000-0005-0000-0000-0000770A0000}"/>
    <cellStyle name="Moneda 8 7 5" xfId="2684" xr:uid="{00000000-0005-0000-0000-0000780A0000}"/>
    <cellStyle name="Moneda 8 8" xfId="2685" xr:uid="{00000000-0005-0000-0000-0000790A0000}"/>
    <cellStyle name="Moneda 8 8 2" xfId="2686" xr:uid="{00000000-0005-0000-0000-00007A0A0000}"/>
    <cellStyle name="Moneda 8 8 2 2" xfId="2687" xr:uid="{00000000-0005-0000-0000-00007B0A0000}"/>
    <cellStyle name="Moneda 8 8 3" xfId="2688" xr:uid="{00000000-0005-0000-0000-00007C0A0000}"/>
    <cellStyle name="Moneda 8 8 3 2" xfId="2689" xr:uid="{00000000-0005-0000-0000-00007D0A0000}"/>
    <cellStyle name="Moneda 8 8 4" xfId="2690" xr:uid="{00000000-0005-0000-0000-00007E0A0000}"/>
    <cellStyle name="Moneda 8 8 4 2" xfId="2691" xr:uid="{00000000-0005-0000-0000-00007F0A0000}"/>
    <cellStyle name="Moneda 8 8 5" xfId="2692" xr:uid="{00000000-0005-0000-0000-0000800A0000}"/>
    <cellStyle name="Moneda 8 9" xfId="2693" xr:uid="{00000000-0005-0000-0000-0000810A0000}"/>
    <cellStyle name="Moneda 8 9 2" xfId="2694" xr:uid="{00000000-0005-0000-0000-0000820A0000}"/>
    <cellStyle name="Moneda 9" xfId="2695" xr:uid="{00000000-0005-0000-0000-0000830A0000}"/>
    <cellStyle name="Moneda 9 10" xfId="2696" xr:uid="{00000000-0005-0000-0000-0000840A0000}"/>
    <cellStyle name="Moneda 9 11" xfId="2697" xr:uid="{00000000-0005-0000-0000-0000850A0000}"/>
    <cellStyle name="Moneda 9 2" xfId="2698" xr:uid="{00000000-0005-0000-0000-0000860A0000}"/>
    <cellStyle name="Moneda 9 2 2" xfId="2699" xr:uid="{00000000-0005-0000-0000-0000870A0000}"/>
    <cellStyle name="Moneda 9 2 2 2" xfId="2700" xr:uid="{00000000-0005-0000-0000-0000880A0000}"/>
    <cellStyle name="Moneda 9 2 2 2 2" xfId="2701" xr:uid="{00000000-0005-0000-0000-0000890A0000}"/>
    <cellStyle name="Moneda 9 2 2 2 2 2" xfId="2702" xr:uid="{00000000-0005-0000-0000-00008A0A0000}"/>
    <cellStyle name="Moneda 9 2 2 2 3" xfId="2703" xr:uid="{00000000-0005-0000-0000-00008B0A0000}"/>
    <cellStyle name="Moneda 9 2 2 2 3 2" xfId="2704" xr:uid="{00000000-0005-0000-0000-00008C0A0000}"/>
    <cellStyle name="Moneda 9 2 2 2 4" xfId="2705" xr:uid="{00000000-0005-0000-0000-00008D0A0000}"/>
    <cellStyle name="Moneda 9 2 2 2 4 2" xfId="2706" xr:uid="{00000000-0005-0000-0000-00008E0A0000}"/>
    <cellStyle name="Moneda 9 2 2 2 5" xfId="2707" xr:uid="{00000000-0005-0000-0000-00008F0A0000}"/>
    <cellStyle name="Moneda 9 2 2 3" xfId="2708" xr:uid="{00000000-0005-0000-0000-0000900A0000}"/>
    <cellStyle name="Moneda 9 2 2 3 2" xfId="2709" xr:uid="{00000000-0005-0000-0000-0000910A0000}"/>
    <cellStyle name="Moneda 9 2 2 4" xfId="2710" xr:uid="{00000000-0005-0000-0000-0000920A0000}"/>
    <cellStyle name="Moneda 9 2 2 4 2" xfId="2711" xr:uid="{00000000-0005-0000-0000-0000930A0000}"/>
    <cellStyle name="Moneda 9 2 2 5" xfId="2712" xr:uid="{00000000-0005-0000-0000-0000940A0000}"/>
    <cellStyle name="Moneda 9 2 2 5 2" xfId="2713" xr:uid="{00000000-0005-0000-0000-0000950A0000}"/>
    <cellStyle name="Moneda 9 2 2 6" xfId="2714" xr:uid="{00000000-0005-0000-0000-0000960A0000}"/>
    <cellStyle name="Moneda 9 2 3" xfId="2715" xr:uid="{00000000-0005-0000-0000-0000970A0000}"/>
    <cellStyle name="Moneda 9 2 3 2" xfId="2716" xr:uid="{00000000-0005-0000-0000-0000980A0000}"/>
    <cellStyle name="Moneda 9 2 3 2 2" xfId="2717" xr:uid="{00000000-0005-0000-0000-0000990A0000}"/>
    <cellStyle name="Moneda 9 2 3 3" xfId="2718" xr:uid="{00000000-0005-0000-0000-00009A0A0000}"/>
    <cellStyle name="Moneda 9 2 3 3 2" xfId="2719" xr:uid="{00000000-0005-0000-0000-00009B0A0000}"/>
    <cellStyle name="Moneda 9 2 3 4" xfId="2720" xr:uid="{00000000-0005-0000-0000-00009C0A0000}"/>
    <cellStyle name="Moneda 9 2 3 4 2" xfId="2721" xr:uid="{00000000-0005-0000-0000-00009D0A0000}"/>
    <cellStyle name="Moneda 9 2 3 5" xfId="2722" xr:uid="{00000000-0005-0000-0000-00009E0A0000}"/>
    <cellStyle name="Moneda 9 2 4" xfId="2723" xr:uid="{00000000-0005-0000-0000-00009F0A0000}"/>
    <cellStyle name="Moneda 9 2 4 2" xfId="2724" xr:uid="{00000000-0005-0000-0000-0000A00A0000}"/>
    <cellStyle name="Moneda 9 2 5" xfId="2725" xr:uid="{00000000-0005-0000-0000-0000A10A0000}"/>
    <cellStyle name="Moneda 9 2 5 2" xfId="2726" xr:uid="{00000000-0005-0000-0000-0000A20A0000}"/>
    <cellStyle name="Moneda 9 2 6" xfId="2727" xr:uid="{00000000-0005-0000-0000-0000A30A0000}"/>
    <cellStyle name="Moneda 9 2 6 2" xfId="2728" xr:uid="{00000000-0005-0000-0000-0000A40A0000}"/>
    <cellStyle name="Moneda 9 2 7" xfId="2729" xr:uid="{00000000-0005-0000-0000-0000A50A0000}"/>
    <cellStyle name="Moneda 9 2 8" xfId="2730" xr:uid="{00000000-0005-0000-0000-0000A60A0000}"/>
    <cellStyle name="Moneda 9 3" xfId="2731" xr:uid="{00000000-0005-0000-0000-0000A70A0000}"/>
    <cellStyle name="Moneda 9 3 2" xfId="2732" xr:uid="{00000000-0005-0000-0000-0000A80A0000}"/>
    <cellStyle name="Moneda 9 3 2 2" xfId="2733" xr:uid="{00000000-0005-0000-0000-0000A90A0000}"/>
    <cellStyle name="Moneda 9 3 2 2 2" xfId="2734" xr:uid="{00000000-0005-0000-0000-0000AA0A0000}"/>
    <cellStyle name="Moneda 9 3 2 2 2 2" xfId="2735" xr:uid="{00000000-0005-0000-0000-0000AB0A0000}"/>
    <cellStyle name="Moneda 9 3 2 2 3" xfId="2736" xr:uid="{00000000-0005-0000-0000-0000AC0A0000}"/>
    <cellStyle name="Moneda 9 3 2 2 3 2" xfId="2737" xr:uid="{00000000-0005-0000-0000-0000AD0A0000}"/>
    <cellStyle name="Moneda 9 3 2 2 4" xfId="2738" xr:uid="{00000000-0005-0000-0000-0000AE0A0000}"/>
    <cellStyle name="Moneda 9 3 2 2 4 2" xfId="2739" xr:uid="{00000000-0005-0000-0000-0000AF0A0000}"/>
    <cellStyle name="Moneda 9 3 2 2 5" xfId="2740" xr:uid="{00000000-0005-0000-0000-0000B00A0000}"/>
    <cellStyle name="Moneda 9 3 2 3" xfId="2741" xr:uid="{00000000-0005-0000-0000-0000B10A0000}"/>
    <cellStyle name="Moneda 9 3 2 3 2" xfId="2742" xr:uid="{00000000-0005-0000-0000-0000B20A0000}"/>
    <cellStyle name="Moneda 9 3 2 4" xfId="2743" xr:uid="{00000000-0005-0000-0000-0000B30A0000}"/>
    <cellStyle name="Moneda 9 3 2 4 2" xfId="2744" xr:uid="{00000000-0005-0000-0000-0000B40A0000}"/>
    <cellStyle name="Moneda 9 3 2 5" xfId="2745" xr:uid="{00000000-0005-0000-0000-0000B50A0000}"/>
    <cellStyle name="Moneda 9 3 2 5 2" xfId="2746" xr:uid="{00000000-0005-0000-0000-0000B60A0000}"/>
    <cellStyle name="Moneda 9 3 2 6" xfId="2747" xr:uid="{00000000-0005-0000-0000-0000B70A0000}"/>
    <cellStyle name="Moneda 9 3 3" xfId="2748" xr:uid="{00000000-0005-0000-0000-0000B80A0000}"/>
    <cellStyle name="Moneda 9 3 3 2" xfId="2749" xr:uid="{00000000-0005-0000-0000-0000B90A0000}"/>
    <cellStyle name="Moneda 9 3 3 2 2" xfId="2750" xr:uid="{00000000-0005-0000-0000-0000BA0A0000}"/>
    <cellStyle name="Moneda 9 3 3 3" xfId="2751" xr:uid="{00000000-0005-0000-0000-0000BB0A0000}"/>
    <cellStyle name="Moneda 9 3 3 3 2" xfId="2752" xr:uid="{00000000-0005-0000-0000-0000BC0A0000}"/>
    <cellStyle name="Moneda 9 3 3 4" xfId="2753" xr:uid="{00000000-0005-0000-0000-0000BD0A0000}"/>
    <cellStyle name="Moneda 9 3 3 4 2" xfId="2754" xr:uid="{00000000-0005-0000-0000-0000BE0A0000}"/>
    <cellStyle name="Moneda 9 3 3 5" xfId="2755" xr:uid="{00000000-0005-0000-0000-0000BF0A0000}"/>
    <cellStyle name="Moneda 9 3 4" xfId="2756" xr:uid="{00000000-0005-0000-0000-0000C00A0000}"/>
    <cellStyle name="Moneda 9 3 4 2" xfId="2757" xr:uid="{00000000-0005-0000-0000-0000C10A0000}"/>
    <cellStyle name="Moneda 9 3 5" xfId="2758" xr:uid="{00000000-0005-0000-0000-0000C20A0000}"/>
    <cellStyle name="Moneda 9 3 5 2" xfId="2759" xr:uid="{00000000-0005-0000-0000-0000C30A0000}"/>
    <cellStyle name="Moneda 9 3 6" xfId="2760" xr:uid="{00000000-0005-0000-0000-0000C40A0000}"/>
    <cellStyle name="Moneda 9 3 6 2" xfId="2761" xr:uid="{00000000-0005-0000-0000-0000C50A0000}"/>
    <cellStyle name="Moneda 9 3 7" xfId="2762" xr:uid="{00000000-0005-0000-0000-0000C60A0000}"/>
    <cellStyle name="Moneda 9 4" xfId="2763" xr:uid="{00000000-0005-0000-0000-0000C70A0000}"/>
    <cellStyle name="Moneda 9 4 2" xfId="2764" xr:uid="{00000000-0005-0000-0000-0000C80A0000}"/>
    <cellStyle name="Moneda 9 4 2 2" xfId="2765" xr:uid="{00000000-0005-0000-0000-0000C90A0000}"/>
    <cellStyle name="Moneda 9 4 2 2 2" xfId="2766" xr:uid="{00000000-0005-0000-0000-0000CA0A0000}"/>
    <cellStyle name="Moneda 9 4 2 2 2 2" xfId="2767" xr:uid="{00000000-0005-0000-0000-0000CB0A0000}"/>
    <cellStyle name="Moneda 9 4 2 2 3" xfId="2768" xr:uid="{00000000-0005-0000-0000-0000CC0A0000}"/>
    <cellStyle name="Moneda 9 4 2 2 3 2" xfId="2769" xr:uid="{00000000-0005-0000-0000-0000CD0A0000}"/>
    <cellStyle name="Moneda 9 4 2 2 4" xfId="2770" xr:uid="{00000000-0005-0000-0000-0000CE0A0000}"/>
    <cellStyle name="Moneda 9 4 2 2 4 2" xfId="2771" xr:uid="{00000000-0005-0000-0000-0000CF0A0000}"/>
    <cellStyle name="Moneda 9 4 2 2 5" xfId="2772" xr:uid="{00000000-0005-0000-0000-0000D00A0000}"/>
    <cellStyle name="Moneda 9 4 2 3" xfId="2773" xr:uid="{00000000-0005-0000-0000-0000D10A0000}"/>
    <cellStyle name="Moneda 9 4 2 3 2" xfId="2774" xr:uid="{00000000-0005-0000-0000-0000D20A0000}"/>
    <cellStyle name="Moneda 9 4 2 4" xfId="2775" xr:uid="{00000000-0005-0000-0000-0000D30A0000}"/>
    <cellStyle name="Moneda 9 4 2 4 2" xfId="2776" xr:uid="{00000000-0005-0000-0000-0000D40A0000}"/>
    <cellStyle name="Moneda 9 4 2 5" xfId="2777" xr:uid="{00000000-0005-0000-0000-0000D50A0000}"/>
    <cellStyle name="Moneda 9 4 2 5 2" xfId="2778" xr:uid="{00000000-0005-0000-0000-0000D60A0000}"/>
    <cellStyle name="Moneda 9 4 2 6" xfId="2779" xr:uid="{00000000-0005-0000-0000-0000D70A0000}"/>
    <cellStyle name="Moneda 9 4 3" xfId="2780" xr:uid="{00000000-0005-0000-0000-0000D80A0000}"/>
    <cellStyle name="Moneda 9 4 3 2" xfId="2781" xr:uid="{00000000-0005-0000-0000-0000D90A0000}"/>
    <cellStyle name="Moneda 9 4 3 2 2" xfId="2782" xr:uid="{00000000-0005-0000-0000-0000DA0A0000}"/>
    <cellStyle name="Moneda 9 4 3 3" xfId="2783" xr:uid="{00000000-0005-0000-0000-0000DB0A0000}"/>
    <cellStyle name="Moneda 9 4 3 3 2" xfId="2784" xr:uid="{00000000-0005-0000-0000-0000DC0A0000}"/>
    <cellStyle name="Moneda 9 4 3 4" xfId="2785" xr:uid="{00000000-0005-0000-0000-0000DD0A0000}"/>
    <cellStyle name="Moneda 9 4 3 4 2" xfId="2786" xr:uid="{00000000-0005-0000-0000-0000DE0A0000}"/>
    <cellStyle name="Moneda 9 4 3 5" xfId="2787" xr:uid="{00000000-0005-0000-0000-0000DF0A0000}"/>
    <cellStyle name="Moneda 9 4 4" xfId="2788" xr:uid="{00000000-0005-0000-0000-0000E00A0000}"/>
    <cellStyle name="Moneda 9 4 4 2" xfId="2789" xr:uid="{00000000-0005-0000-0000-0000E10A0000}"/>
    <cellStyle name="Moneda 9 4 5" xfId="2790" xr:uid="{00000000-0005-0000-0000-0000E20A0000}"/>
    <cellStyle name="Moneda 9 4 5 2" xfId="2791" xr:uid="{00000000-0005-0000-0000-0000E30A0000}"/>
    <cellStyle name="Moneda 9 4 6" xfId="2792" xr:uid="{00000000-0005-0000-0000-0000E40A0000}"/>
    <cellStyle name="Moneda 9 4 6 2" xfId="2793" xr:uid="{00000000-0005-0000-0000-0000E50A0000}"/>
    <cellStyle name="Moneda 9 4 7" xfId="2794" xr:uid="{00000000-0005-0000-0000-0000E60A0000}"/>
    <cellStyle name="Moneda 9 5" xfId="2795" xr:uid="{00000000-0005-0000-0000-0000E70A0000}"/>
    <cellStyle name="Moneda 9 5 2" xfId="2796" xr:uid="{00000000-0005-0000-0000-0000E80A0000}"/>
    <cellStyle name="Moneda 9 5 2 2" xfId="2797" xr:uid="{00000000-0005-0000-0000-0000E90A0000}"/>
    <cellStyle name="Moneda 9 5 2 2 2" xfId="2798" xr:uid="{00000000-0005-0000-0000-0000EA0A0000}"/>
    <cellStyle name="Moneda 9 5 2 3" xfId="2799" xr:uid="{00000000-0005-0000-0000-0000EB0A0000}"/>
    <cellStyle name="Moneda 9 5 2 3 2" xfId="2800" xr:uid="{00000000-0005-0000-0000-0000EC0A0000}"/>
    <cellStyle name="Moneda 9 5 2 4" xfId="2801" xr:uid="{00000000-0005-0000-0000-0000ED0A0000}"/>
    <cellStyle name="Moneda 9 5 2 4 2" xfId="2802" xr:uid="{00000000-0005-0000-0000-0000EE0A0000}"/>
    <cellStyle name="Moneda 9 5 2 5" xfId="2803" xr:uid="{00000000-0005-0000-0000-0000EF0A0000}"/>
    <cellStyle name="Moneda 9 5 3" xfId="2804" xr:uid="{00000000-0005-0000-0000-0000F00A0000}"/>
    <cellStyle name="Moneda 9 5 3 2" xfId="2805" xr:uid="{00000000-0005-0000-0000-0000F10A0000}"/>
    <cellStyle name="Moneda 9 5 4" xfId="2806" xr:uid="{00000000-0005-0000-0000-0000F20A0000}"/>
    <cellStyle name="Moneda 9 5 4 2" xfId="2807" xr:uid="{00000000-0005-0000-0000-0000F30A0000}"/>
    <cellStyle name="Moneda 9 5 5" xfId="2808" xr:uid="{00000000-0005-0000-0000-0000F40A0000}"/>
    <cellStyle name="Moneda 9 5 5 2" xfId="2809" xr:uid="{00000000-0005-0000-0000-0000F50A0000}"/>
    <cellStyle name="Moneda 9 5 6" xfId="2810" xr:uid="{00000000-0005-0000-0000-0000F60A0000}"/>
    <cellStyle name="Moneda 9 6" xfId="2811" xr:uid="{00000000-0005-0000-0000-0000F70A0000}"/>
    <cellStyle name="Moneda 9 6 2" xfId="2812" xr:uid="{00000000-0005-0000-0000-0000F80A0000}"/>
    <cellStyle name="Moneda 9 6 2 2" xfId="2813" xr:uid="{00000000-0005-0000-0000-0000F90A0000}"/>
    <cellStyle name="Moneda 9 6 3" xfId="2814" xr:uid="{00000000-0005-0000-0000-0000FA0A0000}"/>
    <cellStyle name="Moneda 9 6 3 2" xfId="2815" xr:uid="{00000000-0005-0000-0000-0000FB0A0000}"/>
    <cellStyle name="Moneda 9 6 4" xfId="2816" xr:uid="{00000000-0005-0000-0000-0000FC0A0000}"/>
    <cellStyle name="Moneda 9 6 4 2" xfId="2817" xr:uid="{00000000-0005-0000-0000-0000FD0A0000}"/>
    <cellStyle name="Moneda 9 6 5" xfId="2818" xr:uid="{00000000-0005-0000-0000-0000FE0A0000}"/>
    <cellStyle name="Moneda 9 7" xfId="2819" xr:uid="{00000000-0005-0000-0000-0000FF0A0000}"/>
    <cellStyle name="Moneda 9 7 2" xfId="2820" xr:uid="{00000000-0005-0000-0000-0000000B0000}"/>
    <cellStyle name="Moneda 9 8" xfId="2821" xr:uid="{00000000-0005-0000-0000-0000010B0000}"/>
    <cellStyle name="Moneda 9 8 2" xfId="2822" xr:uid="{00000000-0005-0000-0000-0000020B0000}"/>
    <cellStyle name="Moneda 9 9" xfId="2823" xr:uid="{00000000-0005-0000-0000-0000030B0000}"/>
    <cellStyle name="Moneda 9 9 2" xfId="2824" xr:uid="{00000000-0005-0000-0000-0000040B0000}"/>
    <cellStyle name="Neutral 2" xfId="2825" xr:uid="{00000000-0005-0000-0000-0000060B0000}"/>
    <cellStyle name="Normal" xfId="0" builtinId="0"/>
    <cellStyle name="Normal 2" xfId="14" xr:uid="{00000000-0005-0000-0000-0000080B0000}"/>
    <cellStyle name="Normal 2 10" xfId="15" xr:uid="{00000000-0005-0000-0000-0000090B0000}"/>
    <cellStyle name="Normal 2 2" xfId="2826" xr:uid="{00000000-0005-0000-0000-00000A0B0000}"/>
    <cellStyle name="Normal 2 2 2" xfId="2827" xr:uid="{00000000-0005-0000-0000-00000B0B0000}"/>
    <cellStyle name="Normal 2 3" xfId="2828" xr:uid="{00000000-0005-0000-0000-00000C0B0000}"/>
    <cellStyle name="Normal 2 3 2" xfId="2829" xr:uid="{00000000-0005-0000-0000-00000D0B0000}"/>
    <cellStyle name="Normal 2 4" xfId="2830" xr:uid="{00000000-0005-0000-0000-00000E0B0000}"/>
    <cellStyle name="Normal 3" xfId="16" xr:uid="{00000000-0005-0000-0000-00000F0B0000}"/>
    <cellStyle name="Normal 3 2" xfId="17" xr:uid="{00000000-0005-0000-0000-0000100B0000}"/>
    <cellStyle name="Normal 3 2 2" xfId="2831" xr:uid="{00000000-0005-0000-0000-0000110B0000}"/>
    <cellStyle name="Normal 3 2 2 2" xfId="2832" xr:uid="{00000000-0005-0000-0000-0000120B0000}"/>
    <cellStyle name="Normal 3 2 3" xfId="2833" xr:uid="{00000000-0005-0000-0000-0000130B0000}"/>
    <cellStyle name="Normal 3 3" xfId="2834" xr:uid="{00000000-0005-0000-0000-0000140B0000}"/>
    <cellStyle name="Normal 3 4" xfId="2835" xr:uid="{00000000-0005-0000-0000-0000150B0000}"/>
    <cellStyle name="Normal 3 5" xfId="2836" xr:uid="{00000000-0005-0000-0000-0000160B0000}"/>
    <cellStyle name="Normal 3_CADENA DE VALOR" xfId="24" xr:uid="{00000000-0005-0000-0000-0000170B0000}"/>
    <cellStyle name="Normal 4" xfId="2837" xr:uid="{00000000-0005-0000-0000-0000180B0000}"/>
    <cellStyle name="Normal 4 2" xfId="18" xr:uid="{00000000-0005-0000-0000-0000190B0000}"/>
    <cellStyle name="Normal 5" xfId="2838" xr:uid="{00000000-0005-0000-0000-00001A0B0000}"/>
    <cellStyle name="Normal 6 2" xfId="2839" xr:uid="{00000000-0005-0000-0000-00001B0B0000}"/>
    <cellStyle name="Normal_CADENA DE VALOR" xfId="2913" xr:uid="{93DC5F1E-5557-4C2B-BD9B-1D4D73BFD25E}"/>
    <cellStyle name="Numeric" xfId="2840" xr:uid="{00000000-0005-0000-0000-00001D0B0000}"/>
    <cellStyle name="NumericWithBorder" xfId="2841" xr:uid="{00000000-0005-0000-0000-00001E0B0000}"/>
    <cellStyle name="NumericWithBorder 2" xfId="2842" xr:uid="{00000000-0005-0000-0000-00001F0B0000}"/>
    <cellStyle name="NumericWithBorder 2 2" xfId="2843" xr:uid="{00000000-0005-0000-0000-0000200B0000}"/>
    <cellStyle name="NumericWithBorder 2 3" xfId="2844" xr:uid="{00000000-0005-0000-0000-0000210B0000}"/>
    <cellStyle name="NumericWithBorder 2 4" xfId="2845" xr:uid="{00000000-0005-0000-0000-0000220B0000}"/>
    <cellStyle name="NumericWithBorder 3" xfId="2846" xr:uid="{00000000-0005-0000-0000-0000230B0000}"/>
    <cellStyle name="NumericWithBorder 4" xfId="2847" xr:uid="{00000000-0005-0000-0000-0000240B0000}"/>
    <cellStyle name="NumericWithBorder 5" xfId="2848" xr:uid="{00000000-0005-0000-0000-0000250B0000}"/>
    <cellStyle name="Percent" xfId="2860" xr:uid="{00000000-0005-0000-0000-0000260B0000}"/>
    <cellStyle name="Percent 2" xfId="2849" xr:uid="{00000000-0005-0000-0000-0000270B0000}"/>
    <cellStyle name="Percent 2 2" xfId="2850" xr:uid="{00000000-0005-0000-0000-0000280B0000}"/>
    <cellStyle name="Percent 3" xfId="2861" xr:uid="{BFD8F5AF-49F3-410D-9AE6-2FFE4265AB8C}"/>
    <cellStyle name="Porcentaje 2" xfId="21" xr:uid="{00000000-0005-0000-0000-00002A0B0000}"/>
    <cellStyle name="Porcentaje 2 2" xfId="2851" xr:uid="{00000000-0005-0000-0000-00002B0B0000}"/>
    <cellStyle name="Porcentaje 3" xfId="22" xr:uid="{00000000-0005-0000-0000-00002C0B0000}"/>
    <cellStyle name="Porcentaje 3 2" xfId="2852" xr:uid="{00000000-0005-0000-0000-00002D0B0000}"/>
    <cellStyle name="Porcentaje 4" xfId="23" xr:uid="{00000000-0005-0000-0000-00002E0B0000}"/>
    <cellStyle name="Porcentual 2" xfId="19" xr:uid="{00000000-0005-0000-0000-00002F0B0000}"/>
    <cellStyle name="Porcentual 2 2" xfId="20" xr:uid="{00000000-0005-0000-0000-0000300B0000}"/>
    <cellStyle name="Porcentual 2 2 2" xfId="2853" xr:uid="{00000000-0005-0000-0000-0000310B0000}"/>
    <cellStyle name="Porcentual 2 3" xfId="2854" xr:uid="{00000000-0005-0000-0000-0000320B0000}"/>
    <cellStyle name="Porcentual 2 3 2" xfId="2855" xr:uid="{00000000-0005-0000-0000-0000330B0000}"/>
    <cellStyle name="Porcentual 3" xfId="2856" xr:uid="{00000000-0005-0000-0000-0000340B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FF00"/>
      <color rgb="FF75DBFF"/>
      <color rgb="FF669900"/>
      <color rgb="FF7BB800"/>
      <color rgb="FF009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8.xml"/><Relationship Id="rId13" Type="http://schemas.openxmlformats.org/officeDocument/2006/relationships/worksheet" Target="worksheets/sheet4.xml"/><Relationship Id="rId18" Type="http://schemas.openxmlformats.org/officeDocument/2006/relationships/externalLink" Target="externalLinks/externalLink3.xml"/><Relationship Id="rId3" Type="http://schemas.openxmlformats.org/officeDocument/2006/relationships/chartsheet" Target="chartsheets/sheet3.xml"/><Relationship Id="rId21" Type="http://schemas.openxmlformats.org/officeDocument/2006/relationships/styles" Target="styles.xml"/><Relationship Id="rId7" Type="http://schemas.openxmlformats.org/officeDocument/2006/relationships/chartsheet" Target="chartsheets/sheet7.xml"/><Relationship Id="rId12" Type="http://schemas.openxmlformats.org/officeDocument/2006/relationships/worksheet" Target="worksheets/sheet3.xml"/><Relationship Id="rId17" Type="http://schemas.openxmlformats.org/officeDocument/2006/relationships/externalLink" Target="externalLinks/externalLink2.xml"/><Relationship Id="rId2" Type="http://schemas.openxmlformats.org/officeDocument/2006/relationships/chartsheet" Target="chart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chartsheet" Target="chartsheets/sheet6.xml"/><Relationship Id="rId11" Type="http://schemas.openxmlformats.org/officeDocument/2006/relationships/worksheet" Target="worksheets/sheet2.xml"/><Relationship Id="rId5" Type="http://schemas.openxmlformats.org/officeDocument/2006/relationships/chartsheet" Target="chartsheets/sheet5.xml"/><Relationship Id="rId15" Type="http://schemas.openxmlformats.org/officeDocument/2006/relationships/worksheet" Target="worksheets/sheet6.xml"/><Relationship Id="rId23" Type="http://schemas.openxmlformats.org/officeDocument/2006/relationships/calcChain" Target="calcChain.xml"/><Relationship Id="rId10" Type="http://schemas.openxmlformats.org/officeDocument/2006/relationships/worksheet" Target="worksheets/sheet1.xml"/><Relationship Id="rId19" Type="http://schemas.openxmlformats.org/officeDocument/2006/relationships/externalLink" Target="externalLinks/externalLink4.xml"/><Relationship Id="rId4" Type="http://schemas.openxmlformats.org/officeDocument/2006/relationships/chartsheet" Target="chartsheets/sheet4.xml"/><Relationship Id="rId9" Type="http://schemas.openxmlformats.org/officeDocument/2006/relationships/chartsheet" Target="chartsheets/sheet9.xml"/><Relationship Id="rId14" Type="http://schemas.openxmlformats.org/officeDocument/2006/relationships/worksheet" Target="worksheets/sheet5.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4C53-4867-8628-B1D681632AEE}"/>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4C53-4867-8628-B1D681632AEE}"/>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4C53-4867-8628-B1D681632AEE}"/>
            </c:ext>
          </c:extLst>
        </c:ser>
        <c:dLbls>
          <c:showLegendKey val="0"/>
          <c:showVal val="0"/>
          <c:showCatName val="0"/>
          <c:showSerName val="0"/>
          <c:showPercent val="0"/>
          <c:showBubbleSize val="0"/>
        </c:dLbls>
        <c:gapWidth val="219"/>
        <c:overlap val="-27"/>
        <c:axId val="1293310240"/>
        <c:axId val="1293304832"/>
      </c:barChart>
      <c:catAx>
        <c:axId val="129331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304832"/>
        <c:crosses val="autoZero"/>
        <c:auto val="1"/>
        <c:lblAlgn val="ctr"/>
        <c:lblOffset val="100"/>
        <c:noMultiLvlLbl val="0"/>
      </c:catAx>
      <c:valAx>
        <c:axId val="1293304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310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3DBA-4A62-93C8-0B73B4A7C572}"/>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3DBA-4A62-93C8-0B73B4A7C572}"/>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3DBA-4A62-93C8-0B73B4A7C572}"/>
            </c:ext>
          </c:extLst>
        </c:ser>
        <c:dLbls>
          <c:showLegendKey val="0"/>
          <c:showVal val="0"/>
          <c:showCatName val="0"/>
          <c:showSerName val="0"/>
          <c:showPercent val="0"/>
          <c:showBubbleSize val="0"/>
        </c:dLbls>
        <c:gapWidth val="219"/>
        <c:overlap val="-27"/>
        <c:axId val="1215948096"/>
        <c:axId val="1215940608"/>
      </c:barChart>
      <c:catAx>
        <c:axId val="1215948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40608"/>
        <c:crosses val="autoZero"/>
        <c:auto val="1"/>
        <c:lblAlgn val="ctr"/>
        <c:lblOffset val="100"/>
        <c:noMultiLvlLbl val="0"/>
      </c:catAx>
      <c:valAx>
        <c:axId val="1215940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48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08D2-4782-A3FF-5263E340CC2D}"/>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08D2-4782-A3FF-5263E340CC2D}"/>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08D2-4782-A3FF-5263E340CC2D}"/>
            </c:ext>
          </c:extLst>
        </c:ser>
        <c:dLbls>
          <c:showLegendKey val="0"/>
          <c:showVal val="0"/>
          <c:showCatName val="0"/>
          <c:showSerName val="0"/>
          <c:showPercent val="0"/>
          <c:showBubbleSize val="0"/>
        </c:dLbls>
        <c:gapWidth val="219"/>
        <c:overlap val="-27"/>
        <c:axId val="1215921888"/>
        <c:axId val="1215914816"/>
      </c:barChart>
      <c:catAx>
        <c:axId val="1215921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14816"/>
        <c:crosses val="autoZero"/>
        <c:auto val="1"/>
        <c:lblAlgn val="ctr"/>
        <c:lblOffset val="100"/>
        <c:noMultiLvlLbl val="0"/>
      </c:catAx>
      <c:valAx>
        <c:axId val="1215914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2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7A20-4D25-8ABD-2DF2B1C36C78}"/>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7A20-4D25-8ABD-2DF2B1C36C78}"/>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7A20-4D25-8ABD-2DF2B1C36C78}"/>
            </c:ext>
          </c:extLst>
        </c:ser>
        <c:dLbls>
          <c:showLegendKey val="0"/>
          <c:showVal val="0"/>
          <c:showCatName val="0"/>
          <c:showSerName val="0"/>
          <c:showPercent val="0"/>
          <c:showBubbleSize val="0"/>
        </c:dLbls>
        <c:gapWidth val="219"/>
        <c:overlap val="-27"/>
        <c:axId val="1293273216"/>
        <c:axId val="1293273632"/>
      </c:barChart>
      <c:catAx>
        <c:axId val="129327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73632"/>
        <c:crosses val="autoZero"/>
        <c:auto val="1"/>
        <c:lblAlgn val="ctr"/>
        <c:lblOffset val="100"/>
        <c:noMultiLvlLbl val="0"/>
      </c:catAx>
      <c:valAx>
        <c:axId val="12932736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73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4129-48EB-AA55-18FFB326EC4C}"/>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4129-48EB-AA55-18FFB326EC4C}"/>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4129-48EB-AA55-18FFB326EC4C}"/>
            </c:ext>
          </c:extLst>
        </c:ser>
        <c:dLbls>
          <c:showLegendKey val="0"/>
          <c:showVal val="0"/>
          <c:showCatName val="0"/>
          <c:showSerName val="0"/>
          <c:showPercent val="0"/>
          <c:showBubbleSize val="0"/>
        </c:dLbls>
        <c:gapWidth val="219"/>
        <c:overlap val="-27"/>
        <c:axId val="1293294848"/>
        <c:axId val="1293289440"/>
      </c:barChart>
      <c:catAx>
        <c:axId val="129329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89440"/>
        <c:crosses val="autoZero"/>
        <c:auto val="1"/>
        <c:lblAlgn val="ctr"/>
        <c:lblOffset val="100"/>
        <c:noMultiLvlLbl val="0"/>
      </c:catAx>
      <c:valAx>
        <c:axId val="1293289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9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2C2E-4C41-91A0-71AD02DB21B9}"/>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2C2E-4C41-91A0-71AD02DB21B9}"/>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2C2E-4C41-91A0-71AD02DB21B9}"/>
            </c:ext>
          </c:extLst>
        </c:ser>
        <c:dLbls>
          <c:showLegendKey val="0"/>
          <c:showVal val="0"/>
          <c:showCatName val="0"/>
          <c:showSerName val="0"/>
          <c:showPercent val="0"/>
          <c:showBubbleSize val="0"/>
        </c:dLbls>
        <c:gapWidth val="219"/>
        <c:overlap val="-27"/>
        <c:axId val="1293296096"/>
        <c:axId val="1293280288"/>
      </c:barChart>
      <c:catAx>
        <c:axId val="1293296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80288"/>
        <c:crosses val="autoZero"/>
        <c:auto val="1"/>
        <c:lblAlgn val="ctr"/>
        <c:lblOffset val="100"/>
        <c:noMultiLvlLbl val="0"/>
      </c:catAx>
      <c:valAx>
        <c:axId val="1293280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93296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F0FA-4BB4-88A2-7DDF687C0D57}"/>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F0FA-4BB4-88A2-7DDF687C0D57}"/>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F0FA-4BB4-88A2-7DDF687C0D57}"/>
            </c:ext>
          </c:extLst>
        </c:ser>
        <c:dLbls>
          <c:showLegendKey val="0"/>
          <c:showVal val="0"/>
          <c:showCatName val="0"/>
          <c:showSerName val="0"/>
          <c:showPercent val="0"/>
          <c:showBubbleSize val="0"/>
        </c:dLbls>
        <c:gapWidth val="219"/>
        <c:overlap val="-27"/>
        <c:axId val="1215902752"/>
        <c:axId val="1215909408"/>
      </c:barChart>
      <c:catAx>
        <c:axId val="121590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09408"/>
        <c:crosses val="autoZero"/>
        <c:auto val="1"/>
        <c:lblAlgn val="ctr"/>
        <c:lblOffset val="100"/>
        <c:noMultiLvlLbl val="0"/>
      </c:catAx>
      <c:valAx>
        <c:axId val="1215909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02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1E3C-4EE5-8298-F6D0612EB755}"/>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1E3C-4EE5-8298-F6D0612EB755}"/>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1E3C-4EE5-8298-F6D0612EB755}"/>
            </c:ext>
          </c:extLst>
        </c:ser>
        <c:dLbls>
          <c:showLegendKey val="0"/>
          <c:showVal val="0"/>
          <c:showCatName val="0"/>
          <c:showSerName val="0"/>
          <c:showPercent val="0"/>
          <c:showBubbleSize val="0"/>
        </c:dLbls>
        <c:gapWidth val="219"/>
        <c:overlap val="-27"/>
        <c:axId val="1215898592"/>
        <c:axId val="1215908576"/>
      </c:barChart>
      <c:catAx>
        <c:axId val="1215898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908576"/>
        <c:crosses val="autoZero"/>
        <c:auto val="1"/>
        <c:lblAlgn val="ctr"/>
        <c:lblOffset val="100"/>
        <c:noMultiLvlLbl val="0"/>
      </c:catAx>
      <c:valAx>
        <c:axId val="1215908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898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GESTIÓN!$A$13:$FC$13</c:f>
              <c:strCache>
                <c:ptCount val="1"/>
                <c:pt idx="0">
                  <c:v>2 28 215 Recuperar ochenta (80) Ha de áreas protegidas del Parque Ecológico Distrital de Montaña Entrenubes afectadas o vulnerables para evitar actuales y futuros procesos de ocupación ilegal.  230 Número de hectáreas recuperadas de actuales y futuras ocu</c:v>
                </c:pt>
              </c:strCache>
            </c:strRef>
          </c:tx>
          <c:spPr>
            <a:solidFill>
              <a:schemeClr val="accent1"/>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0-3E1D-4B55-99E5-4E08498C42B9}"/>
            </c:ext>
          </c:extLst>
        </c:ser>
        <c:ser>
          <c:idx val="1"/>
          <c:order val="1"/>
          <c:tx>
            <c:strRef>
              <c:f>GESTIÓN!$A$14:$FC$14</c:f>
              <c:strCache>
                <c:ptCount val="1"/>
              </c:strCache>
            </c:strRef>
          </c:tx>
          <c:spPr>
            <a:solidFill>
              <a:schemeClr val="accent2"/>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1-3E1D-4B55-99E5-4E08498C42B9}"/>
            </c:ext>
          </c:extLst>
        </c:ser>
        <c:ser>
          <c:idx val="2"/>
          <c:order val="2"/>
          <c:tx>
            <c:strRef>
              <c:f>GESTIÓN!$A$15:$FC$15</c:f>
              <c:strCache>
                <c:ptCount val="1"/>
              </c:strCache>
            </c:strRef>
          </c:tx>
          <c:spPr>
            <a:solidFill>
              <a:schemeClr val="accent3"/>
            </a:solidFill>
            <a:ln>
              <a:noFill/>
            </a:ln>
            <a:effectLst/>
          </c:spPr>
          <c:invertIfNegative val="0"/>
          <c:val>
            <c:numRef>
              <c:f>GESTIÓN!#REF!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GESTIÓN!#REF!</c15:sqref>
                        </c15:formulaRef>
                      </c:ext>
                    </c:extLst>
                  </c:multiLvlStrRef>
                </c15:cat>
              </c15:filteredCategoryTitle>
            </c:ext>
            <c:ext xmlns:c16="http://schemas.microsoft.com/office/drawing/2014/chart" uri="{C3380CC4-5D6E-409C-BE32-E72D297353CC}">
              <c16:uniqueId val="{00000002-3E1D-4B55-99E5-4E08498C42B9}"/>
            </c:ext>
          </c:extLst>
        </c:ser>
        <c:dLbls>
          <c:showLegendKey val="0"/>
          <c:showVal val="0"/>
          <c:showCatName val="0"/>
          <c:showSerName val="0"/>
          <c:showPercent val="0"/>
          <c:showBubbleSize val="0"/>
        </c:dLbls>
        <c:gapWidth val="219"/>
        <c:overlap val="-27"/>
        <c:axId val="1215899424"/>
        <c:axId val="1215889440"/>
      </c:barChart>
      <c:catAx>
        <c:axId val="121589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889440"/>
        <c:crosses val="autoZero"/>
        <c:auto val="1"/>
        <c:lblAlgn val="ctr"/>
        <c:lblOffset val="100"/>
        <c:noMultiLvlLbl val="0"/>
      </c:catAx>
      <c:valAx>
        <c:axId val="1215889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589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568BDE1-9922-46EC-905E-12372C6F6258}">
  <sheetPr/>
  <sheetViews>
    <sheetView zoomScale="84"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50E20E3-D6BB-43F4-99B5-CF1C6E343954}">
  <sheetPr/>
  <sheetViews>
    <sheetView zoomScale="73"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C2C3C07-B9F2-4B21-9C1A-B5D02745802C}">
  <sheetPr/>
  <sheetViews>
    <sheetView zoomScale="73"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F8B8449-4C52-40CF-BD8F-C23DE870C077}">
  <sheetPr/>
  <sheetViews>
    <sheetView zoomScale="73"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3005AEF-E7F7-4C2E-91AF-92F7733DC6EE}">
  <sheetPr/>
  <sheetViews>
    <sheetView zoomScale="73"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955F60D-D22E-41C8-805B-93148637BFB7}">
  <sheetPr/>
  <sheetViews>
    <sheetView zoomScale="73"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6B7A47B-5095-4651-8F20-547EDA1CCAE9}">
  <sheetPr/>
  <sheetViews>
    <sheetView zoomScale="73"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0E6DE25-0A46-4F4C-82B6-6BB0C1670BD6}">
  <sheetPr/>
  <sheetViews>
    <sheetView zoomScale="73"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6B129D7-443A-49DD-9AE1-7E7337620EB0}">
  <sheetPr/>
  <sheetViews>
    <sheetView zoomScale="7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4143" cy="6277429"/>
    <xdr:graphicFrame macro="">
      <xdr:nvGraphicFramePr>
        <xdr:cNvPr id="2" name="Gráfico 1">
          <a:extLst>
            <a:ext uri="{FF2B5EF4-FFF2-40B4-BE49-F238E27FC236}">
              <a16:creationId xmlns:a16="http://schemas.microsoft.com/office/drawing/2014/main" id="{78FF3147-AAC2-442E-A3F4-02DBA52D013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editAs="oneCell">
    <xdr:from>
      <xdr:col>0</xdr:col>
      <xdr:colOff>548903</xdr:colOff>
      <xdr:row>1</xdr:row>
      <xdr:rowOff>190501</xdr:rowOff>
    </xdr:from>
    <xdr:to>
      <xdr:col>5</xdr:col>
      <xdr:colOff>550688</xdr:colOff>
      <xdr:row>3</xdr:row>
      <xdr:rowOff>299358</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903" y="326572"/>
          <a:ext cx="6499597" cy="9797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87872</xdr:colOff>
      <xdr:row>0</xdr:row>
      <xdr:rowOff>108665</xdr:rowOff>
    </xdr:from>
    <xdr:to>
      <xdr:col>2</xdr:col>
      <xdr:colOff>1127125</xdr:colOff>
      <xdr:row>2</xdr:row>
      <xdr:rowOff>158750</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872" y="108665"/>
          <a:ext cx="1944128" cy="6692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144319</xdr:rowOff>
    </xdr:from>
    <xdr:to>
      <xdr:col>2</xdr:col>
      <xdr:colOff>995796</xdr:colOff>
      <xdr:row>2</xdr:row>
      <xdr:rowOff>187614</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0" y="144319"/>
          <a:ext cx="3506932" cy="59170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95637</xdr:colOff>
      <xdr:row>0</xdr:row>
      <xdr:rowOff>0</xdr:rowOff>
    </xdr:from>
    <xdr:to>
      <xdr:col>3</xdr:col>
      <xdr:colOff>443183</xdr:colOff>
      <xdr:row>1</xdr:row>
      <xdr:rowOff>327742</xdr:rowOff>
    </xdr:to>
    <xdr:pic>
      <xdr:nvPicPr>
        <xdr:cNvPr id="3" name="Imagen 2">
          <a:extLst>
            <a:ext uri="{FF2B5EF4-FFF2-40B4-BE49-F238E27FC236}">
              <a16:creationId xmlns:a16="http://schemas.microsoft.com/office/drawing/2014/main" id="{E762C328-391B-4A9D-84B0-5F527DA16852}"/>
            </a:ext>
          </a:extLst>
        </xdr:cNvPr>
        <xdr:cNvPicPr>
          <a:picLocks noChangeAspect="1"/>
        </xdr:cNvPicPr>
      </xdr:nvPicPr>
      <xdr:blipFill>
        <a:blip xmlns:r="http://schemas.openxmlformats.org/officeDocument/2006/relationships" r:embed="rId1"/>
        <a:stretch>
          <a:fillRect/>
        </a:stretch>
      </xdr:blipFill>
      <xdr:spPr>
        <a:xfrm>
          <a:off x="95637" y="0"/>
          <a:ext cx="3174320" cy="5837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233644</xdr:colOff>
      <xdr:row>0</xdr:row>
      <xdr:rowOff>109110</xdr:rowOff>
    </xdr:from>
    <xdr:to>
      <xdr:col>1</xdr:col>
      <xdr:colOff>1232648</xdr:colOff>
      <xdr:row>2</xdr:row>
      <xdr:rowOff>91748</xdr:rowOff>
    </xdr:to>
    <xdr:pic>
      <xdr:nvPicPr>
        <xdr:cNvPr id="2" name="Imagen 1">
          <a:extLst>
            <a:ext uri="{FF2B5EF4-FFF2-40B4-BE49-F238E27FC236}">
              <a16:creationId xmlns:a16="http://schemas.microsoft.com/office/drawing/2014/main" id="{D91F12CF-41E1-4CF5-A0A4-9E4AFFECDE09}"/>
            </a:ext>
          </a:extLst>
        </xdr:cNvPr>
        <xdr:cNvPicPr>
          <a:picLocks noChangeAspect="1"/>
        </xdr:cNvPicPr>
      </xdr:nvPicPr>
      <xdr:blipFill>
        <a:blip xmlns:r="http://schemas.openxmlformats.org/officeDocument/2006/relationships" r:embed="rId1"/>
        <a:stretch>
          <a:fillRect/>
        </a:stretch>
      </xdr:blipFill>
      <xdr:spPr>
        <a:xfrm>
          <a:off x="233644" y="109110"/>
          <a:ext cx="1811430" cy="3048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8E2337DE-C660-4C98-80CB-5DDC9DFED7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57B6CC69-A3E5-465E-8452-A6A9FCE2EB1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C0B5D6A0-A5E3-45AF-8155-D9FC0986C8B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E29FB59D-E14B-4BEC-AC48-1466D24FB1E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61E909EF-F4C7-4521-BC20-4F6C094102B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90CFBD6E-60A2-4935-87BE-CFFED7935C3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F4F1C11F-723F-4EEA-900B-B0FB6F807AD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290137" cy="6067295"/>
    <xdr:graphicFrame macro="">
      <xdr:nvGraphicFramePr>
        <xdr:cNvPr id="2" name="Gráfico 1">
          <a:extLst>
            <a:ext uri="{FF2B5EF4-FFF2-40B4-BE49-F238E27FC236}">
              <a16:creationId xmlns:a16="http://schemas.microsoft.com/office/drawing/2014/main" id="{707AF0CC-1880-4C11-AB23-D182750BF01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NDA%20SHEY\Desktop\Copia%20de%20Seguimiento%20presupuestal%20a%2030%20de%20abril%202021%20V1_RevLi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ULIED.PENARANDA.SDA/Desktop/2022/MAYO/PLAN%20DE%20ACCI&#211;N/PLAN%20DE%20ACCI&#211;N%20ABRIL%20FINAL/4-PA-7811-ABRIL-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 val="Ejec  PAA7811 - Abril"/>
      <sheetName val="Ejec PAA 7814 - abril"/>
      <sheetName val="Resumen ejec 7811"/>
      <sheetName val="Resumen ejec 7814"/>
      <sheetName val="Hoja1"/>
      <sheetName val="PAA-SIPSE-PREDIS"/>
      <sheetName val="Procesos de contratación"/>
      <sheetName val="Eje. Presupuestal (TABLA2)"/>
      <sheetName val="IDs-REducción "/>
      <sheetName val="BogData"/>
      <sheetName val="Copia de Seguimiento presupuest"/>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Presentación"/>
      <sheetName val="resumen"/>
    </sheetNames>
    <sheetDataSet>
      <sheetData sheetId="0"/>
      <sheetData sheetId="1">
        <row r="10">
          <cell r="BF10">
            <v>22</v>
          </cell>
          <cell r="CE10">
            <v>22</v>
          </cell>
        </row>
        <row r="11">
          <cell r="BF11">
            <v>1107804000</v>
          </cell>
          <cell r="CE11">
            <v>1107804000</v>
          </cell>
        </row>
        <row r="13">
          <cell r="CE13">
            <v>0</v>
          </cell>
        </row>
        <row r="14">
          <cell r="BF14">
            <v>76944885</v>
          </cell>
          <cell r="CE14">
            <v>75788218</v>
          </cell>
        </row>
        <row r="17">
          <cell r="BF17">
            <v>51</v>
          </cell>
          <cell r="CE17">
            <v>51</v>
          </cell>
        </row>
        <row r="18">
          <cell r="BF18">
            <v>26218961000</v>
          </cell>
          <cell r="CE18">
            <v>25218961000</v>
          </cell>
        </row>
        <row r="20">
          <cell r="CE20">
            <v>0</v>
          </cell>
        </row>
        <row r="21">
          <cell r="BF21">
            <v>246022480</v>
          </cell>
          <cell r="CE21">
            <v>246022480</v>
          </cell>
        </row>
        <row r="24">
          <cell r="BF24">
            <v>21</v>
          </cell>
          <cell r="CE24">
            <v>21</v>
          </cell>
        </row>
        <row r="25">
          <cell r="BF25">
            <v>1065631000</v>
          </cell>
          <cell r="CE25">
            <v>1065631000</v>
          </cell>
        </row>
        <row r="27">
          <cell r="CE27">
            <v>0</v>
          </cell>
        </row>
        <row r="28">
          <cell r="BF28">
            <v>74793209</v>
          </cell>
          <cell r="CE28">
            <v>74545176</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2"/>
  <sheetViews>
    <sheetView showGridLines="0" topLeftCell="A10" zoomScale="51" zoomScaleNormal="51" zoomScaleSheetLayoutView="70" zoomScalePageLayoutView="60" workbookViewId="0">
      <selection activeCell="G8" sqref="G8:FC8"/>
    </sheetView>
  </sheetViews>
  <sheetFormatPr baseColWidth="10" defaultColWidth="10.85546875" defaultRowHeight="33.75" customHeight="1" x14ac:dyDescent="0.2"/>
  <cols>
    <col min="1" max="1" width="11" style="17" customWidth="1"/>
    <col min="2" max="2" width="17.140625" style="17" customWidth="1"/>
    <col min="3" max="3" width="8.85546875" style="17" customWidth="1"/>
    <col min="4" max="4" width="53" style="17" customWidth="1"/>
    <col min="5" max="5" width="7.42578125" style="17" customWidth="1"/>
    <col min="6" max="6" width="36.85546875" style="17" customWidth="1"/>
    <col min="7" max="8" width="17.140625" style="17" customWidth="1"/>
    <col min="9" max="9" width="12.7109375" style="27" customWidth="1"/>
    <col min="10" max="10" width="19.7109375" style="27" hidden="1" customWidth="1"/>
    <col min="11" max="24" width="10.7109375" style="27" hidden="1" customWidth="1"/>
    <col min="25" max="25" width="15" style="27" hidden="1" customWidth="1"/>
    <col min="26" max="26" width="16.42578125" style="27" hidden="1" customWidth="1"/>
    <col min="27" max="27" width="17.28515625" style="27" hidden="1" customWidth="1"/>
    <col min="28" max="29" width="20.7109375" style="27" customWidth="1"/>
    <col min="30" max="57" width="20.7109375" style="27" hidden="1" customWidth="1"/>
    <col min="58" max="90" width="20.7109375" style="27" customWidth="1"/>
    <col min="91" max="119" width="20.7109375" style="27" hidden="1" customWidth="1"/>
    <col min="120" max="120" width="20.7109375" style="27" customWidth="1"/>
    <col min="121" max="149" width="20.7109375" style="27" hidden="1" customWidth="1"/>
    <col min="150" max="154" width="20.7109375" style="17" customWidth="1"/>
    <col min="155" max="155" width="101.28515625" style="17" customWidth="1"/>
    <col min="156" max="156" width="19.140625" style="17" customWidth="1"/>
    <col min="157" max="157" width="18.85546875" style="17" customWidth="1"/>
    <col min="158" max="158" width="38" style="17" customWidth="1"/>
    <col min="159" max="159" width="40.28515625" style="17" customWidth="1"/>
    <col min="160" max="166" width="5" style="17" customWidth="1"/>
    <col min="167" max="16384" width="10.85546875" style="17"/>
  </cols>
  <sheetData>
    <row r="1" spans="1:159" ht="11.25" customHeight="1" thickBot="1" x14ac:dyDescent="0.25">
      <c r="C1" s="18"/>
      <c r="D1" s="18"/>
      <c r="E1" s="18"/>
      <c r="F1" s="18"/>
      <c r="G1" s="18"/>
      <c r="H1" s="18"/>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8"/>
      <c r="EU1" s="18"/>
      <c r="EV1" s="18"/>
      <c r="EW1" s="18"/>
      <c r="EX1" s="18"/>
      <c r="EY1" s="18"/>
      <c r="EZ1" s="18"/>
      <c r="FA1" s="18"/>
      <c r="FB1" s="18"/>
      <c r="FC1" s="18"/>
    </row>
    <row r="2" spans="1:159" s="20" customFormat="1" ht="33.75" customHeight="1" x14ac:dyDescent="0.4">
      <c r="A2" s="387"/>
      <c r="B2" s="388"/>
      <c r="C2" s="388"/>
      <c r="D2" s="388"/>
      <c r="E2" s="388"/>
      <c r="F2" s="389"/>
      <c r="G2" s="396" t="s">
        <v>39</v>
      </c>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c r="BJ2" s="396"/>
      <c r="BK2" s="396"/>
      <c r="BL2" s="396"/>
      <c r="BM2" s="396"/>
      <c r="BN2" s="396"/>
      <c r="BO2" s="396"/>
      <c r="BP2" s="396"/>
      <c r="BQ2" s="396"/>
      <c r="BR2" s="396"/>
      <c r="BS2" s="396"/>
      <c r="BT2" s="396"/>
      <c r="BU2" s="396"/>
      <c r="BV2" s="396"/>
      <c r="BW2" s="396"/>
      <c r="BX2" s="396"/>
      <c r="BY2" s="396"/>
      <c r="BZ2" s="396"/>
      <c r="CA2" s="396"/>
      <c r="CB2" s="396"/>
      <c r="CC2" s="396"/>
      <c r="CD2" s="396"/>
      <c r="CE2" s="396"/>
      <c r="CF2" s="396"/>
      <c r="CG2" s="396"/>
      <c r="CH2" s="396"/>
      <c r="CI2" s="396"/>
      <c r="CJ2" s="396"/>
      <c r="CK2" s="396"/>
      <c r="CL2" s="396"/>
      <c r="CM2" s="396"/>
      <c r="CN2" s="396"/>
      <c r="CO2" s="396"/>
      <c r="CP2" s="396"/>
      <c r="CQ2" s="396"/>
      <c r="CR2" s="396"/>
      <c r="CS2" s="396"/>
      <c r="CT2" s="396"/>
      <c r="CU2" s="396"/>
      <c r="CV2" s="396"/>
      <c r="CW2" s="396"/>
      <c r="CX2" s="396"/>
      <c r="CY2" s="396"/>
      <c r="CZ2" s="396"/>
      <c r="DA2" s="396"/>
      <c r="DB2" s="396"/>
      <c r="DC2" s="396"/>
      <c r="DD2" s="396"/>
      <c r="DE2" s="396"/>
      <c r="DF2" s="396"/>
      <c r="DG2" s="396"/>
      <c r="DH2" s="396"/>
      <c r="DI2" s="396"/>
      <c r="DJ2" s="396"/>
      <c r="DK2" s="396"/>
      <c r="DL2" s="396"/>
      <c r="DM2" s="396"/>
      <c r="DN2" s="396"/>
      <c r="DO2" s="396"/>
      <c r="DP2" s="396"/>
      <c r="DQ2" s="396"/>
      <c r="DR2" s="396"/>
      <c r="DS2" s="396"/>
      <c r="DT2" s="396"/>
      <c r="DU2" s="396"/>
      <c r="DV2" s="396"/>
      <c r="DW2" s="396"/>
      <c r="DX2" s="396"/>
      <c r="DY2" s="396"/>
      <c r="DZ2" s="396"/>
      <c r="EA2" s="396"/>
      <c r="EB2" s="396"/>
      <c r="EC2" s="396"/>
      <c r="ED2" s="396"/>
      <c r="EE2" s="396"/>
      <c r="EF2" s="396"/>
      <c r="EG2" s="396"/>
      <c r="EH2" s="396"/>
      <c r="EI2" s="396"/>
      <c r="EJ2" s="396"/>
      <c r="EK2" s="396"/>
      <c r="EL2" s="396"/>
      <c r="EM2" s="396"/>
      <c r="EN2" s="396"/>
      <c r="EO2" s="396"/>
      <c r="EP2" s="396"/>
      <c r="EQ2" s="396"/>
      <c r="ER2" s="396"/>
      <c r="ES2" s="396"/>
      <c r="ET2" s="396"/>
      <c r="EU2" s="396"/>
      <c r="EV2" s="396"/>
      <c r="EW2" s="396"/>
      <c r="EX2" s="396"/>
      <c r="EY2" s="396"/>
      <c r="EZ2" s="396"/>
      <c r="FA2" s="396"/>
      <c r="FB2" s="396"/>
      <c r="FC2" s="397"/>
    </row>
    <row r="3" spans="1:159" s="20" customFormat="1" ht="33.75" customHeight="1" thickBot="1" x14ac:dyDescent="0.55000000000000004">
      <c r="A3" s="390"/>
      <c r="B3" s="391"/>
      <c r="C3" s="391"/>
      <c r="D3" s="391"/>
      <c r="E3" s="391"/>
      <c r="F3" s="392"/>
      <c r="G3" s="398" t="s">
        <v>144</v>
      </c>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c r="AQ3" s="398"/>
      <c r="AR3" s="398"/>
      <c r="AS3" s="398"/>
      <c r="AT3" s="398"/>
      <c r="AU3" s="398"/>
      <c r="AV3" s="398"/>
      <c r="AW3" s="398"/>
      <c r="AX3" s="398"/>
      <c r="AY3" s="398"/>
      <c r="AZ3" s="398"/>
      <c r="BA3" s="398"/>
      <c r="BB3" s="398"/>
      <c r="BC3" s="398"/>
      <c r="BD3" s="398"/>
      <c r="BE3" s="398"/>
      <c r="BF3" s="398"/>
      <c r="BG3" s="398"/>
      <c r="BH3" s="398"/>
      <c r="BI3" s="398"/>
      <c r="BJ3" s="398"/>
      <c r="BK3" s="398"/>
      <c r="BL3" s="398"/>
      <c r="BM3" s="398"/>
      <c r="BN3" s="398"/>
      <c r="BO3" s="398"/>
      <c r="BP3" s="398"/>
      <c r="BQ3" s="398"/>
      <c r="BR3" s="398"/>
      <c r="BS3" s="398"/>
      <c r="BT3" s="398"/>
      <c r="BU3" s="398"/>
      <c r="BV3" s="398"/>
      <c r="BW3" s="398"/>
      <c r="BX3" s="398"/>
      <c r="BY3" s="398"/>
      <c r="BZ3" s="398"/>
      <c r="CA3" s="398"/>
      <c r="CB3" s="398"/>
      <c r="CC3" s="398"/>
      <c r="CD3" s="398"/>
      <c r="CE3" s="398"/>
      <c r="CF3" s="398"/>
      <c r="CG3" s="398"/>
      <c r="CH3" s="398"/>
      <c r="CI3" s="398"/>
      <c r="CJ3" s="398"/>
      <c r="CK3" s="398"/>
      <c r="CL3" s="398"/>
      <c r="CM3" s="398"/>
      <c r="CN3" s="398"/>
      <c r="CO3" s="398"/>
      <c r="CP3" s="398"/>
      <c r="CQ3" s="398"/>
      <c r="CR3" s="398"/>
      <c r="CS3" s="398"/>
      <c r="CT3" s="398"/>
      <c r="CU3" s="398"/>
      <c r="CV3" s="398"/>
      <c r="CW3" s="398"/>
      <c r="CX3" s="398"/>
      <c r="CY3" s="398"/>
      <c r="CZ3" s="398"/>
      <c r="DA3" s="398"/>
      <c r="DB3" s="398"/>
      <c r="DC3" s="398"/>
      <c r="DD3" s="398"/>
      <c r="DE3" s="398"/>
      <c r="DF3" s="398"/>
      <c r="DG3" s="398"/>
      <c r="DH3" s="398"/>
      <c r="DI3" s="398"/>
      <c r="DJ3" s="398"/>
      <c r="DK3" s="398"/>
      <c r="DL3" s="398"/>
      <c r="DM3" s="398"/>
      <c r="DN3" s="398"/>
      <c r="DO3" s="398"/>
      <c r="DP3" s="398"/>
      <c r="DQ3" s="398"/>
      <c r="DR3" s="398"/>
      <c r="DS3" s="398"/>
      <c r="DT3" s="398"/>
      <c r="DU3" s="398"/>
      <c r="DV3" s="398"/>
      <c r="DW3" s="398"/>
      <c r="DX3" s="398"/>
      <c r="DY3" s="398"/>
      <c r="DZ3" s="398"/>
      <c r="EA3" s="398"/>
      <c r="EB3" s="398"/>
      <c r="EC3" s="398"/>
      <c r="ED3" s="398"/>
      <c r="EE3" s="398"/>
      <c r="EF3" s="398"/>
      <c r="EG3" s="398"/>
      <c r="EH3" s="398"/>
      <c r="EI3" s="398"/>
      <c r="EJ3" s="398"/>
      <c r="EK3" s="398"/>
      <c r="EL3" s="398"/>
      <c r="EM3" s="398"/>
      <c r="EN3" s="398"/>
      <c r="EO3" s="398"/>
      <c r="EP3" s="398"/>
      <c r="EQ3" s="398"/>
      <c r="ER3" s="398"/>
      <c r="ES3" s="398"/>
      <c r="ET3" s="398"/>
      <c r="EU3" s="398"/>
      <c r="EV3" s="398"/>
      <c r="EW3" s="398"/>
      <c r="EX3" s="398"/>
      <c r="EY3" s="398"/>
      <c r="EZ3" s="398"/>
      <c r="FA3" s="398"/>
      <c r="FB3" s="398"/>
      <c r="FC3" s="398"/>
    </row>
    <row r="4" spans="1:159" s="21" customFormat="1" ht="33.75" customHeight="1" thickBot="1" x14ac:dyDescent="0.4">
      <c r="A4" s="393"/>
      <c r="B4" s="394"/>
      <c r="C4" s="394"/>
      <c r="D4" s="394"/>
      <c r="E4" s="394"/>
      <c r="F4" s="395"/>
      <c r="G4" s="399" t="s">
        <v>48</v>
      </c>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399"/>
      <c r="AR4" s="399"/>
      <c r="AS4" s="399"/>
      <c r="AT4" s="399"/>
      <c r="AU4" s="399"/>
      <c r="AV4" s="399"/>
      <c r="AW4" s="399"/>
      <c r="AX4" s="399"/>
      <c r="AY4" s="399"/>
      <c r="AZ4" s="399"/>
      <c r="BA4" s="399"/>
      <c r="BB4" s="399"/>
      <c r="BC4" s="399"/>
      <c r="BD4" s="399"/>
      <c r="BE4" s="399"/>
      <c r="BF4" s="399"/>
      <c r="BG4" s="399"/>
      <c r="BH4" s="399"/>
      <c r="BI4" s="399"/>
      <c r="BJ4" s="399"/>
      <c r="BK4" s="399"/>
      <c r="BL4" s="399"/>
      <c r="BM4" s="399"/>
      <c r="BN4" s="399"/>
      <c r="BO4" s="399"/>
      <c r="BP4" s="399"/>
      <c r="BQ4" s="399"/>
      <c r="BR4" s="399"/>
      <c r="BS4" s="399"/>
      <c r="BT4" s="399"/>
      <c r="BU4" s="399"/>
      <c r="BV4" s="399"/>
      <c r="BW4" s="399"/>
      <c r="BX4" s="399"/>
      <c r="BY4" s="399"/>
      <c r="BZ4" s="399"/>
      <c r="CA4" s="399"/>
      <c r="CB4" s="399"/>
      <c r="CC4" s="399"/>
      <c r="CD4" s="399"/>
      <c r="CE4" s="399"/>
      <c r="CF4" s="399"/>
      <c r="CG4" s="399"/>
      <c r="CH4" s="399"/>
      <c r="CI4" s="399"/>
      <c r="CJ4" s="399"/>
      <c r="CK4" s="399"/>
      <c r="CL4" s="399"/>
      <c r="CM4" s="399"/>
      <c r="CN4" s="399"/>
      <c r="CO4" s="399"/>
      <c r="CP4" s="399"/>
      <c r="CQ4" s="399"/>
      <c r="CR4" s="399"/>
      <c r="CS4" s="399"/>
      <c r="CT4" s="399"/>
      <c r="CU4" s="399"/>
      <c r="CV4" s="399"/>
      <c r="CW4" s="399"/>
      <c r="CX4" s="399"/>
      <c r="CY4" s="399"/>
      <c r="CZ4" s="399"/>
      <c r="DA4" s="399"/>
      <c r="DB4" s="399"/>
      <c r="DC4" s="399"/>
      <c r="DD4" s="399"/>
      <c r="DE4" s="399"/>
      <c r="DF4" s="399"/>
      <c r="DG4" s="399"/>
      <c r="DH4" s="399"/>
      <c r="DI4" s="399"/>
      <c r="DJ4" s="399"/>
      <c r="DK4" s="399"/>
      <c r="DL4" s="399"/>
      <c r="DM4" s="399"/>
      <c r="DN4" s="399"/>
      <c r="DO4" s="399"/>
      <c r="DP4" s="399"/>
      <c r="DQ4" s="399"/>
      <c r="DR4" s="399"/>
      <c r="DS4" s="399"/>
      <c r="DT4" s="399"/>
      <c r="DU4" s="399"/>
      <c r="DV4" s="399"/>
      <c r="DW4" s="399"/>
      <c r="DX4" s="399"/>
      <c r="DY4" s="399"/>
      <c r="DZ4" s="399"/>
      <c r="EA4" s="399"/>
      <c r="EB4" s="399"/>
      <c r="EC4" s="399"/>
      <c r="ED4" s="399"/>
      <c r="EE4" s="399"/>
      <c r="EF4" s="399"/>
      <c r="EG4" s="399"/>
      <c r="EH4" s="399"/>
      <c r="EI4" s="399"/>
      <c r="EJ4" s="399"/>
      <c r="EK4" s="399"/>
      <c r="EL4" s="399"/>
      <c r="EM4" s="399"/>
      <c r="EN4" s="399"/>
      <c r="EO4" s="399"/>
      <c r="EP4" s="399"/>
      <c r="EQ4" s="399"/>
      <c r="ER4" s="399"/>
      <c r="ES4" s="399"/>
      <c r="ET4" s="400" t="s">
        <v>128</v>
      </c>
      <c r="EU4" s="401"/>
      <c r="EV4" s="401"/>
      <c r="EW4" s="401"/>
      <c r="EX4" s="401"/>
      <c r="EY4" s="401"/>
      <c r="EZ4" s="401"/>
      <c r="FA4" s="401"/>
      <c r="FB4" s="401"/>
      <c r="FC4" s="402"/>
    </row>
    <row r="5" spans="1:159" ht="33.75" customHeight="1" thickBot="1" x14ac:dyDescent="0.25">
      <c r="A5" s="380" t="s">
        <v>0</v>
      </c>
      <c r="B5" s="381"/>
      <c r="C5" s="381"/>
      <c r="D5" s="381"/>
      <c r="E5" s="381"/>
      <c r="F5" s="381"/>
      <c r="G5" s="382" t="s">
        <v>150</v>
      </c>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3"/>
      <c r="AR5" s="383"/>
      <c r="AS5" s="383"/>
      <c r="AT5" s="383"/>
      <c r="AU5" s="383"/>
      <c r="AV5" s="383"/>
      <c r="AW5" s="383"/>
      <c r="AX5" s="383"/>
      <c r="AY5" s="383"/>
      <c r="AZ5" s="383"/>
      <c r="BA5" s="383"/>
      <c r="BB5" s="383"/>
      <c r="BC5" s="383"/>
      <c r="BD5" s="383"/>
      <c r="BE5" s="383"/>
      <c r="BF5" s="383"/>
      <c r="BG5" s="383"/>
      <c r="BH5" s="383"/>
      <c r="BI5" s="383"/>
      <c r="BJ5" s="383"/>
      <c r="BK5" s="383"/>
      <c r="BL5" s="383"/>
      <c r="BM5" s="383"/>
      <c r="BN5" s="383"/>
      <c r="BO5" s="383"/>
      <c r="BP5" s="383"/>
      <c r="BQ5" s="383"/>
      <c r="BR5" s="383"/>
      <c r="BS5" s="383"/>
      <c r="BT5" s="383"/>
      <c r="BU5" s="383"/>
      <c r="BV5" s="383"/>
      <c r="BW5" s="383"/>
      <c r="BX5" s="383"/>
      <c r="BY5" s="383"/>
      <c r="BZ5" s="383"/>
      <c r="CA5" s="383"/>
      <c r="CB5" s="383"/>
      <c r="CC5" s="383"/>
      <c r="CD5" s="383"/>
      <c r="CE5" s="383"/>
      <c r="CF5" s="383"/>
      <c r="CG5" s="383"/>
      <c r="CH5" s="383"/>
      <c r="CI5" s="383"/>
      <c r="CJ5" s="383"/>
      <c r="CK5" s="383"/>
      <c r="CL5" s="383"/>
      <c r="CM5" s="383"/>
      <c r="CN5" s="383"/>
      <c r="CO5" s="383"/>
      <c r="CP5" s="383"/>
      <c r="CQ5" s="383"/>
      <c r="CR5" s="383"/>
      <c r="CS5" s="383"/>
      <c r="CT5" s="383"/>
      <c r="CU5" s="383"/>
      <c r="CV5" s="383"/>
      <c r="CW5" s="383"/>
      <c r="CX5" s="383"/>
      <c r="CY5" s="383"/>
      <c r="CZ5" s="383"/>
      <c r="DA5" s="383"/>
      <c r="DB5" s="383"/>
      <c r="DC5" s="383"/>
      <c r="DD5" s="383"/>
      <c r="DE5" s="383"/>
      <c r="DF5" s="383"/>
      <c r="DG5" s="383"/>
      <c r="DH5" s="383"/>
      <c r="DI5" s="383"/>
      <c r="DJ5" s="383"/>
      <c r="DK5" s="383"/>
      <c r="DL5" s="383"/>
      <c r="DM5" s="383"/>
      <c r="DN5" s="383"/>
      <c r="DO5" s="383"/>
      <c r="DP5" s="383"/>
      <c r="DQ5" s="383"/>
      <c r="DR5" s="383"/>
      <c r="DS5" s="383"/>
      <c r="DT5" s="383"/>
      <c r="DU5" s="383"/>
      <c r="DV5" s="383"/>
      <c r="DW5" s="383"/>
      <c r="DX5" s="383"/>
      <c r="DY5" s="383"/>
      <c r="DZ5" s="383"/>
      <c r="EA5" s="383"/>
      <c r="EB5" s="383"/>
      <c r="EC5" s="383"/>
      <c r="ED5" s="383"/>
      <c r="EE5" s="383"/>
      <c r="EF5" s="383"/>
      <c r="EG5" s="383"/>
      <c r="EH5" s="383"/>
      <c r="EI5" s="383"/>
      <c r="EJ5" s="383"/>
      <c r="EK5" s="383"/>
      <c r="EL5" s="383"/>
      <c r="EM5" s="383"/>
      <c r="EN5" s="383"/>
      <c r="EO5" s="383"/>
      <c r="EP5" s="383"/>
      <c r="EQ5" s="383"/>
      <c r="ER5" s="383"/>
      <c r="ES5" s="383"/>
      <c r="ET5" s="383"/>
      <c r="EU5" s="383"/>
      <c r="EV5" s="383"/>
      <c r="EW5" s="383"/>
      <c r="EX5" s="383"/>
      <c r="EY5" s="383"/>
      <c r="EZ5" s="383"/>
      <c r="FA5" s="383"/>
      <c r="FB5" s="383"/>
      <c r="FC5" s="384"/>
    </row>
    <row r="6" spans="1:159" ht="33.75" customHeight="1" thickBot="1" x14ac:dyDescent="0.25">
      <c r="A6" s="380" t="s">
        <v>2</v>
      </c>
      <c r="B6" s="381"/>
      <c r="C6" s="381"/>
      <c r="D6" s="381"/>
      <c r="E6" s="381"/>
      <c r="F6" s="381"/>
      <c r="G6" s="382" t="s">
        <v>151</v>
      </c>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c r="AM6" s="383"/>
      <c r="AN6" s="383"/>
      <c r="AO6" s="383"/>
      <c r="AP6" s="383"/>
      <c r="AQ6" s="383"/>
      <c r="AR6" s="383"/>
      <c r="AS6" s="383"/>
      <c r="AT6" s="383"/>
      <c r="AU6" s="383"/>
      <c r="AV6" s="383"/>
      <c r="AW6" s="383"/>
      <c r="AX6" s="383"/>
      <c r="AY6" s="383"/>
      <c r="AZ6" s="383"/>
      <c r="BA6" s="383"/>
      <c r="BB6" s="383"/>
      <c r="BC6" s="383"/>
      <c r="BD6" s="383"/>
      <c r="BE6" s="383"/>
      <c r="BF6" s="383"/>
      <c r="BG6" s="383"/>
      <c r="BH6" s="383"/>
      <c r="BI6" s="383"/>
      <c r="BJ6" s="383"/>
      <c r="BK6" s="383"/>
      <c r="BL6" s="383"/>
      <c r="BM6" s="383"/>
      <c r="BN6" s="383"/>
      <c r="BO6" s="383"/>
      <c r="BP6" s="383"/>
      <c r="BQ6" s="383"/>
      <c r="BR6" s="383"/>
      <c r="BS6" s="383"/>
      <c r="BT6" s="383"/>
      <c r="BU6" s="383"/>
      <c r="BV6" s="383"/>
      <c r="BW6" s="383"/>
      <c r="BX6" s="383"/>
      <c r="BY6" s="383"/>
      <c r="BZ6" s="383"/>
      <c r="CA6" s="383"/>
      <c r="CB6" s="383"/>
      <c r="CC6" s="383"/>
      <c r="CD6" s="383"/>
      <c r="CE6" s="383"/>
      <c r="CF6" s="383"/>
      <c r="CG6" s="383"/>
      <c r="CH6" s="383"/>
      <c r="CI6" s="383"/>
      <c r="CJ6" s="383"/>
      <c r="CK6" s="383"/>
      <c r="CL6" s="383"/>
      <c r="CM6" s="383"/>
      <c r="CN6" s="383"/>
      <c r="CO6" s="383"/>
      <c r="CP6" s="383"/>
      <c r="CQ6" s="383"/>
      <c r="CR6" s="383"/>
      <c r="CS6" s="383"/>
      <c r="CT6" s="383"/>
      <c r="CU6" s="383"/>
      <c r="CV6" s="383"/>
      <c r="CW6" s="383"/>
      <c r="CX6" s="383"/>
      <c r="CY6" s="383"/>
      <c r="CZ6" s="383"/>
      <c r="DA6" s="383"/>
      <c r="DB6" s="383"/>
      <c r="DC6" s="383"/>
      <c r="DD6" s="383"/>
      <c r="DE6" s="383"/>
      <c r="DF6" s="383"/>
      <c r="DG6" s="383"/>
      <c r="DH6" s="383"/>
      <c r="DI6" s="383"/>
      <c r="DJ6" s="383"/>
      <c r="DK6" s="383"/>
      <c r="DL6" s="383"/>
      <c r="DM6" s="383"/>
      <c r="DN6" s="383"/>
      <c r="DO6" s="383"/>
      <c r="DP6" s="383"/>
      <c r="DQ6" s="383"/>
      <c r="DR6" s="383"/>
      <c r="DS6" s="383"/>
      <c r="DT6" s="383"/>
      <c r="DU6" s="383"/>
      <c r="DV6" s="383"/>
      <c r="DW6" s="383"/>
      <c r="DX6" s="383"/>
      <c r="DY6" s="383"/>
      <c r="DZ6" s="383"/>
      <c r="EA6" s="383"/>
      <c r="EB6" s="383"/>
      <c r="EC6" s="383"/>
      <c r="ED6" s="383"/>
      <c r="EE6" s="383"/>
      <c r="EF6" s="383"/>
      <c r="EG6" s="383"/>
      <c r="EH6" s="383"/>
      <c r="EI6" s="383"/>
      <c r="EJ6" s="383"/>
      <c r="EK6" s="383"/>
      <c r="EL6" s="383"/>
      <c r="EM6" s="383"/>
      <c r="EN6" s="383"/>
      <c r="EO6" s="383"/>
      <c r="EP6" s="383"/>
      <c r="EQ6" s="383"/>
      <c r="ER6" s="383"/>
      <c r="ES6" s="383"/>
      <c r="ET6" s="383"/>
      <c r="EU6" s="383"/>
      <c r="EV6" s="383"/>
      <c r="EW6" s="383"/>
      <c r="EX6" s="383"/>
      <c r="EY6" s="383"/>
      <c r="EZ6" s="383"/>
      <c r="FA6" s="383"/>
      <c r="FB6" s="383"/>
      <c r="FC6" s="384"/>
    </row>
    <row r="7" spans="1:159" ht="33.75" customHeight="1" thickBot="1" x14ac:dyDescent="0.3">
      <c r="A7" s="380" t="s">
        <v>51</v>
      </c>
      <c r="B7" s="381"/>
      <c r="C7" s="381"/>
      <c r="D7" s="381"/>
      <c r="E7" s="381"/>
      <c r="F7" s="381"/>
      <c r="G7" s="925" t="s">
        <v>471</v>
      </c>
      <c r="H7" s="926"/>
      <c r="I7" s="926"/>
      <c r="J7" s="926"/>
      <c r="K7" s="926"/>
      <c r="L7" s="926"/>
      <c r="M7" s="926"/>
      <c r="N7" s="926"/>
      <c r="O7" s="926"/>
      <c r="P7" s="926"/>
      <c r="Q7" s="926"/>
      <c r="R7" s="926"/>
      <c r="S7" s="926"/>
      <c r="T7" s="926"/>
      <c r="U7" s="926"/>
      <c r="V7" s="926"/>
      <c r="W7" s="926"/>
      <c r="X7" s="926"/>
      <c r="Y7" s="926"/>
      <c r="Z7" s="926"/>
      <c r="AA7" s="926"/>
      <c r="AB7" s="926"/>
      <c r="AC7" s="926"/>
      <c r="AD7" s="926"/>
      <c r="AE7" s="926"/>
      <c r="AF7" s="926"/>
      <c r="AG7" s="926"/>
      <c r="AH7" s="926"/>
      <c r="AI7" s="926"/>
      <c r="AJ7" s="926"/>
      <c r="AK7" s="926"/>
      <c r="AL7" s="926"/>
      <c r="AM7" s="926"/>
      <c r="AN7" s="926"/>
      <c r="AO7" s="926"/>
      <c r="AP7" s="926"/>
      <c r="AQ7" s="926"/>
      <c r="AR7" s="926"/>
      <c r="AS7" s="926"/>
      <c r="AT7" s="926"/>
      <c r="AU7" s="926"/>
      <c r="AV7" s="926"/>
      <c r="AW7" s="926"/>
      <c r="AX7" s="926"/>
      <c r="AY7" s="926"/>
      <c r="AZ7" s="926"/>
      <c r="BA7" s="926"/>
      <c r="BB7" s="926"/>
      <c r="BC7" s="926"/>
      <c r="BD7" s="926"/>
      <c r="BE7" s="926"/>
      <c r="BF7" s="926"/>
      <c r="BG7" s="926"/>
      <c r="BH7" s="926"/>
      <c r="BI7" s="926"/>
      <c r="BJ7" s="926"/>
      <c r="BK7" s="926"/>
      <c r="BL7" s="926"/>
      <c r="BM7" s="926"/>
      <c r="BN7" s="926"/>
      <c r="BO7" s="926"/>
      <c r="BP7" s="926"/>
      <c r="BQ7" s="926"/>
      <c r="BR7" s="926"/>
      <c r="BS7" s="926"/>
      <c r="BT7" s="926"/>
      <c r="BU7" s="926"/>
      <c r="BV7" s="926"/>
      <c r="BW7" s="926"/>
      <c r="BX7" s="926"/>
      <c r="BY7" s="926"/>
      <c r="BZ7" s="926"/>
      <c r="CA7" s="926"/>
      <c r="CB7" s="926"/>
      <c r="CC7" s="926"/>
      <c r="CD7" s="926"/>
      <c r="CE7" s="926"/>
      <c r="CF7" s="926"/>
      <c r="CG7" s="926"/>
      <c r="CH7" s="926"/>
      <c r="CI7" s="926"/>
      <c r="CJ7" s="926"/>
      <c r="CK7" s="926"/>
      <c r="CL7" s="926"/>
      <c r="CM7" s="926"/>
      <c r="CN7" s="926"/>
      <c r="CO7" s="926"/>
      <c r="CP7" s="926"/>
      <c r="CQ7" s="926"/>
      <c r="CR7" s="926"/>
      <c r="CS7" s="926"/>
      <c r="CT7" s="926"/>
      <c r="CU7" s="926"/>
      <c r="CV7" s="926"/>
      <c r="CW7" s="926"/>
      <c r="CX7" s="926"/>
      <c r="CY7" s="926"/>
      <c r="CZ7" s="926"/>
      <c r="DA7" s="926"/>
      <c r="DB7" s="926"/>
      <c r="DC7" s="926"/>
      <c r="DD7" s="926"/>
      <c r="DE7" s="926"/>
      <c r="DF7" s="926"/>
      <c r="DG7" s="926"/>
      <c r="DH7" s="926"/>
      <c r="DI7" s="926"/>
      <c r="DJ7" s="926"/>
      <c r="DK7" s="926"/>
      <c r="DL7" s="926"/>
      <c r="DM7" s="926"/>
      <c r="DN7" s="926"/>
      <c r="DO7" s="926"/>
      <c r="DP7" s="926"/>
      <c r="DQ7" s="926"/>
      <c r="DR7" s="926"/>
      <c r="DS7" s="926"/>
      <c r="DT7" s="926"/>
      <c r="DU7" s="926"/>
      <c r="DV7" s="926"/>
      <c r="DW7" s="926"/>
      <c r="DX7" s="926"/>
      <c r="DY7" s="926"/>
      <c r="DZ7" s="926"/>
      <c r="EA7" s="926"/>
      <c r="EB7" s="926"/>
      <c r="EC7" s="926"/>
      <c r="ED7" s="926"/>
      <c r="EE7" s="926"/>
      <c r="EF7" s="926"/>
      <c r="EG7" s="926"/>
      <c r="EH7" s="926"/>
      <c r="EI7" s="926"/>
      <c r="EJ7" s="926"/>
      <c r="EK7" s="926"/>
      <c r="EL7" s="926"/>
      <c r="EM7" s="926"/>
      <c r="EN7" s="926"/>
      <c r="EO7" s="926"/>
      <c r="EP7" s="926"/>
      <c r="EQ7" s="926"/>
      <c r="ER7" s="926"/>
      <c r="ES7" s="926"/>
      <c r="ET7" s="926"/>
      <c r="EU7" s="926"/>
      <c r="EV7" s="926"/>
      <c r="EW7" s="926"/>
      <c r="EX7" s="926"/>
      <c r="EY7" s="926"/>
      <c r="EZ7" s="926"/>
      <c r="FA7" s="926"/>
      <c r="FB7" s="926"/>
      <c r="FC7" s="927"/>
    </row>
    <row r="8" spans="1:159" ht="37.5" customHeight="1" thickBot="1" x14ac:dyDescent="0.3">
      <c r="A8" s="380" t="s">
        <v>1</v>
      </c>
      <c r="B8" s="381"/>
      <c r="C8" s="381"/>
      <c r="D8" s="381"/>
      <c r="E8" s="381"/>
      <c r="F8" s="381"/>
      <c r="G8" s="928" t="s">
        <v>472</v>
      </c>
      <c r="H8" s="929"/>
      <c r="I8" s="929"/>
      <c r="J8" s="929"/>
      <c r="K8" s="929"/>
      <c r="L8" s="929"/>
      <c r="M8" s="929"/>
      <c r="N8" s="929"/>
      <c r="O8" s="929"/>
      <c r="P8" s="929"/>
      <c r="Q8" s="929"/>
      <c r="R8" s="929"/>
      <c r="S8" s="929"/>
      <c r="T8" s="929"/>
      <c r="U8" s="929"/>
      <c r="V8" s="929"/>
      <c r="W8" s="929"/>
      <c r="X8" s="929"/>
      <c r="Y8" s="929"/>
      <c r="Z8" s="929"/>
      <c r="AA8" s="929"/>
      <c r="AB8" s="929"/>
      <c r="AC8" s="929"/>
      <c r="AD8" s="929"/>
      <c r="AE8" s="929"/>
      <c r="AF8" s="929"/>
      <c r="AG8" s="929"/>
      <c r="AH8" s="929"/>
      <c r="AI8" s="929"/>
      <c r="AJ8" s="929"/>
      <c r="AK8" s="929"/>
      <c r="AL8" s="929"/>
      <c r="AM8" s="929"/>
      <c r="AN8" s="929"/>
      <c r="AO8" s="929"/>
      <c r="AP8" s="929"/>
      <c r="AQ8" s="929"/>
      <c r="AR8" s="929"/>
      <c r="AS8" s="929"/>
      <c r="AT8" s="929"/>
      <c r="AU8" s="929"/>
      <c r="AV8" s="929"/>
      <c r="AW8" s="929"/>
      <c r="AX8" s="929"/>
      <c r="AY8" s="929"/>
      <c r="AZ8" s="929"/>
      <c r="BA8" s="929"/>
      <c r="BB8" s="929"/>
      <c r="BC8" s="929"/>
      <c r="BD8" s="929"/>
      <c r="BE8" s="929"/>
      <c r="BF8" s="929"/>
      <c r="BG8" s="929"/>
      <c r="BH8" s="929"/>
      <c r="BI8" s="929"/>
      <c r="BJ8" s="929"/>
      <c r="BK8" s="929"/>
      <c r="BL8" s="929"/>
      <c r="BM8" s="929"/>
      <c r="BN8" s="929"/>
      <c r="BO8" s="929"/>
      <c r="BP8" s="929"/>
      <c r="BQ8" s="929"/>
      <c r="BR8" s="929"/>
      <c r="BS8" s="929"/>
      <c r="BT8" s="929"/>
      <c r="BU8" s="929"/>
      <c r="BV8" s="929"/>
      <c r="BW8" s="929"/>
      <c r="BX8" s="929"/>
      <c r="BY8" s="929"/>
      <c r="BZ8" s="929"/>
      <c r="CA8" s="929"/>
      <c r="CB8" s="929"/>
      <c r="CC8" s="929"/>
      <c r="CD8" s="929"/>
      <c r="CE8" s="929"/>
      <c r="CF8" s="929"/>
      <c r="CG8" s="929"/>
      <c r="CH8" s="929"/>
      <c r="CI8" s="929"/>
      <c r="CJ8" s="929"/>
      <c r="CK8" s="929"/>
      <c r="CL8" s="929"/>
      <c r="CM8" s="929"/>
      <c r="CN8" s="929"/>
      <c r="CO8" s="929"/>
      <c r="CP8" s="929"/>
      <c r="CQ8" s="929"/>
      <c r="CR8" s="929"/>
      <c r="CS8" s="929"/>
      <c r="CT8" s="929"/>
      <c r="CU8" s="929"/>
      <c r="CV8" s="929"/>
      <c r="CW8" s="929"/>
      <c r="CX8" s="929"/>
      <c r="CY8" s="929"/>
      <c r="CZ8" s="929"/>
      <c r="DA8" s="929"/>
      <c r="DB8" s="929"/>
      <c r="DC8" s="929"/>
      <c r="DD8" s="929"/>
      <c r="DE8" s="929"/>
      <c r="DF8" s="929"/>
      <c r="DG8" s="929"/>
      <c r="DH8" s="929"/>
      <c r="DI8" s="929"/>
      <c r="DJ8" s="929"/>
      <c r="DK8" s="929"/>
      <c r="DL8" s="929"/>
      <c r="DM8" s="929"/>
      <c r="DN8" s="929"/>
      <c r="DO8" s="929"/>
      <c r="DP8" s="929"/>
      <c r="DQ8" s="929"/>
      <c r="DR8" s="929"/>
      <c r="DS8" s="929"/>
      <c r="DT8" s="929"/>
      <c r="DU8" s="929"/>
      <c r="DV8" s="929"/>
      <c r="DW8" s="929"/>
      <c r="DX8" s="929"/>
      <c r="DY8" s="929"/>
      <c r="DZ8" s="929"/>
      <c r="EA8" s="929"/>
      <c r="EB8" s="929"/>
      <c r="EC8" s="929"/>
      <c r="ED8" s="929"/>
      <c r="EE8" s="929"/>
      <c r="EF8" s="929"/>
      <c r="EG8" s="929"/>
      <c r="EH8" s="929"/>
      <c r="EI8" s="929"/>
      <c r="EJ8" s="929"/>
      <c r="EK8" s="929"/>
      <c r="EL8" s="929"/>
      <c r="EM8" s="929"/>
      <c r="EN8" s="929"/>
      <c r="EO8" s="929"/>
      <c r="EP8" s="929"/>
      <c r="EQ8" s="929"/>
      <c r="ER8" s="929"/>
      <c r="ES8" s="929"/>
      <c r="ET8" s="929"/>
      <c r="EU8" s="929"/>
      <c r="EV8" s="929"/>
      <c r="EW8" s="929"/>
      <c r="EX8" s="929"/>
      <c r="EY8" s="929"/>
      <c r="EZ8" s="929"/>
      <c r="FA8" s="929"/>
      <c r="FB8" s="929"/>
      <c r="FC8" s="930"/>
    </row>
    <row r="9" spans="1:159" ht="37.5" customHeight="1" x14ac:dyDescent="0.2">
      <c r="A9" s="6"/>
      <c r="B9" s="5"/>
      <c r="C9" s="5"/>
      <c r="D9" s="5"/>
      <c r="E9" s="5"/>
      <c r="F9" s="5"/>
      <c r="G9" s="5"/>
      <c r="H9" s="5"/>
      <c r="I9" s="5"/>
      <c r="J9" s="5"/>
      <c r="K9" s="5"/>
      <c r="L9" s="5"/>
      <c r="M9" s="5"/>
      <c r="N9" s="5"/>
      <c r="O9" s="5"/>
      <c r="P9" s="5"/>
      <c r="Q9" s="5"/>
      <c r="R9" s="5"/>
      <c r="S9" s="5"/>
      <c r="T9" s="5"/>
      <c r="U9" s="32"/>
      <c r="V9" s="5"/>
      <c r="W9" s="5"/>
      <c r="X9" s="5"/>
      <c r="Y9" s="32"/>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row>
    <row r="10" spans="1:159" s="33" customFormat="1" ht="37.5" customHeight="1" x14ac:dyDescent="0.2">
      <c r="A10" s="386" t="s">
        <v>59</v>
      </c>
      <c r="B10" s="386"/>
      <c r="C10" s="386"/>
      <c r="D10" s="386"/>
      <c r="E10" s="386"/>
      <c r="F10" s="386"/>
      <c r="G10" s="386"/>
      <c r="H10" s="386"/>
      <c r="I10" s="386"/>
      <c r="J10" s="386" t="s">
        <v>117</v>
      </c>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6"/>
      <c r="AS10" s="386"/>
      <c r="AT10" s="386"/>
      <c r="AU10" s="386"/>
      <c r="AV10" s="386"/>
      <c r="AW10" s="386"/>
      <c r="AX10" s="386"/>
      <c r="AY10" s="386"/>
      <c r="AZ10" s="386"/>
      <c r="BA10" s="386"/>
      <c r="BB10" s="386"/>
      <c r="BC10" s="386"/>
      <c r="BD10" s="386"/>
      <c r="BE10" s="386"/>
      <c r="BF10" s="386"/>
      <c r="BG10" s="386"/>
      <c r="BH10" s="386"/>
      <c r="BI10" s="386"/>
      <c r="BJ10" s="386"/>
      <c r="BK10" s="386"/>
      <c r="BL10" s="386"/>
      <c r="BM10" s="386"/>
      <c r="BN10" s="386"/>
      <c r="BO10" s="386"/>
      <c r="BP10" s="386"/>
      <c r="BQ10" s="386"/>
      <c r="BR10" s="386"/>
      <c r="BS10" s="386"/>
      <c r="BT10" s="386"/>
      <c r="BU10" s="386"/>
      <c r="BV10" s="386"/>
      <c r="BW10" s="386"/>
      <c r="BX10" s="386"/>
      <c r="BY10" s="386"/>
      <c r="BZ10" s="386"/>
      <c r="CA10" s="386"/>
      <c r="CB10" s="386"/>
      <c r="CC10" s="386"/>
      <c r="CD10" s="386"/>
      <c r="CE10" s="386"/>
      <c r="CF10" s="386"/>
      <c r="CG10" s="386"/>
      <c r="CH10" s="386"/>
      <c r="CI10" s="386"/>
      <c r="CJ10" s="386"/>
      <c r="CK10" s="386"/>
      <c r="CL10" s="386"/>
      <c r="CM10" s="386"/>
      <c r="CN10" s="386"/>
      <c r="CO10" s="386"/>
      <c r="CP10" s="386"/>
      <c r="CQ10" s="386"/>
      <c r="CR10" s="386"/>
      <c r="CS10" s="386"/>
      <c r="CT10" s="386"/>
      <c r="CU10" s="386"/>
      <c r="CV10" s="386"/>
      <c r="CW10" s="386"/>
      <c r="CX10" s="386"/>
      <c r="CY10" s="386"/>
      <c r="CZ10" s="386"/>
      <c r="DA10" s="386"/>
      <c r="DB10" s="386"/>
      <c r="DC10" s="386"/>
      <c r="DD10" s="386"/>
      <c r="DE10" s="386"/>
      <c r="DF10" s="386"/>
      <c r="DG10" s="386"/>
      <c r="DH10" s="386"/>
      <c r="DI10" s="386"/>
      <c r="DJ10" s="386"/>
      <c r="DK10" s="386"/>
      <c r="DL10" s="386"/>
      <c r="DM10" s="386"/>
      <c r="DN10" s="386"/>
      <c r="DO10" s="386"/>
      <c r="DP10" s="386"/>
      <c r="DQ10" s="386"/>
      <c r="DR10" s="386"/>
      <c r="DS10" s="386"/>
      <c r="DT10" s="386"/>
      <c r="DU10" s="386"/>
      <c r="DV10" s="386"/>
      <c r="DW10" s="386"/>
      <c r="DX10" s="386"/>
      <c r="DY10" s="386"/>
      <c r="DZ10" s="386"/>
      <c r="EA10" s="386"/>
      <c r="EB10" s="386"/>
      <c r="EC10" s="386"/>
      <c r="ED10" s="386"/>
      <c r="EE10" s="386"/>
      <c r="EF10" s="386"/>
      <c r="EG10" s="386"/>
      <c r="EH10" s="386"/>
      <c r="EI10" s="386"/>
      <c r="EJ10" s="386"/>
      <c r="EK10" s="386"/>
      <c r="EL10" s="386"/>
      <c r="EM10" s="386"/>
      <c r="EN10" s="386"/>
      <c r="EO10" s="386"/>
      <c r="EP10" s="386"/>
      <c r="EQ10" s="386"/>
      <c r="ER10" s="386"/>
      <c r="ES10" s="386"/>
      <c r="ET10" s="452" t="s">
        <v>109</v>
      </c>
      <c r="EU10" s="452" t="s">
        <v>110</v>
      </c>
      <c r="EV10" s="740" t="s">
        <v>111</v>
      </c>
      <c r="EW10" s="442" t="s">
        <v>228</v>
      </c>
      <c r="EX10" s="740" t="s">
        <v>134</v>
      </c>
      <c r="EY10" s="386" t="s">
        <v>135</v>
      </c>
      <c r="EZ10" s="386" t="s">
        <v>136</v>
      </c>
      <c r="FA10" s="386" t="s">
        <v>137</v>
      </c>
      <c r="FB10" s="386" t="s">
        <v>139</v>
      </c>
      <c r="FC10" s="386" t="s">
        <v>138</v>
      </c>
    </row>
    <row r="11" spans="1:159" s="33" customFormat="1" ht="37.5" customHeight="1" x14ac:dyDescent="0.2">
      <c r="A11" s="386" t="s">
        <v>69</v>
      </c>
      <c r="B11" s="386"/>
      <c r="C11" s="386"/>
      <c r="D11" s="386"/>
      <c r="E11" s="386"/>
      <c r="F11" s="386"/>
      <c r="G11" s="386"/>
      <c r="H11" s="386"/>
      <c r="I11" s="386"/>
      <c r="J11" s="379" t="s">
        <v>49</v>
      </c>
      <c r="K11" s="379"/>
      <c r="L11" s="379"/>
      <c r="M11" s="379"/>
      <c r="N11" s="379"/>
      <c r="O11" s="379"/>
      <c r="P11" s="379"/>
      <c r="Q11" s="379"/>
      <c r="R11" s="379"/>
      <c r="S11" s="379"/>
      <c r="T11" s="379"/>
      <c r="U11" s="379"/>
      <c r="V11" s="379"/>
      <c r="W11" s="379"/>
      <c r="X11" s="379"/>
      <c r="Y11" s="379"/>
      <c r="Z11" s="379"/>
      <c r="AA11" s="379"/>
      <c r="AB11" s="379"/>
      <c r="AC11" s="379"/>
      <c r="AD11" s="379" t="s">
        <v>50</v>
      </c>
      <c r="AE11" s="379"/>
      <c r="AF11" s="379"/>
      <c r="AG11" s="379"/>
      <c r="AH11" s="379"/>
      <c r="AI11" s="379"/>
      <c r="AJ11" s="379"/>
      <c r="AK11" s="379"/>
      <c r="AL11" s="379"/>
      <c r="AM11" s="379"/>
      <c r="AN11" s="379"/>
      <c r="AO11" s="379"/>
      <c r="AP11" s="379"/>
      <c r="AQ11" s="379"/>
      <c r="AR11" s="379"/>
      <c r="AS11" s="379"/>
      <c r="AT11" s="379"/>
      <c r="AU11" s="379"/>
      <c r="AV11" s="379"/>
      <c r="AW11" s="379"/>
      <c r="AX11" s="379"/>
      <c r="AY11" s="379"/>
      <c r="AZ11" s="379"/>
      <c r="BA11" s="379"/>
      <c r="BB11" s="379"/>
      <c r="BC11" s="379"/>
      <c r="BD11" s="379"/>
      <c r="BE11" s="379"/>
      <c r="BF11" s="379"/>
      <c r="BG11" s="379"/>
      <c r="BH11" s="379" t="s">
        <v>52</v>
      </c>
      <c r="BI11" s="379"/>
      <c r="BJ11" s="379"/>
      <c r="BK11" s="379"/>
      <c r="BL11" s="379"/>
      <c r="BM11" s="379"/>
      <c r="BN11" s="379"/>
      <c r="BO11" s="379"/>
      <c r="BP11" s="379"/>
      <c r="BQ11" s="379"/>
      <c r="BR11" s="379"/>
      <c r="BS11" s="379"/>
      <c r="BT11" s="379"/>
      <c r="BU11" s="379"/>
      <c r="BV11" s="379"/>
      <c r="BW11" s="379"/>
      <c r="BX11" s="379"/>
      <c r="BY11" s="379"/>
      <c r="BZ11" s="379"/>
      <c r="CA11" s="379"/>
      <c r="CB11" s="379"/>
      <c r="CC11" s="379"/>
      <c r="CD11" s="379"/>
      <c r="CE11" s="379"/>
      <c r="CF11" s="379"/>
      <c r="CG11" s="379"/>
      <c r="CH11" s="379"/>
      <c r="CI11" s="379"/>
      <c r="CJ11" s="379"/>
      <c r="CK11" s="379"/>
      <c r="CL11" s="379" t="s">
        <v>53</v>
      </c>
      <c r="CM11" s="379"/>
      <c r="CN11" s="379"/>
      <c r="CO11" s="379"/>
      <c r="CP11" s="379"/>
      <c r="CQ11" s="379"/>
      <c r="CR11" s="379"/>
      <c r="CS11" s="379"/>
      <c r="CT11" s="379"/>
      <c r="CU11" s="379"/>
      <c r="CV11" s="379"/>
      <c r="CW11" s="379"/>
      <c r="CX11" s="379"/>
      <c r="CY11" s="379"/>
      <c r="CZ11" s="379"/>
      <c r="DA11" s="379"/>
      <c r="DB11" s="379"/>
      <c r="DC11" s="379"/>
      <c r="DD11" s="379"/>
      <c r="DE11" s="379"/>
      <c r="DF11" s="379"/>
      <c r="DG11" s="379"/>
      <c r="DH11" s="379"/>
      <c r="DI11" s="379"/>
      <c r="DJ11" s="379"/>
      <c r="DK11" s="379"/>
      <c r="DL11" s="379"/>
      <c r="DM11" s="379"/>
      <c r="DN11" s="379"/>
      <c r="DO11" s="379"/>
      <c r="DP11" s="379" t="s">
        <v>54</v>
      </c>
      <c r="DQ11" s="379"/>
      <c r="DR11" s="379"/>
      <c r="DS11" s="379"/>
      <c r="DT11" s="379"/>
      <c r="DU11" s="379"/>
      <c r="DV11" s="379"/>
      <c r="DW11" s="379"/>
      <c r="DX11" s="379"/>
      <c r="DY11" s="379"/>
      <c r="DZ11" s="379"/>
      <c r="EA11" s="379"/>
      <c r="EB11" s="379"/>
      <c r="EC11" s="379"/>
      <c r="ED11" s="379"/>
      <c r="EE11" s="379"/>
      <c r="EF11" s="379"/>
      <c r="EG11" s="379"/>
      <c r="EH11" s="379"/>
      <c r="EI11" s="379"/>
      <c r="EJ11" s="379"/>
      <c r="EK11" s="379"/>
      <c r="EL11" s="379"/>
      <c r="EM11" s="379"/>
      <c r="EN11" s="379"/>
      <c r="EO11" s="379"/>
      <c r="EP11" s="379"/>
      <c r="EQ11" s="379"/>
      <c r="ER11" s="379"/>
      <c r="ES11" s="379"/>
      <c r="ET11" s="452"/>
      <c r="EU11" s="452"/>
      <c r="EV11" s="740"/>
      <c r="EW11" s="442"/>
      <c r="EX11" s="740"/>
      <c r="EY11" s="386"/>
      <c r="EZ11" s="386"/>
      <c r="FA11" s="386"/>
      <c r="FB11" s="386"/>
      <c r="FC11" s="386"/>
    </row>
    <row r="12" spans="1:159" s="34" customFormat="1" ht="109.5" customHeight="1" x14ac:dyDescent="0.2">
      <c r="A12" s="933" t="s">
        <v>60</v>
      </c>
      <c r="B12" s="933" t="s">
        <v>61</v>
      </c>
      <c r="C12" s="933" t="s">
        <v>62</v>
      </c>
      <c r="D12" s="933" t="s">
        <v>63</v>
      </c>
      <c r="E12" s="933" t="s">
        <v>64</v>
      </c>
      <c r="F12" s="933" t="s">
        <v>65</v>
      </c>
      <c r="G12" s="933" t="s">
        <v>66</v>
      </c>
      <c r="H12" s="934" t="s">
        <v>67</v>
      </c>
      <c r="I12" s="935" t="s">
        <v>68</v>
      </c>
      <c r="J12" s="935" t="s">
        <v>229</v>
      </c>
      <c r="K12" s="367" t="s">
        <v>230</v>
      </c>
      <c r="L12" s="934" t="s">
        <v>231</v>
      </c>
      <c r="M12" s="367" t="s">
        <v>232</v>
      </c>
      <c r="N12" s="934" t="s">
        <v>233</v>
      </c>
      <c r="O12" s="367" t="s">
        <v>234</v>
      </c>
      <c r="P12" s="934" t="s">
        <v>235</v>
      </c>
      <c r="Q12" s="367" t="s">
        <v>236</v>
      </c>
      <c r="R12" s="934" t="s">
        <v>237</v>
      </c>
      <c r="S12" s="367" t="s">
        <v>238</v>
      </c>
      <c r="T12" s="934" t="s">
        <v>239</v>
      </c>
      <c r="U12" s="367" t="s">
        <v>240</v>
      </c>
      <c r="V12" s="934" t="s">
        <v>241</v>
      </c>
      <c r="W12" s="367" t="s">
        <v>242</v>
      </c>
      <c r="X12" s="934" t="s">
        <v>243</v>
      </c>
      <c r="Y12" s="931" t="s">
        <v>108</v>
      </c>
      <c r="Z12" s="936" t="s">
        <v>140</v>
      </c>
      <c r="AA12" s="365" t="s">
        <v>141</v>
      </c>
      <c r="AB12" s="932" t="s">
        <v>142</v>
      </c>
      <c r="AC12" s="365" t="s">
        <v>143</v>
      </c>
      <c r="AD12" s="935" t="s">
        <v>229</v>
      </c>
      <c r="AE12" s="367" t="s">
        <v>244</v>
      </c>
      <c r="AF12" s="934" t="s">
        <v>245</v>
      </c>
      <c r="AG12" s="367" t="s">
        <v>246</v>
      </c>
      <c r="AH12" s="934" t="s">
        <v>247</v>
      </c>
      <c r="AI12" s="367" t="s">
        <v>248</v>
      </c>
      <c r="AJ12" s="934" t="s">
        <v>249</v>
      </c>
      <c r="AK12" s="367" t="s">
        <v>250</v>
      </c>
      <c r="AL12" s="934" t="s">
        <v>251</v>
      </c>
      <c r="AM12" s="367" t="s">
        <v>252</v>
      </c>
      <c r="AN12" s="934" t="s">
        <v>253</v>
      </c>
      <c r="AO12" s="367" t="s">
        <v>230</v>
      </c>
      <c r="AP12" s="934" t="s">
        <v>231</v>
      </c>
      <c r="AQ12" s="367" t="s">
        <v>232</v>
      </c>
      <c r="AR12" s="934" t="s">
        <v>233</v>
      </c>
      <c r="AS12" s="367" t="s">
        <v>234</v>
      </c>
      <c r="AT12" s="934" t="s">
        <v>235</v>
      </c>
      <c r="AU12" s="367" t="s">
        <v>236</v>
      </c>
      <c r="AV12" s="934" t="s">
        <v>237</v>
      </c>
      <c r="AW12" s="367" t="s">
        <v>238</v>
      </c>
      <c r="AX12" s="934" t="s">
        <v>239</v>
      </c>
      <c r="AY12" s="367" t="s">
        <v>240</v>
      </c>
      <c r="AZ12" s="934" t="s">
        <v>241</v>
      </c>
      <c r="BA12" s="367" t="s">
        <v>242</v>
      </c>
      <c r="BB12" s="934" t="s">
        <v>243</v>
      </c>
      <c r="BC12" s="366" t="s">
        <v>108</v>
      </c>
      <c r="BD12" s="937" t="s">
        <v>132</v>
      </c>
      <c r="BE12" s="365" t="s">
        <v>131</v>
      </c>
      <c r="BF12" s="932" t="s">
        <v>130</v>
      </c>
      <c r="BG12" s="365" t="s">
        <v>129</v>
      </c>
      <c r="BH12" s="935" t="s">
        <v>229</v>
      </c>
      <c r="BI12" s="932" t="s">
        <v>244</v>
      </c>
      <c r="BJ12" s="365" t="s">
        <v>245</v>
      </c>
      <c r="BK12" s="932" t="s">
        <v>246</v>
      </c>
      <c r="BL12" s="365" t="s">
        <v>247</v>
      </c>
      <c r="BM12" s="932" t="s">
        <v>248</v>
      </c>
      <c r="BN12" s="365" t="s">
        <v>249</v>
      </c>
      <c r="BO12" s="367" t="s">
        <v>250</v>
      </c>
      <c r="BP12" s="934" t="s">
        <v>251</v>
      </c>
      <c r="BQ12" s="367" t="s">
        <v>252</v>
      </c>
      <c r="BR12" s="934" t="s">
        <v>253</v>
      </c>
      <c r="BS12" s="367" t="s">
        <v>230</v>
      </c>
      <c r="BT12" s="934" t="s">
        <v>231</v>
      </c>
      <c r="BU12" s="367" t="s">
        <v>232</v>
      </c>
      <c r="BV12" s="934" t="s">
        <v>233</v>
      </c>
      <c r="BW12" s="367" t="s">
        <v>234</v>
      </c>
      <c r="BX12" s="934" t="s">
        <v>235</v>
      </c>
      <c r="BY12" s="367" t="s">
        <v>236</v>
      </c>
      <c r="BZ12" s="934" t="s">
        <v>237</v>
      </c>
      <c r="CA12" s="367" t="s">
        <v>238</v>
      </c>
      <c r="CB12" s="934" t="s">
        <v>239</v>
      </c>
      <c r="CC12" s="367" t="s">
        <v>240</v>
      </c>
      <c r="CD12" s="934" t="s">
        <v>241</v>
      </c>
      <c r="CE12" s="367" t="s">
        <v>242</v>
      </c>
      <c r="CF12" s="934" t="s">
        <v>243</v>
      </c>
      <c r="CG12" s="931" t="s">
        <v>108</v>
      </c>
      <c r="CH12" s="932" t="s">
        <v>112</v>
      </c>
      <c r="CI12" s="365" t="s">
        <v>113</v>
      </c>
      <c r="CJ12" s="932" t="s">
        <v>114</v>
      </c>
      <c r="CK12" s="365" t="s">
        <v>115</v>
      </c>
      <c r="CL12" s="935" t="s">
        <v>229</v>
      </c>
      <c r="CM12" s="367" t="s">
        <v>244</v>
      </c>
      <c r="CN12" s="934" t="s">
        <v>245</v>
      </c>
      <c r="CO12" s="367" t="s">
        <v>246</v>
      </c>
      <c r="CP12" s="934" t="s">
        <v>247</v>
      </c>
      <c r="CQ12" s="367" t="s">
        <v>248</v>
      </c>
      <c r="CR12" s="934" t="s">
        <v>249</v>
      </c>
      <c r="CS12" s="367" t="s">
        <v>250</v>
      </c>
      <c r="CT12" s="934" t="s">
        <v>251</v>
      </c>
      <c r="CU12" s="367" t="s">
        <v>252</v>
      </c>
      <c r="CV12" s="934" t="s">
        <v>253</v>
      </c>
      <c r="CW12" s="367" t="s">
        <v>230</v>
      </c>
      <c r="CX12" s="934" t="s">
        <v>231</v>
      </c>
      <c r="CY12" s="367" t="s">
        <v>232</v>
      </c>
      <c r="CZ12" s="934" t="s">
        <v>233</v>
      </c>
      <c r="DA12" s="367" t="s">
        <v>234</v>
      </c>
      <c r="DB12" s="934" t="s">
        <v>235</v>
      </c>
      <c r="DC12" s="367" t="s">
        <v>236</v>
      </c>
      <c r="DD12" s="934" t="s">
        <v>237</v>
      </c>
      <c r="DE12" s="367" t="s">
        <v>238</v>
      </c>
      <c r="DF12" s="934" t="s">
        <v>239</v>
      </c>
      <c r="DG12" s="367" t="s">
        <v>240</v>
      </c>
      <c r="DH12" s="934" t="s">
        <v>241</v>
      </c>
      <c r="DI12" s="367" t="s">
        <v>242</v>
      </c>
      <c r="DJ12" s="934" t="s">
        <v>243</v>
      </c>
      <c r="DK12" s="931" t="s">
        <v>108</v>
      </c>
      <c r="DL12" s="932" t="s">
        <v>118</v>
      </c>
      <c r="DM12" s="365" t="s">
        <v>119</v>
      </c>
      <c r="DN12" s="932" t="s">
        <v>120</v>
      </c>
      <c r="DO12" s="365" t="s">
        <v>121</v>
      </c>
      <c r="DP12" s="935" t="s">
        <v>229</v>
      </c>
      <c r="DQ12" s="367" t="s">
        <v>244</v>
      </c>
      <c r="DR12" s="934" t="s">
        <v>245</v>
      </c>
      <c r="DS12" s="367" t="s">
        <v>246</v>
      </c>
      <c r="DT12" s="934" t="s">
        <v>247</v>
      </c>
      <c r="DU12" s="367" t="s">
        <v>248</v>
      </c>
      <c r="DV12" s="934" t="s">
        <v>249</v>
      </c>
      <c r="DW12" s="367" t="s">
        <v>250</v>
      </c>
      <c r="DX12" s="934" t="s">
        <v>251</v>
      </c>
      <c r="DY12" s="367" t="s">
        <v>252</v>
      </c>
      <c r="DZ12" s="934" t="s">
        <v>253</v>
      </c>
      <c r="EA12" s="367" t="s">
        <v>230</v>
      </c>
      <c r="EB12" s="934" t="s">
        <v>231</v>
      </c>
      <c r="EC12" s="367" t="s">
        <v>232</v>
      </c>
      <c r="ED12" s="934" t="s">
        <v>233</v>
      </c>
      <c r="EE12" s="367" t="s">
        <v>234</v>
      </c>
      <c r="EF12" s="934" t="s">
        <v>235</v>
      </c>
      <c r="EG12" s="367" t="s">
        <v>236</v>
      </c>
      <c r="EH12" s="934" t="s">
        <v>237</v>
      </c>
      <c r="EI12" s="367" t="s">
        <v>238</v>
      </c>
      <c r="EJ12" s="934" t="s">
        <v>239</v>
      </c>
      <c r="EK12" s="367" t="s">
        <v>240</v>
      </c>
      <c r="EL12" s="934" t="s">
        <v>241</v>
      </c>
      <c r="EM12" s="367" t="s">
        <v>242</v>
      </c>
      <c r="EN12" s="934" t="s">
        <v>243</v>
      </c>
      <c r="EO12" s="931" t="s">
        <v>108</v>
      </c>
      <c r="EP12" s="936" t="s">
        <v>122</v>
      </c>
      <c r="EQ12" s="365" t="s">
        <v>123</v>
      </c>
      <c r="ER12" s="936" t="s">
        <v>124</v>
      </c>
      <c r="ES12" s="365" t="s">
        <v>125</v>
      </c>
      <c r="ET12" s="452"/>
      <c r="EU12" s="452"/>
      <c r="EV12" s="740"/>
      <c r="EW12" s="442"/>
      <c r="EX12" s="740"/>
      <c r="EY12" s="386"/>
      <c r="EZ12" s="386"/>
      <c r="FA12" s="386"/>
      <c r="FB12" s="386"/>
      <c r="FC12" s="386"/>
    </row>
    <row r="13" spans="1:159" s="3" customFormat="1" ht="178.5" customHeight="1" x14ac:dyDescent="0.2">
      <c r="A13" s="938">
        <v>2</v>
      </c>
      <c r="B13" s="938">
        <v>28</v>
      </c>
      <c r="C13" s="948">
        <v>215</v>
      </c>
      <c r="D13" s="949" t="s">
        <v>152</v>
      </c>
      <c r="E13" s="948">
        <v>230</v>
      </c>
      <c r="F13" s="950" t="s">
        <v>155</v>
      </c>
      <c r="G13" s="951" t="s">
        <v>157</v>
      </c>
      <c r="H13" s="948" t="s">
        <v>158</v>
      </c>
      <c r="I13" s="939">
        <v>80</v>
      </c>
      <c r="J13" s="952">
        <v>0.1</v>
      </c>
      <c r="K13" s="953"/>
      <c r="L13" s="953"/>
      <c r="M13" s="954">
        <v>0</v>
      </c>
      <c r="N13" s="954">
        <v>0</v>
      </c>
      <c r="O13" s="954">
        <v>0</v>
      </c>
      <c r="P13" s="954">
        <v>0</v>
      </c>
      <c r="Q13" s="954">
        <v>0</v>
      </c>
      <c r="R13" s="954">
        <v>0</v>
      </c>
      <c r="S13" s="954">
        <v>0</v>
      </c>
      <c r="T13" s="954">
        <v>0</v>
      </c>
      <c r="U13" s="954">
        <v>0</v>
      </c>
      <c r="V13" s="954">
        <v>0</v>
      </c>
      <c r="W13" s="954">
        <v>0</v>
      </c>
      <c r="X13" s="940">
        <v>0</v>
      </c>
      <c r="Y13" s="955">
        <f>+X13</f>
        <v>0</v>
      </c>
      <c r="Z13" s="955">
        <f t="shared" ref="Z13:AB14" si="0">+W13</f>
        <v>0</v>
      </c>
      <c r="AA13" s="955">
        <f t="shared" si="0"/>
        <v>0</v>
      </c>
      <c r="AB13" s="956">
        <f t="shared" si="0"/>
        <v>0</v>
      </c>
      <c r="AC13" s="956">
        <f>+X13</f>
        <v>0</v>
      </c>
      <c r="AD13" s="957">
        <v>10</v>
      </c>
      <c r="AE13" s="941">
        <v>0</v>
      </c>
      <c r="AF13" s="941">
        <v>0</v>
      </c>
      <c r="AG13" s="941">
        <v>0</v>
      </c>
      <c r="AH13" s="941">
        <v>0</v>
      </c>
      <c r="AI13" s="941">
        <v>1.1300000000000001</v>
      </c>
      <c r="AJ13" s="941">
        <v>1.1299999999999999</v>
      </c>
      <c r="AK13" s="941">
        <v>0</v>
      </c>
      <c r="AL13" s="941">
        <v>0</v>
      </c>
      <c r="AM13" s="941">
        <v>0</v>
      </c>
      <c r="AN13" s="941">
        <v>0</v>
      </c>
      <c r="AO13" s="941">
        <v>0</v>
      </c>
      <c r="AP13" s="941">
        <v>0</v>
      </c>
      <c r="AQ13" s="941">
        <v>0</v>
      </c>
      <c r="AR13" s="941">
        <v>0</v>
      </c>
      <c r="AS13" s="941">
        <v>0</v>
      </c>
      <c r="AT13" s="941">
        <v>0</v>
      </c>
      <c r="AU13" s="941">
        <v>18.399999999999999</v>
      </c>
      <c r="AV13" s="941">
        <v>18.399999999999999</v>
      </c>
      <c r="AW13" s="941">
        <v>0</v>
      </c>
      <c r="AX13" s="941">
        <v>0.02</v>
      </c>
      <c r="AY13" s="941">
        <v>0</v>
      </c>
      <c r="AZ13" s="941">
        <v>0</v>
      </c>
      <c r="BA13" s="941">
        <v>0.02</v>
      </c>
      <c r="BB13" s="941">
        <v>0</v>
      </c>
      <c r="BC13" s="956">
        <f>+AM13+AK13+AI13+AG13+AE13+AO13+AQ13+AS13+AU13+AW13+AY13+BA13</f>
        <v>19.549999999999997</v>
      </c>
      <c r="BD13" s="956">
        <f>+AM13+AK13+AI13+AG13+AE13+AO13+AQ13+AS13+AU13+AW13+AY13+BA13</f>
        <v>19.549999999999997</v>
      </c>
      <c r="BE13" s="956">
        <f>+AN13+AL13+AJ13+AH13+AF13+AP13+AR13+AT13+AV13+AX13+AZ13+BB13</f>
        <v>19.549999999999997</v>
      </c>
      <c r="BF13" s="956">
        <f>+AE13+AG13+AI13+AK13+AM13+AO13+AQ13+AS13+AU13+AW13+BA13+AY13</f>
        <v>19.549999999999997</v>
      </c>
      <c r="BG13" s="956">
        <f>+AF13+AH13+AJ13+AL13+AN13+AP13+AR13+AT13+AV13+AX13+BB13+AZ13</f>
        <v>19.549999999999997</v>
      </c>
      <c r="BH13" s="956">
        <v>22</v>
      </c>
      <c r="BI13" s="956">
        <v>0</v>
      </c>
      <c r="BJ13" s="956">
        <v>0</v>
      </c>
      <c r="BK13" s="956">
        <v>0.01</v>
      </c>
      <c r="BL13" s="956">
        <v>0.01</v>
      </c>
      <c r="BM13" s="956">
        <v>0</v>
      </c>
      <c r="BN13" s="956">
        <v>7.0000000000000007E-2</v>
      </c>
      <c r="BO13" s="956">
        <v>0</v>
      </c>
      <c r="BP13" s="956"/>
      <c r="BQ13" s="956">
        <v>14</v>
      </c>
      <c r="BR13" s="956"/>
      <c r="BS13" s="956">
        <v>0</v>
      </c>
      <c r="BT13" s="956"/>
      <c r="BU13" s="956">
        <v>0</v>
      </c>
      <c r="BV13" s="956"/>
      <c r="BW13" s="956">
        <v>0</v>
      </c>
      <c r="BX13" s="956"/>
      <c r="BY13" s="956">
        <v>7.99</v>
      </c>
      <c r="BZ13" s="956"/>
      <c r="CA13" s="956">
        <v>0</v>
      </c>
      <c r="CB13" s="956"/>
      <c r="CC13" s="956">
        <v>0</v>
      </c>
      <c r="CD13" s="956"/>
      <c r="CE13" s="956">
        <v>0</v>
      </c>
      <c r="CF13" s="956">
        <v>0</v>
      </c>
      <c r="CG13" s="956">
        <f>+BQ13+BO13+BM13+BK13+BI13+BS13+BU13+BW13+BY13+CA13+CC13+CE13</f>
        <v>22</v>
      </c>
      <c r="CH13" s="956">
        <f>+BK13+BI13+BM13</f>
        <v>0.01</v>
      </c>
      <c r="CI13" s="956">
        <f>+BR13+BP13+BN13+BL13+BJ13+BT13+BV13+BX13+BZ13+CB13+CD13+CF13</f>
        <v>0.08</v>
      </c>
      <c r="CJ13" s="956">
        <f>+BI13+BK13+BM13+BO13+BQ13+BS13+BU13+BW13+BY13+CA13+CE13+CC13</f>
        <v>22</v>
      </c>
      <c r="CK13" s="956">
        <f>+BJ13+BL13+BN13+BP13+BR13+BT13+BV13+BX13+BZ13+CB13+CF13+CD13</f>
        <v>0.08</v>
      </c>
      <c r="CL13" s="956">
        <v>31.9</v>
      </c>
      <c r="CM13" s="956"/>
      <c r="CN13" s="956"/>
      <c r="CO13" s="956"/>
      <c r="CP13" s="956"/>
      <c r="CQ13" s="956"/>
      <c r="CR13" s="956"/>
      <c r="CS13" s="956"/>
      <c r="CT13" s="956"/>
      <c r="CU13" s="956"/>
      <c r="CV13" s="956"/>
      <c r="CW13" s="956"/>
      <c r="CX13" s="956"/>
      <c r="CY13" s="956"/>
      <c r="CZ13" s="956"/>
      <c r="DA13" s="956"/>
      <c r="DB13" s="956"/>
      <c r="DC13" s="956"/>
      <c r="DD13" s="956"/>
      <c r="DE13" s="956"/>
      <c r="DF13" s="956"/>
      <c r="DG13" s="956"/>
      <c r="DH13" s="956"/>
      <c r="DI13" s="956"/>
      <c r="DJ13" s="956"/>
      <c r="DK13" s="956"/>
      <c r="DL13" s="956"/>
      <c r="DM13" s="956"/>
      <c r="DN13" s="956"/>
      <c r="DO13" s="956"/>
      <c r="DP13" s="956">
        <v>6.5500000000000007</v>
      </c>
      <c r="DQ13" s="958"/>
      <c r="DR13" s="958"/>
      <c r="DS13" s="958"/>
      <c r="DT13" s="958"/>
      <c r="DU13" s="958"/>
      <c r="DV13" s="958"/>
      <c r="DW13" s="958"/>
      <c r="DX13" s="958"/>
      <c r="DY13" s="958"/>
      <c r="DZ13" s="958"/>
      <c r="EA13" s="958"/>
      <c r="EB13" s="958"/>
      <c r="EC13" s="958"/>
      <c r="ED13" s="958"/>
      <c r="EE13" s="958"/>
      <c r="EF13" s="958"/>
      <c r="EG13" s="958"/>
      <c r="EH13" s="958"/>
      <c r="EI13" s="958"/>
      <c r="EJ13" s="958"/>
      <c r="EK13" s="958"/>
      <c r="EL13" s="958"/>
      <c r="EM13" s="958"/>
      <c r="EN13" s="958"/>
      <c r="EO13" s="958"/>
      <c r="EP13" s="958"/>
      <c r="EQ13" s="958"/>
      <c r="ER13" s="958"/>
      <c r="ES13" s="958"/>
      <c r="ET13" s="959">
        <f>IFERROR(+BN13/BM13,1)</f>
        <v>1</v>
      </c>
      <c r="EU13" s="959">
        <f>IFERROR(+CI13/CH13,1)</f>
        <v>8</v>
      </c>
      <c r="EV13" s="959">
        <f>IFERROR(+CK13/CJ13,1)</f>
        <v>3.6363636363636364E-3</v>
      </c>
      <c r="EW13" s="959">
        <f>+(AC13+BG13+CI13)/(AB13+BF13+CH13)</f>
        <v>1.0035787321063394</v>
      </c>
      <c r="EX13" s="959">
        <f>+(AC13+BG13+CK13)/I13</f>
        <v>0.24537499999999995</v>
      </c>
      <c r="EY13" s="945" t="s">
        <v>463</v>
      </c>
      <c r="EZ13" s="960" t="s">
        <v>423</v>
      </c>
      <c r="FA13" s="960" t="s">
        <v>423</v>
      </c>
      <c r="FB13" s="946" t="s">
        <v>441</v>
      </c>
      <c r="FC13" s="960" t="s">
        <v>440</v>
      </c>
    </row>
    <row r="14" spans="1:159" s="3" customFormat="1" ht="169.5" customHeight="1" x14ac:dyDescent="0.2">
      <c r="A14" s="938"/>
      <c r="B14" s="938"/>
      <c r="C14" s="948">
        <v>206</v>
      </c>
      <c r="D14" s="949" t="s">
        <v>153</v>
      </c>
      <c r="E14" s="948">
        <v>221</v>
      </c>
      <c r="F14" s="961" t="s">
        <v>156</v>
      </c>
      <c r="G14" s="951" t="s">
        <v>157</v>
      </c>
      <c r="H14" s="948" t="s">
        <v>158</v>
      </c>
      <c r="I14" s="939">
        <v>153</v>
      </c>
      <c r="J14" s="952">
        <v>0.1</v>
      </c>
      <c r="K14" s="962"/>
      <c r="L14" s="962"/>
      <c r="M14" s="954">
        <v>0</v>
      </c>
      <c r="N14" s="954">
        <v>0</v>
      </c>
      <c r="O14" s="954">
        <v>0</v>
      </c>
      <c r="P14" s="954">
        <v>0</v>
      </c>
      <c r="Q14" s="954">
        <v>0</v>
      </c>
      <c r="R14" s="954">
        <v>0</v>
      </c>
      <c r="S14" s="954">
        <v>0</v>
      </c>
      <c r="T14" s="954">
        <v>0</v>
      </c>
      <c r="U14" s="954">
        <v>0</v>
      </c>
      <c r="V14" s="954">
        <v>0</v>
      </c>
      <c r="W14" s="954">
        <v>0</v>
      </c>
      <c r="X14" s="940">
        <v>0</v>
      </c>
      <c r="Y14" s="955">
        <f t="shared" ref="Y14:Y15" si="1">+X14</f>
        <v>0</v>
      </c>
      <c r="Z14" s="955">
        <f t="shared" si="0"/>
        <v>0</v>
      </c>
      <c r="AA14" s="955">
        <f t="shared" si="0"/>
        <v>0</v>
      </c>
      <c r="AB14" s="956">
        <f t="shared" si="0"/>
        <v>0</v>
      </c>
      <c r="AC14" s="956">
        <f t="shared" ref="AC14:AC15" si="2">+X14</f>
        <v>0</v>
      </c>
      <c r="AD14" s="957">
        <v>5.0999999999999996</v>
      </c>
      <c r="AE14" s="941">
        <v>0</v>
      </c>
      <c r="AF14" s="941">
        <v>0</v>
      </c>
      <c r="AG14" s="941">
        <v>0</v>
      </c>
      <c r="AH14" s="941">
        <v>0</v>
      </c>
      <c r="AI14" s="941">
        <v>0</v>
      </c>
      <c r="AJ14" s="963">
        <v>0</v>
      </c>
      <c r="AK14" s="941">
        <v>0</v>
      </c>
      <c r="AL14" s="963">
        <v>0</v>
      </c>
      <c r="AM14" s="941">
        <v>0</v>
      </c>
      <c r="AN14" s="941">
        <v>0</v>
      </c>
      <c r="AO14" s="941">
        <v>0</v>
      </c>
      <c r="AP14" s="941">
        <v>0</v>
      </c>
      <c r="AQ14" s="964">
        <v>0.1</v>
      </c>
      <c r="AR14" s="941">
        <v>0.75</v>
      </c>
      <c r="AS14" s="941">
        <v>1</v>
      </c>
      <c r="AT14" s="941">
        <v>0.91</v>
      </c>
      <c r="AU14" s="941">
        <v>1</v>
      </c>
      <c r="AV14" s="941">
        <v>0</v>
      </c>
      <c r="AW14" s="941">
        <v>1</v>
      </c>
      <c r="AX14" s="941">
        <v>0</v>
      </c>
      <c r="AY14" s="941">
        <v>1</v>
      </c>
      <c r="AZ14" s="941">
        <v>0</v>
      </c>
      <c r="BA14" s="941">
        <v>21.6</v>
      </c>
      <c r="BB14" s="941">
        <v>24.04</v>
      </c>
      <c r="BC14" s="956">
        <f>+AM14+AK14+AI14+AG14+AE14+AO14+AQ14+AS14+AU14+AW14+AY14+BA14</f>
        <v>25.700000000000003</v>
      </c>
      <c r="BD14" s="956">
        <f t="shared" ref="BD14:BD15" si="3">+AM14+AK14+AI14+AG14+AE14+AO14+AQ14+AS14+AU14+AW14+AY14+BA14</f>
        <v>25.700000000000003</v>
      </c>
      <c r="BE14" s="956">
        <f t="shared" ref="BE14:BE15" si="4">+AN14+AL14+AJ14+AH14+AF14+AP14+AR14+AT14+AV14+AX14+AZ14+BB14</f>
        <v>25.7</v>
      </c>
      <c r="BF14" s="956">
        <f t="shared" ref="BF14:BF15" si="5">+AE14+AG14+AI14+AK14+AM14+AO14+AQ14+AS14+AU14+AW14+BA14+AY14</f>
        <v>25.700000000000003</v>
      </c>
      <c r="BG14" s="956">
        <f t="shared" ref="BG14:BG15" si="6">+AF14+AH14+AJ14+AL14+AN14+AP14+AR14+AT14+AV14+AX14+BB14+AZ14</f>
        <v>25.7</v>
      </c>
      <c r="BH14" s="956">
        <v>51</v>
      </c>
      <c r="BI14" s="956">
        <v>0</v>
      </c>
      <c r="BJ14" s="956">
        <v>0</v>
      </c>
      <c r="BK14" s="956">
        <v>0</v>
      </c>
      <c r="BL14" s="956">
        <v>0</v>
      </c>
      <c r="BM14" s="956">
        <v>0.5</v>
      </c>
      <c r="BN14" s="956">
        <v>0</v>
      </c>
      <c r="BO14" s="956">
        <v>5.07</v>
      </c>
      <c r="BP14" s="956"/>
      <c r="BQ14" s="956">
        <v>5.07</v>
      </c>
      <c r="BR14" s="956"/>
      <c r="BS14" s="956">
        <v>10</v>
      </c>
      <c r="BT14" s="956"/>
      <c r="BU14" s="956">
        <v>10</v>
      </c>
      <c r="BV14" s="956"/>
      <c r="BW14" s="956">
        <v>10</v>
      </c>
      <c r="BX14" s="956"/>
      <c r="BY14" s="956">
        <v>5.18</v>
      </c>
      <c r="BZ14" s="956"/>
      <c r="CA14" s="956">
        <v>5.18</v>
      </c>
      <c r="CB14" s="956"/>
      <c r="CC14" s="956">
        <v>0</v>
      </c>
      <c r="CD14" s="956"/>
      <c r="CE14" s="956">
        <v>0</v>
      </c>
      <c r="CF14" s="956">
        <v>0</v>
      </c>
      <c r="CG14" s="956">
        <f>+BQ14+BO14+BM14+BK14+BI14+BS14+BU14+BW14+BY14+CA14+CC14+CE14</f>
        <v>51</v>
      </c>
      <c r="CH14" s="956">
        <f t="shared" ref="CH14:CH15" si="7">+BK14+BI14+BM14</f>
        <v>0.5</v>
      </c>
      <c r="CI14" s="956">
        <f t="shared" ref="CI14:CI15" si="8">+BR14+BP14+BN14+BL14+BJ14+BT14+BV14+BX14+BZ14+CB14+CD14+CF14</f>
        <v>0</v>
      </c>
      <c r="CJ14" s="956">
        <f t="shared" ref="CJ14:CJ15" si="9">+BI14+BK14+BM14+BO14+BQ14+BS14+BU14+BW14+BY14+CA14+CE14+CC14</f>
        <v>51</v>
      </c>
      <c r="CK14" s="956">
        <f t="shared" ref="CK14:CK15" si="10">+BJ14+BL14+BN14+BP14+BR14+BT14+BV14+BX14+BZ14+CB14+CF14+CD14</f>
        <v>0</v>
      </c>
      <c r="CL14" s="956">
        <v>75.3</v>
      </c>
      <c r="CM14" s="956"/>
      <c r="CN14" s="956"/>
      <c r="CO14" s="956"/>
      <c r="CP14" s="956"/>
      <c r="CQ14" s="956"/>
      <c r="CR14" s="956"/>
      <c r="CS14" s="956"/>
      <c r="CT14" s="956"/>
      <c r="CU14" s="956"/>
      <c r="CV14" s="956"/>
      <c r="CW14" s="956"/>
      <c r="CX14" s="956"/>
      <c r="CY14" s="956"/>
      <c r="CZ14" s="956"/>
      <c r="DA14" s="956"/>
      <c r="DB14" s="956"/>
      <c r="DC14" s="956"/>
      <c r="DD14" s="956"/>
      <c r="DE14" s="956"/>
      <c r="DF14" s="956"/>
      <c r="DG14" s="956"/>
      <c r="DH14" s="956"/>
      <c r="DI14" s="956"/>
      <c r="DJ14" s="956"/>
      <c r="DK14" s="956"/>
      <c r="DL14" s="956"/>
      <c r="DM14" s="956"/>
      <c r="DN14" s="956"/>
      <c r="DO14" s="956"/>
      <c r="DP14" s="956">
        <v>1</v>
      </c>
      <c r="DQ14" s="956"/>
      <c r="DR14" s="956"/>
      <c r="DS14" s="956"/>
      <c r="DT14" s="956"/>
      <c r="DU14" s="956"/>
      <c r="DV14" s="956"/>
      <c r="DW14" s="956"/>
      <c r="DX14" s="956"/>
      <c r="DY14" s="956"/>
      <c r="DZ14" s="956"/>
      <c r="EA14" s="956"/>
      <c r="EB14" s="956"/>
      <c r="EC14" s="956"/>
      <c r="ED14" s="956"/>
      <c r="EE14" s="956"/>
      <c r="EF14" s="956"/>
      <c r="EG14" s="956"/>
      <c r="EH14" s="956"/>
      <c r="EI14" s="958"/>
      <c r="EJ14" s="958"/>
      <c r="EK14" s="958"/>
      <c r="EL14" s="958"/>
      <c r="EM14" s="958"/>
      <c r="EN14" s="958"/>
      <c r="EO14" s="958"/>
      <c r="EP14" s="958"/>
      <c r="EQ14" s="958"/>
      <c r="ER14" s="958"/>
      <c r="ES14" s="958"/>
      <c r="ET14" s="959">
        <f t="shared" ref="ET14" si="11">IFERROR(+BN14/BM14,1)</f>
        <v>0</v>
      </c>
      <c r="EU14" s="959">
        <f t="shared" ref="EU14:EU15" si="12">IFERROR(+CI14/CH14,1)</f>
        <v>0</v>
      </c>
      <c r="EV14" s="959">
        <f t="shared" ref="EV14:EV15" si="13">IFERROR(+CK14/CJ14,1)</f>
        <v>0</v>
      </c>
      <c r="EW14" s="959">
        <f t="shared" ref="EW14:EW15" si="14">+(AC14+BG14+CI14)/(AB14+BF14+CH14)</f>
        <v>0.98091603053435106</v>
      </c>
      <c r="EX14" s="959">
        <f t="shared" ref="EX14:EX15" si="15">+(AC14+BG14+CK14)/I14</f>
        <v>0.16797385620915031</v>
      </c>
      <c r="EY14" s="945" t="s">
        <v>473</v>
      </c>
      <c r="EZ14" s="945" t="s">
        <v>444</v>
      </c>
      <c r="FA14" s="946" t="s">
        <v>474</v>
      </c>
      <c r="FB14" s="947" t="s">
        <v>445</v>
      </c>
      <c r="FC14" s="960" t="s">
        <v>446</v>
      </c>
    </row>
    <row r="15" spans="1:159" s="7" customFormat="1" ht="200.25" customHeight="1" x14ac:dyDescent="0.2">
      <c r="A15" s="938"/>
      <c r="B15" s="938"/>
      <c r="C15" s="948">
        <v>207</v>
      </c>
      <c r="D15" s="949" t="s">
        <v>154</v>
      </c>
      <c r="E15" s="948">
        <v>222</v>
      </c>
      <c r="F15" s="961" t="s">
        <v>156</v>
      </c>
      <c r="G15" s="951" t="s">
        <v>157</v>
      </c>
      <c r="H15" s="948" t="s">
        <v>158</v>
      </c>
      <c r="I15" s="939">
        <v>100</v>
      </c>
      <c r="J15" s="952">
        <v>5</v>
      </c>
      <c r="K15" s="965"/>
      <c r="L15" s="965"/>
      <c r="M15" s="954">
        <v>5</v>
      </c>
      <c r="N15" s="954">
        <v>0</v>
      </c>
      <c r="O15" s="954">
        <v>5</v>
      </c>
      <c r="P15" s="954">
        <v>0</v>
      </c>
      <c r="Q15" s="954">
        <v>5</v>
      </c>
      <c r="R15" s="954">
        <v>0</v>
      </c>
      <c r="S15" s="954">
        <v>5</v>
      </c>
      <c r="T15" s="954">
        <v>0</v>
      </c>
      <c r="U15" s="954">
        <v>5</v>
      </c>
      <c r="V15" s="954">
        <v>0</v>
      </c>
      <c r="W15" s="942">
        <v>19.239999999999998</v>
      </c>
      <c r="X15" s="942">
        <v>19.239999999999998</v>
      </c>
      <c r="Y15" s="955">
        <f t="shared" si="1"/>
        <v>19.239999999999998</v>
      </c>
      <c r="Z15" s="941">
        <f t="shared" ref="Z15" si="16">+W15</f>
        <v>19.239999999999998</v>
      </c>
      <c r="AA15" s="955">
        <f>+X15</f>
        <v>19.239999999999998</v>
      </c>
      <c r="AB15" s="956">
        <f t="shared" ref="AB15" si="17">+W15</f>
        <v>19.239999999999998</v>
      </c>
      <c r="AC15" s="956">
        <f t="shared" si="2"/>
        <v>19.239999999999998</v>
      </c>
      <c r="AD15" s="957">
        <v>5</v>
      </c>
      <c r="AE15" s="943">
        <v>0</v>
      </c>
      <c r="AF15" s="943">
        <v>0</v>
      </c>
      <c r="AG15" s="943">
        <v>0</v>
      </c>
      <c r="AH15" s="943">
        <v>0</v>
      </c>
      <c r="AI15" s="943">
        <v>0</v>
      </c>
      <c r="AJ15" s="943">
        <v>0</v>
      </c>
      <c r="AK15" s="943">
        <v>0</v>
      </c>
      <c r="AL15" s="943">
        <v>0</v>
      </c>
      <c r="AM15" s="943">
        <v>0</v>
      </c>
      <c r="AN15" s="943">
        <v>0</v>
      </c>
      <c r="AO15" s="943">
        <v>0</v>
      </c>
      <c r="AP15" s="943">
        <v>0</v>
      </c>
      <c r="AQ15" s="941">
        <v>0</v>
      </c>
      <c r="AR15" s="941">
        <v>0</v>
      </c>
      <c r="AS15" s="941">
        <v>1</v>
      </c>
      <c r="AT15" s="941">
        <v>32.94</v>
      </c>
      <c r="AU15" s="941">
        <v>31.94</v>
      </c>
      <c r="AV15" s="941">
        <v>0</v>
      </c>
      <c r="AW15" s="941">
        <v>0</v>
      </c>
      <c r="AX15" s="941">
        <v>0</v>
      </c>
      <c r="AY15" s="941">
        <v>0</v>
      </c>
      <c r="AZ15" s="941">
        <v>0</v>
      </c>
      <c r="BA15" s="941">
        <v>0</v>
      </c>
      <c r="BB15" s="943">
        <v>0</v>
      </c>
      <c r="BC15" s="956">
        <f>+AM15+AK15+AI15+AG15+AE15+AO15+AQ15+AS15+AU15+AW15+AY15+BA15</f>
        <v>32.94</v>
      </c>
      <c r="BD15" s="956">
        <f t="shared" si="3"/>
        <v>32.94</v>
      </c>
      <c r="BE15" s="956">
        <f t="shared" si="4"/>
        <v>32.94</v>
      </c>
      <c r="BF15" s="956">
        <f t="shared" si="5"/>
        <v>32.94</v>
      </c>
      <c r="BG15" s="956">
        <f t="shared" si="6"/>
        <v>32.94</v>
      </c>
      <c r="BH15" s="956">
        <v>21</v>
      </c>
      <c r="BI15" s="956">
        <v>0</v>
      </c>
      <c r="BJ15" s="956">
        <v>0</v>
      </c>
      <c r="BK15" s="956">
        <v>0</v>
      </c>
      <c r="BL15" s="956">
        <v>0</v>
      </c>
      <c r="BM15" s="956">
        <v>0</v>
      </c>
      <c r="BN15" s="956">
        <v>0</v>
      </c>
      <c r="BO15" s="956">
        <v>0</v>
      </c>
      <c r="BP15" s="956"/>
      <c r="BQ15" s="956">
        <v>0</v>
      </c>
      <c r="BR15" s="956"/>
      <c r="BS15" s="956">
        <v>10.5</v>
      </c>
      <c r="BT15" s="956"/>
      <c r="BU15" s="956">
        <v>0</v>
      </c>
      <c r="BV15" s="956"/>
      <c r="BW15" s="956">
        <v>0</v>
      </c>
      <c r="BX15" s="956"/>
      <c r="BY15" s="956">
        <v>0</v>
      </c>
      <c r="BZ15" s="956"/>
      <c r="CA15" s="956">
        <v>5.25</v>
      </c>
      <c r="CB15" s="956"/>
      <c r="CC15" s="956">
        <v>5.25</v>
      </c>
      <c r="CD15" s="956"/>
      <c r="CE15" s="956"/>
      <c r="CF15" s="956">
        <v>0</v>
      </c>
      <c r="CG15" s="956">
        <f>+BQ15+BO15+BM15+BK15+BI15+BS15+BU15+BW15+BY15+CA15+CC15+CE15</f>
        <v>21</v>
      </c>
      <c r="CH15" s="956">
        <f t="shared" si="7"/>
        <v>0</v>
      </c>
      <c r="CI15" s="956">
        <f t="shared" si="8"/>
        <v>0</v>
      </c>
      <c r="CJ15" s="956">
        <f t="shared" si="9"/>
        <v>21</v>
      </c>
      <c r="CK15" s="956">
        <f t="shared" si="10"/>
        <v>0</v>
      </c>
      <c r="CL15" s="956">
        <v>25.82</v>
      </c>
      <c r="CM15" s="956"/>
      <c r="CN15" s="956"/>
      <c r="CO15" s="956"/>
      <c r="CP15" s="956"/>
      <c r="CQ15" s="956"/>
      <c r="CR15" s="956"/>
      <c r="CS15" s="956"/>
      <c r="CT15" s="956"/>
      <c r="CU15" s="956"/>
      <c r="CV15" s="956"/>
      <c r="CW15" s="956"/>
      <c r="CX15" s="956"/>
      <c r="CY15" s="956"/>
      <c r="CZ15" s="956"/>
      <c r="DA15" s="956"/>
      <c r="DB15" s="956"/>
      <c r="DC15" s="956"/>
      <c r="DD15" s="956"/>
      <c r="DE15" s="956"/>
      <c r="DF15" s="956"/>
      <c r="DG15" s="956"/>
      <c r="DH15" s="956"/>
      <c r="DI15" s="956"/>
      <c r="DJ15" s="956"/>
      <c r="DK15" s="956"/>
      <c r="DL15" s="956"/>
      <c r="DM15" s="956"/>
      <c r="DN15" s="956"/>
      <c r="DO15" s="956"/>
      <c r="DP15" s="956">
        <v>1</v>
      </c>
      <c r="DQ15" s="944"/>
      <c r="DR15" s="944"/>
      <c r="DS15" s="944"/>
      <c r="DT15" s="944"/>
      <c r="DU15" s="944"/>
      <c r="DV15" s="944"/>
      <c r="DW15" s="944"/>
      <c r="DX15" s="944"/>
      <c r="DY15" s="944"/>
      <c r="DZ15" s="944"/>
      <c r="EA15" s="944"/>
      <c r="EB15" s="944"/>
      <c r="EC15" s="944"/>
      <c r="ED15" s="944"/>
      <c r="EE15" s="944"/>
      <c r="EF15" s="944"/>
      <c r="EG15" s="944"/>
      <c r="EH15" s="944"/>
      <c r="EI15" s="944"/>
      <c r="EJ15" s="944"/>
      <c r="EK15" s="944"/>
      <c r="EL15" s="944"/>
      <c r="EM15" s="944"/>
      <c r="EN15" s="944"/>
      <c r="EO15" s="944"/>
      <c r="EP15" s="944"/>
      <c r="EQ15" s="944"/>
      <c r="ER15" s="944"/>
      <c r="ES15" s="944"/>
      <c r="ET15" s="959">
        <v>0</v>
      </c>
      <c r="EU15" s="959">
        <f t="shared" si="12"/>
        <v>1</v>
      </c>
      <c r="EV15" s="959">
        <f t="shared" si="13"/>
        <v>0</v>
      </c>
      <c r="EW15" s="959">
        <f t="shared" si="14"/>
        <v>1</v>
      </c>
      <c r="EX15" s="959">
        <f t="shared" si="15"/>
        <v>0.52179999999999993</v>
      </c>
      <c r="EY15" s="947" t="s">
        <v>455</v>
      </c>
      <c r="EZ15" s="960" t="s">
        <v>423</v>
      </c>
      <c r="FA15" s="960" t="s">
        <v>423</v>
      </c>
      <c r="FB15" s="960" t="s">
        <v>451</v>
      </c>
      <c r="FC15" s="966" t="s">
        <v>452</v>
      </c>
    </row>
    <row r="16" spans="1:159" s="4" customFormat="1" ht="33.75" customHeight="1" x14ac:dyDescent="0.25">
      <c r="A16" s="9"/>
      <c r="B16" s="9"/>
      <c r="C16" s="10"/>
      <c r="D16" s="11"/>
      <c r="E16" s="12"/>
      <c r="F16" s="13"/>
      <c r="G16" s="22"/>
      <c r="H16" s="14"/>
      <c r="I16" s="10"/>
      <c r="J16" s="10"/>
      <c r="K16" s="10"/>
      <c r="L16" s="10"/>
      <c r="M16" s="10"/>
      <c r="N16" s="10"/>
      <c r="O16" s="10"/>
      <c r="P16" s="10"/>
      <c r="Q16" s="10"/>
      <c r="R16" s="10"/>
      <c r="S16" s="10"/>
      <c r="T16" s="10"/>
      <c r="U16" s="10"/>
      <c r="V16" s="15"/>
      <c r="W16" s="10"/>
      <c r="X16" s="15"/>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5"/>
      <c r="CI16" s="15"/>
      <c r="CJ16" s="15"/>
      <c r="CK16" s="15"/>
      <c r="CL16" s="16"/>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6"/>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23"/>
      <c r="EU16" s="23"/>
      <c r="EV16" s="23"/>
      <c r="EW16" s="23"/>
      <c r="EX16" s="23"/>
      <c r="EY16" s="24"/>
      <c r="EZ16" s="24"/>
      <c r="FA16" s="24"/>
      <c r="FB16" s="203"/>
      <c r="FC16" s="25"/>
    </row>
    <row r="17" spans="4:59" ht="33.75" customHeight="1" x14ac:dyDescent="0.4">
      <c r="D17" s="26" t="s">
        <v>35</v>
      </c>
      <c r="Y17" s="28"/>
      <c r="Z17" s="29"/>
      <c r="AA17" s="30"/>
    </row>
    <row r="18" spans="4:59" ht="33.75" customHeight="1" x14ac:dyDescent="0.2">
      <c r="D18" s="370" t="s">
        <v>36</v>
      </c>
      <c r="E18" s="470" t="s">
        <v>37</v>
      </c>
      <c r="F18" s="471"/>
      <c r="G18" s="471"/>
      <c r="H18" s="471"/>
      <c r="I18" s="471"/>
      <c r="J18" s="471"/>
      <c r="K18" s="472"/>
      <c r="L18" s="921" t="s">
        <v>38</v>
      </c>
      <c r="M18" s="922"/>
      <c r="N18" s="922"/>
      <c r="O18" s="922"/>
      <c r="P18" s="922"/>
      <c r="Q18" s="922"/>
      <c r="R18" s="923"/>
      <c r="AV18" s="29"/>
      <c r="AW18" s="29"/>
      <c r="AX18" s="29"/>
      <c r="AY18" s="29"/>
      <c r="AZ18" s="29"/>
      <c r="BA18" s="29"/>
      <c r="BB18" s="29"/>
      <c r="BC18" s="29"/>
      <c r="BD18" s="29"/>
      <c r="BE18" s="29"/>
      <c r="BF18" s="29"/>
      <c r="BG18" s="29"/>
    </row>
    <row r="19" spans="4:59" ht="33.75" customHeight="1" x14ac:dyDescent="0.2">
      <c r="D19" s="371">
        <v>13</v>
      </c>
      <c r="E19" s="454" t="s">
        <v>79</v>
      </c>
      <c r="F19" s="454"/>
      <c r="G19" s="454"/>
      <c r="H19" s="454"/>
      <c r="I19" s="454"/>
      <c r="J19" s="454"/>
      <c r="K19" s="454"/>
      <c r="L19" s="454" t="s">
        <v>70</v>
      </c>
      <c r="M19" s="454"/>
      <c r="N19" s="454"/>
      <c r="O19" s="454"/>
      <c r="P19" s="454"/>
      <c r="Q19" s="454"/>
      <c r="R19" s="454"/>
    </row>
    <row r="20" spans="4:59" ht="33.75" customHeight="1" x14ac:dyDescent="0.2">
      <c r="D20" s="371">
        <v>14</v>
      </c>
      <c r="E20" s="454" t="s">
        <v>149</v>
      </c>
      <c r="F20" s="454"/>
      <c r="G20" s="454"/>
      <c r="H20" s="454"/>
      <c r="I20" s="454"/>
      <c r="J20" s="454"/>
      <c r="K20" s="454"/>
      <c r="L20" s="924" t="s">
        <v>468</v>
      </c>
      <c r="M20" s="924"/>
      <c r="N20" s="924"/>
      <c r="O20" s="924"/>
      <c r="P20" s="924"/>
      <c r="Q20" s="924"/>
      <c r="R20" s="924"/>
    </row>
    <row r="22" spans="4:59" ht="33.75" customHeight="1" x14ac:dyDescent="0.2">
      <c r="AC22" s="31"/>
    </row>
  </sheetData>
  <mergeCells count="39">
    <mergeCell ref="E18:K18"/>
    <mergeCell ref="L18:R18"/>
    <mergeCell ref="E19:K19"/>
    <mergeCell ref="L19:R19"/>
    <mergeCell ref="E20:K20"/>
    <mergeCell ref="L20:R20"/>
    <mergeCell ref="B13:B15"/>
    <mergeCell ref="A13:A15"/>
    <mergeCell ref="EW10:EW12"/>
    <mergeCell ref="A10:I10"/>
    <mergeCell ref="A11:I11"/>
    <mergeCell ref="EV10:EV12"/>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X10:EX12"/>
    <mergeCell ref="DP11:ES11"/>
    <mergeCell ref="ET10:ET12"/>
    <mergeCell ref="EU10:EU12"/>
    <mergeCell ref="J11:AC11"/>
    <mergeCell ref="AD11:BG11"/>
  </mergeCells>
  <phoneticPr fontId="9" type="noConversion"/>
  <dataValidations count="1">
    <dataValidation type="list" allowBlank="1" showInputMessage="1" showErrorMessage="1" sqref="H13:H15" xr:uid="{00000000-0002-0000-0000-000000000000}">
      <formula1>#REF!</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44"/>
  <sheetViews>
    <sheetView showGridLines="0" tabSelected="1" zoomScale="60" zoomScaleNormal="60" zoomScaleSheetLayoutView="40" zoomScalePageLayoutView="73" workbookViewId="0">
      <selection activeCell="AB8" sqref="AB8:BE8"/>
    </sheetView>
  </sheetViews>
  <sheetFormatPr baseColWidth="10" defaultColWidth="10.85546875" defaultRowHeight="25.5" customHeight="1" x14ac:dyDescent="0.2"/>
  <cols>
    <col min="1" max="1" width="8" style="41" customWidth="1"/>
    <col min="2" max="2" width="5.42578125" style="41" customWidth="1"/>
    <col min="3" max="3" width="21.7109375" style="41" customWidth="1"/>
    <col min="4" max="4" width="11.85546875" style="39" customWidth="1"/>
    <col min="5" max="5" width="10.42578125" style="39" customWidth="1"/>
    <col min="6" max="6" width="16.42578125" style="58" customWidth="1"/>
    <col min="7" max="7" width="28" style="51" bestFit="1" customWidth="1"/>
    <col min="8" max="10" width="18.28515625" style="51" hidden="1" customWidth="1"/>
    <col min="11" max="11" width="17.42578125" style="51" hidden="1" customWidth="1"/>
    <col min="12" max="20" width="15.7109375" style="51" hidden="1" customWidth="1"/>
    <col min="21" max="22" width="19.28515625" style="51" hidden="1" customWidth="1"/>
    <col min="23" max="23" width="21.28515625" style="51" hidden="1" customWidth="1"/>
    <col min="24" max="24" width="17.28515625" style="51" hidden="1" customWidth="1"/>
    <col min="25" max="25" width="17.42578125" style="51" hidden="1" customWidth="1"/>
    <col min="26" max="26" width="20.42578125" style="51" customWidth="1"/>
    <col min="27" max="27" width="22.42578125" style="51" bestFit="1" customWidth="1"/>
    <col min="28" max="28" width="22.42578125" style="51" hidden="1" customWidth="1"/>
    <col min="29" max="29" width="19.85546875" style="39" hidden="1" customWidth="1"/>
    <col min="30" max="30" width="22.85546875" style="39" hidden="1" customWidth="1"/>
    <col min="31" max="32" width="20.42578125" style="39" hidden="1" customWidth="1"/>
    <col min="33" max="33" width="19.7109375" style="39" hidden="1" customWidth="1"/>
    <col min="34" max="36" width="20.42578125" style="39" hidden="1" customWidth="1"/>
    <col min="37" max="44" width="20.7109375" style="39" hidden="1" customWidth="1"/>
    <col min="45" max="45" width="22.140625" style="39" hidden="1" customWidth="1"/>
    <col min="46" max="46" width="19.42578125" style="39" hidden="1" customWidth="1"/>
    <col min="47" max="47" width="21" style="39" hidden="1" customWidth="1"/>
    <col min="48" max="48" width="19.42578125" style="39" hidden="1" customWidth="1"/>
    <col min="49" max="49" width="21" style="39" hidden="1" customWidth="1"/>
    <col min="50" max="50" width="22.85546875" style="39" hidden="1" customWidth="1"/>
    <col min="51" max="51" width="22.42578125" style="39" hidden="1" customWidth="1"/>
    <col min="52" max="52" width="21.85546875" style="39" hidden="1" customWidth="1"/>
    <col min="53" max="53" width="23.140625" style="81" hidden="1" customWidth="1"/>
    <col min="54" max="54" width="28.85546875" style="81" hidden="1" customWidth="1"/>
    <col min="55" max="55" width="26.7109375" style="81" hidden="1" customWidth="1"/>
    <col min="56" max="56" width="26.28515625" style="81" customWidth="1"/>
    <col min="57" max="57" width="22.7109375" style="81" bestFit="1" customWidth="1"/>
    <col min="58" max="58" width="24.42578125" style="39" bestFit="1" customWidth="1"/>
    <col min="59" max="59" width="25.85546875" style="39" bestFit="1" customWidth="1"/>
    <col min="60" max="60" width="23" style="39" bestFit="1" customWidth="1"/>
    <col min="61" max="61" width="26.140625" style="39" bestFit="1" customWidth="1"/>
    <col min="62" max="62" width="18.7109375" style="39" customWidth="1"/>
    <col min="63" max="63" width="21.140625" style="39" customWidth="1"/>
    <col min="64" max="64" width="18.7109375" style="39" customWidth="1"/>
    <col min="65" max="65" width="21.140625" style="39" hidden="1" customWidth="1"/>
    <col min="66" max="66" width="18.7109375" style="39" hidden="1" customWidth="1"/>
    <col min="67" max="67" width="21.140625" style="39" hidden="1" customWidth="1"/>
    <col min="68" max="68" width="18.7109375" style="39" hidden="1" customWidth="1"/>
    <col min="69" max="69" width="21.140625" style="39" hidden="1" customWidth="1"/>
    <col min="70" max="70" width="18.7109375" style="39" hidden="1" customWidth="1"/>
    <col min="71" max="71" width="21.140625" style="39" hidden="1" customWidth="1"/>
    <col min="72" max="72" width="18.7109375" style="39" hidden="1" customWidth="1"/>
    <col min="73" max="73" width="21.140625" style="39" hidden="1" customWidth="1"/>
    <col min="74" max="74" width="18.7109375" style="39" hidden="1" customWidth="1"/>
    <col min="75" max="75" width="21.140625" style="39" hidden="1" customWidth="1"/>
    <col min="76" max="76" width="18.7109375" style="39" hidden="1" customWidth="1"/>
    <col min="77" max="77" width="21.140625" style="39" hidden="1" customWidth="1"/>
    <col min="78" max="78" width="18.7109375" style="39" hidden="1" customWidth="1"/>
    <col min="79" max="79" width="21.140625" style="39" hidden="1" customWidth="1"/>
    <col min="80" max="80" width="14.28515625" style="39" hidden="1" customWidth="1"/>
    <col min="81" max="81" width="21.42578125" style="39" hidden="1" customWidth="1"/>
    <col min="82" max="82" width="17" style="39" hidden="1" customWidth="1"/>
    <col min="83" max="83" width="22.85546875" style="39" bestFit="1" customWidth="1"/>
    <col min="84" max="84" width="21.42578125" style="39" bestFit="1" customWidth="1"/>
    <col min="85" max="85" width="21.140625" style="39" bestFit="1" customWidth="1"/>
    <col min="86" max="86" width="24.42578125" style="39" bestFit="1" customWidth="1"/>
    <col min="87" max="87" width="21.140625" style="39" bestFit="1" customWidth="1"/>
    <col min="88" max="88" width="21.7109375" style="39" customWidth="1"/>
    <col min="89" max="117" width="15.7109375" style="39" hidden="1" customWidth="1"/>
    <col min="118" max="118" width="24.42578125" style="39" bestFit="1" customWidth="1"/>
    <col min="119" max="146" width="15.7109375" style="39" hidden="1" customWidth="1"/>
    <col min="147" max="147" width="12.42578125" style="39" hidden="1" customWidth="1"/>
    <col min="148" max="148" width="20.85546875" style="41" customWidth="1"/>
    <col min="149" max="150" width="22.42578125" style="41" customWidth="1"/>
    <col min="151" max="151" width="20.28515625" style="41" customWidth="1"/>
    <col min="152" max="152" width="21.42578125" style="41" customWidth="1"/>
    <col min="153" max="153" width="62.42578125" style="157" customWidth="1"/>
    <col min="154" max="157" width="27.7109375" style="41" customWidth="1"/>
    <col min="158" max="158" width="15" style="41" customWidth="1"/>
    <col min="159" max="16384" width="10.85546875" style="41"/>
  </cols>
  <sheetData>
    <row r="1" spans="1:158" ht="20.25" customHeight="1" x14ac:dyDescent="0.2">
      <c r="A1" s="408"/>
      <c r="B1" s="409"/>
      <c r="C1" s="409"/>
      <c r="D1" s="409"/>
      <c r="E1" s="410"/>
      <c r="F1" s="424" t="s">
        <v>39</v>
      </c>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c r="BM1" s="424"/>
      <c r="BN1" s="424"/>
      <c r="BO1" s="424"/>
      <c r="BP1" s="424"/>
      <c r="BQ1" s="424"/>
      <c r="BR1" s="424"/>
      <c r="BS1" s="424"/>
      <c r="BT1" s="424"/>
      <c r="BU1" s="424"/>
      <c r="BV1" s="424"/>
      <c r="BW1" s="424"/>
      <c r="BX1" s="424"/>
      <c r="BY1" s="424"/>
      <c r="BZ1" s="424"/>
      <c r="CA1" s="424"/>
      <c r="CB1" s="424"/>
      <c r="CC1" s="424"/>
      <c r="CD1" s="424"/>
      <c r="CE1" s="424"/>
      <c r="CF1" s="424"/>
      <c r="CG1" s="424"/>
      <c r="CH1" s="424"/>
      <c r="CI1" s="424"/>
      <c r="CJ1" s="424"/>
      <c r="CK1" s="424"/>
      <c r="CL1" s="424"/>
      <c r="CM1" s="424"/>
      <c r="CN1" s="424"/>
      <c r="CO1" s="424"/>
      <c r="CP1" s="424"/>
      <c r="CQ1" s="424"/>
      <c r="CR1" s="424"/>
      <c r="CS1" s="424"/>
      <c r="CT1" s="424"/>
      <c r="CU1" s="424"/>
      <c r="CV1" s="424"/>
      <c r="CW1" s="424"/>
      <c r="CX1" s="424"/>
      <c r="CY1" s="424"/>
      <c r="CZ1" s="424"/>
      <c r="DA1" s="424"/>
      <c r="DB1" s="424"/>
      <c r="DC1" s="424"/>
      <c r="DD1" s="424"/>
      <c r="DE1" s="424"/>
      <c r="DF1" s="424"/>
      <c r="DG1" s="424"/>
      <c r="DH1" s="424"/>
      <c r="DI1" s="424"/>
      <c r="DJ1" s="424"/>
      <c r="DK1" s="424"/>
      <c r="DL1" s="424"/>
      <c r="DM1" s="424"/>
      <c r="DN1" s="424"/>
      <c r="DO1" s="424"/>
      <c r="DP1" s="424"/>
      <c r="DQ1" s="424"/>
      <c r="DR1" s="424"/>
      <c r="DS1" s="424"/>
      <c r="DT1" s="424"/>
      <c r="DU1" s="424"/>
      <c r="DV1" s="424"/>
      <c r="DW1" s="424"/>
      <c r="DX1" s="424"/>
      <c r="DY1" s="424"/>
      <c r="DZ1" s="424"/>
      <c r="EA1" s="424"/>
      <c r="EB1" s="424"/>
      <c r="EC1" s="424"/>
      <c r="ED1" s="424"/>
      <c r="EE1" s="424"/>
      <c r="EF1" s="424"/>
      <c r="EG1" s="424"/>
      <c r="EH1" s="424"/>
      <c r="EI1" s="424"/>
      <c r="EJ1" s="424"/>
      <c r="EK1" s="424"/>
      <c r="EL1" s="424"/>
      <c r="EM1" s="424"/>
      <c r="EN1" s="424"/>
      <c r="EO1" s="424"/>
      <c r="EP1" s="424"/>
      <c r="EQ1" s="424"/>
      <c r="ER1" s="424"/>
      <c r="ES1" s="424"/>
      <c r="ET1" s="424"/>
      <c r="EU1" s="424"/>
      <c r="EV1" s="424"/>
      <c r="EW1" s="424"/>
      <c r="EX1" s="424"/>
      <c r="EY1" s="424"/>
      <c r="EZ1" s="424"/>
      <c r="FA1" s="425"/>
    </row>
    <row r="2" spans="1:158" ht="28.5" customHeight="1" thickBot="1" x14ac:dyDescent="0.25">
      <c r="A2" s="411"/>
      <c r="B2" s="412"/>
      <c r="C2" s="412"/>
      <c r="D2" s="412"/>
      <c r="E2" s="413"/>
      <c r="F2" s="426" t="s">
        <v>145</v>
      </c>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426"/>
      <c r="AN2" s="426"/>
      <c r="AO2" s="426"/>
      <c r="AP2" s="426"/>
      <c r="AQ2" s="426"/>
      <c r="AR2" s="426"/>
      <c r="AS2" s="426"/>
      <c r="AT2" s="426"/>
      <c r="AU2" s="426"/>
      <c r="AV2" s="426"/>
      <c r="AW2" s="426"/>
      <c r="AX2" s="426"/>
      <c r="AY2" s="426"/>
      <c r="AZ2" s="426"/>
      <c r="BA2" s="426"/>
      <c r="BB2" s="426"/>
      <c r="BC2" s="426"/>
      <c r="BD2" s="426"/>
      <c r="BE2" s="426"/>
      <c r="BF2" s="426"/>
      <c r="BG2" s="426"/>
      <c r="BH2" s="426"/>
      <c r="BI2" s="426"/>
      <c r="BJ2" s="426"/>
      <c r="BK2" s="426"/>
      <c r="BL2" s="426"/>
      <c r="BM2" s="426"/>
      <c r="BN2" s="426"/>
      <c r="BO2" s="426"/>
      <c r="BP2" s="426"/>
      <c r="BQ2" s="426"/>
      <c r="BR2" s="426"/>
      <c r="BS2" s="426"/>
      <c r="BT2" s="426"/>
      <c r="BU2" s="426"/>
      <c r="BV2" s="426"/>
      <c r="BW2" s="426"/>
      <c r="BX2" s="426"/>
      <c r="BY2" s="426"/>
      <c r="BZ2" s="426"/>
      <c r="CA2" s="426"/>
      <c r="CB2" s="426"/>
      <c r="CC2" s="426"/>
      <c r="CD2" s="426"/>
      <c r="CE2" s="426"/>
      <c r="CF2" s="426"/>
      <c r="CG2" s="426"/>
      <c r="CH2" s="426"/>
      <c r="CI2" s="426"/>
      <c r="CJ2" s="426"/>
      <c r="CK2" s="426"/>
      <c r="CL2" s="426"/>
      <c r="CM2" s="426"/>
      <c r="CN2" s="426"/>
      <c r="CO2" s="426"/>
      <c r="CP2" s="426"/>
      <c r="CQ2" s="426"/>
      <c r="CR2" s="426"/>
      <c r="CS2" s="426"/>
      <c r="CT2" s="426"/>
      <c r="CU2" s="426"/>
      <c r="CV2" s="426"/>
      <c r="CW2" s="426"/>
      <c r="CX2" s="426"/>
      <c r="CY2" s="426"/>
      <c r="CZ2" s="426"/>
      <c r="DA2" s="426"/>
      <c r="DB2" s="426"/>
      <c r="DC2" s="426"/>
      <c r="DD2" s="426"/>
      <c r="DE2" s="426"/>
      <c r="DF2" s="426"/>
      <c r="DG2" s="426"/>
      <c r="DH2" s="426"/>
      <c r="DI2" s="426"/>
      <c r="DJ2" s="426"/>
      <c r="DK2" s="426"/>
      <c r="DL2" s="426"/>
      <c r="DM2" s="426"/>
      <c r="DN2" s="426"/>
      <c r="DO2" s="426"/>
      <c r="DP2" s="426"/>
      <c r="DQ2" s="426"/>
      <c r="DR2" s="426"/>
      <c r="DS2" s="426"/>
      <c r="DT2" s="426"/>
      <c r="DU2" s="426"/>
      <c r="DV2" s="426"/>
      <c r="DW2" s="426"/>
      <c r="DX2" s="426"/>
      <c r="DY2" s="426"/>
      <c r="DZ2" s="426"/>
      <c r="EA2" s="426"/>
      <c r="EB2" s="426"/>
      <c r="EC2" s="426"/>
      <c r="ED2" s="426"/>
      <c r="EE2" s="426"/>
      <c r="EF2" s="426"/>
      <c r="EG2" s="426"/>
      <c r="EH2" s="426"/>
      <c r="EI2" s="426"/>
      <c r="EJ2" s="426"/>
      <c r="EK2" s="426"/>
      <c r="EL2" s="426"/>
      <c r="EM2" s="426"/>
      <c r="EN2" s="426"/>
      <c r="EO2" s="426"/>
      <c r="EP2" s="426"/>
      <c r="EQ2" s="426"/>
      <c r="ER2" s="427"/>
      <c r="ES2" s="427"/>
      <c r="ET2" s="427"/>
      <c r="EU2" s="427"/>
      <c r="EV2" s="427"/>
      <c r="EW2" s="427"/>
      <c r="EX2" s="427"/>
      <c r="EY2" s="427"/>
      <c r="EZ2" s="427"/>
      <c r="FA2" s="428"/>
    </row>
    <row r="3" spans="1:158" ht="27.75" customHeight="1" thickBot="1" x14ac:dyDescent="0.25">
      <c r="A3" s="414"/>
      <c r="B3" s="415"/>
      <c r="C3" s="415"/>
      <c r="D3" s="415"/>
      <c r="E3" s="416"/>
      <c r="F3" s="429" t="s">
        <v>48</v>
      </c>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430"/>
      <c r="AW3" s="430"/>
      <c r="AX3" s="430"/>
      <c r="AY3" s="430"/>
      <c r="AZ3" s="430"/>
      <c r="BA3" s="430"/>
      <c r="BB3" s="430"/>
      <c r="BC3" s="430"/>
      <c r="BD3" s="430"/>
      <c r="BE3" s="430"/>
      <c r="BF3" s="430"/>
      <c r="BG3" s="430"/>
      <c r="BH3" s="430"/>
      <c r="BI3" s="430"/>
      <c r="BJ3" s="430"/>
      <c r="BK3" s="430"/>
      <c r="BL3" s="430"/>
      <c r="BM3" s="430"/>
      <c r="BN3" s="430"/>
      <c r="BO3" s="430"/>
      <c r="BP3" s="430"/>
      <c r="BQ3" s="430"/>
      <c r="BR3" s="430"/>
      <c r="BS3" s="430"/>
      <c r="BT3" s="430"/>
      <c r="BU3" s="430"/>
      <c r="BV3" s="430"/>
      <c r="BW3" s="430"/>
      <c r="BX3" s="430"/>
      <c r="BY3" s="430"/>
      <c r="BZ3" s="430"/>
      <c r="CA3" s="430"/>
      <c r="CB3" s="430"/>
      <c r="CC3" s="430"/>
      <c r="CD3" s="430"/>
      <c r="CE3" s="430"/>
      <c r="CF3" s="430"/>
      <c r="CG3" s="430"/>
      <c r="CH3" s="430"/>
      <c r="CI3" s="430"/>
      <c r="CJ3" s="430"/>
      <c r="CK3" s="430"/>
      <c r="CL3" s="430"/>
      <c r="CM3" s="430"/>
      <c r="CN3" s="430"/>
      <c r="CO3" s="430"/>
      <c r="CP3" s="430"/>
      <c r="CQ3" s="430"/>
      <c r="CR3" s="430"/>
      <c r="CS3" s="430"/>
      <c r="CT3" s="430"/>
      <c r="CU3" s="430"/>
      <c r="CV3" s="430"/>
      <c r="CW3" s="430"/>
      <c r="CX3" s="430"/>
      <c r="CY3" s="430"/>
      <c r="CZ3" s="430"/>
      <c r="DA3" s="430"/>
      <c r="DB3" s="430"/>
      <c r="DC3" s="430"/>
      <c r="DD3" s="430"/>
      <c r="DE3" s="430"/>
      <c r="DF3" s="430"/>
      <c r="DG3" s="430"/>
      <c r="DH3" s="430"/>
      <c r="DI3" s="430"/>
      <c r="DJ3" s="430"/>
      <c r="DK3" s="430"/>
      <c r="DL3" s="430"/>
      <c r="DM3" s="430"/>
      <c r="DN3" s="430"/>
      <c r="DO3" s="430"/>
      <c r="DP3" s="430"/>
      <c r="DQ3" s="430"/>
      <c r="DR3" s="430"/>
      <c r="DS3" s="430"/>
      <c r="DT3" s="430"/>
      <c r="DU3" s="430"/>
      <c r="DV3" s="430"/>
      <c r="DW3" s="430"/>
      <c r="DX3" s="430"/>
      <c r="DY3" s="430"/>
      <c r="DZ3" s="430"/>
      <c r="EA3" s="430"/>
      <c r="EB3" s="430"/>
      <c r="EC3" s="430"/>
      <c r="ED3" s="430"/>
      <c r="EE3" s="430"/>
      <c r="EF3" s="430"/>
      <c r="EG3" s="430"/>
      <c r="EH3" s="430"/>
      <c r="EI3" s="430"/>
      <c r="EJ3" s="430"/>
      <c r="EK3" s="430"/>
      <c r="EL3" s="430"/>
      <c r="EM3" s="430"/>
      <c r="EN3" s="430"/>
      <c r="EO3" s="430"/>
      <c r="EP3" s="430"/>
      <c r="EQ3" s="430"/>
      <c r="ER3" s="430" t="s">
        <v>127</v>
      </c>
      <c r="ES3" s="430"/>
      <c r="ET3" s="430"/>
      <c r="EU3" s="430"/>
      <c r="EV3" s="430"/>
      <c r="EW3" s="430"/>
      <c r="EX3" s="430"/>
      <c r="EY3" s="430"/>
      <c r="EZ3" s="430"/>
      <c r="FA3" s="434"/>
    </row>
    <row r="4" spans="1:158" ht="30" customHeight="1" thickBot="1" x14ac:dyDescent="0.25">
      <c r="A4" s="417" t="s">
        <v>0</v>
      </c>
      <c r="B4" s="418"/>
      <c r="C4" s="418"/>
      <c r="D4" s="418"/>
      <c r="E4" s="419"/>
      <c r="F4" s="435" t="s">
        <v>150</v>
      </c>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6"/>
      <c r="BA4" s="436"/>
      <c r="BB4" s="436"/>
      <c r="BC4" s="436"/>
      <c r="BD4" s="436"/>
      <c r="BE4" s="436"/>
      <c r="BF4" s="436"/>
      <c r="BG4" s="436"/>
      <c r="BH4" s="436"/>
      <c r="BI4" s="436"/>
      <c r="BJ4" s="436"/>
      <c r="BK4" s="436"/>
      <c r="BL4" s="436"/>
      <c r="BM4" s="436"/>
      <c r="BN4" s="436"/>
      <c r="BO4" s="436"/>
      <c r="BP4" s="436"/>
      <c r="BQ4" s="436"/>
      <c r="BR4" s="436"/>
      <c r="BS4" s="436"/>
      <c r="BT4" s="436"/>
      <c r="BU4" s="436"/>
      <c r="BV4" s="436"/>
      <c r="BW4" s="436"/>
      <c r="BX4" s="436"/>
      <c r="BY4" s="436"/>
      <c r="BZ4" s="436"/>
      <c r="CA4" s="436"/>
      <c r="CB4" s="436"/>
      <c r="CC4" s="436"/>
      <c r="CD4" s="436"/>
      <c r="CE4" s="436"/>
      <c r="CF4" s="436"/>
      <c r="CG4" s="436"/>
      <c r="CH4" s="436"/>
      <c r="CI4" s="436"/>
      <c r="CJ4" s="436"/>
      <c r="CK4" s="436"/>
      <c r="CL4" s="436"/>
      <c r="CM4" s="436"/>
      <c r="CN4" s="436"/>
      <c r="CO4" s="436"/>
      <c r="CP4" s="436"/>
      <c r="CQ4" s="436"/>
      <c r="CR4" s="436"/>
      <c r="CS4" s="436"/>
      <c r="CT4" s="436"/>
      <c r="CU4" s="436"/>
      <c r="CV4" s="436"/>
      <c r="CW4" s="436"/>
      <c r="CX4" s="436"/>
      <c r="CY4" s="436"/>
      <c r="CZ4" s="436"/>
      <c r="DA4" s="436"/>
      <c r="DB4" s="436"/>
      <c r="DC4" s="436"/>
      <c r="DD4" s="436"/>
      <c r="DE4" s="436"/>
      <c r="DF4" s="436"/>
      <c r="DG4" s="436"/>
      <c r="DH4" s="436"/>
      <c r="DI4" s="436"/>
      <c r="DJ4" s="436"/>
      <c r="DK4" s="436"/>
      <c r="DL4" s="436"/>
      <c r="DM4" s="436"/>
      <c r="DN4" s="436"/>
      <c r="DO4" s="436"/>
      <c r="DP4" s="436"/>
      <c r="DQ4" s="436"/>
      <c r="DR4" s="436"/>
      <c r="DS4" s="436"/>
      <c r="DT4" s="436"/>
      <c r="DU4" s="436"/>
      <c r="DV4" s="436"/>
      <c r="DW4" s="436"/>
      <c r="DX4" s="436"/>
      <c r="DY4" s="436"/>
      <c r="DZ4" s="436"/>
      <c r="EA4" s="436"/>
      <c r="EB4" s="436"/>
      <c r="EC4" s="436"/>
      <c r="ED4" s="436"/>
      <c r="EE4" s="436"/>
      <c r="EF4" s="436"/>
      <c r="EG4" s="436"/>
      <c r="EH4" s="436"/>
      <c r="EI4" s="436"/>
      <c r="EJ4" s="436"/>
      <c r="EK4" s="436"/>
      <c r="EL4" s="436"/>
      <c r="EM4" s="436"/>
      <c r="EN4" s="436"/>
      <c r="EO4" s="436"/>
      <c r="EP4" s="436"/>
      <c r="EQ4" s="436"/>
      <c r="ER4" s="436"/>
      <c r="ES4" s="436"/>
      <c r="ET4" s="436"/>
      <c r="EU4" s="436"/>
      <c r="EV4" s="436"/>
      <c r="EW4" s="436"/>
      <c r="EX4" s="436"/>
      <c r="EY4" s="436"/>
      <c r="EZ4" s="436"/>
      <c r="FA4" s="437"/>
    </row>
    <row r="5" spans="1:158" ht="33.75" customHeight="1" thickBot="1" x14ac:dyDescent="0.25">
      <c r="A5" s="417" t="s">
        <v>2</v>
      </c>
      <c r="B5" s="418"/>
      <c r="C5" s="418"/>
      <c r="D5" s="418"/>
      <c r="E5" s="419"/>
      <c r="F5" s="435" t="s">
        <v>151</v>
      </c>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6"/>
      <c r="AI5" s="436"/>
      <c r="AJ5" s="436"/>
      <c r="AK5" s="436"/>
      <c r="AL5" s="436"/>
      <c r="AM5" s="436"/>
      <c r="AN5" s="436"/>
      <c r="AO5" s="436"/>
      <c r="AP5" s="436"/>
      <c r="AQ5" s="436"/>
      <c r="AR5" s="436"/>
      <c r="AS5" s="436"/>
      <c r="AT5" s="436"/>
      <c r="AU5" s="436"/>
      <c r="AV5" s="436"/>
      <c r="AW5" s="436"/>
      <c r="AX5" s="436"/>
      <c r="AY5" s="436"/>
      <c r="AZ5" s="436"/>
      <c r="BA5" s="436"/>
      <c r="BB5" s="436"/>
      <c r="BC5" s="436"/>
      <c r="BD5" s="436"/>
      <c r="BE5" s="436"/>
      <c r="BF5" s="436"/>
      <c r="BG5" s="436"/>
      <c r="BH5" s="436"/>
      <c r="BI5" s="436"/>
      <c r="BJ5" s="436"/>
      <c r="BK5" s="436"/>
      <c r="BL5" s="436"/>
      <c r="BM5" s="436"/>
      <c r="BN5" s="436"/>
      <c r="BO5" s="436"/>
      <c r="BP5" s="436"/>
      <c r="BQ5" s="436"/>
      <c r="BR5" s="436"/>
      <c r="BS5" s="436"/>
      <c r="BT5" s="436"/>
      <c r="BU5" s="436"/>
      <c r="BV5" s="436"/>
      <c r="BW5" s="436"/>
      <c r="BX5" s="436"/>
      <c r="BY5" s="436"/>
      <c r="BZ5" s="436"/>
      <c r="CA5" s="436"/>
      <c r="CB5" s="436"/>
      <c r="CC5" s="436"/>
      <c r="CD5" s="436"/>
      <c r="CE5" s="436"/>
      <c r="CF5" s="436"/>
      <c r="CG5" s="436"/>
      <c r="CH5" s="436"/>
      <c r="CI5" s="436"/>
      <c r="CJ5" s="436"/>
      <c r="CK5" s="436"/>
      <c r="CL5" s="436"/>
      <c r="CM5" s="436"/>
      <c r="CN5" s="436"/>
      <c r="CO5" s="436"/>
      <c r="CP5" s="436"/>
      <c r="CQ5" s="436"/>
      <c r="CR5" s="436"/>
      <c r="CS5" s="436"/>
      <c r="CT5" s="436"/>
      <c r="CU5" s="436"/>
      <c r="CV5" s="436"/>
      <c r="CW5" s="436"/>
      <c r="CX5" s="436"/>
      <c r="CY5" s="436"/>
      <c r="CZ5" s="436"/>
      <c r="DA5" s="436"/>
      <c r="DB5" s="436"/>
      <c r="DC5" s="436"/>
      <c r="DD5" s="436"/>
      <c r="DE5" s="436"/>
      <c r="DF5" s="436"/>
      <c r="DG5" s="436"/>
      <c r="DH5" s="436"/>
      <c r="DI5" s="436"/>
      <c r="DJ5" s="436"/>
      <c r="DK5" s="436"/>
      <c r="DL5" s="436"/>
      <c r="DM5" s="436"/>
      <c r="DN5" s="436"/>
      <c r="DO5" s="436"/>
      <c r="DP5" s="436"/>
      <c r="DQ5" s="436"/>
      <c r="DR5" s="436"/>
      <c r="DS5" s="436"/>
      <c r="DT5" s="436"/>
      <c r="DU5" s="436"/>
      <c r="DV5" s="436"/>
      <c r="DW5" s="436"/>
      <c r="DX5" s="436"/>
      <c r="DY5" s="436"/>
      <c r="DZ5" s="436"/>
      <c r="EA5" s="436"/>
      <c r="EB5" s="436"/>
      <c r="EC5" s="436"/>
      <c r="ED5" s="436"/>
      <c r="EE5" s="436"/>
      <c r="EF5" s="436"/>
      <c r="EG5" s="436"/>
      <c r="EH5" s="436"/>
      <c r="EI5" s="436"/>
      <c r="EJ5" s="436"/>
      <c r="EK5" s="436"/>
      <c r="EL5" s="436"/>
      <c r="EM5" s="436"/>
      <c r="EN5" s="436"/>
      <c r="EO5" s="436"/>
      <c r="EP5" s="436"/>
      <c r="EQ5" s="436"/>
      <c r="ER5" s="436"/>
      <c r="ES5" s="436"/>
      <c r="ET5" s="436"/>
      <c r="EU5" s="436"/>
      <c r="EV5" s="436"/>
      <c r="EW5" s="436"/>
      <c r="EX5" s="436"/>
      <c r="EY5" s="436"/>
      <c r="EZ5" s="436"/>
      <c r="FA5" s="437"/>
    </row>
    <row r="6" spans="1:158" ht="31.5" customHeight="1" thickBot="1" x14ac:dyDescent="0.25">
      <c r="A6" s="50"/>
      <c r="B6" s="50"/>
      <c r="C6" s="50"/>
      <c r="D6" s="35"/>
      <c r="E6" s="35"/>
      <c r="F6" s="57"/>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79"/>
      <c r="BB6" s="79"/>
      <c r="BC6" s="79"/>
      <c r="BD6" s="79"/>
      <c r="BE6" s="7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55"/>
      <c r="ES6" s="55"/>
      <c r="ET6" s="56"/>
      <c r="EU6" s="56"/>
      <c r="EV6" s="56"/>
      <c r="EW6" s="56"/>
      <c r="EX6" s="56"/>
      <c r="EY6" s="56"/>
      <c r="EZ6" s="56"/>
      <c r="FA6" s="56"/>
    </row>
    <row r="7" spans="1:158" s="36" customFormat="1" ht="25.5" customHeight="1" thickBot="1" x14ac:dyDescent="0.3">
      <c r="A7" s="420" t="s">
        <v>78</v>
      </c>
      <c r="B7" s="385"/>
      <c r="C7" s="385"/>
      <c r="D7" s="385"/>
      <c r="E7" s="385"/>
      <c r="F7" s="385"/>
      <c r="G7" s="385"/>
      <c r="H7" s="806" t="s">
        <v>116</v>
      </c>
      <c r="I7" s="807"/>
      <c r="J7" s="807"/>
      <c r="K7" s="807"/>
      <c r="L7" s="807"/>
      <c r="M7" s="807"/>
      <c r="N7" s="807"/>
      <c r="O7" s="807"/>
      <c r="P7" s="807"/>
      <c r="Q7" s="807"/>
      <c r="R7" s="807"/>
      <c r="S7" s="807"/>
      <c r="T7" s="807"/>
      <c r="U7" s="807"/>
      <c r="V7" s="807"/>
      <c r="W7" s="807"/>
      <c r="X7" s="807"/>
      <c r="Y7" s="807"/>
      <c r="Z7" s="807"/>
      <c r="AA7" s="807"/>
      <c r="AB7" s="807"/>
      <c r="AC7" s="807"/>
      <c r="AD7" s="807"/>
      <c r="AE7" s="807"/>
      <c r="AF7" s="807"/>
      <c r="AG7" s="807"/>
      <c r="AH7" s="807"/>
      <c r="AI7" s="807"/>
      <c r="AJ7" s="807"/>
      <c r="AK7" s="807"/>
      <c r="AL7" s="807"/>
      <c r="AM7" s="807"/>
      <c r="AN7" s="807"/>
      <c r="AO7" s="807"/>
      <c r="AP7" s="807"/>
      <c r="AQ7" s="807"/>
      <c r="AR7" s="807"/>
      <c r="AS7" s="807"/>
      <c r="AT7" s="807"/>
      <c r="AU7" s="807"/>
      <c r="AV7" s="807"/>
      <c r="AW7" s="807"/>
      <c r="AX7" s="807"/>
      <c r="AY7" s="807"/>
      <c r="AZ7" s="807"/>
      <c r="BA7" s="807"/>
      <c r="BB7" s="807"/>
      <c r="BC7" s="807"/>
      <c r="BD7" s="807"/>
      <c r="BE7" s="807"/>
      <c r="BF7" s="807"/>
      <c r="BG7" s="807"/>
      <c r="BH7" s="807"/>
      <c r="BI7" s="807"/>
      <c r="BJ7" s="807"/>
      <c r="BK7" s="807"/>
      <c r="BL7" s="807"/>
      <c r="BM7" s="807"/>
      <c r="BN7" s="807"/>
      <c r="BO7" s="807"/>
      <c r="BP7" s="807"/>
      <c r="BQ7" s="807"/>
      <c r="BR7" s="807"/>
      <c r="BS7" s="807"/>
      <c r="BT7" s="807"/>
      <c r="BU7" s="807"/>
      <c r="BV7" s="807"/>
      <c r="BW7" s="807"/>
      <c r="BX7" s="807"/>
      <c r="BY7" s="807"/>
      <c r="BZ7" s="807"/>
      <c r="CA7" s="807"/>
      <c r="CB7" s="807"/>
      <c r="CC7" s="807"/>
      <c r="CD7" s="807"/>
      <c r="CE7" s="807"/>
      <c r="CF7" s="807"/>
      <c r="CG7" s="807"/>
      <c r="CH7" s="807"/>
      <c r="CI7" s="807"/>
      <c r="CJ7" s="807"/>
      <c r="CK7" s="807"/>
      <c r="CL7" s="807"/>
      <c r="CM7" s="807"/>
      <c r="CN7" s="807"/>
      <c r="CO7" s="807"/>
      <c r="CP7" s="807"/>
      <c r="CQ7" s="807"/>
      <c r="CR7" s="807"/>
      <c r="CS7" s="807"/>
      <c r="CT7" s="807"/>
      <c r="CU7" s="807"/>
      <c r="CV7" s="807"/>
      <c r="CW7" s="807"/>
      <c r="CX7" s="807"/>
      <c r="CY7" s="807"/>
      <c r="CZ7" s="807"/>
      <c r="DA7" s="807"/>
      <c r="DB7" s="807"/>
      <c r="DC7" s="807"/>
      <c r="DD7" s="807"/>
      <c r="DE7" s="807"/>
      <c r="DF7" s="807"/>
      <c r="DG7" s="807"/>
      <c r="DH7" s="807"/>
      <c r="DI7" s="807"/>
      <c r="DJ7" s="807"/>
      <c r="DK7" s="807"/>
      <c r="DL7" s="807"/>
      <c r="DM7" s="807"/>
      <c r="DN7" s="807"/>
      <c r="DO7" s="807"/>
      <c r="DP7" s="807"/>
      <c r="DQ7" s="807"/>
      <c r="DR7" s="807"/>
      <c r="DS7" s="807"/>
      <c r="DT7" s="807"/>
      <c r="DU7" s="807"/>
      <c r="DV7" s="807"/>
      <c r="DW7" s="807"/>
      <c r="DX7" s="807"/>
      <c r="DY7" s="807"/>
      <c r="DZ7" s="807"/>
      <c r="EA7" s="807"/>
      <c r="EB7" s="807"/>
      <c r="EC7" s="807"/>
      <c r="ED7" s="807"/>
      <c r="EE7" s="807"/>
      <c r="EF7" s="808"/>
      <c r="EG7" s="306"/>
      <c r="EH7" s="306"/>
      <c r="EI7" s="306"/>
      <c r="EJ7" s="306"/>
      <c r="EK7" s="306"/>
      <c r="EL7" s="306"/>
      <c r="EM7" s="306"/>
      <c r="EN7" s="306"/>
      <c r="EO7" s="306"/>
      <c r="EP7" s="306"/>
      <c r="EQ7" s="317"/>
      <c r="ER7" s="438" t="s">
        <v>109</v>
      </c>
      <c r="ES7" s="451" t="s">
        <v>110</v>
      </c>
      <c r="ET7" s="739" t="s">
        <v>111</v>
      </c>
      <c r="EU7" s="441" t="s">
        <v>133</v>
      </c>
      <c r="EV7" s="446" t="s">
        <v>134</v>
      </c>
      <c r="EW7" s="449" t="s">
        <v>135</v>
      </c>
      <c r="EX7" s="385" t="s">
        <v>136</v>
      </c>
      <c r="EY7" s="385" t="s">
        <v>137</v>
      </c>
      <c r="EZ7" s="385" t="s">
        <v>139</v>
      </c>
      <c r="FA7" s="385" t="s">
        <v>138</v>
      </c>
    </row>
    <row r="8" spans="1:158" s="36" customFormat="1" ht="25.5" customHeight="1" thickBot="1" x14ac:dyDescent="0.3">
      <c r="A8" s="421"/>
      <c r="B8" s="422"/>
      <c r="C8" s="422"/>
      <c r="D8" s="422"/>
      <c r="E8" s="422"/>
      <c r="F8" s="422"/>
      <c r="G8" s="423"/>
      <c r="H8" s="431" t="s">
        <v>55</v>
      </c>
      <c r="I8" s="432"/>
      <c r="J8" s="432"/>
      <c r="K8" s="432"/>
      <c r="L8" s="432"/>
      <c r="M8" s="432"/>
      <c r="N8" s="432"/>
      <c r="O8" s="432"/>
      <c r="P8" s="432"/>
      <c r="Q8" s="432"/>
      <c r="R8" s="432"/>
      <c r="S8" s="432"/>
      <c r="T8" s="432"/>
      <c r="U8" s="432"/>
      <c r="V8" s="432"/>
      <c r="W8" s="432"/>
      <c r="X8" s="432"/>
      <c r="Y8" s="432"/>
      <c r="Z8" s="432"/>
      <c r="AA8" s="433"/>
      <c r="AB8" s="974" t="s">
        <v>146</v>
      </c>
      <c r="AC8" s="975"/>
      <c r="AD8" s="975"/>
      <c r="AE8" s="975"/>
      <c r="AF8" s="975"/>
      <c r="AG8" s="975"/>
      <c r="AH8" s="975"/>
      <c r="AI8" s="975"/>
      <c r="AJ8" s="975"/>
      <c r="AK8" s="975"/>
      <c r="AL8" s="975"/>
      <c r="AM8" s="975"/>
      <c r="AN8" s="975"/>
      <c r="AO8" s="975"/>
      <c r="AP8" s="975"/>
      <c r="AQ8" s="975"/>
      <c r="AR8" s="975"/>
      <c r="AS8" s="975"/>
      <c r="AT8" s="975"/>
      <c r="AU8" s="975"/>
      <c r="AV8" s="975"/>
      <c r="AW8" s="975"/>
      <c r="AX8" s="975"/>
      <c r="AY8" s="975"/>
      <c r="AZ8" s="975"/>
      <c r="BA8" s="975"/>
      <c r="BB8" s="975"/>
      <c r="BC8" s="975"/>
      <c r="BD8" s="975"/>
      <c r="BE8" s="976"/>
      <c r="BF8" s="804" t="s">
        <v>52</v>
      </c>
      <c r="BG8" s="803"/>
      <c r="BH8" s="803"/>
      <c r="BI8" s="803"/>
      <c r="BJ8" s="803"/>
      <c r="BK8" s="803"/>
      <c r="BL8" s="803"/>
      <c r="BM8" s="803"/>
      <c r="BN8" s="803"/>
      <c r="BO8" s="803"/>
      <c r="BP8" s="803"/>
      <c r="BQ8" s="803"/>
      <c r="BR8" s="803"/>
      <c r="BS8" s="803"/>
      <c r="BT8" s="803"/>
      <c r="BU8" s="803"/>
      <c r="BV8" s="803"/>
      <c r="BW8" s="803"/>
      <c r="BX8" s="803"/>
      <c r="BY8" s="803"/>
      <c r="BZ8" s="803"/>
      <c r="CA8" s="803"/>
      <c r="CB8" s="803"/>
      <c r="CC8" s="803"/>
      <c r="CD8" s="803"/>
      <c r="CE8" s="803"/>
      <c r="CF8" s="803"/>
      <c r="CG8" s="803"/>
      <c r="CH8" s="803"/>
      <c r="CI8" s="805"/>
      <c r="CJ8" s="431" t="s">
        <v>53</v>
      </c>
      <c r="CK8" s="432"/>
      <c r="CL8" s="432"/>
      <c r="CM8" s="432"/>
      <c r="CN8" s="432"/>
      <c r="CO8" s="432"/>
      <c r="CP8" s="432"/>
      <c r="CQ8" s="432"/>
      <c r="CR8" s="432"/>
      <c r="CS8" s="432"/>
      <c r="CT8" s="432"/>
      <c r="CU8" s="432"/>
      <c r="CV8" s="432"/>
      <c r="CW8" s="432"/>
      <c r="CX8" s="432"/>
      <c r="CY8" s="432"/>
      <c r="CZ8" s="432"/>
      <c r="DA8" s="432"/>
      <c r="DB8" s="432"/>
      <c r="DC8" s="432"/>
      <c r="DD8" s="432"/>
      <c r="DE8" s="432"/>
      <c r="DF8" s="432"/>
      <c r="DG8" s="432"/>
      <c r="DH8" s="432"/>
      <c r="DI8" s="432"/>
      <c r="DJ8" s="432"/>
      <c r="DK8" s="432"/>
      <c r="DL8" s="432"/>
      <c r="DM8" s="432"/>
      <c r="DN8" s="432" t="s">
        <v>54</v>
      </c>
      <c r="DO8" s="444"/>
      <c r="DP8" s="444"/>
      <c r="DQ8" s="444"/>
      <c r="DR8" s="444"/>
      <c r="DS8" s="444"/>
      <c r="DT8" s="444"/>
      <c r="DU8" s="444"/>
      <c r="DV8" s="444"/>
      <c r="DW8" s="444"/>
      <c r="DX8" s="444"/>
      <c r="DY8" s="444"/>
      <c r="DZ8" s="444"/>
      <c r="EA8" s="444"/>
      <c r="EB8" s="444"/>
      <c r="EC8" s="444"/>
      <c r="ED8" s="444"/>
      <c r="EE8" s="444"/>
      <c r="EF8" s="444"/>
      <c r="EG8" s="444"/>
      <c r="EH8" s="444"/>
      <c r="EI8" s="444"/>
      <c r="EJ8" s="444"/>
      <c r="EK8" s="444"/>
      <c r="EL8" s="444"/>
      <c r="EM8" s="444"/>
      <c r="EN8" s="444"/>
      <c r="EO8" s="444"/>
      <c r="EP8" s="444"/>
      <c r="EQ8" s="445"/>
      <c r="ER8" s="439"/>
      <c r="ES8" s="452"/>
      <c r="ET8" s="740"/>
      <c r="EU8" s="442"/>
      <c r="EV8" s="447"/>
      <c r="EW8" s="450"/>
      <c r="EX8" s="386"/>
      <c r="EY8" s="386"/>
      <c r="EZ8" s="386"/>
      <c r="FA8" s="386"/>
    </row>
    <row r="9" spans="1:158" s="62" customFormat="1" ht="81" customHeight="1" thickBot="1" x14ac:dyDescent="0.3">
      <c r="A9" s="331" t="s">
        <v>71</v>
      </c>
      <c r="B9" s="339" t="s">
        <v>72</v>
      </c>
      <c r="C9" s="340" t="s">
        <v>73</v>
      </c>
      <c r="D9" s="340" t="s">
        <v>74</v>
      </c>
      <c r="E9" s="340" t="s">
        <v>75</v>
      </c>
      <c r="F9" s="340" t="s">
        <v>76</v>
      </c>
      <c r="G9" s="967" t="s">
        <v>77</v>
      </c>
      <c r="H9" s="341" t="s">
        <v>400</v>
      </c>
      <c r="I9" s="342" t="s">
        <v>204</v>
      </c>
      <c r="J9" s="343" t="s">
        <v>432</v>
      </c>
      <c r="K9" s="342" t="s">
        <v>206</v>
      </c>
      <c r="L9" s="343" t="s">
        <v>207</v>
      </c>
      <c r="M9" s="342" t="s">
        <v>208</v>
      </c>
      <c r="N9" s="343" t="s">
        <v>209</v>
      </c>
      <c r="O9" s="342" t="s">
        <v>210</v>
      </c>
      <c r="P9" s="343" t="s">
        <v>211</v>
      </c>
      <c r="Q9" s="342" t="s">
        <v>212</v>
      </c>
      <c r="R9" s="343" t="s">
        <v>213</v>
      </c>
      <c r="S9" s="342" t="s">
        <v>214</v>
      </c>
      <c r="T9" s="343" t="s">
        <v>215</v>
      </c>
      <c r="U9" s="342" t="s">
        <v>216</v>
      </c>
      <c r="V9" s="343" t="s">
        <v>217</v>
      </c>
      <c r="W9" s="344" t="s">
        <v>108</v>
      </c>
      <c r="X9" s="345" t="s">
        <v>140</v>
      </c>
      <c r="Y9" s="340" t="s">
        <v>141</v>
      </c>
      <c r="Z9" s="346" t="s">
        <v>142</v>
      </c>
      <c r="AA9" s="347" t="s">
        <v>143</v>
      </c>
      <c r="AB9" s="341" t="s">
        <v>203</v>
      </c>
      <c r="AC9" s="342" t="s">
        <v>218</v>
      </c>
      <c r="AD9" s="343" t="s">
        <v>219</v>
      </c>
      <c r="AE9" s="342" t="s">
        <v>220</v>
      </c>
      <c r="AF9" s="343" t="s">
        <v>221</v>
      </c>
      <c r="AG9" s="342" t="s">
        <v>222</v>
      </c>
      <c r="AH9" s="343" t="s">
        <v>223</v>
      </c>
      <c r="AI9" s="342" t="s">
        <v>224</v>
      </c>
      <c r="AJ9" s="343" t="s">
        <v>225</v>
      </c>
      <c r="AK9" s="342" t="s">
        <v>226</v>
      </c>
      <c r="AL9" s="343" t="s">
        <v>227</v>
      </c>
      <c r="AM9" s="342" t="s">
        <v>204</v>
      </c>
      <c r="AN9" s="343" t="s">
        <v>205</v>
      </c>
      <c r="AO9" s="342" t="s">
        <v>206</v>
      </c>
      <c r="AP9" s="343" t="s">
        <v>207</v>
      </c>
      <c r="AQ9" s="342" t="s">
        <v>208</v>
      </c>
      <c r="AR9" s="343" t="s">
        <v>209</v>
      </c>
      <c r="AS9" s="342" t="s">
        <v>210</v>
      </c>
      <c r="AT9" s="343" t="s">
        <v>211</v>
      </c>
      <c r="AU9" s="342" t="s">
        <v>212</v>
      </c>
      <c r="AV9" s="343" t="s">
        <v>213</v>
      </c>
      <c r="AW9" s="342" t="s">
        <v>214</v>
      </c>
      <c r="AX9" s="343" t="s">
        <v>215</v>
      </c>
      <c r="AY9" s="342" t="s">
        <v>216</v>
      </c>
      <c r="AZ9" s="343" t="s">
        <v>217</v>
      </c>
      <c r="BA9" s="344" t="s">
        <v>108</v>
      </c>
      <c r="BB9" s="345" t="s">
        <v>132</v>
      </c>
      <c r="BC9" s="340" t="s">
        <v>131</v>
      </c>
      <c r="BD9" s="346" t="s">
        <v>130</v>
      </c>
      <c r="BE9" s="348" t="s">
        <v>129</v>
      </c>
      <c r="BF9" s="349" t="s">
        <v>203</v>
      </c>
      <c r="BG9" s="342" t="s">
        <v>218</v>
      </c>
      <c r="BH9" s="343" t="s">
        <v>219</v>
      </c>
      <c r="BI9" s="342" t="s">
        <v>220</v>
      </c>
      <c r="BJ9" s="343" t="s">
        <v>221</v>
      </c>
      <c r="BK9" s="342" t="s">
        <v>222</v>
      </c>
      <c r="BL9" s="343" t="s">
        <v>223</v>
      </c>
      <c r="BM9" s="342" t="s">
        <v>254</v>
      </c>
      <c r="BN9" s="343" t="s">
        <v>225</v>
      </c>
      <c r="BO9" s="342" t="s">
        <v>226</v>
      </c>
      <c r="BP9" s="343" t="s">
        <v>227</v>
      </c>
      <c r="BQ9" s="342" t="s">
        <v>204</v>
      </c>
      <c r="BR9" s="343" t="s">
        <v>205</v>
      </c>
      <c r="BS9" s="342" t="s">
        <v>206</v>
      </c>
      <c r="BT9" s="343" t="s">
        <v>207</v>
      </c>
      <c r="BU9" s="342" t="s">
        <v>208</v>
      </c>
      <c r="BV9" s="343" t="s">
        <v>209</v>
      </c>
      <c r="BW9" s="342" t="s">
        <v>210</v>
      </c>
      <c r="BX9" s="343" t="s">
        <v>211</v>
      </c>
      <c r="BY9" s="342" t="s">
        <v>212</v>
      </c>
      <c r="BZ9" s="343" t="s">
        <v>213</v>
      </c>
      <c r="CA9" s="342" t="s">
        <v>214</v>
      </c>
      <c r="CB9" s="343" t="s">
        <v>215</v>
      </c>
      <c r="CC9" s="342" t="s">
        <v>216</v>
      </c>
      <c r="CD9" s="350" t="s">
        <v>217</v>
      </c>
      <c r="CE9" s="351" t="s">
        <v>108</v>
      </c>
      <c r="CF9" s="345" t="s">
        <v>112</v>
      </c>
      <c r="CG9" s="340" t="s">
        <v>113</v>
      </c>
      <c r="CH9" s="346" t="s">
        <v>114</v>
      </c>
      <c r="CI9" s="347" t="s">
        <v>115</v>
      </c>
      <c r="CJ9" s="341" t="s">
        <v>203</v>
      </c>
      <c r="CK9" s="342" t="s">
        <v>218</v>
      </c>
      <c r="CL9" s="343" t="s">
        <v>219</v>
      </c>
      <c r="CM9" s="342" t="s">
        <v>220</v>
      </c>
      <c r="CN9" s="343" t="s">
        <v>221</v>
      </c>
      <c r="CO9" s="342" t="s">
        <v>222</v>
      </c>
      <c r="CP9" s="343" t="s">
        <v>223</v>
      </c>
      <c r="CQ9" s="342" t="s">
        <v>224</v>
      </c>
      <c r="CR9" s="343" t="s">
        <v>225</v>
      </c>
      <c r="CS9" s="342" t="s">
        <v>226</v>
      </c>
      <c r="CT9" s="343" t="s">
        <v>227</v>
      </c>
      <c r="CU9" s="342" t="s">
        <v>204</v>
      </c>
      <c r="CV9" s="343" t="s">
        <v>205</v>
      </c>
      <c r="CW9" s="342" t="s">
        <v>206</v>
      </c>
      <c r="CX9" s="343" t="s">
        <v>207</v>
      </c>
      <c r="CY9" s="342" t="s">
        <v>208</v>
      </c>
      <c r="CZ9" s="343" t="s">
        <v>209</v>
      </c>
      <c r="DA9" s="342" t="s">
        <v>210</v>
      </c>
      <c r="DB9" s="343" t="s">
        <v>211</v>
      </c>
      <c r="DC9" s="342" t="s">
        <v>212</v>
      </c>
      <c r="DD9" s="343" t="s">
        <v>213</v>
      </c>
      <c r="DE9" s="342" t="s">
        <v>214</v>
      </c>
      <c r="DF9" s="343" t="s">
        <v>215</v>
      </c>
      <c r="DG9" s="342" t="s">
        <v>216</v>
      </c>
      <c r="DH9" s="343" t="s">
        <v>217</v>
      </c>
      <c r="DI9" s="344" t="s">
        <v>108</v>
      </c>
      <c r="DJ9" s="345" t="s">
        <v>118</v>
      </c>
      <c r="DK9" s="340" t="s">
        <v>119</v>
      </c>
      <c r="DL9" s="345" t="s">
        <v>120</v>
      </c>
      <c r="DM9" s="340" t="s">
        <v>121</v>
      </c>
      <c r="DN9" s="352" t="s">
        <v>203</v>
      </c>
      <c r="DO9" s="332" t="s">
        <v>218</v>
      </c>
      <c r="DP9" s="255" t="s">
        <v>219</v>
      </c>
      <c r="DQ9" s="257" t="s">
        <v>220</v>
      </c>
      <c r="DR9" s="255" t="s">
        <v>221</v>
      </c>
      <c r="DS9" s="257" t="s">
        <v>222</v>
      </c>
      <c r="DT9" s="255" t="s">
        <v>223</v>
      </c>
      <c r="DU9" s="257" t="s">
        <v>224</v>
      </c>
      <c r="DV9" s="255" t="s">
        <v>225</v>
      </c>
      <c r="DW9" s="257" t="s">
        <v>226</v>
      </c>
      <c r="DX9" s="255" t="s">
        <v>227</v>
      </c>
      <c r="DY9" s="257" t="s">
        <v>204</v>
      </c>
      <c r="DZ9" s="255" t="s">
        <v>205</v>
      </c>
      <c r="EA9" s="257" t="s">
        <v>206</v>
      </c>
      <c r="EB9" s="255" t="s">
        <v>207</v>
      </c>
      <c r="EC9" s="257" t="s">
        <v>208</v>
      </c>
      <c r="ED9" s="255" t="s">
        <v>209</v>
      </c>
      <c r="EE9" s="257" t="s">
        <v>210</v>
      </c>
      <c r="EF9" s="255" t="s">
        <v>211</v>
      </c>
      <c r="EG9" s="257" t="s">
        <v>212</v>
      </c>
      <c r="EH9" s="255" t="s">
        <v>213</v>
      </c>
      <c r="EI9" s="257" t="s">
        <v>214</v>
      </c>
      <c r="EJ9" s="255" t="s">
        <v>215</v>
      </c>
      <c r="EK9" s="257" t="s">
        <v>216</v>
      </c>
      <c r="EL9" s="255" t="s">
        <v>217</v>
      </c>
      <c r="EM9" s="258" t="s">
        <v>108</v>
      </c>
      <c r="EN9" s="259" t="s">
        <v>122</v>
      </c>
      <c r="EO9" s="256" t="s">
        <v>123</v>
      </c>
      <c r="EP9" s="259" t="s">
        <v>124</v>
      </c>
      <c r="EQ9" s="318" t="s">
        <v>125</v>
      </c>
      <c r="ER9" s="440"/>
      <c r="ES9" s="453"/>
      <c r="ET9" s="741"/>
      <c r="EU9" s="443"/>
      <c r="EV9" s="448"/>
      <c r="EW9" s="450"/>
      <c r="EX9" s="386"/>
      <c r="EY9" s="386"/>
      <c r="EZ9" s="386"/>
      <c r="FA9" s="386"/>
    </row>
    <row r="10" spans="1:158" s="37" customFormat="1" ht="17.25" customHeight="1" x14ac:dyDescent="0.25">
      <c r="A10" s="407" t="s">
        <v>162</v>
      </c>
      <c r="B10" s="763">
        <v>1</v>
      </c>
      <c r="C10" s="764" t="s">
        <v>159</v>
      </c>
      <c r="D10" s="765" t="s">
        <v>163</v>
      </c>
      <c r="E10" s="763">
        <v>215</v>
      </c>
      <c r="F10" s="333" t="s">
        <v>41</v>
      </c>
      <c r="G10" s="769">
        <v>79.900000000000006</v>
      </c>
      <c r="H10" s="334">
        <v>0.1</v>
      </c>
      <c r="I10" s="335"/>
      <c r="J10" s="335"/>
      <c r="K10" s="335">
        <v>0.1</v>
      </c>
      <c r="L10" s="336">
        <v>0</v>
      </c>
      <c r="M10" s="335">
        <v>0.1</v>
      </c>
      <c r="N10" s="336">
        <v>0</v>
      </c>
      <c r="O10" s="335">
        <v>0.1</v>
      </c>
      <c r="P10" s="336">
        <v>0</v>
      </c>
      <c r="Q10" s="335">
        <v>0.1</v>
      </c>
      <c r="R10" s="335">
        <v>0</v>
      </c>
      <c r="S10" s="335">
        <v>0.1</v>
      </c>
      <c r="T10" s="335">
        <v>0</v>
      </c>
      <c r="U10" s="335">
        <v>0.1</v>
      </c>
      <c r="V10" s="770">
        <v>0</v>
      </c>
      <c r="W10" s="770">
        <f>+U10</f>
        <v>0.1</v>
      </c>
      <c r="X10" s="770">
        <f>+U10</f>
        <v>0.1</v>
      </c>
      <c r="Y10" s="770">
        <f>+V10</f>
        <v>0</v>
      </c>
      <c r="Z10" s="241">
        <f>+X10</f>
        <v>0.1</v>
      </c>
      <c r="AA10" s="338">
        <f>+Y10</f>
        <v>0</v>
      </c>
      <c r="AB10" s="771">
        <v>5</v>
      </c>
      <c r="AC10" s="337">
        <v>0</v>
      </c>
      <c r="AD10" s="337">
        <v>0</v>
      </c>
      <c r="AE10" s="337">
        <v>0</v>
      </c>
      <c r="AF10" s="337">
        <v>0</v>
      </c>
      <c r="AG10" s="337">
        <v>1.03</v>
      </c>
      <c r="AH10" s="337">
        <v>1.03</v>
      </c>
      <c r="AI10" s="337">
        <v>0</v>
      </c>
      <c r="AJ10" s="337">
        <v>0</v>
      </c>
      <c r="AK10" s="337">
        <v>0</v>
      </c>
      <c r="AL10" s="337">
        <v>0</v>
      </c>
      <c r="AM10" s="337">
        <v>0</v>
      </c>
      <c r="AN10" s="337">
        <v>0</v>
      </c>
      <c r="AO10" s="337">
        <v>0</v>
      </c>
      <c r="AP10" s="337">
        <v>0</v>
      </c>
      <c r="AQ10" s="337">
        <v>0</v>
      </c>
      <c r="AR10" s="337">
        <v>0</v>
      </c>
      <c r="AS10" s="337">
        <v>18.399999999999999</v>
      </c>
      <c r="AT10" s="337">
        <f>+GESTIÓN!AV13</f>
        <v>18.399999999999999</v>
      </c>
      <c r="AU10" s="337">
        <v>0</v>
      </c>
      <c r="AV10" s="337">
        <v>0.02</v>
      </c>
      <c r="AW10" s="337">
        <v>0</v>
      </c>
      <c r="AX10" s="337">
        <v>0</v>
      </c>
      <c r="AY10" s="337">
        <v>0.02</v>
      </c>
      <c r="AZ10" s="337">
        <v>0</v>
      </c>
      <c r="BA10" s="241">
        <f>+AC10+AE10+AG10+AI10+AK10+AM10+AO10+AQ10+AS10+AU10+AY10+AW10</f>
        <v>19.45</v>
      </c>
      <c r="BB10" s="241">
        <f>+AC10+AE10+AG10+AI10+AK10+AM10+AO10+AQ10+AS10+AU10+AW10+AY10</f>
        <v>19.45</v>
      </c>
      <c r="BC10" s="241">
        <f>+AD10+AF10+AH10+AJ10+AL10+AN10+AP10+AR10+AT10+AV10+AX10+AZ10</f>
        <v>19.45</v>
      </c>
      <c r="BD10" s="241">
        <f>+AC10+AE10+AG10+AI10+AK10+AM10+AO10+AQ10+AS10+AU10+AY10+AW10</f>
        <v>19.45</v>
      </c>
      <c r="BE10" s="772">
        <f>+AD10+AF10+AH10+AJ10+AL10+AN10+AP10+AR10+AT10+AV10+AZ10+AX10</f>
        <v>19.45</v>
      </c>
      <c r="BF10" s="773">
        <f>+GESTIÓN!BH13</f>
        <v>22</v>
      </c>
      <c r="BG10" s="241">
        <f>+GESTIÓN!BI13</f>
        <v>0</v>
      </c>
      <c r="BH10" s="241">
        <f>+GESTIÓN!BJ13</f>
        <v>0</v>
      </c>
      <c r="BI10" s="241">
        <f>+GESTIÓN!BK13</f>
        <v>0.01</v>
      </c>
      <c r="BJ10" s="241">
        <f>+GESTIÓN!BL13</f>
        <v>0.01</v>
      </c>
      <c r="BK10" s="241">
        <f>+GESTIÓN!BM13</f>
        <v>0</v>
      </c>
      <c r="BL10" s="241">
        <f>+GESTIÓN!BN13</f>
        <v>7.0000000000000007E-2</v>
      </c>
      <c r="BM10" s="241">
        <f>+GESTIÓN!BO13</f>
        <v>0</v>
      </c>
      <c r="BN10" s="241">
        <f>+GESTIÓN!BP13</f>
        <v>0</v>
      </c>
      <c r="BO10" s="241">
        <f>+GESTIÓN!BQ13</f>
        <v>14</v>
      </c>
      <c r="BP10" s="241">
        <f>+GESTIÓN!BR13</f>
        <v>0</v>
      </c>
      <c r="BQ10" s="241">
        <f>+GESTIÓN!BS13</f>
        <v>0</v>
      </c>
      <c r="BR10" s="241">
        <f>+GESTIÓN!BT13</f>
        <v>0</v>
      </c>
      <c r="BS10" s="241">
        <f>+GESTIÓN!BU13</f>
        <v>0</v>
      </c>
      <c r="BT10" s="241">
        <f>+GESTIÓN!BV13</f>
        <v>0</v>
      </c>
      <c r="BU10" s="241">
        <f>+GESTIÓN!BW13</f>
        <v>0</v>
      </c>
      <c r="BV10" s="241">
        <f>+GESTIÓN!BX13</f>
        <v>0</v>
      </c>
      <c r="BW10" s="241">
        <f>+GESTIÓN!BY13</f>
        <v>7.99</v>
      </c>
      <c r="BX10" s="241">
        <f>+GESTIÓN!BZ13</f>
        <v>0</v>
      </c>
      <c r="BY10" s="241">
        <f>+GESTIÓN!CA13</f>
        <v>0</v>
      </c>
      <c r="BZ10" s="241">
        <f>+GESTIÓN!CB13</f>
        <v>0</v>
      </c>
      <c r="CA10" s="241">
        <f>+GESTIÓN!CC13</f>
        <v>0</v>
      </c>
      <c r="CB10" s="241">
        <f>+GESTIÓN!CD13</f>
        <v>0</v>
      </c>
      <c r="CC10" s="241">
        <f>+GESTIÓN!CE13</f>
        <v>0</v>
      </c>
      <c r="CD10" s="338"/>
      <c r="CE10" s="774">
        <f>+BG10+BI10+BK10+BM10+BO10+BQ10+BS10+BU10+BW10+BY10+CC10+CA10</f>
        <v>22</v>
      </c>
      <c r="CF10" s="241">
        <f>+BG10+BI10+BK10</f>
        <v>0.01</v>
      </c>
      <c r="CG10" s="241">
        <f>+BH10+BJ10+BL10</f>
        <v>0.08</v>
      </c>
      <c r="CH10" s="241">
        <f>+BG10+BI10+BK10+BM10+BO10+BQ10+BS10+BU10+BW10+BY10+CC10+CA10</f>
        <v>22</v>
      </c>
      <c r="CI10" s="338">
        <f>+BH10+BJ10+BL10+BN10+BP10+BR10+BT10+BV10+BX10+BZ10+CD10+CB10</f>
        <v>0.08</v>
      </c>
      <c r="CJ10" s="800">
        <f>+GESTIÓN!CL13</f>
        <v>31.9</v>
      </c>
      <c r="CK10" s="775"/>
      <c r="CL10" s="775"/>
      <c r="CM10" s="775"/>
      <c r="CN10" s="775"/>
      <c r="CO10" s="775"/>
      <c r="CP10" s="775"/>
      <c r="CQ10" s="775"/>
      <c r="CR10" s="775"/>
      <c r="CS10" s="775"/>
      <c r="CT10" s="775"/>
      <c r="CU10" s="775"/>
      <c r="CV10" s="775"/>
      <c r="CW10" s="775"/>
      <c r="CX10" s="775"/>
      <c r="CY10" s="775"/>
      <c r="CZ10" s="775"/>
      <c r="DA10" s="775"/>
      <c r="DB10" s="775"/>
      <c r="DC10" s="775"/>
      <c r="DD10" s="775"/>
      <c r="DE10" s="775"/>
      <c r="DF10" s="775"/>
      <c r="DG10" s="775"/>
      <c r="DH10" s="775"/>
      <c r="DI10" s="775">
        <f>DG10+DE10+DC10+DA10+CW10+CU10+CS10+CQ10+CO10+CM10+CK10</f>
        <v>0</v>
      </c>
      <c r="DJ10" s="775">
        <f>CK10+CM10+CO10+CQ10</f>
        <v>0</v>
      </c>
      <c r="DK10" s="775">
        <f>CL10+CN10+CP10+CR10</f>
        <v>0</v>
      </c>
      <c r="DL10" s="775">
        <f>DI10+BK10</f>
        <v>0</v>
      </c>
      <c r="DM10" s="775">
        <f>DK10+BK10</f>
        <v>0</v>
      </c>
      <c r="DN10" s="775">
        <f>+GESTIÓN!DP13</f>
        <v>6.5500000000000007</v>
      </c>
      <c r="DO10" s="262"/>
      <c r="DP10" s="262"/>
      <c r="DQ10" s="262"/>
      <c r="DR10" s="262"/>
      <c r="DS10" s="262"/>
      <c r="DT10" s="262"/>
      <c r="DU10" s="262"/>
      <c r="DV10" s="262"/>
      <c r="DW10" s="262"/>
      <c r="DX10" s="262"/>
      <c r="DY10" s="262"/>
      <c r="DZ10" s="262"/>
      <c r="EA10" s="262"/>
      <c r="EB10" s="262"/>
      <c r="EC10" s="262"/>
      <c r="ED10" s="262"/>
      <c r="EE10" s="262"/>
      <c r="EF10" s="262"/>
      <c r="EG10" s="262"/>
      <c r="EH10" s="262"/>
      <c r="EI10" s="262"/>
      <c r="EJ10" s="262"/>
      <c r="EK10" s="262"/>
      <c r="EL10" s="262"/>
      <c r="EM10" s="263">
        <f>EK10+EI10+EG10+EE10+EA10+DY10+DW10+DU10+DS10+DQ10+DO10</f>
        <v>0</v>
      </c>
      <c r="EN10" s="263">
        <f>DO10+DQ10+DS10+DU10</f>
        <v>0</v>
      </c>
      <c r="EO10" s="263">
        <f>DP10+DR10+DT10+DV10</f>
        <v>0</v>
      </c>
      <c r="EP10" s="263">
        <f>EM10+CO10</f>
        <v>0</v>
      </c>
      <c r="EQ10" s="323">
        <f>EO10+CO10</f>
        <v>0</v>
      </c>
      <c r="ER10" s="735" t="e">
        <f>BL10/BK10</f>
        <v>#DIV/0!</v>
      </c>
      <c r="ES10" s="736">
        <f>CG10/CF10</f>
        <v>8</v>
      </c>
      <c r="ET10" s="737">
        <f>CI10/CH10</f>
        <v>3.6363636363636364E-3</v>
      </c>
      <c r="EU10" s="738">
        <f>(AA10+BE10+CG10)/(Z10+BD10+CF10)</f>
        <v>0.99846625766871144</v>
      </c>
      <c r="EV10" s="738">
        <f>(CI10+BE10+AA10)/G10</f>
        <v>0.24443053817271584</v>
      </c>
      <c r="EW10" s="742" t="s">
        <v>465</v>
      </c>
      <c r="EX10" s="743" t="s">
        <v>423</v>
      </c>
      <c r="EY10" s="743" t="s">
        <v>423</v>
      </c>
      <c r="EZ10" s="744" t="s">
        <v>435</v>
      </c>
      <c r="FA10" s="744" t="s">
        <v>436</v>
      </c>
      <c r="FB10" s="36"/>
    </row>
    <row r="11" spans="1:158" s="83" customFormat="1" ht="17.25" customHeight="1" x14ac:dyDescent="0.25">
      <c r="A11" s="407"/>
      <c r="B11" s="766"/>
      <c r="C11" s="767"/>
      <c r="D11" s="768"/>
      <c r="E11" s="766"/>
      <c r="F11" s="264" t="s">
        <v>3</v>
      </c>
      <c r="G11" s="777">
        <f>AA11+BE11+CH11+CJ11+DN11</f>
        <v>45411893419</v>
      </c>
      <c r="H11" s="307">
        <v>276110000</v>
      </c>
      <c r="I11" s="265"/>
      <c r="J11" s="265"/>
      <c r="K11" s="266">
        <v>250000000</v>
      </c>
      <c r="L11" s="266">
        <v>0</v>
      </c>
      <c r="M11" s="266">
        <v>250000000</v>
      </c>
      <c r="N11" s="266">
        <v>83288000</v>
      </c>
      <c r="O11" s="266">
        <v>250000000</v>
      </c>
      <c r="P11" s="266">
        <v>83288000</v>
      </c>
      <c r="Q11" s="266">
        <v>250000000</v>
      </c>
      <c r="R11" s="266">
        <v>83288000</v>
      </c>
      <c r="S11" s="266">
        <v>350000000</v>
      </c>
      <c r="T11" s="266">
        <v>95439119</v>
      </c>
      <c r="U11" s="266">
        <v>276110000</v>
      </c>
      <c r="V11" s="778">
        <v>266261119</v>
      </c>
      <c r="W11" s="778">
        <f t="shared" ref="W11:W29" si="0">+U11</f>
        <v>276110000</v>
      </c>
      <c r="X11" s="778">
        <f t="shared" ref="X11:X29" si="1">+U11</f>
        <v>276110000</v>
      </c>
      <c r="Y11" s="778">
        <f t="shared" ref="Y11:Y29" si="2">+V11</f>
        <v>266261119</v>
      </c>
      <c r="Z11" s="238">
        <f t="shared" ref="Z11:Z29" si="3">+X11</f>
        <v>276110000</v>
      </c>
      <c r="AA11" s="320">
        <f t="shared" ref="AA11:AA29" si="4">+Y11</f>
        <v>266261119</v>
      </c>
      <c r="AB11" s="779">
        <v>1217531000</v>
      </c>
      <c r="AC11" s="267">
        <v>0</v>
      </c>
      <c r="AD11" s="267">
        <v>0</v>
      </c>
      <c r="AE11" s="267">
        <v>67213000</v>
      </c>
      <c r="AF11" s="267">
        <v>67213000</v>
      </c>
      <c r="AG11" s="267">
        <v>57501000</v>
      </c>
      <c r="AH11" s="267">
        <v>57501000</v>
      </c>
      <c r="AI11" s="267">
        <v>62460000</v>
      </c>
      <c r="AJ11" s="267">
        <v>62460000</v>
      </c>
      <c r="AK11" s="267">
        <v>0</v>
      </c>
      <c r="AL11" s="267">
        <v>0</v>
      </c>
      <c r="AM11" s="267">
        <v>106553000</v>
      </c>
      <c r="AN11" s="267">
        <v>106553000</v>
      </c>
      <c r="AO11" s="267">
        <v>0</v>
      </c>
      <c r="AP11" s="267">
        <v>0</v>
      </c>
      <c r="AQ11" s="267">
        <v>206093918</v>
      </c>
      <c r="AR11" s="267">
        <v>0</v>
      </c>
      <c r="AS11" s="267">
        <v>-188797918</v>
      </c>
      <c r="AT11" s="267">
        <v>0</v>
      </c>
      <c r="AU11" s="267">
        <v>0</v>
      </c>
      <c r="AV11" s="267">
        <v>0</v>
      </c>
      <c r="AW11" s="267">
        <v>0</v>
      </c>
      <c r="AX11" s="267">
        <v>0</v>
      </c>
      <c r="AY11" s="267">
        <v>0</v>
      </c>
      <c r="AZ11" s="267">
        <v>10101300</v>
      </c>
      <c r="BA11" s="238">
        <f t="shared" ref="BA11:BA29" si="5">+AC11+AE11+AG11+AI11+AK11+AM11+AO11+AQ11+AS11+AU11+AY11+AW11</f>
        <v>311023000</v>
      </c>
      <c r="BB11" s="238">
        <f t="shared" ref="BB11:BB30" si="6">+AC11+AE11+AG11+AI11+AK11+AM11+AO11+AQ11+AS11+AU11+AW11+AY11</f>
        <v>311023000</v>
      </c>
      <c r="BC11" s="238">
        <f t="shared" ref="BC11:BC30" si="7">+AD11+AF11+AH11+AJ11+AL11+AN11+AP11+AR11+AT11+AV11+AX11+AZ11</f>
        <v>303828300</v>
      </c>
      <c r="BD11" s="238">
        <f t="shared" ref="BD11:BE29" si="8">+AC11+AE11+AG11+AI11+AK11+AM11+AO11+AQ11+AS11+AU11+AY11+AW11</f>
        <v>311023000</v>
      </c>
      <c r="BE11" s="780">
        <f t="shared" si="8"/>
        <v>303828300</v>
      </c>
      <c r="BF11" s="781">
        <v>1107804000</v>
      </c>
      <c r="BG11" s="238">
        <v>413284511</v>
      </c>
      <c r="BH11" s="238">
        <v>413284511</v>
      </c>
      <c r="BI11" s="238">
        <v>64331880</v>
      </c>
      <c r="BJ11" s="238">
        <v>0</v>
      </c>
      <c r="BK11" s="238">
        <v>64331880</v>
      </c>
      <c r="BL11" s="238">
        <v>0</v>
      </c>
      <c r="BM11" s="238">
        <v>64331880</v>
      </c>
      <c r="BN11" s="238"/>
      <c r="BO11" s="238">
        <v>64331880</v>
      </c>
      <c r="BP11" s="238"/>
      <c r="BQ11" s="238">
        <v>64331880</v>
      </c>
      <c r="BR11" s="238"/>
      <c r="BS11" s="238">
        <v>64331880</v>
      </c>
      <c r="BT11" s="238"/>
      <c r="BU11" s="238">
        <v>64331880</v>
      </c>
      <c r="BV11" s="238"/>
      <c r="BW11" s="238">
        <v>64331880</v>
      </c>
      <c r="BX11" s="238"/>
      <c r="BY11" s="238">
        <v>64331880</v>
      </c>
      <c r="BZ11" s="238"/>
      <c r="CA11" s="238">
        <v>64331880</v>
      </c>
      <c r="CB11" s="238"/>
      <c r="CC11" s="238">
        <v>51200689</v>
      </c>
      <c r="CD11" s="320"/>
      <c r="CE11" s="779">
        <f>+BG11+BI11+BK11+BM11+BO11+BQ11+BS11+BU11+BW11+BY11+CC11+CA11</f>
        <v>1107804000</v>
      </c>
      <c r="CF11" s="238">
        <f t="shared" ref="CF11:CF30" si="9">+BG11+BI11+BK11</f>
        <v>541948271</v>
      </c>
      <c r="CG11" s="238">
        <f t="shared" ref="CG11:CG30" si="10">+BH11+BJ11+BL11</f>
        <v>413284511</v>
      </c>
      <c r="CH11" s="238">
        <f t="shared" ref="CH11:CH18" si="11">+BG11+BI11+BK11+BM11+BO11+BQ11+BS11+BU11+BW11+BY11+CC11+CA11</f>
        <v>1107804000</v>
      </c>
      <c r="CI11" s="320">
        <f t="shared" ref="CI11:CI28" si="12">+BH11+BJ11+BL11+BN11+BP11+BR11+BT11+BV11+BX11+BZ11+CD11+CB11</f>
        <v>413284511</v>
      </c>
      <c r="CJ11" s="801">
        <v>27090000000</v>
      </c>
      <c r="CK11" s="782"/>
      <c r="CL11" s="782"/>
      <c r="CM11" s="782"/>
      <c r="CN11" s="782"/>
      <c r="CO11" s="782"/>
      <c r="CP11" s="782"/>
      <c r="CQ11" s="782"/>
      <c r="CR11" s="782"/>
      <c r="CS11" s="782"/>
      <c r="CT11" s="782"/>
      <c r="CU11" s="782"/>
      <c r="CV11" s="782"/>
      <c r="CW11" s="782"/>
      <c r="CX11" s="782"/>
      <c r="CY11" s="782"/>
      <c r="CZ11" s="782"/>
      <c r="DA11" s="782"/>
      <c r="DB11" s="782"/>
      <c r="DC11" s="782"/>
      <c r="DD11" s="782"/>
      <c r="DE11" s="782"/>
      <c r="DF11" s="782"/>
      <c r="DG11" s="782"/>
      <c r="DH11" s="782"/>
      <c r="DI11" s="267">
        <f>DG11+DE11+DC11+DA11+CY11+CW11+CU11+CS11+CQ11+CO11+CM11+CK11</f>
        <v>0</v>
      </c>
      <c r="DJ11" s="783">
        <f>CK11+CM11+CO11+CQ11</f>
        <v>0</v>
      </c>
      <c r="DK11" s="783">
        <f>CL11+CN11+CP11+CR11</f>
        <v>0</v>
      </c>
      <c r="DL11" s="783">
        <f>CK11+CM11+CO11+CQ11+CS11+CU11+CW11+CY11+DA11+DE11+DG11</f>
        <v>0</v>
      </c>
      <c r="DM11" s="784">
        <f>CL11+CN11+CP11+CR11</f>
        <v>0</v>
      </c>
      <c r="DN11" s="782">
        <v>16644000000</v>
      </c>
      <c r="DO11" s="268"/>
      <c r="DP11" s="268"/>
      <c r="DQ11" s="268"/>
      <c r="DR11" s="268"/>
      <c r="DS11" s="268"/>
      <c r="DT11" s="268"/>
      <c r="DU11" s="268"/>
      <c r="DV11" s="268"/>
      <c r="DW11" s="268"/>
      <c r="DX11" s="268"/>
      <c r="DY11" s="268"/>
      <c r="DZ11" s="268"/>
      <c r="EA11" s="268"/>
      <c r="EB11" s="268"/>
      <c r="EC11" s="268"/>
      <c r="ED11" s="268"/>
      <c r="EE11" s="268"/>
      <c r="EF11" s="268"/>
      <c r="EG11" s="268"/>
      <c r="EH11" s="268"/>
      <c r="EI11" s="268"/>
      <c r="EJ11" s="268"/>
      <c r="EK11" s="268"/>
      <c r="EL11" s="268"/>
      <c r="EM11" s="269">
        <f>EK11+EI11+EG11+EE11+EC11+EA11+DY11+DW11+DU11+DS11+DQ11+DO11</f>
        <v>0</v>
      </c>
      <c r="EN11" s="270">
        <f>DO11+DQ11+DS11+DU11</f>
        <v>0</v>
      </c>
      <c r="EO11" s="270">
        <f>DP11+DR11+DT11+DV11</f>
        <v>0</v>
      </c>
      <c r="EP11" s="270">
        <f>DO11+DQ11+DS11+DU11+DW11+DY11+EA11+EC11+EE11+EI11+EK11</f>
        <v>0</v>
      </c>
      <c r="EQ11" s="324">
        <f>DP11+DR11+DT11+DV11</f>
        <v>0</v>
      </c>
      <c r="ER11" s="735">
        <f t="shared" ref="ER11:ER30" si="13">BL11/BK11</f>
        <v>0</v>
      </c>
      <c r="ES11" s="736">
        <f t="shared" ref="ES11:ES30" si="14">CG11/CF11</f>
        <v>0.76259033032324219</v>
      </c>
      <c r="ET11" s="737">
        <f t="shared" ref="ET11:ET30" si="15">CI11/CH11</f>
        <v>0.37306645489635348</v>
      </c>
      <c r="EU11" s="738">
        <f t="shared" ref="EU11:EU30" si="16">(AA11+BE11+CG11)/(Z11+BD11+CF11)</f>
        <v>0.87095052876844681</v>
      </c>
      <c r="EV11" s="738">
        <f t="shared" ref="EV11:EV30" si="17">(CI11+BE11+AA11)/G11</f>
        <v>2.1654545890142596E-2</v>
      </c>
      <c r="EW11" s="745"/>
      <c r="EX11" s="743"/>
      <c r="EY11" s="743"/>
      <c r="EZ11" s="746"/>
      <c r="FA11" s="746"/>
      <c r="FB11" s="82"/>
    </row>
    <row r="12" spans="1:158" s="83" customFormat="1" ht="17.25" customHeight="1" x14ac:dyDescent="0.25">
      <c r="A12" s="407"/>
      <c r="B12" s="766"/>
      <c r="C12" s="767"/>
      <c r="D12" s="768"/>
      <c r="E12" s="766"/>
      <c r="F12" s="272" t="s">
        <v>107</v>
      </c>
      <c r="G12" s="777"/>
      <c r="H12" s="308"/>
      <c r="I12" s="273"/>
      <c r="J12" s="273"/>
      <c r="K12" s="273"/>
      <c r="L12" s="268"/>
      <c r="M12" s="273"/>
      <c r="N12" s="273"/>
      <c r="O12" s="273"/>
      <c r="P12" s="268"/>
      <c r="Q12" s="273"/>
      <c r="R12" s="268"/>
      <c r="S12" s="273"/>
      <c r="T12" s="273"/>
      <c r="U12" s="273"/>
      <c r="V12" s="268"/>
      <c r="W12" s="268">
        <f t="shared" si="0"/>
        <v>0</v>
      </c>
      <c r="X12" s="268">
        <f t="shared" si="1"/>
        <v>0</v>
      </c>
      <c r="Y12" s="268">
        <f t="shared" si="2"/>
        <v>0</v>
      </c>
      <c r="Z12" s="238">
        <f t="shared" si="3"/>
        <v>0</v>
      </c>
      <c r="AA12" s="320">
        <f t="shared" si="4"/>
        <v>0</v>
      </c>
      <c r="AB12" s="779">
        <f>+AB11</f>
        <v>1217531000</v>
      </c>
      <c r="AC12" s="267">
        <v>0</v>
      </c>
      <c r="AD12" s="267">
        <v>0</v>
      </c>
      <c r="AE12" s="267">
        <v>0</v>
      </c>
      <c r="AF12" s="267">
        <v>0</v>
      </c>
      <c r="AG12" s="267">
        <v>3737357.9966028268</v>
      </c>
      <c r="AH12" s="267">
        <v>3737357.9966028268</v>
      </c>
      <c r="AI12" s="267">
        <v>1489800.0033971732</v>
      </c>
      <c r="AJ12" s="267">
        <v>1489800.0033971732</v>
      </c>
      <c r="AK12" s="267">
        <v>31450801</v>
      </c>
      <c r="AL12" s="267">
        <v>31450801</v>
      </c>
      <c r="AM12" s="267">
        <v>14650074</v>
      </c>
      <c r="AN12" s="267">
        <v>14650074</v>
      </c>
      <c r="AO12" s="267">
        <v>31866000</v>
      </c>
      <c r="AP12" s="267">
        <v>31866000</v>
      </c>
      <c r="AQ12" s="267">
        <v>83325377</v>
      </c>
      <c r="AR12" s="267">
        <v>19857755.87520957</v>
      </c>
      <c r="AS12" s="267">
        <v>36125898</v>
      </c>
      <c r="AT12" s="267">
        <v>23155789.120000001</v>
      </c>
      <c r="AU12" s="267">
        <v>36125898</v>
      </c>
      <c r="AV12" s="267">
        <v>23556012.004790425</v>
      </c>
      <c r="AW12" s="267">
        <v>36125897</v>
      </c>
      <c r="AX12" s="267">
        <v>29410638</v>
      </c>
      <c r="AY12" s="267">
        <v>36125897</v>
      </c>
      <c r="AZ12" s="267">
        <v>47709187</v>
      </c>
      <c r="BA12" s="238">
        <f t="shared" si="5"/>
        <v>311023000</v>
      </c>
      <c r="BB12" s="238">
        <f t="shared" si="6"/>
        <v>311023000</v>
      </c>
      <c r="BC12" s="238">
        <f t="shared" si="7"/>
        <v>226883415</v>
      </c>
      <c r="BD12" s="238">
        <f t="shared" si="8"/>
        <v>311023000</v>
      </c>
      <c r="BE12" s="780">
        <f t="shared" ref="BE12:BE29" si="18">+AD12+AF12+AH12+AJ12+AL12+AN12+AP12+AR12+AT12+AV12+AZ12+AX12</f>
        <v>226883415</v>
      </c>
      <c r="BF12" s="781">
        <v>1107804000</v>
      </c>
      <c r="BG12" s="238">
        <v>0</v>
      </c>
      <c r="BH12" s="238">
        <v>0</v>
      </c>
      <c r="BI12" s="238">
        <v>148800477</v>
      </c>
      <c r="BJ12" s="238">
        <v>0</v>
      </c>
      <c r="BK12" s="238">
        <v>99923477</v>
      </c>
      <c r="BL12" s="238">
        <v>20188067</v>
      </c>
      <c r="BM12" s="238">
        <v>99923477</v>
      </c>
      <c r="BN12" s="238"/>
      <c r="BO12" s="238">
        <v>99923477</v>
      </c>
      <c r="BP12" s="238"/>
      <c r="BQ12" s="238">
        <v>99923477</v>
      </c>
      <c r="BR12" s="238"/>
      <c r="BS12" s="238">
        <v>99923477</v>
      </c>
      <c r="BT12" s="238"/>
      <c r="BU12" s="238">
        <v>95628477</v>
      </c>
      <c r="BV12" s="238"/>
      <c r="BW12" s="238">
        <v>95628477</v>
      </c>
      <c r="BX12" s="238"/>
      <c r="BY12" s="238">
        <v>95628477</v>
      </c>
      <c r="BZ12" s="238"/>
      <c r="CA12" s="238">
        <v>95628477</v>
      </c>
      <c r="CB12" s="238"/>
      <c r="CC12" s="238">
        <v>76872230</v>
      </c>
      <c r="CD12" s="320"/>
      <c r="CE12" s="779">
        <f>+BG12+BI12+BK12+BM12+BO12+BQ12+BS12+BU12+BW12+BY12+CC12+CA12</f>
        <v>1107804000</v>
      </c>
      <c r="CF12" s="238">
        <f t="shared" si="9"/>
        <v>248723954</v>
      </c>
      <c r="CG12" s="238">
        <f t="shared" si="10"/>
        <v>20188067</v>
      </c>
      <c r="CH12" s="238">
        <f t="shared" si="11"/>
        <v>1107804000</v>
      </c>
      <c r="CI12" s="320">
        <f t="shared" si="12"/>
        <v>20188067</v>
      </c>
      <c r="CJ12" s="310"/>
      <c r="CK12" s="268"/>
      <c r="CL12" s="268"/>
      <c r="CM12" s="268"/>
      <c r="CN12" s="268"/>
      <c r="CO12" s="268"/>
      <c r="CP12" s="268"/>
      <c r="CQ12" s="268"/>
      <c r="CR12" s="268"/>
      <c r="CS12" s="268"/>
      <c r="CT12" s="268"/>
      <c r="CU12" s="268"/>
      <c r="CV12" s="268"/>
      <c r="CW12" s="268"/>
      <c r="CX12" s="268"/>
      <c r="CY12" s="268"/>
      <c r="CZ12" s="268"/>
      <c r="DA12" s="268"/>
      <c r="DB12" s="268"/>
      <c r="DC12" s="268"/>
      <c r="DD12" s="268"/>
      <c r="DE12" s="268"/>
      <c r="DF12" s="268"/>
      <c r="DG12" s="268"/>
      <c r="DH12" s="268"/>
      <c r="DI12" s="288">
        <f>DE12+DC12+DA12+CY12+CW12+CU12+CS12+CQ12+CO12+CM12+CK12+DG12</f>
        <v>0</v>
      </c>
      <c r="DJ12" s="270">
        <f>+CK12+CM12+CO12+CQ12</f>
        <v>0</v>
      </c>
      <c r="DK12" s="270">
        <f>CL12+CN12+CP12+CR12</f>
        <v>0</v>
      </c>
      <c r="DL12" s="270">
        <f>CM12+CO12+CQ12+CS12+CU12+CW12+CY12+DA12+DC12+DE12+DG12</f>
        <v>0</v>
      </c>
      <c r="DM12" s="271">
        <f>CL12+CN12+CP12+CR12</f>
        <v>0</v>
      </c>
      <c r="DN12" s="268"/>
      <c r="DO12" s="268"/>
      <c r="DP12" s="268"/>
      <c r="DQ12" s="268"/>
      <c r="DR12" s="268"/>
      <c r="DS12" s="268"/>
      <c r="DT12" s="268"/>
      <c r="DU12" s="268"/>
      <c r="DV12" s="268"/>
      <c r="DW12" s="268"/>
      <c r="DX12" s="268"/>
      <c r="DY12" s="268"/>
      <c r="DZ12" s="268"/>
      <c r="EA12" s="268"/>
      <c r="EB12" s="268"/>
      <c r="EC12" s="268"/>
      <c r="ED12" s="268"/>
      <c r="EE12" s="268"/>
      <c r="EF12" s="268"/>
      <c r="EG12" s="268"/>
      <c r="EH12" s="268"/>
      <c r="EI12" s="268"/>
      <c r="EJ12" s="268"/>
      <c r="EK12" s="268"/>
      <c r="EL12" s="268"/>
      <c r="EM12" s="269">
        <f>EI12+EG12+EE12+EC12+EA12+DY12+DW12+DU12+DS12+DQ12+DO12+EK12</f>
        <v>0</v>
      </c>
      <c r="EN12" s="270">
        <f>+DO12+DQ12+DS12+DU12</f>
        <v>0</v>
      </c>
      <c r="EO12" s="270">
        <f>DP12+DR12+DT12+DV12</f>
        <v>0</v>
      </c>
      <c r="EP12" s="270">
        <f>DQ12+DS12+DU12+DW12+DY12+EA12+EC12+EE12+EG12+EI12+EK12</f>
        <v>0</v>
      </c>
      <c r="EQ12" s="324">
        <f>DP12+DR12+DT12+DV12</f>
        <v>0</v>
      </c>
      <c r="ER12" s="735">
        <f t="shared" si="13"/>
        <v>0.2020352734523039</v>
      </c>
      <c r="ES12" s="736">
        <f t="shared" si="14"/>
        <v>8.1166557041787782E-2</v>
      </c>
      <c r="ET12" s="737">
        <f t="shared" si="15"/>
        <v>1.8223500727565525E-2</v>
      </c>
      <c r="EU12" s="738">
        <f t="shared" si="16"/>
        <v>0.44139852880735819</v>
      </c>
      <c r="EV12" s="738" t="e">
        <f t="shared" si="17"/>
        <v>#DIV/0!</v>
      </c>
      <c r="EW12" s="745"/>
      <c r="EX12" s="743"/>
      <c r="EY12" s="743"/>
      <c r="EZ12" s="746"/>
      <c r="FA12" s="746"/>
      <c r="FB12" s="82"/>
    </row>
    <row r="13" spans="1:158" s="37" customFormat="1" ht="17.25" customHeight="1" x14ac:dyDescent="0.25">
      <c r="A13" s="407"/>
      <c r="B13" s="766"/>
      <c r="C13" s="767"/>
      <c r="D13" s="768"/>
      <c r="E13" s="766"/>
      <c r="F13" s="260" t="s">
        <v>42</v>
      </c>
      <c r="G13" s="319">
        <v>0.1</v>
      </c>
      <c r="H13" s="309"/>
      <c r="I13" s="274"/>
      <c r="J13" s="274"/>
      <c r="K13" s="274"/>
      <c r="L13" s="274"/>
      <c r="M13" s="274"/>
      <c r="N13" s="274"/>
      <c r="O13" s="274"/>
      <c r="P13" s="274"/>
      <c r="Q13" s="274"/>
      <c r="R13" s="274"/>
      <c r="S13" s="274"/>
      <c r="T13" s="274"/>
      <c r="U13" s="274"/>
      <c r="V13" s="274"/>
      <c r="W13" s="274">
        <f t="shared" si="0"/>
        <v>0</v>
      </c>
      <c r="X13" s="274">
        <f t="shared" si="1"/>
        <v>0</v>
      </c>
      <c r="Y13" s="274">
        <f t="shared" si="2"/>
        <v>0</v>
      </c>
      <c r="Z13" s="237">
        <f t="shared" si="3"/>
        <v>0</v>
      </c>
      <c r="AA13" s="319">
        <f t="shared" si="4"/>
        <v>0</v>
      </c>
      <c r="AB13" s="785">
        <v>0.1</v>
      </c>
      <c r="AC13" s="261">
        <v>0</v>
      </c>
      <c r="AD13" s="261">
        <v>0</v>
      </c>
      <c r="AE13" s="261">
        <v>0</v>
      </c>
      <c r="AF13" s="261">
        <v>0</v>
      </c>
      <c r="AG13" s="261">
        <v>0.1</v>
      </c>
      <c r="AH13" s="261">
        <v>0.1</v>
      </c>
      <c r="AI13" s="261">
        <v>0</v>
      </c>
      <c r="AJ13" s="261">
        <v>0</v>
      </c>
      <c r="AK13" s="261">
        <v>0</v>
      </c>
      <c r="AL13" s="261">
        <v>0</v>
      </c>
      <c r="AM13" s="261">
        <v>0</v>
      </c>
      <c r="AN13" s="261">
        <v>0</v>
      </c>
      <c r="AO13" s="261">
        <v>0</v>
      </c>
      <c r="AP13" s="261">
        <v>0</v>
      </c>
      <c r="AQ13" s="261">
        <v>0</v>
      </c>
      <c r="AR13" s="261">
        <v>0</v>
      </c>
      <c r="AS13" s="261">
        <v>0</v>
      </c>
      <c r="AT13" s="261">
        <v>0</v>
      </c>
      <c r="AU13" s="261">
        <v>0</v>
      </c>
      <c r="AV13" s="261">
        <v>0</v>
      </c>
      <c r="AW13" s="261">
        <v>0</v>
      </c>
      <c r="AX13" s="261">
        <v>0</v>
      </c>
      <c r="AY13" s="261">
        <v>0</v>
      </c>
      <c r="AZ13" s="261">
        <v>0</v>
      </c>
      <c r="BA13" s="237">
        <f t="shared" si="5"/>
        <v>0.1</v>
      </c>
      <c r="BB13" s="237">
        <f t="shared" si="6"/>
        <v>0.1</v>
      </c>
      <c r="BC13" s="237">
        <f t="shared" si="7"/>
        <v>0.1</v>
      </c>
      <c r="BD13" s="237">
        <f t="shared" si="8"/>
        <v>0.1</v>
      </c>
      <c r="BE13" s="786">
        <f t="shared" si="18"/>
        <v>0.1</v>
      </c>
      <c r="BF13" s="787">
        <v>0</v>
      </c>
      <c r="BG13" s="237">
        <v>0</v>
      </c>
      <c r="BH13" s="237">
        <v>0</v>
      </c>
      <c r="BI13" s="237">
        <v>0</v>
      </c>
      <c r="BJ13" s="237">
        <v>0</v>
      </c>
      <c r="BK13" s="237">
        <v>0</v>
      </c>
      <c r="BL13" s="237">
        <v>0</v>
      </c>
      <c r="BM13" s="237"/>
      <c r="BN13" s="237"/>
      <c r="BO13" s="237"/>
      <c r="BP13" s="237"/>
      <c r="BQ13" s="237"/>
      <c r="BR13" s="237"/>
      <c r="BS13" s="237"/>
      <c r="BT13" s="237"/>
      <c r="BU13" s="237"/>
      <c r="BV13" s="237"/>
      <c r="BW13" s="237"/>
      <c r="BX13" s="237"/>
      <c r="BY13" s="237"/>
      <c r="BZ13" s="237"/>
      <c r="CA13" s="237"/>
      <c r="CB13" s="237"/>
      <c r="CC13" s="237"/>
      <c r="CD13" s="319"/>
      <c r="CE13" s="785">
        <f t="shared" ref="CE13" si="19">+BG13+BI13+BK13+BM13+BO13+BQ13+BS13+BU13+BW13+BY13+CC13+CA13</f>
        <v>0</v>
      </c>
      <c r="CF13" s="237">
        <f t="shared" si="9"/>
        <v>0</v>
      </c>
      <c r="CG13" s="237">
        <f t="shared" si="10"/>
        <v>0</v>
      </c>
      <c r="CH13" s="237">
        <f t="shared" si="11"/>
        <v>0</v>
      </c>
      <c r="CI13" s="319">
        <f t="shared" si="12"/>
        <v>0</v>
      </c>
      <c r="CJ13" s="788"/>
      <c r="CK13" s="276"/>
      <c r="CL13" s="276"/>
      <c r="CM13" s="276"/>
      <c r="CN13" s="276"/>
      <c r="CO13" s="276"/>
      <c r="CP13" s="276"/>
      <c r="CQ13" s="276"/>
      <c r="CR13" s="276"/>
      <c r="CS13" s="276"/>
      <c r="CT13" s="276"/>
      <c r="CU13" s="276"/>
      <c r="CV13" s="276"/>
      <c r="CW13" s="276"/>
      <c r="CX13" s="276"/>
      <c r="CY13" s="276"/>
      <c r="CZ13" s="276"/>
      <c r="DA13" s="276"/>
      <c r="DB13" s="276"/>
      <c r="DC13" s="276"/>
      <c r="DD13" s="276"/>
      <c r="DE13" s="276"/>
      <c r="DF13" s="276"/>
      <c r="DG13" s="276"/>
      <c r="DH13" s="276"/>
      <c r="DI13" s="275"/>
      <c r="DJ13" s="277">
        <f>CK13+CM13+CO13+CQ13</f>
        <v>0</v>
      </c>
      <c r="DK13" s="277">
        <f>CL13+CN13+CP13+CR13</f>
        <v>0</v>
      </c>
      <c r="DL13" s="277">
        <f>CM13+CO13+CQ13+CS13+CU13+CW13+CY13+DA13+DC13+DE13+DG13</f>
        <v>0</v>
      </c>
      <c r="DM13" s="789">
        <v>0</v>
      </c>
      <c r="DN13" s="275"/>
      <c r="DO13" s="275"/>
      <c r="DP13" s="275"/>
      <c r="DQ13" s="275"/>
      <c r="DR13" s="275"/>
      <c r="DS13" s="275"/>
      <c r="DT13" s="275"/>
      <c r="DU13" s="275"/>
      <c r="DV13" s="275"/>
      <c r="DW13" s="275"/>
      <c r="DX13" s="275"/>
      <c r="DY13" s="275"/>
      <c r="DZ13" s="275"/>
      <c r="EA13" s="275"/>
      <c r="EB13" s="275"/>
      <c r="EC13" s="275"/>
      <c r="ED13" s="275"/>
      <c r="EE13" s="275"/>
      <c r="EF13" s="275"/>
      <c r="EG13" s="276"/>
      <c r="EH13" s="275"/>
      <c r="EI13" s="276"/>
      <c r="EJ13" s="275"/>
      <c r="EK13" s="276"/>
      <c r="EL13" s="275"/>
      <c r="EM13" s="275"/>
      <c r="EN13" s="277">
        <f>DO13+DQ13+DS13+DU13</f>
        <v>0</v>
      </c>
      <c r="EO13" s="277">
        <f>DP13+DR13+DT13+DV13</f>
        <v>0</v>
      </c>
      <c r="EP13" s="277">
        <f>DQ13+DS13+DU13+DW13+DY13+EA13+EC13+EE13+EG13+EI13+EK13</f>
        <v>0</v>
      </c>
      <c r="EQ13" s="325">
        <v>0</v>
      </c>
      <c r="ER13" s="735" t="e">
        <f t="shared" si="13"/>
        <v>#DIV/0!</v>
      </c>
      <c r="ES13" s="736" t="e">
        <f t="shared" si="14"/>
        <v>#DIV/0!</v>
      </c>
      <c r="ET13" s="737" t="e">
        <f t="shared" si="15"/>
        <v>#DIV/0!</v>
      </c>
      <c r="EU13" s="738">
        <f t="shared" si="16"/>
        <v>1</v>
      </c>
      <c r="EV13" s="738">
        <f t="shared" si="17"/>
        <v>1</v>
      </c>
      <c r="EW13" s="745"/>
      <c r="EX13" s="743"/>
      <c r="EY13" s="743"/>
      <c r="EZ13" s="746"/>
      <c r="FA13" s="746"/>
      <c r="FB13" s="36"/>
    </row>
    <row r="14" spans="1:158" s="38" customFormat="1" ht="17.25" customHeight="1" x14ac:dyDescent="0.25">
      <c r="A14" s="407"/>
      <c r="B14" s="766"/>
      <c r="C14" s="767"/>
      <c r="D14" s="768"/>
      <c r="E14" s="766"/>
      <c r="F14" s="278" t="s">
        <v>4</v>
      </c>
      <c r="G14" s="777">
        <f>AA14+BE14+CH14+CJ14+DN14</f>
        <v>206977137</v>
      </c>
      <c r="H14" s="790"/>
      <c r="I14" s="279"/>
      <c r="J14" s="279"/>
      <c r="K14" s="279"/>
      <c r="L14" s="279"/>
      <c r="M14" s="279"/>
      <c r="N14" s="279"/>
      <c r="O14" s="279"/>
      <c r="P14" s="279"/>
      <c r="Q14" s="279"/>
      <c r="R14" s="279"/>
      <c r="S14" s="279"/>
      <c r="T14" s="279"/>
      <c r="U14" s="279"/>
      <c r="V14" s="279"/>
      <c r="W14" s="279">
        <f t="shared" si="0"/>
        <v>0</v>
      </c>
      <c r="X14" s="279">
        <f t="shared" si="1"/>
        <v>0</v>
      </c>
      <c r="Y14" s="279">
        <f t="shared" si="2"/>
        <v>0</v>
      </c>
      <c r="Z14" s="238">
        <f t="shared" si="3"/>
        <v>0</v>
      </c>
      <c r="AA14" s="320">
        <f t="shared" si="4"/>
        <v>0</v>
      </c>
      <c r="AB14" s="779">
        <v>183738367</v>
      </c>
      <c r="AC14" s="280">
        <v>84198895</v>
      </c>
      <c r="AD14" s="280">
        <v>84198895</v>
      </c>
      <c r="AE14" s="280">
        <v>13244100</v>
      </c>
      <c r="AF14" s="280">
        <v>13244100</v>
      </c>
      <c r="AG14" s="280">
        <v>6666667</v>
      </c>
      <c r="AH14" s="280">
        <v>6666667</v>
      </c>
      <c r="AI14" s="280">
        <v>0</v>
      </c>
      <c r="AJ14" s="280">
        <v>0</v>
      </c>
      <c r="AK14" s="280">
        <v>0</v>
      </c>
      <c r="AL14" s="280">
        <v>0</v>
      </c>
      <c r="AM14" s="280">
        <v>3377600</v>
      </c>
      <c r="AN14" s="280">
        <v>3377600</v>
      </c>
      <c r="AO14" s="280">
        <v>4638880</v>
      </c>
      <c r="AP14" s="280">
        <v>4638893</v>
      </c>
      <c r="AQ14" s="280">
        <v>24447555</v>
      </c>
      <c r="AR14" s="280">
        <v>19062764</v>
      </c>
      <c r="AS14" s="280">
        <v>21947555</v>
      </c>
      <c r="AT14" s="280">
        <v>0</v>
      </c>
      <c r="AU14" s="280">
        <v>19447556</v>
      </c>
      <c r="AV14" s="280">
        <v>0</v>
      </c>
      <c r="AW14" s="280">
        <v>2884779</v>
      </c>
      <c r="AX14" s="280">
        <v>0</v>
      </c>
      <c r="AY14" s="280">
        <v>2884780</v>
      </c>
      <c r="AZ14" s="280">
        <v>0</v>
      </c>
      <c r="BA14" s="238">
        <f>+AC14+AE14+AG14+AI14+AK14+AM14+AO14+AQ14+AS14+AU14+AY14+AW14</f>
        <v>183738367</v>
      </c>
      <c r="BB14" s="238">
        <f t="shared" si="6"/>
        <v>183738367</v>
      </c>
      <c r="BC14" s="238">
        <f t="shared" si="7"/>
        <v>131188919</v>
      </c>
      <c r="BD14" s="238">
        <f t="shared" si="8"/>
        <v>183738367</v>
      </c>
      <c r="BE14" s="780">
        <f t="shared" si="18"/>
        <v>131188919</v>
      </c>
      <c r="BF14" s="781">
        <v>76944885</v>
      </c>
      <c r="BG14" s="238">
        <f>6940000+1156667</f>
        <v>8096667</v>
      </c>
      <c r="BH14" s="238">
        <v>6940000</v>
      </c>
      <c r="BI14" s="238">
        <v>5783333</v>
      </c>
      <c r="BJ14" s="238">
        <v>8159000</v>
      </c>
      <c r="BK14" s="238">
        <v>30954109</v>
      </c>
      <c r="BL14" s="238">
        <v>45759876</v>
      </c>
      <c r="BM14" s="238">
        <v>30954109</v>
      </c>
      <c r="BN14" s="238"/>
      <c r="BO14" s="238"/>
      <c r="BP14" s="238"/>
      <c r="BQ14" s="238"/>
      <c r="BR14" s="238"/>
      <c r="BS14" s="238"/>
      <c r="BT14" s="238"/>
      <c r="BU14" s="238"/>
      <c r="BV14" s="238"/>
      <c r="BW14" s="238"/>
      <c r="BX14" s="238"/>
      <c r="BY14" s="238"/>
      <c r="BZ14" s="238"/>
      <c r="CA14" s="238"/>
      <c r="CB14" s="238"/>
      <c r="CC14" s="238"/>
      <c r="CD14" s="320"/>
      <c r="CE14" s="779">
        <f>+BG14+BI14+BK14+BM14+BO14+BQ14+BS14+BU14+BW14+BY14+CC14+CA14</f>
        <v>75788218</v>
      </c>
      <c r="CF14" s="238">
        <f t="shared" si="9"/>
        <v>44834109</v>
      </c>
      <c r="CG14" s="238">
        <f>+BH14+BJ14+BL14</f>
        <v>60858876</v>
      </c>
      <c r="CH14" s="238">
        <f t="shared" si="11"/>
        <v>75788218</v>
      </c>
      <c r="CI14" s="320">
        <f t="shared" si="12"/>
        <v>60858876</v>
      </c>
      <c r="CJ14" s="79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2">
        <f>DE14+DC14+DA14+CY14+CW14+CU14+CS14+CQ14+CO14+CM14+CK14+DG14</f>
        <v>0</v>
      </c>
      <c r="DJ14" s="283">
        <f>CK14+CM14+CO14+CQ14</f>
        <v>0</v>
      </c>
      <c r="DK14" s="284">
        <f>CL14+CN14+CP14+CR14</f>
        <v>0</v>
      </c>
      <c r="DL14" s="283">
        <f>CM14+CO14+CQ14+CS14+CU14+CW14+CY14+DA14+DC14+DE14+DG14+CK14</f>
        <v>0</v>
      </c>
      <c r="DM14" s="792">
        <f>CL14+CN14+CP14+CR14</f>
        <v>0</v>
      </c>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2">
        <f>EI14+EG14+EE14+EC14+EA14+DY14+DW14+DU14+DS14+DQ14+DO14+EK14</f>
        <v>0</v>
      </c>
      <c r="EN14" s="283">
        <f>DO14+DQ14+DS14+DU14</f>
        <v>0</v>
      </c>
      <c r="EO14" s="284">
        <f>DP14+DR14+DT14+DV14</f>
        <v>0</v>
      </c>
      <c r="EP14" s="283">
        <f>DQ14+DS14+DU14+DW14+DY14+EA14+EC14+EE14+EG14+EI14+EK14+DO14</f>
        <v>0</v>
      </c>
      <c r="EQ14" s="326">
        <f>DP14+DR14+DT14+DV14</f>
        <v>0</v>
      </c>
      <c r="ER14" s="735">
        <f t="shared" si="13"/>
        <v>1.4783134607428048</v>
      </c>
      <c r="ES14" s="736">
        <f t="shared" si="14"/>
        <v>1.3574235633856357</v>
      </c>
      <c r="ET14" s="737">
        <f t="shared" si="15"/>
        <v>0.80301236268677012</v>
      </c>
      <c r="EU14" s="738">
        <f t="shared" si="16"/>
        <v>0.84020525288442871</v>
      </c>
      <c r="EV14" s="738">
        <f t="shared" si="17"/>
        <v>0.92786960812971342</v>
      </c>
      <c r="EW14" s="745"/>
      <c r="EX14" s="743"/>
      <c r="EY14" s="743"/>
      <c r="EZ14" s="746"/>
      <c r="FA14" s="746"/>
      <c r="FB14" s="54"/>
    </row>
    <row r="15" spans="1:158" s="60" customFormat="1" ht="17.25" customHeight="1" thickBot="1" x14ac:dyDescent="0.3">
      <c r="A15" s="407"/>
      <c r="B15" s="766"/>
      <c r="C15" s="767"/>
      <c r="D15" s="768"/>
      <c r="E15" s="766"/>
      <c r="F15" s="285" t="s">
        <v>43</v>
      </c>
      <c r="G15" s="810">
        <f t="shared" ref="G15:AB15" si="20">+G13+G10</f>
        <v>80</v>
      </c>
      <c r="H15" s="811">
        <f t="shared" si="20"/>
        <v>0.1</v>
      </c>
      <c r="I15" s="812"/>
      <c r="J15" s="812"/>
      <c r="K15" s="812">
        <f t="shared" si="20"/>
        <v>0.1</v>
      </c>
      <c r="L15" s="812">
        <f t="shared" si="20"/>
        <v>0</v>
      </c>
      <c r="M15" s="812">
        <f t="shared" si="20"/>
        <v>0.1</v>
      </c>
      <c r="N15" s="812">
        <f t="shared" si="20"/>
        <v>0</v>
      </c>
      <c r="O15" s="812">
        <f t="shared" si="20"/>
        <v>0.1</v>
      </c>
      <c r="P15" s="812">
        <f t="shared" si="20"/>
        <v>0</v>
      </c>
      <c r="Q15" s="812">
        <f t="shared" si="20"/>
        <v>0.1</v>
      </c>
      <c r="R15" s="812">
        <f t="shared" si="20"/>
        <v>0</v>
      </c>
      <c r="S15" s="812">
        <f t="shared" si="20"/>
        <v>0.1</v>
      </c>
      <c r="T15" s="812">
        <f t="shared" si="20"/>
        <v>0</v>
      </c>
      <c r="U15" s="812">
        <f t="shared" si="20"/>
        <v>0.1</v>
      </c>
      <c r="V15" s="812">
        <f t="shared" si="20"/>
        <v>0</v>
      </c>
      <c r="W15" s="812">
        <f t="shared" si="0"/>
        <v>0.1</v>
      </c>
      <c r="X15" s="812">
        <f t="shared" si="1"/>
        <v>0.1</v>
      </c>
      <c r="Y15" s="812">
        <f t="shared" si="2"/>
        <v>0</v>
      </c>
      <c r="Z15" s="813">
        <f t="shared" si="3"/>
        <v>0.1</v>
      </c>
      <c r="AA15" s="810">
        <f t="shared" si="4"/>
        <v>0</v>
      </c>
      <c r="AB15" s="814">
        <f t="shared" si="20"/>
        <v>5.0999999999999996</v>
      </c>
      <c r="AC15" s="815">
        <f>+AC10+AC13</f>
        <v>0</v>
      </c>
      <c r="AD15" s="815">
        <f t="shared" ref="AD15:AZ15" si="21">+AD10+AD13</f>
        <v>0</v>
      </c>
      <c r="AE15" s="815">
        <f t="shared" si="21"/>
        <v>0</v>
      </c>
      <c r="AF15" s="815">
        <f t="shared" si="21"/>
        <v>0</v>
      </c>
      <c r="AG15" s="815">
        <f t="shared" si="21"/>
        <v>1.1300000000000001</v>
      </c>
      <c r="AH15" s="815">
        <f t="shared" si="21"/>
        <v>1.1300000000000001</v>
      </c>
      <c r="AI15" s="815">
        <f t="shared" si="21"/>
        <v>0</v>
      </c>
      <c r="AJ15" s="815">
        <f t="shared" si="21"/>
        <v>0</v>
      </c>
      <c r="AK15" s="815">
        <f t="shared" si="21"/>
        <v>0</v>
      </c>
      <c r="AL15" s="815">
        <f t="shared" si="21"/>
        <v>0</v>
      </c>
      <c r="AM15" s="815">
        <f t="shared" si="21"/>
        <v>0</v>
      </c>
      <c r="AN15" s="815">
        <f t="shared" si="21"/>
        <v>0</v>
      </c>
      <c r="AO15" s="815">
        <f t="shared" si="21"/>
        <v>0</v>
      </c>
      <c r="AP15" s="815">
        <f t="shared" si="21"/>
        <v>0</v>
      </c>
      <c r="AQ15" s="815">
        <f t="shared" si="21"/>
        <v>0</v>
      </c>
      <c r="AR15" s="815">
        <f t="shared" si="21"/>
        <v>0</v>
      </c>
      <c r="AS15" s="815">
        <f t="shared" si="21"/>
        <v>18.399999999999999</v>
      </c>
      <c r="AT15" s="815">
        <f t="shared" si="21"/>
        <v>18.399999999999999</v>
      </c>
      <c r="AU15" s="815">
        <f t="shared" si="21"/>
        <v>0</v>
      </c>
      <c r="AV15" s="815">
        <f t="shared" si="21"/>
        <v>0.02</v>
      </c>
      <c r="AW15" s="815">
        <f t="shared" si="21"/>
        <v>0</v>
      </c>
      <c r="AX15" s="815">
        <f t="shared" si="21"/>
        <v>0</v>
      </c>
      <c r="AY15" s="815">
        <f t="shared" si="21"/>
        <v>0.02</v>
      </c>
      <c r="AZ15" s="815">
        <f t="shared" si="21"/>
        <v>0</v>
      </c>
      <c r="BA15" s="813">
        <f t="shared" si="5"/>
        <v>19.549999999999997</v>
      </c>
      <c r="BB15" s="813">
        <f t="shared" si="6"/>
        <v>19.549999999999997</v>
      </c>
      <c r="BC15" s="813">
        <f t="shared" si="7"/>
        <v>19.549999999999997</v>
      </c>
      <c r="BD15" s="813">
        <f t="shared" si="8"/>
        <v>19.549999999999997</v>
      </c>
      <c r="BE15" s="816">
        <f t="shared" si="18"/>
        <v>19.549999999999997</v>
      </c>
      <c r="BF15" s="817">
        <f>+BF10+BF13</f>
        <v>22</v>
      </c>
      <c r="BG15" s="813">
        <f t="shared" ref="BG15:CI15" si="22">+BG10+BG13</f>
        <v>0</v>
      </c>
      <c r="BH15" s="813">
        <f t="shared" si="22"/>
        <v>0</v>
      </c>
      <c r="BI15" s="813">
        <f t="shared" si="22"/>
        <v>0.01</v>
      </c>
      <c r="BJ15" s="813">
        <f t="shared" si="22"/>
        <v>0.01</v>
      </c>
      <c r="BK15" s="813">
        <f t="shared" si="22"/>
        <v>0</v>
      </c>
      <c r="BL15" s="813">
        <f t="shared" si="22"/>
        <v>7.0000000000000007E-2</v>
      </c>
      <c r="BM15" s="813">
        <f t="shared" si="22"/>
        <v>0</v>
      </c>
      <c r="BN15" s="813">
        <f t="shared" si="22"/>
        <v>0</v>
      </c>
      <c r="BO15" s="813">
        <f t="shared" si="22"/>
        <v>14</v>
      </c>
      <c r="BP15" s="813">
        <f t="shared" si="22"/>
        <v>0</v>
      </c>
      <c r="BQ15" s="813">
        <f t="shared" si="22"/>
        <v>0</v>
      </c>
      <c r="BR15" s="813">
        <f t="shared" si="22"/>
        <v>0</v>
      </c>
      <c r="BS15" s="813">
        <f t="shared" si="22"/>
        <v>0</v>
      </c>
      <c r="BT15" s="813">
        <f t="shared" si="22"/>
        <v>0</v>
      </c>
      <c r="BU15" s="813">
        <f t="shared" si="22"/>
        <v>0</v>
      </c>
      <c r="BV15" s="813">
        <f t="shared" si="22"/>
        <v>0</v>
      </c>
      <c r="BW15" s="813">
        <f t="shared" si="22"/>
        <v>7.99</v>
      </c>
      <c r="BX15" s="813">
        <f t="shared" si="22"/>
        <v>0</v>
      </c>
      <c r="BY15" s="813">
        <f t="shared" si="22"/>
        <v>0</v>
      </c>
      <c r="BZ15" s="813">
        <f t="shared" si="22"/>
        <v>0</v>
      </c>
      <c r="CA15" s="813">
        <f t="shared" si="22"/>
        <v>0</v>
      </c>
      <c r="CB15" s="813">
        <f t="shared" si="22"/>
        <v>0</v>
      </c>
      <c r="CC15" s="813">
        <f t="shared" si="22"/>
        <v>0</v>
      </c>
      <c r="CD15" s="810">
        <f t="shared" si="22"/>
        <v>0</v>
      </c>
      <c r="CE15" s="814">
        <f t="shared" si="22"/>
        <v>22</v>
      </c>
      <c r="CF15" s="813">
        <f t="shared" si="9"/>
        <v>0.01</v>
      </c>
      <c r="CG15" s="813">
        <f t="shared" si="10"/>
        <v>0.08</v>
      </c>
      <c r="CH15" s="813">
        <f t="shared" si="22"/>
        <v>22</v>
      </c>
      <c r="CI15" s="810">
        <f t="shared" si="22"/>
        <v>0.08</v>
      </c>
      <c r="CJ15" s="818"/>
      <c r="CK15" s="819"/>
      <c r="CL15" s="819"/>
      <c r="CM15" s="819"/>
      <c r="CN15" s="819"/>
      <c r="CO15" s="819"/>
      <c r="CP15" s="819"/>
      <c r="CQ15" s="819"/>
      <c r="CR15" s="819"/>
      <c r="CS15" s="819"/>
      <c r="CT15" s="819"/>
      <c r="CU15" s="819"/>
      <c r="CV15" s="819"/>
      <c r="CW15" s="819"/>
      <c r="CX15" s="819"/>
      <c r="CY15" s="819"/>
      <c r="CZ15" s="819"/>
      <c r="DA15" s="819"/>
      <c r="DB15" s="819"/>
      <c r="DC15" s="819"/>
      <c r="DD15" s="819"/>
      <c r="DE15" s="819"/>
      <c r="DF15" s="819"/>
      <c r="DG15" s="819"/>
      <c r="DH15" s="819"/>
      <c r="DI15" s="819">
        <f>DI10+DI13</f>
        <v>0</v>
      </c>
      <c r="DJ15" s="820">
        <f>DJ10+DJ13</f>
        <v>0</v>
      </c>
      <c r="DK15" s="819">
        <f>DK10+DK13</f>
        <v>0</v>
      </c>
      <c r="DL15" s="819">
        <f>DL10+DL13</f>
        <v>0</v>
      </c>
      <c r="DM15" s="819">
        <f>DM10+DM13</f>
        <v>0</v>
      </c>
      <c r="DN15" s="819"/>
      <c r="DO15" s="821"/>
      <c r="DP15" s="821"/>
      <c r="DQ15" s="821"/>
      <c r="DR15" s="821"/>
      <c r="DS15" s="821"/>
      <c r="DT15" s="821"/>
      <c r="DU15" s="821"/>
      <c r="DV15" s="821"/>
      <c r="DW15" s="821"/>
      <c r="DX15" s="821"/>
      <c r="DY15" s="821"/>
      <c r="DZ15" s="821"/>
      <c r="EA15" s="821"/>
      <c r="EB15" s="821"/>
      <c r="EC15" s="821"/>
      <c r="ED15" s="821"/>
      <c r="EE15" s="821"/>
      <c r="EF15" s="821"/>
      <c r="EG15" s="821"/>
      <c r="EH15" s="821"/>
      <c r="EI15" s="821"/>
      <c r="EJ15" s="821"/>
      <c r="EK15" s="821"/>
      <c r="EL15" s="821"/>
      <c r="EM15" s="819">
        <f>EM10+EM13</f>
        <v>0</v>
      </c>
      <c r="EN15" s="820">
        <f>EN10+EN13</f>
        <v>0</v>
      </c>
      <c r="EO15" s="819">
        <f>EO10+EO13</f>
        <v>0</v>
      </c>
      <c r="EP15" s="819">
        <f>EP10+EP13</f>
        <v>0</v>
      </c>
      <c r="EQ15" s="822">
        <f>EQ10+EQ13</f>
        <v>0</v>
      </c>
      <c r="ER15" s="823" t="e">
        <f t="shared" si="13"/>
        <v>#DIV/0!</v>
      </c>
      <c r="ES15" s="824">
        <f t="shared" si="14"/>
        <v>8</v>
      </c>
      <c r="ET15" s="825">
        <f t="shared" si="15"/>
        <v>3.6363636363636364E-3</v>
      </c>
      <c r="EU15" s="826">
        <f t="shared" si="16"/>
        <v>0.99847405900305164</v>
      </c>
      <c r="EV15" s="826">
        <f t="shared" si="17"/>
        <v>0.24537499999999995</v>
      </c>
      <c r="EW15" s="745"/>
      <c r="EX15" s="743"/>
      <c r="EY15" s="743"/>
      <c r="EZ15" s="746"/>
      <c r="FA15" s="746"/>
      <c r="FB15" s="61"/>
    </row>
    <row r="16" spans="1:158" s="149" customFormat="1" ht="32.25" customHeight="1" thickBot="1" x14ac:dyDescent="0.3">
      <c r="A16" s="407"/>
      <c r="B16" s="766"/>
      <c r="C16" s="767"/>
      <c r="D16" s="768"/>
      <c r="E16" s="766"/>
      <c r="F16" s="809" t="s">
        <v>45</v>
      </c>
      <c r="G16" s="833">
        <f t="shared" ref="G16:V16" si="23">+G11+G14</f>
        <v>45618870556</v>
      </c>
      <c r="H16" s="834">
        <f t="shared" si="23"/>
        <v>276110000</v>
      </c>
      <c r="I16" s="835"/>
      <c r="J16" s="835"/>
      <c r="K16" s="835">
        <f t="shared" si="23"/>
        <v>250000000</v>
      </c>
      <c r="L16" s="835">
        <f t="shared" si="23"/>
        <v>0</v>
      </c>
      <c r="M16" s="835">
        <f t="shared" si="23"/>
        <v>250000000</v>
      </c>
      <c r="N16" s="835">
        <f t="shared" si="23"/>
        <v>83288000</v>
      </c>
      <c r="O16" s="835">
        <f t="shared" si="23"/>
        <v>250000000</v>
      </c>
      <c r="P16" s="835">
        <f t="shared" si="23"/>
        <v>83288000</v>
      </c>
      <c r="Q16" s="835">
        <f t="shared" si="23"/>
        <v>250000000</v>
      </c>
      <c r="R16" s="835">
        <f t="shared" si="23"/>
        <v>83288000</v>
      </c>
      <c r="S16" s="835">
        <f t="shared" si="23"/>
        <v>350000000</v>
      </c>
      <c r="T16" s="835">
        <f t="shared" si="23"/>
        <v>95439119</v>
      </c>
      <c r="U16" s="835">
        <f t="shared" si="23"/>
        <v>276110000</v>
      </c>
      <c r="V16" s="835">
        <f t="shared" si="23"/>
        <v>266261119</v>
      </c>
      <c r="W16" s="835">
        <f t="shared" si="0"/>
        <v>276110000</v>
      </c>
      <c r="X16" s="835">
        <f t="shared" si="1"/>
        <v>276110000</v>
      </c>
      <c r="Y16" s="835">
        <f t="shared" si="2"/>
        <v>266261119</v>
      </c>
      <c r="Z16" s="836">
        <f>+Z11+Z14</f>
        <v>276110000</v>
      </c>
      <c r="AA16" s="837">
        <f t="shared" ref="AA16:CI16" si="24">+AA11+AA14</f>
        <v>266261119</v>
      </c>
      <c r="AB16" s="838">
        <f t="shared" si="24"/>
        <v>1401269367</v>
      </c>
      <c r="AC16" s="839">
        <f t="shared" si="24"/>
        <v>84198895</v>
      </c>
      <c r="AD16" s="839">
        <f t="shared" si="24"/>
        <v>84198895</v>
      </c>
      <c r="AE16" s="839">
        <f t="shared" si="24"/>
        <v>80457100</v>
      </c>
      <c r="AF16" s="839">
        <f t="shared" si="24"/>
        <v>80457100</v>
      </c>
      <c r="AG16" s="839">
        <f t="shared" si="24"/>
        <v>64167667</v>
      </c>
      <c r="AH16" s="839">
        <f t="shared" si="24"/>
        <v>64167667</v>
      </c>
      <c r="AI16" s="839">
        <f t="shared" si="24"/>
        <v>62460000</v>
      </c>
      <c r="AJ16" s="839">
        <f t="shared" si="24"/>
        <v>62460000</v>
      </c>
      <c r="AK16" s="839">
        <f t="shared" si="24"/>
        <v>0</v>
      </c>
      <c r="AL16" s="839">
        <f t="shared" si="24"/>
        <v>0</v>
      </c>
      <c r="AM16" s="839">
        <f t="shared" si="24"/>
        <v>109930600</v>
      </c>
      <c r="AN16" s="839">
        <f t="shared" si="24"/>
        <v>109930600</v>
      </c>
      <c r="AO16" s="839">
        <f t="shared" si="24"/>
        <v>4638880</v>
      </c>
      <c r="AP16" s="839">
        <f t="shared" si="24"/>
        <v>4638893</v>
      </c>
      <c r="AQ16" s="839">
        <f t="shared" si="24"/>
        <v>230541473</v>
      </c>
      <c r="AR16" s="839">
        <f t="shared" si="24"/>
        <v>19062764</v>
      </c>
      <c r="AS16" s="839">
        <f t="shared" si="24"/>
        <v>-166850363</v>
      </c>
      <c r="AT16" s="839">
        <f t="shared" si="24"/>
        <v>0</v>
      </c>
      <c r="AU16" s="839">
        <f t="shared" si="24"/>
        <v>19447556</v>
      </c>
      <c r="AV16" s="839">
        <f t="shared" si="24"/>
        <v>0</v>
      </c>
      <c r="AW16" s="839">
        <f t="shared" si="24"/>
        <v>2884779</v>
      </c>
      <c r="AX16" s="839">
        <f t="shared" si="24"/>
        <v>0</v>
      </c>
      <c r="AY16" s="839">
        <f t="shared" si="24"/>
        <v>2884780</v>
      </c>
      <c r="AZ16" s="839">
        <f t="shared" si="24"/>
        <v>10101300</v>
      </c>
      <c r="BA16" s="836">
        <f t="shared" si="24"/>
        <v>494761367</v>
      </c>
      <c r="BB16" s="836">
        <f t="shared" si="24"/>
        <v>494761367</v>
      </c>
      <c r="BC16" s="836">
        <f t="shared" si="24"/>
        <v>435017219</v>
      </c>
      <c r="BD16" s="836">
        <f t="shared" si="24"/>
        <v>494761367</v>
      </c>
      <c r="BE16" s="840">
        <f t="shared" si="24"/>
        <v>435017219</v>
      </c>
      <c r="BF16" s="841">
        <f t="shared" si="24"/>
        <v>1184748885</v>
      </c>
      <c r="BG16" s="836">
        <f t="shared" si="24"/>
        <v>421381178</v>
      </c>
      <c r="BH16" s="836">
        <f t="shared" si="24"/>
        <v>420224511</v>
      </c>
      <c r="BI16" s="836">
        <f t="shared" si="24"/>
        <v>70115213</v>
      </c>
      <c r="BJ16" s="836">
        <f t="shared" si="24"/>
        <v>8159000</v>
      </c>
      <c r="BK16" s="836">
        <f t="shared" si="24"/>
        <v>95285989</v>
      </c>
      <c r="BL16" s="836">
        <f t="shared" si="24"/>
        <v>45759876</v>
      </c>
      <c r="BM16" s="836">
        <f t="shared" si="24"/>
        <v>95285989</v>
      </c>
      <c r="BN16" s="836">
        <f t="shared" si="24"/>
        <v>0</v>
      </c>
      <c r="BO16" s="836">
        <f t="shared" si="24"/>
        <v>64331880</v>
      </c>
      <c r="BP16" s="836">
        <f t="shared" si="24"/>
        <v>0</v>
      </c>
      <c r="BQ16" s="836">
        <f t="shared" si="24"/>
        <v>64331880</v>
      </c>
      <c r="BR16" s="836">
        <f t="shared" si="24"/>
        <v>0</v>
      </c>
      <c r="BS16" s="836">
        <f t="shared" si="24"/>
        <v>64331880</v>
      </c>
      <c r="BT16" s="836">
        <f t="shared" si="24"/>
        <v>0</v>
      </c>
      <c r="BU16" s="836">
        <f t="shared" si="24"/>
        <v>64331880</v>
      </c>
      <c r="BV16" s="836">
        <f t="shared" si="24"/>
        <v>0</v>
      </c>
      <c r="BW16" s="836">
        <f t="shared" si="24"/>
        <v>64331880</v>
      </c>
      <c r="BX16" s="836">
        <f t="shared" si="24"/>
        <v>0</v>
      </c>
      <c r="BY16" s="836">
        <f t="shared" si="24"/>
        <v>64331880</v>
      </c>
      <c r="BZ16" s="836">
        <f t="shared" si="24"/>
        <v>0</v>
      </c>
      <c r="CA16" s="836">
        <f t="shared" si="24"/>
        <v>64331880</v>
      </c>
      <c r="CB16" s="836">
        <f t="shared" si="24"/>
        <v>0</v>
      </c>
      <c r="CC16" s="836">
        <f t="shared" si="24"/>
        <v>51200689</v>
      </c>
      <c r="CD16" s="837">
        <f t="shared" si="24"/>
        <v>0</v>
      </c>
      <c r="CE16" s="838">
        <f t="shared" si="24"/>
        <v>1183592218</v>
      </c>
      <c r="CF16" s="836">
        <f t="shared" si="9"/>
        <v>586782380</v>
      </c>
      <c r="CG16" s="836">
        <f t="shared" si="10"/>
        <v>474143387</v>
      </c>
      <c r="CH16" s="836">
        <f t="shared" si="24"/>
        <v>1183592218</v>
      </c>
      <c r="CI16" s="837">
        <f t="shared" si="24"/>
        <v>474143387</v>
      </c>
      <c r="CJ16" s="842">
        <f>+CJ11+CJ14</f>
        <v>27090000000</v>
      </c>
      <c r="CK16" s="843">
        <f t="shared" ref="CK16" si="25">+BJ16+BL16+BN16+BP16+BR16+BT16+BV16+BX16+BZ16+CB16+CF16+CD16</f>
        <v>640701256</v>
      </c>
      <c r="CL16" s="843">
        <f t="shared" ref="CL16" si="26">+BK16+BM16+BO16+BQ16+BS16+BU16+BW16+BY16+CA16+CC16+CG16+CE16</f>
        <v>2349831432</v>
      </c>
      <c r="CM16" s="843">
        <f t="shared" ref="CM16" si="27">+BL16+BN16+BP16+BR16+BT16+BV16+BX16+BZ16+CB16+CD16+CH16+CF16</f>
        <v>1816134474</v>
      </c>
      <c r="CN16" s="843">
        <f t="shared" ref="CN16" si="28">+BM16+BO16+BQ16+BS16+BU16+BW16+BY16+CA16+CC16+CE16+CI16+CG16</f>
        <v>2728688830</v>
      </c>
      <c r="CO16" s="843">
        <f t="shared" ref="CO16" si="29">+BN16+BP16+BR16+BT16+BV16+BX16+BZ16+CB16+CD16+CF16+CJ16+CH16</f>
        <v>28860374598</v>
      </c>
      <c r="CP16" s="843">
        <f t="shared" ref="CP16" si="30">+BO16+BQ16+BS16+BU16+BW16+BY16+CA16+CC16+CE16+CG16+CK16+CI16</f>
        <v>3274104097</v>
      </c>
      <c r="CQ16" s="843">
        <f t="shared" ref="CQ16" si="31">+BP16+BR16+BT16+BV16+BX16+BZ16+CB16+CD16+CF16+CH16+CL16+CJ16</f>
        <v>31210206030</v>
      </c>
      <c r="CR16" s="843">
        <f t="shared" ref="CR16" si="32">+BQ16+BS16+BU16+BW16+BY16+CA16+CC16+CE16+CG16+CI16+CM16+CK16</f>
        <v>5025906691</v>
      </c>
      <c r="CS16" s="843">
        <f t="shared" ref="CS16" si="33">+BR16+BT16+BV16+BX16+BZ16+CB16+CD16+CF16+CH16+CJ16+CN16+CL16</f>
        <v>33938894860</v>
      </c>
      <c r="CT16" s="843">
        <f t="shared" ref="CT16" si="34">+BS16+BU16+BW16+BY16+CA16+CC16+CE16+CG16+CI16+CK16+CO16+CM16</f>
        <v>33821949409</v>
      </c>
      <c r="CU16" s="843">
        <f t="shared" ref="CU16" si="35">+BT16+BV16+BX16+BZ16+CB16+CD16+CF16+CH16+CJ16+CL16+CP16+CN16</f>
        <v>37212998957</v>
      </c>
      <c r="CV16" s="843">
        <f t="shared" ref="CV16" si="36">+BU16+BW16+BY16+CA16+CC16+CE16+CG16+CI16+CK16+CM16+CQ16+CO16</f>
        <v>64967823559</v>
      </c>
      <c r="CW16" s="843">
        <f t="shared" ref="CW16" si="37">+BV16+BX16+BZ16+CB16+CD16+CF16+CH16+CJ16+CL16+CN16+CR16+CP16</f>
        <v>42238905648</v>
      </c>
      <c r="CX16" s="843">
        <f t="shared" ref="CX16" si="38">+BW16+BY16+CA16+CC16+CE16+CG16+CI16+CK16+CM16+CO16+CS16+CQ16</f>
        <v>98842386539</v>
      </c>
      <c r="CY16" s="843">
        <f t="shared" ref="CY16" si="39">+BX16+BZ16+CB16+CD16+CF16+CH16+CJ16+CL16+CN16+CP16+CT16+CR16</f>
        <v>76060855057</v>
      </c>
      <c r="CZ16" s="843">
        <f t="shared" ref="CZ16" si="40">+BY16+CA16+CC16+CE16+CG16+CI16+CK16+CM16+CO16+CQ16+CU16+CS16</f>
        <v>135991053616</v>
      </c>
      <c r="DA16" s="843">
        <f t="shared" ref="DA16" si="41">+BZ16+CB16+CD16+CF16+CH16+CJ16+CL16+CN16+CP16+CR16+CV16+CT16</f>
        <v>141028678616</v>
      </c>
      <c r="DB16" s="843">
        <f t="shared" ref="DB16" si="42">+CA16+CC16+CE16+CG16+CI16+CK16+CM16+CO16+CQ16+CS16+CW16+CU16</f>
        <v>178165627384</v>
      </c>
      <c r="DC16" s="843">
        <f t="shared" ref="DC16" si="43">+CB16+CD16+CF16+CH16+CJ16+CL16+CN16+CP16+CR16+CT16+CX16+CV16</f>
        <v>239871065155</v>
      </c>
      <c r="DD16" s="843">
        <f t="shared" ref="DD16" si="44">+CC16+CE16+CG16+CI16+CK16+CM16+CO16+CQ16+CS16+CU16+CY16+CW16</f>
        <v>254162150561</v>
      </c>
      <c r="DE16" s="843">
        <f t="shared" ref="DE16" si="45">+CD16+CF16+CH16+CJ16+CL16+CN16+CP16+CR16+CT16+CV16+CZ16+CX16</f>
        <v>375862118771</v>
      </c>
      <c r="DF16" s="843">
        <f t="shared" ref="DF16" si="46">+CE16+CG16+CI16+CK16+CM16+CO16+CQ16+CS16+CU16+CW16+DA16+CY16</f>
        <v>395139628488</v>
      </c>
      <c r="DG16" s="843">
        <f t="shared" ref="DG16" si="47">+CF16+CH16+CJ16+CL16+CN16+CP16+CR16+CT16+CV16+CX16+DB16+CZ16</f>
        <v>554027746155</v>
      </c>
      <c r="DH16" s="843">
        <f t="shared" ref="DH16" si="48">+CG16+CI16+CK16+CM16+CO16+CQ16+CS16+CU16+CW16+CY16+DC16+DA16</f>
        <v>633827101425</v>
      </c>
      <c r="DI16" s="844">
        <f t="shared" ref="DI16" si="49">+CH16+CJ16+CL16+CN16+CP16+CR16+CT16+CV16+CX16+CZ16+DD16+DB16</f>
        <v>807603114336</v>
      </c>
      <c r="DJ16" s="843">
        <f t="shared" ref="DJ16" si="50">+CI16+CK16+CM16+CO16+CQ16+CS16+CU16+CW16+CY16+DA16+DE16+DC16</f>
        <v>1009215076809</v>
      </c>
      <c r="DK16" s="843">
        <f t="shared" ref="DK16" si="51">+CJ16+CL16+CN16+CP16+CR16+CT16+CV16+CX16+CZ16+DB16+DF16+DD16</f>
        <v>1201559150606</v>
      </c>
      <c r="DL16" s="843">
        <f t="shared" ref="DL16" si="52">+CK16+CM16+CO16+CQ16+CS16+CU16+CW16+CY16+DA16+DC16+DG16+DE16</f>
        <v>1562768679577</v>
      </c>
      <c r="DM16" s="843">
        <f t="shared" ref="DM16" si="53">+CL16+CN16+CP16+CR16+CT16+CV16+CX16+CZ16+DB16+DD16+DH16+DF16</f>
        <v>1808296252031</v>
      </c>
      <c r="DN16" s="839">
        <f>+DN11+DN14</f>
        <v>16644000000</v>
      </c>
      <c r="DO16" s="845"/>
      <c r="DP16" s="845"/>
      <c r="DQ16" s="845"/>
      <c r="DR16" s="845"/>
      <c r="DS16" s="845"/>
      <c r="DT16" s="845"/>
      <c r="DU16" s="845"/>
      <c r="DV16" s="845"/>
      <c r="DW16" s="845"/>
      <c r="DX16" s="845"/>
      <c r="DY16" s="845"/>
      <c r="DZ16" s="845"/>
      <c r="EA16" s="845"/>
      <c r="EB16" s="845"/>
      <c r="EC16" s="845"/>
      <c r="ED16" s="845"/>
      <c r="EE16" s="845"/>
      <c r="EF16" s="845"/>
      <c r="EG16" s="845"/>
      <c r="EH16" s="845"/>
      <c r="EI16" s="845"/>
      <c r="EJ16" s="845"/>
      <c r="EK16" s="845"/>
      <c r="EL16" s="845"/>
      <c r="EM16" s="846">
        <f>EK16+EI16+EG16+EE16+EC16+EA16+DY16+DW16+DU16+DS16+DQ16+DO16</f>
        <v>0</v>
      </c>
      <c r="EN16" s="845">
        <f>+EN11+EN14</f>
        <v>0</v>
      </c>
      <c r="EO16" s="845">
        <f>+EO11+EO14</f>
        <v>0</v>
      </c>
      <c r="EP16" s="845">
        <f>+EP11+EP14</f>
        <v>0</v>
      </c>
      <c r="EQ16" s="847">
        <f>+EQ11+EQ14</f>
        <v>0</v>
      </c>
      <c r="ER16" s="848">
        <f t="shared" si="13"/>
        <v>0.48023719415873406</v>
      </c>
      <c r="ES16" s="848">
        <f t="shared" si="14"/>
        <v>0.80803957848904728</v>
      </c>
      <c r="ET16" s="849">
        <f t="shared" si="15"/>
        <v>0.40059691149473237</v>
      </c>
      <c r="EU16" s="850">
        <f t="shared" si="16"/>
        <v>0.86577430187728122</v>
      </c>
      <c r="EV16" s="850">
        <f t="shared" si="17"/>
        <v>2.5766129469538199E-2</v>
      </c>
      <c r="EW16" s="745"/>
      <c r="EX16" s="743"/>
      <c r="EY16" s="743"/>
      <c r="EZ16" s="746"/>
      <c r="FA16" s="746"/>
      <c r="FB16" s="150"/>
    </row>
    <row r="17" spans="1:158" s="37" customFormat="1" ht="17.25" customHeight="1" x14ac:dyDescent="0.25">
      <c r="A17" s="407"/>
      <c r="B17" s="766">
        <v>2</v>
      </c>
      <c r="C17" s="767" t="s">
        <v>160</v>
      </c>
      <c r="D17" s="768" t="s">
        <v>163</v>
      </c>
      <c r="E17" s="766">
        <v>206</v>
      </c>
      <c r="F17" s="333" t="s">
        <v>41</v>
      </c>
      <c r="G17" s="769">
        <v>152.9</v>
      </c>
      <c r="H17" s="334">
        <v>0</v>
      </c>
      <c r="I17" s="335"/>
      <c r="J17" s="335"/>
      <c r="K17" s="335">
        <v>0</v>
      </c>
      <c r="L17" s="336">
        <v>0</v>
      </c>
      <c r="M17" s="335">
        <v>0</v>
      </c>
      <c r="N17" s="336">
        <v>0</v>
      </c>
      <c r="O17" s="335">
        <v>0</v>
      </c>
      <c r="P17" s="336">
        <v>0</v>
      </c>
      <c r="Q17" s="335">
        <v>0</v>
      </c>
      <c r="R17" s="336">
        <v>0</v>
      </c>
      <c r="S17" s="335">
        <v>0</v>
      </c>
      <c r="T17" s="336">
        <v>0</v>
      </c>
      <c r="U17" s="335">
        <v>0</v>
      </c>
      <c r="V17" s="336">
        <v>0</v>
      </c>
      <c r="W17" s="336">
        <f t="shared" si="0"/>
        <v>0</v>
      </c>
      <c r="X17" s="336">
        <f t="shared" si="1"/>
        <v>0</v>
      </c>
      <c r="Y17" s="336">
        <f t="shared" si="2"/>
        <v>0</v>
      </c>
      <c r="Z17" s="241">
        <f t="shared" si="3"/>
        <v>0</v>
      </c>
      <c r="AA17" s="338">
        <f>+Y17</f>
        <v>0</v>
      </c>
      <c r="AB17" s="827">
        <v>5</v>
      </c>
      <c r="AC17" s="828">
        <v>0</v>
      </c>
      <c r="AD17" s="828">
        <v>0</v>
      </c>
      <c r="AE17" s="828">
        <v>0</v>
      </c>
      <c r="AF17" s="828">
        <v>0</v>
      </c>
      <c r="AG17" s="828">
        <v>0</v>
      </c>
      <c r="AH17" s="828">
        <v>0</v>
      </c>
      <c r="AI17" s="828">
        <v>0</v>
      </c>
      <c r="AJ17" s="828">
        <v>0</v>
      </c>
      <c r="AK17" s="828">
        <v>0</v>
      </c>
      <c r="AL17" s="828">
        <v>0</v>
      </c>
      <c r="AM17" s="828">
        <v>0</v>
      </c>
      <c r="AN17" s="828">
        <v>0</v>
      </c>
      <c r="AO17" s="828">
        <v>0</v>
      </c>
      <c r="AP17" s="828">
        <v>0.75</v>
      </c>
      <c r="AQ17" s="828">
        <v>1</v>
      </c>
      <c r="AR17" s="828">
        <v>0.91</v>
      </c>
      <c r="AS17" s="828">
        <v>1</v>
      </c>
      <c r="AT17" s="828">
        <v>0</v>
      </c>
      <c r="AU17" s="828">
        <v>1</v>
      </c>
      <c r="AV17" s="828">
        <v>0</v>
      </c>
      <c r="AW17" s="828">
        <v>1</v>
      </c>
      <c r="AX17" s="828">
        <v>0</v>
      </c>
      <c r="AY17" s="828">
        <v>21.6</v>
      </c>
      <c r="AZ17" s="828">
        <v>23.94</v>
      </c>
      <c r="BA17" s="241">
        <f t="shared" si="5"/>
        <v>25.6</v>
      </c>
      <c r="BB17" s="241">
        <f t="shared" si="6"/>
        <v>25.6</v>
      </c>
      <c r="BC17" s="241">
        <f t="shared" si="7"/>
        <v>25.6</v>
      </c>
      <c r="BD17" s="241">
        <f t="shared" si="8"/>
        <v>25.6</v>
      </c>
      <c r="BE17" s="772">
        <f t="shared" si="18"/>
        <v>25.6</v>
      </c>
      <c r="BF17" s="773">
        <f>+GESTIÓN!BH14</f>
        <v>51</v>
      </c>
      <c r="BG17" s="241">
        <f>+GESTIÓN!BI14</f>
        <v>0</v>
      </c>
      <c r="BH17" s="241">
        <f>+GESTIÓN!BJ14</f>
        <v>0</v>
      </c>
      <c r="BI17" s="241">
        <f>+GESTIÓN!BK14</f>
        <v>0</v>
      </c>
      <c r="BJ17" s="241">
        <f>+GESTIÓN!BL14</f>
        <v>0</v>
      </c>
      <c r="BK17" s="241">
        <f>+GESTIÓN!BM14</f>
        <v>0.5</v>
      </c>
      <c r="BL17" s="241">
        <f>+GESTIÓN!BN14</f>
        <v>0</v>
      </c>
      <c r="BM17" s="241">
        <f>+GESTIÓN!BO14</f>
        <v>5.07</v>
      </c>
      <c r="BN17" s="241">
        <f>+GESTIÓN!BP14</f>
        <v>0</v>
      </c>
      <c r="BO17" s="241">
        <f>+GESTIÓN!BQ14</f>
        <v>5.07</v>
      </c>
      <c r="BP17" s="241">
        <f>+GESTIÓN!BR14</f>
        <v>0</v>
      </c>
      <c r="BQ17" s="241">
        <f>+GESTIÓN!BS14</f>
        <v>10</v>
      </c>
      <c r="BR17" s="241">
        <f>+GESTIÓN!BT14</f>
        <v>0</v>
      </c>
      <c r="BS17" s="241">
        <f>+GESTIÓN!BU14</f>
        <v>10</v>
      </c>
      <c r="BT17" s="241">
        <f>+GESTIÓN!BV14</f>
        <v>0</v>
      </c>
      <c r="BU17" s="241">
        <f>+GESTIÓN!BW14</f>
        <v>10</v>
      </c>
      <c r="BV17" s="241">
        <f>+GESTIÓN!BX14</f>
        <v>0</v>
      </c>
      <c r="BW17" s="241">
        <f>+GESTIÓN!BY14</f>
        <v>5.18</v>
      </c>
      <c r="BX17" s="241">
        <f>+GESTIÓN!BZ14</f>
        <v>0</v>
      </c>
      <c r="BY17" s="241">
        <f>+GESTIÓN!CA14</f>
        <v>5.18</v>
      </c>
      <c r="BZ17" s="241">
        <f>+GESTIÓN!CB14</f>
        <v>0</v>
      </c>
      <c r="CA17" s="241">
        <f>+GESTIÓN!CC14</f>
        <v>0</v>
      </c>
      <c r="CB17" s="241">
        <f>+GESTIÓN!CD14</f>
        <v>0</v>
      </c>
      <c r="CC17" s="241">
        <f>+GESTIÓN!CE14</f>
        <v>0</v>
      </c>
      <c r="CD17" s="338">
        <f>+GESTIÓN!CF14</f>
        <v>0</v>
      </c>
      <c r="CE17" s="774">
        <f t="shared" ref="CE17" si="54">+BG17+BI17+BK17+BM17+BO17+BQ17+BS17+BU17+BW17+BY17+CC17+CA17</f>
        <v>51</v>
      </c>
      <c r="CF17" s="241">
        <f t="shared" si="9"/>
        <v>0.5</v>
      </c>
      <c r="CG17" s="241">
        <f t="shared" si="10"/>
        <v>0</v>
      </c>
      <c r="CH17" s="241">
        <f t="shared" si="11"/>
        <v>51</v>
      </c>
      <c r="CI17" s="338">
        <f t="shared" si="12"/>
        <v>0</v>
      </c>
      <c r="CJ17" s="800">
        <f>+GESTIÓN!CL14</f>
        <v>75.3</v>
      </c>
      <c r="CK17" s="775"/>
      <c r="CL17" s="775"/>
      <c r="CM17" s="775"/>
      <c r="CN17" s="775"/>
      <c r="CO17" s="775"/>
      <c r="CP17" s="775"/>
      <c r="CQ17" s="775"/>
      <c r="CR17" s="775"/>
      <c r="CS17" s="775"/>
      <c r="CT17" s="775"/>
      <c r="CU17" s="775"/>
      <c r="CV17" s="775"/>
      <c r="CW17" s="775"/>
      <c r="CX17" s="775"/>
      <c r="CY17" s="775"/>
      <c r="CZ17" s="775"/>
      <c r="DA17" s="775"/>
      <c r="DB17" s="775"/>
      <c r="DC17" s="775"/>
      <c r="DD17" s="775"/>
      <c r="DE17" s="775"/>
      <c r="DF17" s="775"/>
      <c r="DG17" s="775"/>
      <c r="DH17" s="775"/>
      <c r="DI17" s="775">
        <f>DG17+DE17+DC17+DA17+CW17+CU17+CS17+CQ17+CO17+CM17+CK17</f>
        <v>0</v>
      </c>
      <c r="DJ17" s="775">
        <f>CK17+CM17+CO17+CQ17</f>
        <v>0</v>
      </c>
      <c r="DK17" s="775">
        <f>CL17+CN17+CP17+CR17</f>
        <v>0</v>
      </c>
      <c r="DL17" s="775">
        <f>DI17+BK17</f>
        <v>0.5</v>
      </c>
      <c r="DM17" s="775">
        <f>DK17+BK17</f>
        <v>0.5</v>
      </c>
      <c r="DN17" s="775">
        <f>+GESTIÓN!DP14</f>
        <v>1</v>
      </c>
      <c r="DO17" s="775"/>
      <c r="DP17" s="775"/>
      <c r="DQ17" s="775"/>
      <c r="DR17" s="775"/>
      <c r="DS17" s="775"/>
      <c r="DT17" s="775"/>
      <c r="DU17" s="775"/>
      <c r="DV17" s="775"/>
      <c r="DW17" s="775"/>
      <c r="DX17" s="775"/>
      <c r="DY17" s="775"/>
      <c r="DZ17" s="775"/>
      <c r="EA17" s="775"/>
      <c r="EB17" s="775"/>
      <c r="EC17" s="775"/>
      <c r="ED17" s="775"/>
      <c r="EE17" s="775"/>
      <c r="EF17" s="775"/>
      <c r="EG17" s="829"/>
      <c r="EH17" s="829"/>
      <c r="EI17" s="829"/>
      <c r="EJ17" s="829"/>
      <c r="EK17" s="829"/>
      <c r="EL17" s="829"/>
      <c r="EM17" s="830">
        <f>EK17+EI17+EG17+EE17+EC17+EA17+DY17+DW17+DU17+DS17+DQ17+DO17</f>
        <v>0</v>
      </c>
      <c r="EN17" s="829">
        <f t="shared" ref="EN17:EN22" si="55">DO17+DQ17+DS17+DU17</f>
        <v>0</v>
      </c>
      <c r="EO17" s="830">
        <f t="shared" ref="EO17:EO22" si="56">DP17+DR17+DT17+DV17</f>
        <v>0</v>
      </c>
      <c r="EP17" s="831">
        <f>DQ17+DS17+DU17+DW17+DY17+EA17+EC17+EE17+EG17+EI17+EK17+DO17</f>
        <v>0</v>
      </c>
      <c r="EQ17" s="832">
        <f>DP17+DR17+DT17+DV17</f>
        <v>0</v>
      </c>
      <c r="ER17" s="736">
        <f t="shared" si="13"/>
        <v>0</v>
      </c>
      <c r="ES17" s="736">
        <f t="shared" si="14"/>
        <v>0</v>
      </c>
      <c r="ET17" s="737">
        <f t="shared" si="15"/>
        <v>0</v>
      </c>
      <c r="EU17" s="738">
        <f t="shared" si="16"/>
        <v>0.98084291187739459</v>
      </c>
      <c r="EV17" s="738">
        <f t="shared" si="17"/>
        <v>0.16742969260954874</v>
      </c>
      <c r="EW17" s="747" t="s">
        <v>466</v>
      </c>
      <c r="EX17" s="748" t="s">
        <v>444</v>
      </c>
      <c r="EY17" s="748" t="s">
        <v>467</v>
      </c>
      <c r="EZ17" s="749" t="s">
        <v>445</v>
      </c>
      <c r="FA17" s="749" t="s">
        <v>446</v>
      </c>
      <c r="FB17" s="36"/>
    </row>
    <row r="18" spans="1:158" s="83" customFormat="1" ht="17.25" customHeight="1" x14ac:dyDescent="0.25">
      <c r="A18" s="407"/>
      <c r="B18" s="766"/>
      <c r="C18" s="767"/>
      <c r="D18" s="768"/>
      <c r="E18" s="766"/>
      <c r="F18" s="264" t="s">
        <v>3</v>
      </c>
      <c r="G18" s="777">
        <f>AA18+BE18+CH18+CJ18+DN18</f>
        <v>75038615032</v>
      </c>
      <c r="H18" s="307">
        <v>663215547</v>
      </c>
      <c r="I18" s="265"/>
      <c r="J18" s="265"/>
      <c r="K18" s="265">
        <v>700000000</v>
      </c>
      <c r="L18" s="266">
        <v>0</v>
      </c>
      <c r="M18" s="265">
        <v>700000000</v>
      </c>
      <c r="N18" s="266">
        <v>156704000</v>
      </c>
      <c r="O18" s="266">
        <v>700000000</v>
      </c>
      <c r="P18" s="266">
        <v>258692608</v>
      </c>
      <c r="Q18" s="266">
        <v>700000000</v>
      </c>
      <c r="R18" s="266">
        <v>277115074</v>
      </c>
      <c r="S18" s="266">
        <v>700000000</v>
      </c>
      <c r="T18" s="266">
        <v>290955449</v>
      </c>
      <c r="U18" s="266">
        <v>663215547</v>
      </c>
      <c r="V18" s="266">
        <v>370485449</v>
      </c>
      <c r="W18" s="266">
        <f t="shared" si="0"/>
        <v>663215547</v>
      </c>
      <c r="X18" s="266">
        <f t="shared" si="1"/>
        <v>663215547</v>
      </c>
      <c r="Y18" s="266">
        <f t="shared" si="2"/>
        <v>370485449</v>
      </c>
      <c r="Z18" s="238">
        <f t="shared" si="3"/>
        <v>663215547</v>
      </c>
      <c r="AA18" s="320">
        <f t="shared" si="4"/>
        <v>370485449</v>
      </c>
      <c r="AB18" s="779">
        <v>6703815000</v>
      </c>
      <c r="AC18" s="267">
        <v>0</v>
      </c>
      <c r="AD18" s="267">
        <v>0</v>
      </c>
      <c r="AE18" s="267">
        <v>395633000</v>
      </c>
      <c r="AF18" s="267">
        <v>395633000</v>
      </c>
      <c r="AG18" s="267">
        <v>26559000</v>
      </c>
      <c r="AH18" s="267">
        <v>26559000</v>
      </c>
      <c r="AI18" s="267">
        <v>79847000</v>
      </c>
      <c r="AJ18" s="267">
        <v>79847000</v>
      </c>
      <c r="AK18" s="267">
        <v>0</v>
      </c>
      <c r="AL18" s="267">
        <v>0</v>
      </c>
      <c r="AM18" s="267">
        <v>183118730</v>
      </c>
      <c r="AN18" s="267">
        <v>183118730</v>
      </c>
      <c r="AO18" s="267">
        <v>1009985504</v>
      </c>
      <c r="AP18" s="267">
        <v>37205000</v>
      </c>
      <c r="AQ18" s="267">
        <v>1009985504</v>
      </c>
      <c r="AR18" s="267">
        <v>120675428</v>
      </c>
      <c r="AS18" s="267">
        <f>2218826816-89574327</f>
        <v>2129252489</v>
      </c>
      <c r="AT18" s="267">
        <v>0</v>
      </c>
      <c r="AU18" s="267">
        <v>2218826816</v>
      </c>
      <c r="AV18" s="267">
        <v>4835365247</v>
      </c>
      <c r="AW18" s="267">
        <v>2218826816</v>
      </c>
      <c r="AX18" s="267">
        <v>30937000</v>
      </c>
      <c r="AY18" s="267">
        <v>8799349569</v>
      </c>
      <c r="AZ18" s="267">
        <v>3928828178</v>
      </c>
      <c r="BA18" s="238">
        <f t="shared" si="5"/>
        <v>18071384428</v>
      </c>
      <c r="BB18" s="238">
        <f t="shared" si="6"/>
        <v>18071384428</v>
      </c>
      <c r="BC18" s="238">
        <f t="shared" si="7"/>
        <v>9638168583</v>
      </c>
      <c r="BD18" s="238">
        <f t="shared" si="8"/>
        <v>18071384428</v>
      </c>
      <c r="BE18" s="780">
        <f t="shared" si="8"/>
        <v>9638168583</v>
      </c>
      <c r="BF18" s="781">
        <v>26218961000</v>
      </c>
      <c r="BG18" s="238">
        <v>1336964511</v>
      </c>
      <c r="BH18" s="238">
        <v>1336964511</v>
      </c>
      <c r="BI18" s="238">
        <v>1966006452</v>
      </c>
      <c r="BJ18" s="238">
        <v>0</v>
      </c>
      <c r="BK18" s="238">
        <f>2765761385-1000000000</f>
        <v>1765761385</v>
      </c>
      <c r="BL18" s="238">
        <v>0</v>
      </c>
      <c r="BM18" s="238">
        <v>2765761385</v>
      </c>
      <c r="BN18" s="238"/>
      <c r="BO18" s="238">
        <v>2765761385</v>
      </c>
      <c r="BP18" s="238"/>
      <c r="BQ18" s="238">
        <v>2765761385</v>
      </c>
      <c r="BR18" s="238"/>
      <c r="BS18" s="238">
        <v>2765761389</v>
      </c>
      <c r="BT18" s="238"/>
      <c r="BU18" s="238">
        <v>1866308721</v>
      </c>
      <c r="BV18" s="238"/>
      <c r="BW18" s="238">
        <v>1841102886</v>
      </c>
      <c r="BX18" s="238"/>
      <c r="BY18" s="238">
        <v>1835357886</v>
      </c>
      <c r="BZ18" s="238"/>
      <c r="CA18" s="238">
        <v>1835357886</v>
      </c>
      <c r="CB18" s="238"/>
      <c r="CC18" s="238">
        <v>1709055729</v>
      </c>
      <c r="CD18" s="320"/>
      <c r="CE18" s="779">
        <f>+BG18+BI18+BK18+BM18+BO18+BQ18+BS18+BU18+BW18+BY18+CC18+CA18</f>
        <v>25218961000</v>
      </c>
      <c r="CF18" s="238">
        <f t="shared" si="9"/>
        <v>5068732348</v>
      </c>
      <c r="CG18" s="238">
        <f t="shared" si="10"/>
        <v>1336964511</v>
      </c>
      <c r="CH18" s="238">
        <f t="shared" si="11"/>
        <v>25218961000</v>
      </c>
      <c r="CI18" s="320">
        <f t="shared" si="12"/>
        <v>1336964511</v>
      </c>
      <c r="CJ18" s="801">
        <v>33811000000</v>
      </c>
      <c r="CK18" s="782"/>
      <c r="CL18" s="782"/>
      <c r="CM18" s="782"/>
      <c r="CN18" s="782"/>
      <c r="CO18" s="782"/>
      <c r="CP18" s="782"/>
      <c r="CQ18" s="782"/>
      <c r="CR18" s="782"/>
      <c r="CS18" s="782"/>
      <c r="CT18" s="782"/>
      <c r="CU18" s="782"/>
      <c r="CV18" s="782"/>
      <c r="CW18" s="782"/>
      <c r="CX18" s="782"/>
      <c r="CY18" s="782"/>
      <c r="CZ18" s="782"/>
      <c r="DA18" s="782"/>
      <c r="DB18" s="782"/>
      <c r="DC18" s="782"/>
      <c r="DD18" s="782"/>
      <c r="DE18" s="782"/>
      <c r="DF18" s="782"/>
      <c r="DG18" s="782"/>
      <c r="DH18" s="782"/>
      <c r="DI18" s="267">
        <f>DG18+DE18+DC18+DA18+CY18+CW18+CU18+CS18+CQ18+CO18+CM18+CK18</f>
        <v>0</v>
      </c>
      <c r="DJ18" s="783">
        <f>CK18+CM18+CO18+CQ18</f>
        <v>0</v>
      </c>
      <c r="DK18" s="783">
        <f>CL18+CN18+CP18+CR18</f>
        <v>0</v>
      </c>
      <c r="DL18" s="783">
        <f>CK18+CM18+CO18+CQ18+CS18+CU18+CW18+CY18+DA18+DE18+DG18</f>
        <v>0</v>
      </c>
      <c r="DM18" s="784">
        <f>CL18+CN18+CP18+CR18</f>
        <v>0</v>
      </c>
      <c r="DN18" s="782">
        <v>6000000000</v>
      </c>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88">
        <f>EK18+EI18+EG18+EE18+EC18+EA18+DY18+DW18+DU18+DS18+DQ18+DO18</f>
        <v>0</v>
      </c>
      <c r="EN18" s="271">
        <f t="shared" si="55"/>
        <v>0</v>
      </c>
      <c r="EO18" s="271">
        <f t="shared" si="56"/>
        <v>0</v>
      </c>
      <c r="EP18" s="270">
        <f>DQ18+DS18+DU18+DW18+DY18+EA18+EC18+EE18+EG18+EI18+EK18+DO18</f>
        <v>0</v>
      </c>
      <c r="EQ18" s="324">
        <f>DP18+DR18+DT18+DV18</f>
        <v>0</v>
      </c>
      <c r="ER18" s="735">
        <f t="shared" si="13"/>
        <v>0</v>
      </c>
      <c r="ES18" s="736">
        <f t="shared" si="14"/>
        <v>0.26376703664921941</v>
      </c>
      <c r="ET18" s="737">
        <f t="shared" si="15"/>
        <v>5.3014258240059932E-2</v>
      </c>
      <c r="EU18" s="738">
        <f t="shared" si="16"/>
        <v>0.47663992541234579</v>
      </c>
      <c r="EV18" s="738">
        <f t="shared" si="17"/>
        <v>0.15119706751199624</v>
      </c>
      <c r="EW18" s="747"/>
      <c r="EX18" s="750"/>
      <c r="EY18" s="750"/>
      <c r="EZ18" s="751"/>
      <c r="FA18" s="751"/>
      <c r="FB18" s="82"/>
    </row>
    <row r="19" spans="1:158" s="83" customFormat="1" ht="17.25" customHeight="1" x14ac:dyDescent="0.25">
      <c r="A19" s="407"/>
      <c r="B19" s="766"/>
      <c r="C19" s="767"/>
      <c r="D19" s="768"/>
      <c r="E19" s="766"/>
      <c r="F19" s="272" t="s">
        <v>107</v>
      </c>
      <c r="G19" s="777"/>
      <c r="H19" s="310"/>
      <c r="I19" s="268"/>
      <c r="J19" s="268"/>
      <c r="K19" s="268"/>
      <c r="L19" s="268"/>
      <c r="M19" s="268"/>
      <c r="N19" s="268"/>
      <c r="O19" s="268"/>
      <c r="P19" s="268"/>
      <c r="Q19" s="268"/>
      <c r="R19" s="268"/>
      <c r="S19" s="289"/>
      <c r="T19" s="270"/>
      <c r="U19" s="290"/>
      <c r="V19" s="290"/>
      <c r="W19" s="290">
        <f t="shared" si="0"/>
        <v>0</v>
      </c>
      <c r="X19" s="290">
        <f t="shared" si="1"/>
        <v>0</v>
      </c>
      <c r="Y19" s="290">
        <f t="shared" si="2"/>
        <v>0</v>
      </c>
      <c r="Z19" s="238">
        <f t="shared" si="3"/>
        <v>0</v>
      </c>
      <c r="AA19" s="320">
        <f t="shared" si="4"/>
        <v>0</v>
      </c>
      <c r="AB19" s="779">
        <f>+AB18</f>
        <v>6703815000</v>
      </c>
      <c r="AC19" s="267"/>
      <c r="AD19" s="267"/>
      <c r="AE19" s="267"/>
      <c r="AF19" s="267"/>
      <c r="AG19" s="267">
        <v>17494390.996602826</v>
      </c>
      <c r="AH19" s="267">
        <v>17494390.996602826</v>
      </c>
      <c r="AI19" s="267">
        <v>30225000</v>
      </c>
      <c r="AJ19" s="267">
        <v>30225000</v>
      </c>
      <c r="AK19" s="267">
        <v>55794535</v>
      </c>
      <c r="AL19" s="267">
        <v>55794535</v>
      </c>
      <c r="AM19" s="267">
        <v>149908804</v>
      </c>
      <c r="AN19" s="267">
        <v>149908804</v>
      </c>
      <c r="AO19" s="267">
        <v>47557000.003397167</v>
      </c>
      <c r="AP19" s="267">
        <v>47557000.003397167</v>
      </c>
      <c r="AQ19" s="267">
        <v>1582710941.0000038</v>
      </c>
      <c r="AR19" s="267">
        <v>70198055.87520957</v>
      </c>
      <c r="AS19" s="267">
        <f>2424186333-89574327</f>
        <v>2334612006</v>
      </c>
      <c r="AT19" s="267">
        <v>113730950</v>
      </c>
      <c r="AU19" s="267">
        <v>2424186332</v>
      </c>
      <c r="AV19" s="267">
        <v>4912771259.1247902</v>
      </c>
      <c r="AW19" s="267">
        <v>2424186332</v>
      </c>
      <c r="AX19" s="267">
        <v>66095637</v>
      </c>
      <c r="AY19" s="267">
        <v>2424186334.1700001</v>
      </c>
      <c r="AZ19" s="267">
        <v>3928370471</v>
      </c>
      <c r="BA19" s="238">
        <v>18071384428</v>
      </c>
      <c r="BB19" s="238">
        <v>18071384428</v>
      </c>
      <c r="BC19" s="238">
        <f t="shared" si="7"/>
        <v>9392146103</v>
      </c>
      <c r="BD19" s="238">
        <v>18071384428</v>
      </c>
      <c r="BE19" s="780">
        <f t="shared" si="18"/>
        <v>9392146103</v>
      </c>
      <c r="BF19" s="781">
        <v>26218961000</v>
      </c>
      <c r="BG19" s="238">
        <v>0</v>
      </c>
      <c r="BH19" s="238">
        <v>0</v>
      </c>
      <c r="BI19" s="238">
        <v>2085407142</v>
      </c>
      <c r="BJ19" s="238">
        <v>3450666</v>
      </c>
      <c r="BK19" s="238">
        <f>2885162075-1000000000</f>
        <v>1885162075</v>
      </c>
      <c r="BL19" s="238">
        <v>92572866</v>
      </c>
      <c r="BM19" s="238">
        <v>2885162075</v>
      </c>
      <c r="BN19" s="238"/>
      <c r="BO19" s="238">
        <v>2885162075</v>
      </c>
      <c r="BP19" s="238"/>
      <c r="BQ19" s="238">
        <v>2885162075</v>
      </c>
      <c r="BR19" s="238"/>
      <c r="BS19" s="238">
        <v>2885162079</v>
      </c>
      <c r="BT19" s="238"/>
      <c r="BU19" s="238">
        <v>1985709411</v>
      </c>
      <c r="BV19" s="238"/>
      <c r="BW19" s="238">
        <v>1960503576</v>
      </c>
      <c r="BX19" s="238"/>
      <c r="BY19" s="238">
        <v>1954758576</v>
      </c>
      <c r="BZ19" s="238"/>
      <c r="CA19" s="238">
        <v>1954758576</v>
      </c>
      <c r="CB19" s="238"/>
      <c r="CC19" s="238">
        <v>1852013340</v>
      </c>
      <c r="CD19" s="320"/>
      <c r="CE19" s="779">
        <f>+BG19+BI19+BK19+BM19+BO19+BQ19+BS19+BU19+BW19+BY19+CC19+CA19</f>
        <v>25218961000</v>
      </c>
      <c r="CF19" s="238">
        <f t="shared" si="9"/>
        <v>3970569217</v>
      </c>
      <c r="CG19" s="238">
        <f t="shared" si="10"/>
        <v>96023532</v>
      </c>
      <c r="CH19" s="238">
        <v>18071384428</v>
      </c>
      <c r="CI19" s="320">
        <f t="shared" si="12"/>
        <v>96023532</v>
      </c>
      <c r="CJ19" s="310"/>
      <c r="CK19" s="268"/>
      <c r="CL19" s="268"/>
      <c r="CM19" s="268"/>
      <c r="CN19" s="268"/>
      <c r="CO19" s="268"/>
      <c r="CP19" s="268"/>
      <c r="CQ19" s="268"/>
      <c r="CR19" s="268"/>
      <c r="CS19" s="268"/>
      <c r="CT19" s="268"/>
      <c r="CU19" s="268"/>
      <c r="CV19" s="268"/>
      <c r="CW19" s="268"/>
      <c r="CX19" s="268"/>
      <c r="CY19" s="268"/>
      <c r="CZ19" s="268"/>
      <c r="DA19" s="268"/>
      <c r="DB19" s="268"/>
      <c r="DC19" s="268"/>
      <c r="DD19" s="268"/>
      <c r="DE19" s="268"/>
      <c r="DF19" s="268"/>
      <c r="DG19" s="268"/>
      <c r="DH19" s="268"/>
      <c r="DI19" s="288">
        <f>DE19+DC19+DA19+CY19+CW19+CU19+CS19+CQ19+CO19+CM19+CK19+DG19</f>
        <v>0</v>
      </c>
      <c r="DJ19" s="271">
        <f t="shared" ref="DJ19:DJ22" si="57">CK19+CM19+CO19+CQ19</f>
        <v>0</v>
      </c>
      <c r="DK19" s="271">
        <f t="shared" ref="DK19:DK22" si="58">CL19+CN19+CP19+CR19</f>
        <v>0</v>
      </c>
      <c r="DL19" s="270">
        <f>CM19+CO19+CQ19+CS19+CU19+CW19+CY19+DA19+DC19+DE19+DG19</f>
        <v>0</v>
      </c>
      <c r="DM19" s="271">
        <f>CL19+CN19+CP19+CR19</f>
        <v>0</v>
      </c>
      <c r="DN19" s="268"/>
      <c r="DO19" s="268"/>
      <c r="DP19" s="268"/>
      <c r="DQ19" s="268"/>
      <c r="DR19" s="268"/>
      <c r="DS19" s="268"/>
      <c r="DT19" s="268"/>
      <c r="DU19" s="268"/>
      <c r="DV19" s="268"/>
      <c r="DW19" s="268"/>
      <c r="DX19" s="268"/>
      <c r="DY19" s="268"/>
      <c r="DZ19" s="268"/>
      <c r="EA19" s="268"/>
      <c r="EB19" s="268"/>
      <c r="EC19" s="268"/>
      <c r="ED19" s="268"/>
      <c r="EE19" s="268"/>
      <c r="EF19" s="268"/>
      <c r="EG19" s="268"/>
      <c r="EH19" s="268"/>
      <c r="EI19" s="268"/>
      <c r="EJ19" s="268"/>
      <c r="EK19" s="268"/>
      <c r="EL19" s="268"/>
      <c r="EM19" s="288">
        <f>EI19+EG19+EE19+EC19+EA19+DY19+DW19+DU19+DS19+DQ19+DO19+EK19</f>
        <v>0</v>
      </c>
      <c r="EN19" s="271">
        <f t="shared" si="55"/>
        <v>0</v>
      </c>
      <c r="EO19" s="271">
        <f t="shared" si="56"/>
        <v>0</v>
      </c>
      <c r="EP19" s="270">
        <f>DQ19+DS19+DU19+DW19+DY19+EA19+EC19+EE19+EG19+EI19+EK19</f>
        <v>0</v>
      </c>
      <c r="EQ19" s="324">
        <f>DP19+DR19+DT19+DV19</f>
        <v>0</v>
      </c>
      <c r="ER19" s="735">
        <f t="shared" si="13"/>
        <v>4.91060515314048E-2</v>
      </c>
      <c r="ES19" s="736">
        <f t="shared" si="14"/>
        <v>2.4183820191038367E-2</v>
      </c>
      <c r="ET19" s="737">
        <f t="shared" si="15"/>
        <v>5.3135681099905161E-3</v>
      </c>
      <c r="EU19" s="738">
        <f t="shared" si="16"/>
        <v>0.43045955852249501</v>
      </c>
      <c r="EV19" s="738" t="e">
        <f t="shared" si="17"/>
        <v>#DIV/0!</v>
      </c>
      <c r="EW19" s="747"/>
      <c r="EX19" s="750"/>
      <c r="EY19" s="750"/>
      <c r="EZ19" s="751"/>
      <c r="FA19" s="751"/>
      <c r="FB19" s="82"/>
    </row>
    <row r="20" spans="1:158" s="37" customFormat="1" ht="17.25" customHeight="1" x14ac:dyDescent="0.25">
      <c r="A20" s="407"/>
      <c r="B20" s="766"/>
      <c r="C20" s="767"/>
      <c r="D20" s="768"/>
      <c r="E20" s="766"/>
      <c r="F20" s="260" t="s">
        <v>42</v>
      </c>
      <c r="G20" s="319">
        <v>0.1</v>
      </c>
      <c r="H20" s="311"/>
      <c r="I20" s="291"/>
      <c r="J20" s="291"/>
      <c r="K20" s="291"/>
      <c r="L20" s="291"/>
      <c r="M20" s="291"/>
      <c r="N20" s="291"/>
      <c r="O20" s="291"/>
      <c r="P20" s="291"/>
      <c r="Q20" s="291"/>
      <c r="R20" s="291"/>
      <c r="S20" s="291"/>
      <c r="T20" s="291"/>
      <c r="U20" s="291"/>
      <c r="V20" s="291"/>
      <c r="W20" s="291">
        <f t="shared" si="0"/>
        <v>0</v>
      </c>
      <c r="X20" s="291">
        <f t="shared" si="1"/>
        <v>0</v>
      </c>
      <c r="Y20" s="291">
        <f t="shared" si="2"/>
        <v>0</v>
      </c>
      <c r="Z20" s="237">
        <f t="shared" si="3"/>
        <v>0</v>
      </c>
      <c r="AA20" s="319">
        <f t="shared" si="4"/>
        <v>0</v>
      </c>
      <c r="AB20" s="785">
        <v>0.1</v>
      </c>
      <c r="AC20" s="261">
        <v>0</v>
      </c>
      <c r="AD20" s="261">
        <v>0</v>
      </c>
      <c r="AE20" s="261">
        <v>0</v>
      </c>
      <c r="AF20" s="261">
        <v>0</v>
      </c>
      <c r="AG20" s="261">
        <v>0</v>
      </c>
      <c r="AH20" s="261">
        <v>0</v>
      </c>
      <c r="AI20" s="261">
        <v>0</v>
      </c>
      <c r="AJ20" s="261">
        <v>0</v>
      </c>
      <c r="AK20" s="261">
        <v>0</v>
      </c>
      <c r="AL20" s="261">
        <v>0</v>
      </c>
      <c r="AM20" s="261">
        <v>0</v>
      </c>
      <c r="AN20" s="261">
        <v>0</v>
      </c>
      <c r="AO20" s="261">
        <v>0.1</v>
      </c>
      <c r="AP20" s="261">
        <v>0</v>
      </c>
      <c r="AQ20" s="261">
        <v>0</v>
      </c>
      <c r="AR20" s="261">
        <v>0</v>
      </c>
      <c r="AS20" s="261">
        <v>0</v>
      </c>
      <c r="AT20" s="261">
        <v>0</v>
      </c>
      <c r="AU20" s="261">
        <v>0</v>
      </c>
      <c r="AV20" s="261">
        <v>0</v>
      </c>
      <c r="AW20" s="261">
        <v>0</v>
      </c>
      <c r="AX20" s="261">
        <v>0</v>
      </c>
      <c r="AY20" s="261">
        <v>0</v>
      </c>
      <c r="AZ20" s="261">
        <v>0.1</v>
      </c>
      <c r="BA20" s="237">
        <f t="shared" si="5"/>
        <v>0.1</v>
      </c>
      <c r="BB20" s="237">
        <f t="shared" si="6"/>
        <v>0.1</v>
      </c>
      <c r="BC20" s="237">
        <f t="shared" si="7"/>
        <v>0.1</v>
      </c>
      <c r="BD20" s="237">
        <f t="shared" si="8"/>
        <v>0.1</v>
      </c>
      <c r="BE20" s="786">
        <f t="shared" si="18"/>
        <v>0.1</v>
      </c>
      <c r="BF20" s="787">
        <v>0</v>
      </c>
      <c r="BG20" s="237">
        <v>0</v>
      </c>
      <c r="BH20" s="237">
        <v>0</v>
      </c>
      <c r="BI20" s="237">
        <v>0</v>
      </c>
      <c r="BJ20" s="237">
        <v>0</v>
      </c>
      <c r="BK20" s="237">
        <v>0</v>
      </c>
      <c r="BL20" s="237">
        <v>0</v>
      </c>
      <c r="BM20" s="237"/>
      <c r="BN20" s="237"/>
      <c r="BO20" s="237"/>
      <c r="BP20" s="237"/>
      <c r="BQ20" s="237"/>
      <c r="BR20" s="237"/>
      <c r="BS20" s="237"/>
      <c r="BT20" s="237"/>
      <c r="BU20" s="237"/>
      <c r="BV20" s="237"/>
      <c r="BW20" s="237"/>
      <c r="BX20" s="237"/>
      <c r="BY20" s="237"/>
      <c r="BZ20" s="237"/>
      <c r="CA20" s="237"/>
      <c r="CB20" s="237"/>
      <c r="CC20" s="237"/>
      <c r="CD20" s="319"/>
      <c r="CE20" s="785">
        <f t="shared" ref="CE20" si="59">+BG20+BI20+BK20+BM20+BO20+BQ20+BS20+BU20+BW20+BY20+CC20+CA20</f>
        <v>0</v>
      </c>
      <c r="CF20" s="237">
        <f t="shared" si="9"/>
        <v>0</v>
      </c>
      <c r="CG20" s="237">
        <f t="shared" si="10"/>
        <v>0</v>
      </c>
      <c r="CH20" s="237">
        <f t="shared" ref="CH20:CH26" si="60">+BG20+BI20+BK20+BM20+BO20+BQ20+BS20+BU20+BW20+BY20+CC20+CA20</f>
        <v>0</v>
      </c>
      <c r="CI20" s="319">
        <f t="shared" si="12"/>
        <v>0</v>
      </c>
      <c r="CJ20" s="788"/>
      <c r="CK20" s="276"/>
      <c r="CL20" s="276"/>
      <c r="CM20" s="276"/>
      <c r="CN20" s="276"/>
      <c r="CO20" s="276"/>
      <c r="CP20" s="276"/>
      <c r="CQ20" s="276"/>
      <c r="CR20" s="276"/>
      <c r="CS20" s="276"/>
      <c r="CT20" s="276"/>
      <c r="CU20" s="276"/>
      <c r="CV20" s="276"/>
      <c r="CW20" s="276"/>
      <c r="CX20" s="276"/>
      <c r="CY20" s="276"/>
      <c r="CZ20" s="276"/>
      <c r="DA20" s="276"/>
      <c r="DB20" s="276"/>
      <c r="DC20" s="276"/>
      <c r="DD20" s="276"/>
      <c r="DE20" s="276"/>
      <c r="DF20" s="276"/>
      <c r="DG20" s="276"/>
      <c r="DH20" s="276"/>
      <c r="DI20" s="286">
        <f>DE20+DC20+DA20+CY20+CW20+CU20+CS20+CQ20+CO20+CM20+CK20+DG20</f>
        <v>0</v>
      </c>
      <c r="DJ20" s="293">
        <f t="shared" si="57"/>
        <v>0</v>
      </c>
      <c r="DK20" s="293">
        <f t="shared" si="58"/>
        <v>0</v>
      </c>
      <c r="DL20" s="287">
        <f>CM20+CO20+CQ20+CS20+CU20+CW20+CY20+DA20+DC20+DE20+DG20</f>
        <v>0</v>
      </c>
      <c r="DM20" s="286">
        <f>CL20+CN20+CP20+CR20</f>
        <v>0</v>
      </c>
      <c r="DN20" s="276"/>
      <c r="DO20" s="276"/>
      <c r="DP20" s="276"/>
      <c r="DQ20" s="276"/>
      <c r="DR20" s="276"/>
      <c r="DS20" s="276"/>
      <c r="DT20" s="276"/>
      <c r="DU20" s="276"/>
      <c r="DV20" s="276"/>
      <c r="DW20" s="276"/>
      <c r="DX20" s="276"/>
      <c r="DY20" s="276"/>
      <c r="DZ20" s="276"/>
      <c r="EA20" s="276"/>
      <c r="EB20" s="276"/>
      <c r="EC20" s="276"/>
      <c r="ED20" s="276"/>
      <c r="EE20" s="276"/>
      <c r="EF20" s="276"/>
      <c r="EG20" s="276"/>
      <c r="EH20" s="276"/>
      <c r="EI20" s="276"/>
      <c r="EJ20" s="276"/>
      <c r="EK20" s="276"/>
      <c r="EL20" s="276"/>
      <c r="EM20" s="286">
        <f>EI20+EG20+EE20+EC20+EA20+DY20+DW20+DU20+DS20+DQ20+DO20+EK20</f>
        <v>0</v>
      </c>
      <c r="EN20" s="292">
        <f t="shared" si="55"/>
        <v>0</v>
      </c>
      <c r="EO20" s="293">
        <f t="shared" si="56"/>
        <v>0</v>
      </c>
      <c r="EP20" s="287">
        <f>DQ20+DS20+DU20+DW20+DY20+EA20+EC20+EE20+EG20+EI20+EK20</f>
        <v>0</v>
      </c>
      <c r="EQ20" s="327">
        <f>DP20+DR20+DT20+DV20</f>
        <v>0</v>
      </c>
      <c r="ER20" s="735" t="e">
        <f t="shared" si="13"/>
        <v>#DIV/0!</v>
      </c>
      <c r="ES20" s="736" t="e">
        <f t="shared" si="14"/>
        <v>#DIV/0!</v>
      </c>
      <c r="ET20" s="737" t="e">
        <f t="shared" si="15"/>
        <v>#DIV/0!</v>
      </c>
      <c r="EU20" s="738">
        <f t="shared" si="16"/>
        <v>1</v>
      </c>
      <c r="EV20" s="738">
        <f t="shared" si="17"/>
        <v>1</v>
      </c>
      <c r="EW20" s="747"/>
      <c r="EX20" s="750"/>
      <c r="EY20" s="750"/>
      <c r="EZ20" s="751"/>
      <c r="FA20" s="751"/>
      <c r="FB20" s="36"/>
    </row>
    <row r="21" spans="1:158" s="83" customFormat="1" ht="17.25" customHeight="1" x14ac:dyDescent="0.25">
      <c r="A21" s="407"/>
      <c r="B21" s="766"/>
      <c r="C21" s="767"/>
      <c r="D21" s="768"/>
      <c r="E21" s="766"/>
      <c r="F21" s="278" t="s">
        <v>4</v>
      </c>
      <c r="G21" s="322">
        <v>151309834</v>
      </c>
      <c r="H21" s="312"/>
      <c r="I21" s="294"/>
      <c r="J21" s="294"/>
      <c r="K21" s="294"/>
      <c r="L21" s="294"/>
      <c r="M21" s="294"/>
      <c r="N21" s="294"/>
      <c r="O21" s="294"/>
      <c r="P21" s="294"/>
      <c r="Q21" s="294"/>
      <c r="R21" s="294"/>
      <c r="S21" s="294"/>
      <c r="T21" s="294"/>
      <c r="U21" s="294"/>
      <c r="V21" s="294"/>
      <c r="W21" s="294">
        <f t="shared" si="0"/>
        <v>0</v>
      </c>
      <c r="X21" s="294">
        <f t="shared" si="1"/>
        <v>0</v>
      </c>
      <c r="Y21" s="294">
        <f t="shared" si="2"/>
        <v>0</v>
      </c>
      <c r="Z21" s="238">
        <f t="shared" si="3"/>
        <v>0</v>
      </c>
      <c r="AA21" s="320">
        <f t="shared" si="4"/>
        <v>0</v>
      </c>
      <c r="AB21" s="794">
        <v>151309834</v>
      </c>
      <c r="AC21" s="295">
        <v>17401105</v>
      </c>
      <c r="AD21" s="295">
        <v>17401105</v>
      </c>
      <c r="AE21" s="295">
        <v>37205200</v>
      </c>
      <c r="AF21" s="295">
        <v>37205200</v>
      </c>
      <c r="AG21" s="295">
        <v>17604534</v>
      </c>
      <c r="AH21" s="295">
        <v>17604534</v>
      </c>
      <c r="AI21" s="295">
        <v>11544900</v>
      </c>
      <c r="AJ21" s="267">
        <v>11544900</v>
      </c>
      <c r="AK21" s="295">
        <v>0</v>
      </c>
      <c r="AL21" s="295">
        <v>0</v>
      </c>
      <c r="AM21" s="295">
        <v>0</v>
      </c>
      <c r="AN21" s="295">
        <v>0</v>
      </c>
      <c r="AO21" s="267">
        <v>6351742</v>
      </c>
      <c r="AP21" s="267">
        <v>6351742</v>
      </c>
      <c r="AQ21" s="267">
        <v>16695835</v>
      </c>
      <c r="AR21" s="267">
        <v>6777001</v>
      </c>
      <c r="AS21" s="267">
        <v>12942634</v>
      </c>
      <c r="AT21" s="267">
        <v>0</v>
      </c>
      <c r="AU21" s="267">
        <v>14189434</v>
      </c>
      <c r="AV21" s="267">
        <v>0</v>
      </c>
      <c r="AW21" s="267">
        <v>3863631</v>
      </c>
      <c r="AX21" s="267">
        <v>3840300</v>
      </c>
      <c r="AY21" s="267">
        <v>13510819</v>
      </c>
      <c r="AZ21" s="267">
        <v>7002900</v>
      </c>
      <c r="BA21" s="240">
        <f>+AC21+AE21+AG21+AI21+AK21+AM21+AO21+AQ21+AS21+AU21+AY21+AW21</f>
        <v>151309834</v>
      </c>
      <c r="BB21" s="238">
        <f t="shared" si="6"/>
        <v>151309834</v>
      </c>
      <c r="BC21" s="238">
        <f t="shared" si="7"/>
        <v>107727682</v>
      </c>
      <c r="BD21" s="238">
        <f t="shared" si="8"/>
        <v>151309834</v>
      </c>
      <c r="BE21" s="780">
        <f t="shared" si="18"/>
        <v>107727682</v>
      </c>
      <c r="BF21" s="781">
        <v>246022480</v>
      </c>
      <c r="BG21" s="238">
        <v>133092222</v>
      </c>
      <c r="BH21" s="238">
        <v>133092222</v>
      </c>
      <c r="BI21" s="238">
        <v>110003020</v>
      </c>
      <c r="BJ21" s="238">
        <v>46707634</v>
      </c>
      <c r="BK21" s="238">
        <v>1463619</v>
      </c>
      <c r="BL21" s="238">
        <v>-40953413</v>
      </c>
      <c r="BM21" s="238">
        <v>1463619</v>
      </c>
      <c r="BN21" s="238"/>
      <c r="BO21" s="238">
        <v>0</v>
      </c>
      <c r="BP21" s="238"/>
      <c r="BQ21" s="238">
        <v>0</v>
      </c>
      <c r="BR21" s="238">
        <v>0</v>
      </c>
      <c r="BS21" s="238">
        <v>0</v>
      </c>
      <c r="BT21" s="238">
        <v>0</v>
      </c>
      <c r="BU21" s="238">
        <v>0</v>
      </c>
      <c r="BV21" s="238">
        <v>0</v>
      </c>
      <c r="BW21" s="238">
        <v>0</v>
      </c>
      <c r="BX21" s="238">
        <v>0</v>
      </c>
      <c r="BY21" s="238">
        <v>0</v>
      </c>
      <c r="BZ21" s="238">
        <v>0</v>
      </c>
      <c r="CA21" s="238">
        <v>0</v>
      </c>
      <c r="CB21" s="238">
        <v>0</v>
      </c>
      <c r="CC21" s="238">
        <v>0</v>
      </c>
      <c r="CD21" s="320">
        <v>0</v>
      </c>
      <c r="CE21" s="779">
        <f>+BG21+BI21+BK21+BM21+BO21+BQ21+BS21+BU21+BW21+BY21+CC21+CA21</f>
        <v>246022480</v>
      </c>
      <c r="CF21" s="238">
        <f t="shared" si="9"/>
        <v>244558861</v>
      </c>
      <c r="CG21" s="238">
        <f t="shared" si="10"/>
        <v>138846443</v>
      </c>
      <c r="CH21" s="238">
        <f t="shared" si="60"/>
        <v>246022480</v>
      </c>
      <c r="CI21" s="320">
        <f t="shared" si="12"/>
        <v>138846443</v>
      </c>
      <c r="CJ21" s="310"/>
      <c r="CK21" s="268"/>
      <c r="CL21" s="268"/>
      <c r="CM21" s="268"/>
      <c r="CN21" s="268"/>
      <c r="CO21" s="268"/>
      <c r="CP21" s="268"/>
      <c r="CQ21" s="268"/>
      <c r="CR21" s="268"/>
      <c r="CS21" s="268"/>
      <c r="CT21" s="268"/>
      <c r="CU21" s="268"/>
      <c r="CV21" s="268"/>
      <c r="CW21" s="268"/>
      <c r="CX21" s="268"/>
      <c r="CY21" s="268"/>
      <c r="CZ21" s="268"/>
      <c r="DA21" s="268"/>
      <c r="DB21" s="268"/>
      <c r="DC21" s="268"/>
      <c r="DD21" s="268"/>
      <c r="DE21" s="268"/>
      <c r="DF21" s="268"/>
      <c r="DG21" s="268"/>
      <c r="DH21" s="268"/>
      <c r="DI21" s="288">
        <f>DE21+DC21+DA21+CY21+CW21+CU21+CS21+CQ21+CO21+CM21+CK21+DG21</f>
        <v>0</v>
      </c>
      <c r="DJ21" s="271">
        <f t="shared" si="57"/>
        <v>0</v>
      </c>
      <c r="DK21" s="271">
        <f t="shared" si="58"/>
        <v>0</v>
      </c>
      <c r="DL21" s="270">
        <f>CM21+CO21+CQ21+CS21+CU21+CW21+CY21+DA21+DC21+DE21+DG21+CK21</f>
        <v>0</v>
      </c>
      <c r="DM21" s="271">
        <f>CL21+CN21+CP21+CR21</f>
        <v>0</v>
      </c>
      <c r="DN21" s="268"/>
      <c r="DO21" s="268"/>
      <c r="DP21" s="268"/>
      <c r="DQ21" s="268"/>
      <c r="DR21" s="268"/>
      <c r="DS21" s="268"/>
      <c r="DT21" s="268"/>
      <c r="DU21" s="268"/>
      <c r="DV21" s="268"/>
      <c r="DW21" s="268"/>
      <c r="DX21" s="268"/>
      <c r="DY21" s="268"/>
      <c r="DZ21" s="268"/>
      <c r="EA21" s="268"/>
      <c r="EB21" s="268"/>
      <c r="EC21" s="268"/>
      <c r="ED21" s="268"/>
      <c r="EE21" s="268"/>
      <c r="EF21" s="268"/>
      <c r="EG21" s="268"/>
      <c r="EH21" s="268"/>
      <c r="EI21" s="268"/>
      <c r="EJ21" s="268"/>
      <c r="EK21" s="268"/>
      <c r="EL21" s="268"/>
      <c r="EM21" s="288">
        <f>EI21+EG21+EE21+EC21+EA21+DY21+DW21+DU21+DS21+DQ21+DO21+EK21</f>
        <v>0</v>
      </c>
      <c r="EN21" s="271">
        <f t="shared" si="55"/>
        <v>0</v>
      </c>
      <c r="EO21" s="271">
        <f t="shared" si="56"/>
        <v>0</v>
      </c>
      <c r="EP21" s="270">
        <f>DQ21+DS21+DU21+DW21+DY21+EA21+EC21+EE21+EG21+EI21+EK21+DO21</f>
        <v>0</v>
      </c>
      <c r="EQ21" s="324">
        <f>DP21+DR21+DT21+DV21</f>
        <v>0</v>
      </c>
      <c r="ER21" s="735">
        <f t="shared" si="13"/>
        <v>-27.980924680535029</v>
      </c>
      <c r="ES21" s="736">
        <f t="shared" si="14"/>
        <v>0.56774243399833302</v>
      </c>
      <c r="ET21" s="737">
        <f t="shared" si="15"/>
        <v>0.56436486210528403</v>
      </c>
      <c r="EU21" s="738">
        <f t="shared" si="16"/>
        <v>0.62286846147306496</v>
      </c>
      <c r="EV21" s="738">
        <f t="shared" si="17"/>
        <v>1.6295974853822126</v>
      </c>
      <c r="EW21" s="747"/>
      <c r="EX21" s="750"/>
      <c r="EY21" s="750"/>
      <c r="EZ21" s="751"/>
      <c r="FA21" s="751"/>
      <c r="FB21" s="82"/>
    </row>
    <row r="22" spans="1:158" s="37" customFormat="1" ht="17.25" customHeight="1" thickBot="1" x14ac:dyDescent="0.3">
      <c r="A22" s="407"/>
      <c r="B22" s="766"/>
      <c r="C22" s="767"/>
      <c r="D22" s="768"/>
      <c r="E22" s="766"/>
      <c r="F22" s="285" t="s">
        <v>43</v>
      </c>
      <c r="G22" s="851">
        <f t="shared" ref="G22:AM22" si="61">+G20+G17</f>
        <v>153</v>
      </c>
      <c r="H22" s="852">
        <f t="shared" si="61"/>
        <v>0</v>
      </c>
      <c r="I22" s="853"/>
      <c r="J22" s="853"/>
      <c r="K22" s="853">
        <f t="shared" si="61"/>
        <v>0</v>
      </c>
      <c r="L22" s="853">
        <f t="shared" si="61"/>
        <v>0</v>
      </c>
      <c r="M22" s="853">
        <f t="shared" si="61"/>
        <v>0</v>
      </c>
      <c r="N22" s="853">
        <f t="shared" si="61"/>
        <v>0</v>
      </c>
      <c r="O22" s="853">
        <f t="shared" si="61"/>
        <v>0</v>
      </c>
      <c r="P22" s="853">
        <f t="shared" si="61"/>
        <v>0</v>
      </c>
      <c r="Q22" s="853">
        <f t="shared" si="61"/>
        <v>0</v>
      </c>
      <c r="R22" s="853">
        <f t="shared" si="61"/>
        <v>0</v>
      </c>
      <c r="S22" s="853">
        <f t="shared" si="61"/>
        <v>0</v>
      </c>
      <c r="T22" s="853">
        <f t="shared" si="61"/>
        <v>0</v>
      </c>
      <c r="U22" s="853">
        <f t="shared" si="61"/>
        <v>0</v>
      </c>
      <c r="V22" s="853">
        <f t="shared" si="61"/>
        <v>0</v>
      </c>
      <c r="W22" s="853">
        <f t="shared" si="0"/>
        <v>0</v>
      </c>
      <c r="X22" s="853">
        <f t="shared" si="1"/>
        <v>0</v>
      </c>
      <c r="Y22" s="853">
        <f t="shared" si="2"/>
        <v>0</v>
      </c>
      <c r="Z22" s="813">
        <f t="shared" si="3"/>
        <v>0</v>
      </c>
      <c r="AA22" s="810">
        <f t="shared" si="4"/>
        <v>0</v>
      </c>
      <c r="AB22" s="854">
        <f t="shared" si="61"/>
        <v>5.0999999999999996</v>
      </c>
      <c r="AC22" s="855">
        <f t="shared" si="61"/>
        <v>0</v>
      </c>
      <c r="AD22" s="855">
        <f t="shared" si="61"/>
        <v>0</v>
      </c>
      <c r="AE22" s="855">
        <f t="shared" si="61"/>
        <v>0</v>
      </c>
      <c r="AF22" s="855">
        <f t="shared" si="61"/>
        <v>0</v>
      </c>
      <c r="AG22" s="855">
        <f t="shared" si="61"/>
        <v>0</v>
      </c>
      <c r="AH22" s="855">
        <f t="shared" si="61"/>
        <v>0</v>
      </c>
      <c r="AI22" s="855">
        <f t="shared" si="61"/>
        <v>0</v>
      </c>
      <c r="AJ22" s="855">
        <f t="shared" si="61"/>
        <v>0</v>
      </c>
      <c r="AK22" s="855">
        <f t="shared" si="61"/>
        <v>0</v>
      </c>
      <c r="AL22" s="855">
        <f t="shared" si="61"/>
        <v>0</v>
      </c>
      <c r="AM22" s="855">
        <f t="shared" si="61"/>
        <v>0</v>
      </c>
      <c r="AN22" s="815"/>
      <c r="AO22" s="815">
        <f>+AO20+AO17</f>
        <v>0.1</v>
      </c>
      <c r="AP22" s="815">
        <f>+AP20+AP17</f>
        <v>0.75</v>
      </c>
      <c r="AQ22" s="815">
        <f t="shared" ref="AQ22:AY23" si="62">+AQ20+AQ17</f>
        <v>1</v>
      </c>
      <c r="AR22" s="815">
        <f t="shared" si="62"/>
        <v>0.91</v>
      </c>
      <c r="AS22" s="815">
        <f t="shared" si="62"/>
        <v>1</v>
      </c>
      <c r="AT22" s="815">
        <f t="shared" si="62"/>
        <v>0</v>
      </c>
      <c r="AU22" s="815">
        <f t="shared" si="62"/>
        <v>1</v>
      </c>
      <c r="AV22" s="815">
        <f t="shared" si="62"/>
        <v>0</v>
      </c>
      <c r="AW22" s="815">
        <f t="shared" si="62"/>
        <v>1</v>
      </c>
      <c r="AX22" s="815">
        <f t="shared" si="62"/>
        <v>0</v>
      </c>
      <c r="AY22" s="815">
        <f t="shared" si="62"/>
        <v>21.6</v>
      </c>
      <c r="AZ22" s="815">
        <f>+AZ20+AZ17</f>
        <v>24.040000000000003</v>
      </c>
      <c r="BA22" s="813">
        <f t="shared" si="5"/>
        <v>25.700000000000003</v>
      </c>
      <c r="BB22" s="813">
        <f t="shared" si="6"/>
        <v>25.700000000000003</v>
      </c>
      <c r="BC22" s="813">
        <f t="shared" si="7"/>
        <v>25.700000000000003</v>
      </c>
      <c r="BD22" s="813">
        <f t="shared" si="8"/>
        <v>25.700000000000003</v>
      </c>
      <c r="BE22" s="816">
        <f t="shared" si="18"/>
        <v>25.700000000000003</v>
      </c>
      <c r="BF22" s="817">
        <f>+BF17+BF20</f>
        <v>51</v>
      </c>
      <c r="BG22" s="813">
        <f t="shared" ref="BG22:CI22" si="63">+BG17+BG20</f>
        <v>0</v>
      </c>
      <c r="BH22" s="813">
        <f t="shared" si="63"/>
        <v>0</v>
      </c>
      <c r="BI22" s="813">
        <f t="shared" si="63"/>
        <v>0</v>
      </c>
      <c r="BJ22" s="813">
        <f t="shared" si="63"/>
        <v>0</v>
      </c>
      <c r="BK22" s="813">
        <f t="shared" si="63"/>
        <v>0.5</v>
      </c>
      <c r="BL22" s="813">
        <f t="shared" si="63"/>
        <v>0</v>
      </c>
      <c r="BM22" s="813">
        <f t="shared" si="63"/>
        <v>5.07</v>
      </c>
      <c r="BN22" s="813">
        <f t="shared" si="63"/>
        <v>0</v>
      </c>
      <c r="BO22" s="813">
        <f t="shared" si="63"/>
        <v>5.07</v>
      </c>
      <c r="BP22" s="813">
        <f t="shared" si="63"/>
        <v>0</v>
      </c>
      <c r="BQ22" s="813">
        <f t="shared" si="63"/>
        <v>10</v>
      </c>
      <c r="BR22" s="813">
        <f t="shared" si="63"/>
        <v>0</v>
      </c>
      <c r="BS22" s="813">
        <f t="shared" si="63"/>
        <v>10</v>
      </c>
      <c r="BT22" s="813">
        <f t="shared" si="63"/>
        <v>0</v>
      </c>
      <c r="BU22" s="813">
        <f t="shared" si="63"/>
        <v>10</v>
      </c>
      <c r="BV22" s="813">
        <f t="shared" si="63"/>
        <v>0</v>
      </c>
      <c r="BW22" s="813">
        <f t="shared" si="63"/>
        <v>5.18</v>
      </c>
      <c r="BX22" s="813">
        <f t="shared" si="63"/>
        <v>0</v>
      </c>
      <c r="BY22" s="813">
        <f t="shared" si="63"/>
        <v>5.18</v>
      </c>
      <c r="BZ22" s="813">
        <f t="shared" si="63"/>
        <v>0</v>
      </c>
      <c r="CA22" s="813">
        <f t="shared" si="63"/>
        <v>0</v>
      </c>
      <c r="CB22" s="813">
        <f t="shared" si="63"/>
        <v>0</v>
      </c>
      <c r="CC22" s="813">
        <f t="shared" si="63"/>
        <v>0</v>
      </c>
      <c r="CD22" s="810">
        <f t="shared" si="63"/>
        <v>0</v>
      </c>
      <c r="CE22" s="814">
        <f t="shared" si="63"/>
        <v>51</v>
      </c>
      <c r="CF22" s="813">
        <f t="shared" si="9"/>
        <v>0.5</v>
      </c>
      <c r="CG22" s="813">
        <f t="shared" si="10"/>
        <v>0</v>
      </c>
      <c r="CH22" s="813">
        <f t="shared" si="63"/>
        <v>51</v>
      </c>
      <c r="CI22" s="810">
        <f t="shared" si="63"/>
        <v>0</v>
      </c>
      <c r="CJ22" s="856"/>
      <c r="CK22" s="857"/>
      <c r="CL22" s="857"/>
      <c r="CM22" s="857"/>
      <c r="CN22" s="857"/>
      <c r="CO22" s="857"/>
      <c r="CP22" s="857"/>
      <c r="CQ22" s="857"/>
      <c r="CR22" s="857"/>
      <c r="CS22" s="857"/>
      <c r="CT22" s="857"/>
      <c r="CU22" s="857"/>
      <c r="CV22" s="857"/>
      <c r="CW22" s="857"/>
      <c r="CX22" s="857"/>
      <c r="CY22" s="857"/>
      <c r="CZ22" s="857"/>
      <c r="DA22" s="857"/>
      <c r="DB22" s="857"/>
      <c r="DC22" s="857"/>
      <c r="DD22" s="857"/>
      <c r="DE22" s="857"/>
      <c r="DF22" s="857"/>
      <c r="DG22" s="857"/>
      <c r="DH22" s="857"/>
      <c r="DI22" s="858">
        <f>DE22+DC22+DA22+CY22+CW22+CU22+CS22+CQ22+CO22+CM22+CK22+DG22</f>
        <v>0</v>
      </c>
      <c r="DJ22" s="859">
        <f t="shared" si="57"/>
        <v>0</v>
      </c>
      <c r="DK22" s="859">
        <f t="shared" si="58"/>
        <v>0</v>
      </c>
      <c r="DL22" s="860">
        <f>CM22+CO22+CQ22+CS22+CU22+CW22+CY22+DA22+DC22+DE22+DG22+CK22</f>
        <v>0</v>
      </c>
      <c r="DM22" s="859">
        <f>CN22+CP22+CR22+CL22</f>
        <v>0</v>
      </c>
      <c r="DN22" s="857"/>
      <c r="DO22" s="861"/>
      <c r="DP22" s="861"/>
      <c r="DQ22" s="861"/>
      <c r="DR22" s="861"/>
      <c r="DS22" s="861"/>
      <c r="DT22" s="861"/>
      <c r="DU22" s="861"/>
      <c r="DV22" s="861"/>
      <c r="DW22" s="861"/>
      <c r="DX22" s="861"/>
      <c r="DY22" s="861"/>
      <c r="DZ22" s="861"/>
      <c r="EA22" s="861"/>
      <c r="EB22" s="861"/>
      <c r="EC22" s="861"/>
      <c r="ED22" s="861"/>
      <c r="EE22" s="861"/>
      <c r="EF22" s="861"/>
      <c r="EG22" s="861"/>
      <c r="EH22" s="861"/>
      <c r="EI22" s="861"/>
      <c r="EJ22" s="861"/>
      <c r="EK22" s="861"/>
      <c r="EL22" s="861"/>
      <c r="EM22" s="858">
        <f>EI22+EG22+EE22+EC22+EA22+DY22+DW22+DU22+DS22+DQ22+DO22+EK22</f>
        <v>0</v>
      </c>
      <c r="EN22" s="859">
        <f t="shared" si="55"/>
        <v>0</v>
      </c>
      <c r="EO22" s="859">
        <f t="shared" si="56"/>
        <v>0</v>
      </c>
      <c r="EP22" s="860">
        <f>DQ22+DS22+DU22+DW22+DY22+EA22+EC22+EE22+EG22+EI22+EK22+DO22</f>
        <v>0</v>
      </c>
      <c r="EQ22" s="862">
        <f>DR22+DT22+DV22+DP22</f>
        <v>0</v>
      </c>
      <c r="ER22" s="823">
        <f t="shared" si="13"/>
        <v>0</v>
      </c>
      <c r="ES22" s="824">
        <f t="shared" si="14"/>
        <v>0</v>
      </c>
      <c r="ET22" s="825">
        <f t="shared" si="15"/>
        <v>0</v>
      </c>
      <c r="EU22" s="826">
        <f t="shared" si="16"/>
        <v>0.98091603053435117</v>
      </c>
      <c r="EV22" s="826">
        <f t="shared" si="17"/>
        <v>0.16797385620915034</v>
      </c>
      <c r="EW22" s="747"/>
      <c r="EX22" s="750"/>
      <c r="EY22" s="750"/>
      <c r="EZ22" s="751"/>
      <c r="FA22" s="751"/>
      <c r="FB22" s="36"/>
    </row>
    <row r="23" spans="1:158" s="149" customFormat="1" ht="32.25" customHeight="1" thickBot="1" x14ac:dyDescent="0.3">
      <c r="A23" s="407"/>
      <c r="B23" s="766"/>
      <c r="C23" s="767"/>
      <c r="D23" s="768"/>
      <c r="E23" s="766"/>
      <c r="F23" s="809" t="s">
        <v>45</v>
      </c>
      <c r="G23" s="833">
        <f>+G21+G18</f>
        <v>75189924866</v>
      </c>
      <c r="H23" s="834">
        <f t="shared" ref="H23:V23" si="64">+H18+H21</f>
        <v>663215547</v>
      </c>
      <c r="I23" s="835"/>
      <c r="J23" s="835"/>
      <c r="K23" s="835">
        <f t="shared" si="64"/>
        <v>700000000</v>
      </c>
      <c r="L23" s="835">
        <f t="shared" si="64"/>
        <v>0</v>
      </c>
      <c r="M23" s="835">
        <f t="shared" si="64"/>
        <v>700000000</v>
      </c>
      <c r="N23" s="835">
        <f t="shared" si="64"/>
        <v>156704000</v>
      </c>
      <c r="O23" s="835">
        <f t="shared" si="64"/>
        <v>700000000</v>
      </c>
      <c r="P23" s="835">
        <f t="shared" si="64"/>
        <v>258692608</v>
      </c>
      <c r="Q23" s="835">
        <f t="shared" si="64"/>
        <v>700000000</v>
      </c>
      <c r="R23" s="835">
        <f t="shared" si="64"/>
        <v>277115074</v>
      </c>
      <c r="S23" s="835">
        <f t="shared" si="64"/>
        <v>700000000</v>
      </c>
      <c r="T23" s="835">
        <f t="shared" si="64"/>
        <v>290955449</v>
      </c>
      <c r="U23" s="835">
        <f t="shared" si="64"/>
        <v>663215547</v>
      </c>
      <c r="V23" s="835">
        <f t="shared" si="64"/>
        <v>370485449</v>
      </c>
      <c r="W23" s="835">
        <f t="shared" si="0"/>
        <v>663215547</v>
      </c>
      <c r="X23" s="835">
        <f t="shared" si="1"/>
        <v>663215547</v>
      </c>
      <c r="Y23" s="835">
        <f t="shared" si="2"/>
        <v>370485449</v>
      </c>
      <c r="Z23" s="874">
        <f>+Z18+Z21</f>
        <v>663215547</v>
      </c>
      <c r="AA23" s="875">
        <f>+AA18+AA21</f>
        <v>370485449</v>
      </c>
      <c r="AB23" s="876">
        <f t="shared" ref="AB23:AN23" si="65">+AB21+AB18</f>
        <v>6855124834</v>
      </c>
      <c r="AC23" s="877">
        <f t="shared" si="65"/>
        <v>17401105</v>
      </c>
      <c r="AD23" s="877">
        <f t="shared" si="65"/>
        <v>17401105</v>
      </c>
      <c r="AE23" s="877">
        <f t="shared" si="65"/>
        <v>432838200</v>
      </c>
      <c r="AF23" s="877">
        <f t="shared" si="65"/>
        <v>432838200</v>
      </c>
      <c r="AG23" s="877">
        <f t="shared" si="65"/>
        <v>44163534</v>
      </c>
      <c r="AH23" s="877">
        <f t="shared" si="65"/>
        <v>44163534</v>
      </c>
      <c r="AI23" s="877">
        <f t="shared" si="65"/>
        <v>91391900</v>
      </c>
      <c r="AJ23" s="877">
        <f t="shared" si="65"/>
        <v>91391900</v>
      </c>
      <c r="AK23" s="877">
        <f t="shared" si="65"/>
        <v>0</v>
      </c>
      <c r="AL23" s="877">
        <f t="shared" si="65"/>
        <v>0</v>
      </c>
      <c r="AM23" s="877">
        <f t="shared" si="65"/>
        <v>183118730</v>
      </c>
      <c r="AN23" s="877">
        <f t="shared" si="65"/>
        <v>183118730</v>
      </c>
      <c r="AO23" s="877">
        <f>+AO21+AO18</f>
        <v>1016337246</v>
      </c>
      <c r="AP23" s="877">
        <f>+AP21+AP18</f>
        <v>43556742</v>
      </c>
      <c r="AQ23" s="877">
        <f t="shared" si="62"/>
        <v>1026681339</v>
      </c>
      <c r="AR23" s="877">
        <f t="shared" si="62"/>
        <v>127452429</v>
      </c>
      <c r="AS23" s="877">
        <f t="shared" si="62"/>
        <v>2142195123</v>
      </c>
      <c r="AT23" s="877">
        <f t="shared" ref="AT23:AY23" si="66">+AT21+AT18</f>
        <v>0</v>
      </c>
      <c r="AU23" s="877">
        <f t="shared" si="66"/>
        <v>2233016250</v>
      </c>
      <c r="AV23" s="877">
        <f t="shared" si="66"/>
        <v>4835365247</v>
      </c>
      <c r="AW23" s="877">
        <f t="shared" si="66"/>
        <v>2222690447</v>
      </c>
      <c r="AX23" s="877">
        <f>+AX21+AX18</f>
        <v>34777300</v>
      </c>
      <c r="AY23" s="877">
        <f t="shared" si="66"/>
        <v>8812860388</v>
      </c>
      <c r="AZ23" s="877">
        <f>+AZ21+AZ18</f>
        <v>3935831078</v>
      </c>
      <c r="BA23" s="836">
        <f t="shared" si="5"/>
        <v>18222694262</v>
      </c>
      <c r="BB23" s="874">
        <f t="shared" si="6"/>
        <v>18222694262</v>
      </c>
      <c r="BC23" s="874">
        <f t="shared" si="7"/>
        <v>9745896265</v>
      </c>
      <c r="BD23" s="874">
        <f>+BD18+BD21</f>
        <v>18222694262</v>
      </c>
      <c r="BE23" s="878">
        <f>+BE18+BE21</f>
        <v>9745896265</v>
      </c>
      <c r="BF23" s="879">
        <f t="shared" ref="BF23:CI23" si="67">+BF18+BF21</f>
        <v>26464983480</v>
      </c>
      <c r="BG23" s="874">
        <f t="shared" si="67"/>
        <v>1470056733</v>
      </c>
      <c r="BH23" s="874">
        <f t="shared" si="67"/>
        <v>1470056733</v>
      </c>
      <c r="BI23" s="874">
        <f t="shared" si="67"/>
        <v>2076009472</v>
      </c>
      <c r="BJ23" s="874">
        <f t="shared" si="67"/>
        <v>46707634</v>
      </c>
      <c r="BK23" s="874">
        <f t="shared" si="67"/>
        <v>1767225004</v>
      </c>
      <c r="BL23" s="836">
        <f t="shared" si="67"/>
        <v>-40953413</v>
      </c>
      <c r="BM23" s="874">
        <f t="shared" si="67"/>
        <v>2767225004</v>
      </c>
      <c r="BN23" s="874">
        <f t="shared" si="67"/>
        <v>0</v>
      </c>
      <c r="BO23" s="874">
        <f t="shared" si="67"/>
        <v>2765761385</v>
      </c>
      <c r="BP23" s="874">
        <f t="shared" si="67"/>
        <v>0</v>
      </c>
      <c r="BQ23" s="874">
        <f t="shared" si="67"/>
        <v>2765761385</v>
      </c>
      <c r="BR23" s="874">
        <f t="shared" si="67"/>
        <v>0</v>
      </c>
      <c r="BS23" s="874">
        <f t="shared" si="67"/>
        <v>2765761389</v>
      </c>
      <c r="BT23" s="874">
        <f t="shared" si="67"/>
        <v>0</v>
      </c>
      <c r="BU23" s="874">
        <f t="shared" si="67"/>
        <v>1866308721</v>
      </c>
      <c r="BV23" s="874">
        <f t="shared" si="67"/>
        <v>0</v>
      </c>
      <c r="BW23" s="874">
        <f t="shared" si="67"/>
        <v>1841102886</v>
      </c>
      <c r="BX23" s="874">
        <f t="shared" si="67"/>
        <v>0</v>
      </c>
      <c r="BY23" s="874">
        <f t="shared" si="67"/>
        <v>1835357886</v>
      </c>
      <c r="BZ23" s="874">
        <f t="shared" si="67"/>
        <v>0</v>
      </c>
      <c r="CA23" s="874">
        <f t="shared" si="67"/>
        <v>1835357886</v>
      </c>
      <c r="CB23" s="874">
        <f t="shared" si="67"/>
        <v>0</v>
      </c>
      <c r="CC23" s="874">
        <f t="shared" si="67"/>
        <v>1709055729</v>
      </c>
      <c r="CD23" s="875">
        <f t="shared" si="67"/>
        <v>0</v>
      </c>
      <c r="CE23" s="838">
        <f t="shared" si="67"/>
        <v>25464983480</v>
      </c>
      <c r="CF23" s="874">
        <f t="shared" si="9"/>
        <v>5313291209</v>
      </c>
      <c r="CG23" s="874">
        <f t="shared" si="10"/>
        <v>1475810954</v>
      </c>
      <c r="CH23" s="874">
        <f t="shared" si="67"/>
        <v>25464983480</v>
      </c>
      <c r="CI23" s="875">
        <f t="shared" si="67"/>
        <v>1475810954</v>
      </c>
      <c r="CJ23" s="842">
        <v>27090000000</v>
      </c>
      <c r="CK23" s="839">
        <v>27090000000</v>
      </c>
      <c r="CL23" s="839">
        <v>27090000000</v>
      </c>
      <c r="CM23" s="839">
        <v>27090000000</v>
      </c>
      <c r="CN23" s="839">
        <v>27090000000</v>
      </c>
      <c r="CO23" s="839">
        <v>27090000000</v>
      </c>
      <c r="CP23" s="839">
        <v>27090000000</v>
      </c>
      <c r="CQ23" s="839">
        <v>27090000000</v>
      </c>
      <c r="CR23" s="839">
        <v>27090000000</v>
      </c>
      <c r="CS23" s="839">
        <v>27090000000</v>
      </c>
      <c r="CT23" s="839">
        <v>27090000000</v>
      </c>
      <c r="CU23" s="839">
        <v>27090000000</v>
      </c>
      <c r="CV23" s="839">
        <v>27090000000</v>
      </c>
      <c r="CW23" s="839">
        <v>27090000000</v>
      </c>
      <c r="CX23" s="839">
        <v>27090000000</v>
      </c>
      <c r="CY23" s="839">
        <v>27090000000</v>
      </c>
      <c r="CZ23" s="839">
        <v>27090000000</v>
      </c>
      <c r="DA23" s="839">
        <v>27090000000</v>
      </c>
      <c r="DB23" s="839">
        <v>27090000000</v>
      </c>
      <c r="DC23" s="839">
        <v>27090000000</v>
      </c>
      <c r="DD23" s="839">
        <v>27090000000</v>
      </c>
      <c r="DE23" s="839">
        <v>27090000000</v>
      </c>
      <c r="DF23" s="839">
        <v>27090000000</v>
      </c>
      <c r="DG23" s="839">
        <v>27090000000</v>
      </c>
      <c r="DH23" s="839">
        <v>27090000000</v>
      </c>
      <c r="DI23" s="880">
        <v>27090000000</v>
      </c>
      <c r="DJ23" s="839">
        <v>27090000000</v>
      </c>
      <c r="DK23" s="881">
        <v>27090000000</v>
      </c>
      <c r="DL23" s="839">
        <v>27090000000</v>
      </c>
      <c r="DM23" s="839">
        <v>27090000000</v>
      </c>
      <c r="DN23" s="839">
        <v>27090000000</v>
      </c>
      <c r="DO23" s="845"/>
      <c r="DP23" s="845"/>
      <c r="DQ23" s="845"/>
      <c r="DR23" s="845"/>
      <c r="DS23" s="845"/>
      <c r="DT23" s="845"/>
      <c r="DU23" s="845"/>
      <c r="DV23" s="845"/>
      <c r="DW23" s="845"/>
      <c r="DX23" s="845"/>
      <c r="DY23" s="845"/>
      <c r="DZ23" s="845"/>
      <c r="EA23" s="845"/>
      <c r="EB23" s="845"/>
      <c r="EC23" s="845"/>
      <c r="ED23" s="845"/>
      <c r="EE23" s="845"/>
      <c r="EF23" s="845"/>
      <c r="EG23" s="845"/>
      <c r="EH23" s="845"/>
      <c r="EI23" s="845"/>
      <c r="EJ23" s="845"/>
      <c r="EK23" s="845"/>
      <c r="EL23" s="845"/>
      <c r="EM23" s="846">
        <f>EK23+EI23+EG23+EE23+EC23+EA23+DY23+DW23+DU23+DS23+DQ23+DO23</f>
        <v>0</v>
      </c>
      <c r="EN23" s="845">
        <f>+EN18+EN21</f>
        <v>0</v>
      </c>
      <c r="EO23" s="882">
        <f>EO18+EO21</f>
        <v>0</v>
      </c>
      <c r="EP23" s="845">
        <f>+EP18+EP21</f>
        <v>0</v>
      </c>
      <c r="EQ23" s="847">
        <f>+EQ18+EQ21</f>
        <v>0</v>
      </c>
      <c r="ER23" s="848">
        <f t="shared" si="13"/>
        <v>-2.3173853305212742E-2</v>
      </c>
      <c r="ES23" s="848">
        <f t="shared" si="14"/>
        <v>0.27775834147772194</v>
      </c>
      <c r="ET23" s="849">
        <f t="shared" si="15"/>
        <v>5.7954522340809313E-2</v>
      </c>
      <c r="EU23" s="850">
        <f t="shared" si="16"/>
        <v>0.47903204156936519</v>
      </c>
      <c r="EV23" s="850">
        <f t="shared" si="17"/>
        <v>0.15417215389773389</v>
      </c>
      <c r="EW23" s="747"/>
      <c r="EX23" s="752"/>
      <c r="EY23" s="752"/>
      <c r="EZ23" s="753"/>
      <c r="FA23" s="753"/>
      <c r="FB23" s="150"/>
    </row>
    <row r="24" spans="1:158" s="37" customFormat="1" ht="17.25" customHeight="1" x14ac:dyDescent="0.25">
      <c r="A24" s="407"/>
      <c r="B24" s="766">
        <v>3</v>
      </c>
      <c r="C24" s="767" t="s">
        <v>161</v>
      </c>
      <c r="D24" s="768" t="s">
        <v>163</v>
      </c>
      <c r="E24" s="766">
        <v>207</v>
      </c>
      <c r="F24" s="333" t="s">
        <v>41</v>
      </c>
      <c r="G24" s="769">
        <v>100</v>
      </c>
      <c r="H24" s="863">
        <v>5</v>
      </c>
      <c r="I24" s="864"/>
      <c r="J24" s="864"/>
      <c r="K24" s="864">
        <v>5</v>
      </c>
      <c r="L24" s="336">
        <v>0</v>
      </c>
      <c r="M24" s="336">
        <v>5</v>
      </c>
      <c r="N24" s="336">
        <v>0</v>
      </c>
      <c r="O24" s="336">
        <v>5</v>
      </c>
      <c r="P24" s="336">
        <v>0</v>
      </c>
      <c r="Q24" s="336">
        <v>5</v>
      </c>
      <c r="R24" s="336">
        <v>0</v>
      </c>
      <c r="S24" s="336">
        <v>5</v>
      </c>
      <c r="T24" s="336">
        <v>0</v>
      </c>
      <c r="U24" s="864">
        <v>19.239999999999998</v>
      </c>
      <c r="V24" s="864">
        <v>19.239999999999998</v>
      </c>
      <c r="W24" s="865">
        <f t="shared" si="0"/>
        <v>19.239999999999998</v>
      </c>
      <c r="X24" s="865">
        <f t="shared" si="1"/>
        <v>19.239999999999998</v>
      </c>
      <c r="Y24" s="865">
        <f t="shared" si="2"/>
        <v>19.239999999999998</v>
      </c>
      <c r="Z24" s="770">
        <f t="shared" si="3"/>
        <v>19.239999999999998</v>
      </c>
      <c r="AA24" s="769">
        <f t="shared" si="4"/>
        <v>19.239999999999998</v>
      </c>
      <c r="AB24" s="827">
        <v>5</v>
      </c>
      <c r="AC24" s="866">
        <v>0</v>
      </c>
      <c r="AD24" s="866">
        <v>0</v>
      </c>
      <c r="AE24" s="866">
        <v>0</v>
      </c>
      <c r="AF24" s="866">
        <v>0</v>
      </c>
      <c r="AG24" s="866">
        <v>0</v>
      </c>
      <c r="AH24" s="866">
        <v>0</v>
      </c>
      <c r="AI24" s="866">
        <v>0</v>
      </c>
      <c r="AJ24" s="866">
        <v>0</v>
      </c>
      <c r="AK24" s="866">
        <v>0</v>
      </c>
      <c r="AL24" s="866">
        <v>0</v>
      </c>
      <c r="AM24" s="866">
        <v>0</v>
      </c>
      <c r="AN24" s="866"/>
      <c r="AO24" s="866">
        <v>0</v>
      </c>
      <c r="AP24" s="867">
        <v>0</v>
      </c>
      <c r="AQ24" s="867">
        <v>1</v>
      </c>
      <c r="AR24" s="868">
        <v>32.94</v>
      </c>
      <c r="AS24" s="868">
        <v>31.94</v>
      </c>
      <c r="AT24" s="868">
        <v>0</v>
      </c>
      <c r="AU24" s="868">
        <v>0</v>
      </c>
      <c r="AV24" s="868">
        <v>0</v>
      </c>
      <c r="AW24" s="868">
        <v>0</v>
      </c>
      <c r="AX24" s="868">
        <v>0</v>
      </c>
      <c r="AY24" s="868">
        <v>0</v>
      </c>
      <c r="AZ24" s="868">
        <v>0</v>
      </c>
      <c r="BA24" s="770">
        <f t="shared" si="5"/>
        <v>32.94</v>
      </c>
      <c r="BB24" s="770">
        <f t="shared" si="6"/>
        <v>32.94</v>
      </c>
      <c r="BC24" s="770">
        <f t="shared" si="7"/>
        <v>32.94</v>
      </c>
      <c r="BD24" s="770">
        <f t="shared" si="8"/>
        <v>32.94</v>
      </c>
      <c r="BE24" s="869">
        <f t="shared" si="18"/>
        <v>32.94</v>
      </c>
      <c r="BF24" s="773">
        <f>+GESTIÓN!BH15</f>
        <v>21</v>
      </c>
      <c r="BG24" s="241">
        <f>+GESTIÓN!BI15</f>
        <v>0</v>
      </c>
      <c r="BH24" s="241">
        <f>+GESTIÓN!BJ15</f>
        <v>0</v>
      </c>
      <c r="BI24" s="241">
        <f>+GESTIÓN!BK15</f>
        <v>0</v>
      </c>
      <c r="BJ24" s="241">
        <f>+GESTIÓN!BL15</f>
        <v>0</v>
      </c>
      <c r="BK24" s="241">
        <f>+GESTIÓN!BM15</f>
        <v>0</v>
      </c>
      <c r="BL24" s="241">
        <f>+GESTIÓN!BN15</f>
        <v>0</v>
      </c>
      <c r="BM24" s="241">
        <f>+GESTIÓN!BO15</f>
        <v>0</v>
      </c>
      <c r="BN24" s="241">
        <f>+GESTIÓN!BP15</f>
        <v>0</v>
      </c>
      <c r="BO24" s="241">
        <f>+GESTIÓN!BQ15</f>
        <v>0</v>
      </c>
      <c r="BP24" s="241">
        <f>+GESTIÓN!BR15</f>
        <v>0</v>
      </c>
      <c r="BQ24" s="241">
        <f>+GESTIÓN!BS15</f>
        <v>10.5</v>
      </c>
      <c r="BR24" s="241">
        <f>+GESTIÓN!BT15</f>
        <v>0</v>
      </c>
      <c r="BS24" s="241">
        <f>+GESTIÓN!BU15</f>
        <v>0</v>
      </c>
      <c r="BT24" s="241">
        <f>+GESTIÓN!BV15</f>
        <v>0</v>
      </c>
      <c r="BU24" s="241">
        <f>+GESTIÓN!BW15</f>
        <v>0</v>
      </c>
      <c r="BV24" s="241">
        <f>+GESTIÓN!BX15</f>
        <v>0</v>
      </c>
      <c r="BW24" s="241">
        <f>+GESTIÓN!BY15</f>
        <v>0</v>
      </c>
      <c r="BX24" s="241">
        <f>+GESTIÓN!BZ15</f>
        <v>0</v>
      </c>
      <c r="BY24" s="241">
        <f>+GESTIÓN!CA15</f>
        <v>5.25</v>
      </c>
      <c r="BZ24" s="241">
        <f>+GESTIÓN!CB15</f>
        <v>0</v>
      </c>
      <c r="CA24" s="241">
        <f>+GESTIÓN!CC15</f>
        <v>5.25</v>
      </c>
      <c r="CB24" s="241">
        <f>+GESTIÓN!CD15</f>
        <v>0</v>
      </c>
      <c r="CC24" s="241">
        <f>+GESTIÓN!CE15</f>
        <v>0</v>
      </c>
      <c r="CD24" s="338">
        <f>+GESTIÓN!CF15</f>
        <v>0</v>
      </c>
      <c r="CE24" s="774">
        <f t="shared" ref="CE24" si="68">+BG24+BI24+BK24+BM24+BO24+BQ24+BS24+BU24+BW24+BY24+CC24+CA24</f>
        <v>21</v>
      </c>
      <c r="CF24" s="241">
        <f t="shared" si="9"/>
        <v>0</v>
      </c>
      <c r="CG24" s="241">
        <f t="shared" si="10"/>
        <v>0</v>
      </c>
      <c r="CH24" s="241">
        <f t="shared" si="60"/>
        <v>21</v>
      </c>
      <c r="CI24" s="338">
        <f t="shared" si="12"/>
        <v>0</v>
      </c>
      <c r="CJ24" s="800">
        <f>+GESTIÓN!CL15</f>
        <v>25.82</v>
      </c>
      <c r="CK24" s="775"/>
      <c r="CL24" s="775"/>
      <c r="CM24" s="775"/>
      <c r="CN24" s="775"/>
      <c r="CO24" s="775"/>
      <c r="CP24" s="775"/>
      <c r="CQ24" s="775"/>
      <c r="CR24" s="775"/>
      <c r="CS24" s="775"/>
      <c r="CT24" s="775"/>
      <c r="CU24" s="775"/>
      <c r="CV24" s="775"/>
      <c r="CW24" s="775"/>
      <c r="CX24" s="775"/>
      <c r="CY24" s="775"/>
      <c r="CZ24" s="775"/>
      <c r="DA24" s="775"/>
      <c r="DB24" s="775"/>
      <c r="DC24" s="775"/>
      <c r="DD24" s="775"/>
      <c r="DE24" s="775"/>
      <c r="DF24" s="775"/>
      <c r="DG24" s="775"/>
      <c r="DH24" s="775"/>
      <c r="DI24" s="775">
        <f>DG24+DE24+DC24+DA24+CW24+CU24+CS24+CQ24+CO24+CM24+CK24</f>
        <v>0</v>
      </c>
      <c r="DJ24" s="775">
        <f>CK24+CM24+CO24+CQ24</f>
        <v>0</v>
      </c>
      <c r="DK24" s="775">
        <f>CL24+CN24+CP24+CR24</f>
        <v>0</v>
      </c>
      <c r="DL24" s="775">
        <f>DI24+BK24</f>
        <v>0</v>
      </c>
      <c r="DM24" s="775">
        <f>DK24+BK24</f>
        <v>0</v>
      </c>
      <c r="DN24" s="775">
        <f>+GESTIÓN!DP15</f>
        <v>1</v>
      </c>
      <c r="DO24" s="870"/>
      <c r="DP24" s="870"/>
      <c r="DQ24" s="870"/>
      <c r="DR24" s="870"/>
      <c r="DS24" s="870"/>
      <c r="DT24" s="870"/>
      <c r="DU24" s="870"/>
      <c r="DV24" s="870"/>
      <c r="DW24" s="870"/>
      <c r="DX24" s="870"/>
      <c r="DY24" s="870"/>
      <c r="DZ24" s="870"/>
      <c r="EA24" s="870"/>
      <c r="EB24" s="870"/>
      <c r="EC24" s="870"/>
      <c r="ED24" s="870"/>
      <c r="EE24" s="870"/>
      <c r="EF24" s="870"/>
      <c r="EG24" s="871"/>
      <c r="EH24" s="871"/>
      <c r="EI24" s="871"/>
      <c r="EJ24" s="871"/>
      <c r="EK24" s="871"/>
      <c r="EL24" s="871"/>
      <c r="EM24" s="830">
        <f>EK24+EI24+EG24+EE24+EC24+EA24+DY24+DW24+DU24+DS24+DQ24+DO24</f>
        <v>0</v>
      </c>
      <c r="EN24" s="829">
        <f t="shared" ref="EN24:EN28" si="69">DO24+DQ24+DS24+DU24</f>
        <v>0</v>
      </c>
      <c r="EO24" s="776">
        <f t="shared" ref="EO24:EO29" si="70">DP24+DR24+DT24+DV24</f>
        <v>0</v>
      </c>
      <c r="EP24" s="872">
        <f>DQ24+DS24+DU24+DW24+DY24+EA24+EC24+EE24+EG24+EI24+EK24+DO24</f>
        <v>0</v>
      </c>
      <c r="EQ24" s="873">
        <f>DP24+DR24+DT24+DV24</f>
        <v>0</v>
      </c>
      <c r="ER24" s="736" t="e">
        <f t="shared" si="13"/>
        <v>#DIV/0!</v>
      </c>
      <c r="ES24" s="736" t="e">
        <f t="shared" si="14"/>
        <v>#DIV/0!</v>
      </c>
      <c r="ET24" s="737">
        <f t="shared" si="15"/>
        <v>0</v>
      </c>
      <c r="EU24" s="738">
        <f t="shared" si="16"/>
        <v>1</v>
      </c>
      <c r="EV24" s="738">
        <f t="shared" si="17"/>
        <v>0.52179999999999993</v>
      </c>
      <c r="EW24" s="754" t="s">
        <v>456</v>
      </c>
      <c r="EX24" s="755" t="s">
        <v>423</v>
      </c>
      <c r="EY24" s="755" t="s">
        <v>423</v>
      </c>
      <c r="EZ24" s="756" t="s">
        <v>451</v>
      </c>
      <c r="FA24" s="756" t="s">
        <v>452</v>
      </c>
      <c r="FB24" s="36"/>
    </row>
    <row r="25" spans="1:158" s="83" customFormat="1" ht="17.25" customHeight="1" x14ac:dyDescent="0.25">
      <c r="A25" s="407"/>
      <c r="B25" s="766"/>
      <c r="C25" s="767"/>
      <c r="D25" s="768"/>
      <c r="E25" s="766"/>
      <c r="F25" s="264" t="s">
        <v>3</v>
      </c>
      <c r="G25" s="777">
        <f>AA25+BE25+CH25+CJ25+DN25</f>
        <v>20946221052</v>
      </c>
      <c r="H25" s="313">
        <v>289140119</v>
      </c>
      <c r="I25" s="297"/>
      <c r="J25" s="297"/>
      <c r="K25" s="297">
        <v>550000000</v>
      </c>
      <c r="L25" s="298">
        <v>0</v>
      </c>
      <c r="M25" s="265">
        <v>550000000</v>
      </c>
      <c r="N25" s="266">
        <v>124132000</v>
      </c>
      <c r="O25" s="298">
        <v>550000000</v>
      </c>
      <c r="P25" s="298">
        <v>124132000</v>
      </c>
      <c r="Q25" s="298">
        <v>550000000</v>
      </c>
      <c r="R25" s="298">
        <v>178240000</v>
      </c>
      <c r="S25" s="298">
        <v>450000000</v>
      </c>
      <c r="T25" s="298">
        <v>217445119</v>
      </c>
      <c r="U25" s="265">
        <v>289140119</v>
      </c>
      <c r="V25" s="265">
        <v>270181119</v>
      </c>
      <c r="W25" s="288">
        <f t="shared" si="0"/>
        <v>289140119</v>
      </c>
      <c r="X25" s="288">
        <f t="shared" si="1"/>
        <v>289140119</v>
      </c>
      <c r="Y25" s="288">
        <f t="shared" si="2"/>
        <v>270181119</v>
      </c>
      <c r="Z25" s="238">
        <f t="shared" si="3"/>
        <v>289140119</v>
      </c>
      <c r="AA25" s="320">
        <f t="shared" si="4"/>
        <v>270181119</v>
      </c>
      <c r="AB25" s="779">
        <v>11225759000</v>
      </c>
      <c r="AC25" s="267">
        <v>0</v>
      </c>
      <c r="AD25" s="267">
        <v>0</v>
      </c>
      <c r="AE25" s="267">
        <v>201655000</v>
      </c>
      <c r="AF25" s="267">
        <v>201655000</v>
      </c>
      <c r="AG25" s="267">
        <v>153411000</v>
      </c>
      <c r="AH25" s="267">
        <v>153411000</v>
      </c>
      <c r="AI25" s="267">
        <v>0</v>
      </c>
      <c r="AJ25" s="267">
        <v>0</v>
      </c>
      <c r="AK25" s="267">
        <v>0</v>
      </c>
      <c r="AL25" s="267">
        <v>0</v>
      </c>
      <c r="AM25" s="267">
        <v>71996000</v>
      </c>
      <c r="AN25" s="267">
        <v>71996000</v>
      </c>
      <c r="AO25" s="267">
        <v>1670063333</v>
      </c>
      <c r="AP25" s="267">
        <v>0</v>
      </c>
      <c r="AQ25" s="267">
        <v>1670063333</v>
      </c>
      <c r="AR25" s="267">
        <v>0</v>
      </c>
      <c r="AS25" s="267">
        <f>461222022-267603000</f>
        <v>193619022</v>
      </c>
      <c r="AT25" s="267">
        <v>6500000</v>
      </c>
      <c r="AU25" s="267">
        <v>461222022</v>
      </c>
      <c r="AV25" s="267">
        <v>13880000</v>
      </c>
      <c r="AW25" s="267">
        <v>461222022</v>
      </c>
      <c r="AX25" s="267">
        <v>0</v>
      </c>
      <c r="AY25" s="267">
        <v>-4408049732</v>
      </c>
      <c r="AZ25" s="267">
        <v>23966933</v>
      </c>
      <c r="BA25" s="238">
        <f t="shared" si="5"/>
        <v>475202000</v>
      </c>
      <c r="BB25" s="238">
        <f t="shared" si="6"/>
        <v>475202000</v>
      </c>
      <c r="BC25" s="238">
        <f t="shared" si="7"/>
        <v>471408933</v>
      </c>
      <c r="BD25" s="238">
        <f t="shared" si="8"/>
        <v>475202000</v>
      </c>
      <c r="BE25" s="780">
        <f t="shared" si="18"/>
        <v>471408933</v>
      </c>
      <c r="BF25" s="781">
        <v>1065631000</v>
      </c>
      <c r="BG25" s="238">
        <v>706420978</v>
      </c>
      <c r="BH25" s="238">
        <v>706420978</v>
      </c>
      <c r="BI25" s="238">
        <v>44332136</v>
      </c>
      <c r="BJ25" s="238">
        <v>0</v>
      </c>
      <c r="BK25" s="238">
        <v>38381136</v>
      </c>
      <c r="BL25" s="238">
        <v>0</v>
      </c>
      <c r="BM25" s="238">
        <v>38381136</v>
      </c>
      <c r="BN25" s="238"/>
      <c r="BO25" s="238">
        <v>38381136</v>
      </c>
      <c r="BP25" s="238"/>
      <c r="BQ25" s="238">
        <v>38381136</v>
      </c>
      <c r="BR25" s="238"/>
      <c r="BS25" s="238">
        <v>38381140</v>
      </c>
      <c r="BT25" s="238"/>
      <c r="BU25" s="238">
        <v>32818970</v>
      </c>
      <c r="BV25" s="238"/>
      <c r="BW25" s="238">
        <v>32818970</v>
      </c>
      <c r="BX25" s="238"/>
      <c r="BY25" s="238">
        <v>10357302</v>
      </c>
      <c r="BZ25" s="238"/>
      <c r="CA25" s="238">
        <v>10357302</v>
      </c>
      <c r="CB25" s="238"/>
      <c r="CC25" s="238">
        <v>36619658</v>
      </c>
      <c r="CD25" s="320"/>
      <c r="CE25" s="779">
        <f>+BG25+BI25+BK25+BM25+BO25+BQ25+BS25+BU25+BW25+BY25+CC25+CA25</f>
        <v>1065631000</v>
      </c>
      <c r="CF25" s="238">
        <f t="shared" si="9"/>
        <v>789134250</v>
      </c>
      <c r="CG25" s="238">
        <f t="shared" si="10"/>
        <v>706420978</v>
      </c>
      <c r="CH25" s="238">
        <f t="shared" si="60"/>
        <v>1065631000</v>
      </c>
      <c r="CI25" s="320">
        <f t="shared" si="12"/>
        <v>706420978</v>
      </c>
      <c r="CJ25" s="801">
        <v>12800000000</v>
      </c>
      <c r="CK25" s="782"/>
      <c r="CL25" s="782"/>
      <c r="CM25" s="782"/>
      <c r="CN25" s="782"/>
      <c r="CO25" s="782"/>
      <c r="CP25" s="782"/>
      <c r="CQ25" s="782"/>
      <c r="CR25" s="782"/>
      <c r="CS25" s="782"/>
      <c r="CT25" s="782"/>
      <c r="CU25" s="782"/>
      <c r="CV25" s="782"/>
      <c r="CW25" s="782"/>
      <c r="CX25" s="782"/>
      <c r="CY25" s="782"/>
      <c r="CZ25" s="782"/>
      <c r="DA25" s="782"/>
      <c r="DB25" s="782"/>
      <c r="DC25" s="782"/>
      <c r="DD25" s="782"/>
      <c r="DE25" s="782"/>
      <c r="DF25" s="782"/>
      <c r="DG25" s="782"/>
      <c r="DH25" s="782"/>
      <c r="DI25" s="267">
        <f>DG25+DE25+DC25+DA25+CY25+CW25+CU25+CS25+CQ25+CO25+CM25+CK25</f>
        <v>0</v>
      </c>
      <c r="DJ25" s="783">
        <f>CK25+CM25+CO25+CQ25</f>
        <v>0</v>
      </c>
      <c r="DK25" s="783">
        <f>CL25+CN25+CP25+CR25</f>
        <v>0</v>
      </c>
      <c r="DL25" s="783">
        <f>CK25+CM25+CO25+CQ25+CS25+CU25+CW25+CY25+DA25+DE25+DG25</f>
        <v>0</v>
      </c>
      <c r="DM25" s="784">
        <f>CL25+CN25+CP25+CR25</f>
        <v>0</v>
      </c>
      <c r="DN25" s="782">
        <v>6339000000</v>
      </c>
      <c r="DO25" s="268"/>
      <c r="DP25" s="268"/>
      <c r="DQ25" s="268"/>
      <c r="DR25" s="268"/>
      <c r="DS25" s="268"/>
      <c r="DT25" s="268"/>
      <c r="DU25" s="268"/>
      <c r="DV25" s="268"/>
      <c r="DW25" s="268"/>
      <c r="DX25" s="268"/>
      <c r="DY25" s="268"/>
      <c r="DZ25" s="268"/>
      <c r="EA25" s="268"/>
      <c r="EB25" s="268"/>
      <c r="EC25" s="268"/>
      <c r="ED25" s="268"/>
      <c r="EE25" s="268"/>
      <c r="EF25" s="268"/>
      <c r="EG25" s="268"/>
      <c r="EH25" s="268"/>
      <c r="EI25" s="268"/>
      <c r="EJ25" s="268"/>
      <c r="EK25" s="268"/>
      <c r="EL25" s="268"/>
      <c r="EM25" s="288">
        <f>EK25+EI25+EG25+EE25+EC25+EA25+DY25+DW25+DU25+DS25+DQ25+DO25</f>
        <v>0</v>
      </c>
      <c r="EN25" s="271">
        <f t="shared" si="69"/>
        <v>0</v>
      </c>
      <c r="EO25" s="271">
        <f t="shared" si="70"/>
        <v>0</v>
      </c>
      <c r="EP25" s="270">
        <f>DQ25+DS25+DU25+DW25+DY25+EA25+EC25+EE25+EG25+EI25+EK25+DO25</f>
        <v>0</v>
      </c>
      <c r="EQ25" s="324">
        <f>DP25+DR25+DT25+DV25</f>
        <v>0</v>
      </c>
      <c r="ER25" s="735">
        <f t="shared" si="13"/>
        <v>0</v>
      </c>
      <c r="ES25" s="736">
        <f t="shared" si="14"/>
        <v>0.8951847901671991</v>
      </c>
      <c r="ET25" s="737">
        <f t="shared" si="15"/>
        <v>0.66291331427107503</v>
      </c>
      <c r="EU25" s="738">
        <f t="shared" si="16"/>
        <v>0.93211011052077353</v>
      </c>
      <c r="EV25" s="738">
        <f t="shared" si="17"/>
        <v>6.912994121494484E-2</v>
      </c>
      <c r="EW25" s="757"/>
      <c r="EX25" s="755"/>
      <c r="EY25" s="755"/>
      <c r="EZ25" s="756"/>
      <c r="FA25" s="756"/>
      <c r="FB25" s="82"/>
    </row>
    <row r="26" spans="1:158" s="83" customFormat="1" ht="17.25" customHeight="1" x14ac:dyDescent="0.25">
      <c r="A26" s="407"/>
      <c r="B26" s="766"/>
      <c r="C26" s="767"/>
      <c r="D26" s="768"/>
      <c r="E26" s="766"/>
      <c r="F26" s="272" t="s">
        <v>107</v>
      </c>
      <c r="G26" s="777"/>
      <c r="H26" s="314"/>
      <c r="I26" s="289"/>
      <c r="J26" s="289"/>
      <c r="K26" s="289"/>
      <c r="L26" s="268"/>
      <c r="M26" s="289"/>
      <c r="N26" s="268"/>
      <c r="O26" s="289"/>
      <c r="P26" s="268"/>
      <c r="Q26" s="289"/>
      <c r="R26" s="268"/>
      <c r="S26" s="289"/>
      <c r="T26" s="270"/>
      <c r="U26" s="290"/>
      <c r="V26" s="290"/>
      <c r="W26" s="288">
        <f t="shared" si="0"/>
        <v>0</v>
      </c>
      <c r="X26" s="288">
        <f t="shared" si="1"/>
        <v>0</v>
      </c>
      <c r="Y26" s="288">
        <f t="shared" si="2"/>
        <v>0</v>
      </c>
      <c r="Z26" s="238">
        <f t="shared" si="3"/>
        <v>0</v>
      </c>
      <c r="AA26" s="320">
        <f t="shared" si="4"/>
        <v>0</v>
      </c>
      <c r="AB26" s="779">
        <f>+AB25</f>
        <v>11225759000</v>
      </c>
      <c r="AC26" s="267"/>
      <c r="AD26" s="267"/>
      <c r="AE26" s="267"/>
      <c r="AF26" s="267"/>
      <c r="AG26" s="267">
        <v>7485951.0067943465</v>
      </c>
      <c r="AH26" s="267">
        <v>7485951.0067943465</v>
      </c>
      <c r="AI26" s="267">
        <v>23603400</v>
      </c>
      <c r="AJ26" s="267">
        <v>23603400</v>
      </c>
      <c r="AK26" s="267">
        <v>40175729.993205652</v>
      </c>
      <c r="AL26" s="267">
        <v>40175729.993205652</v>
      </c>
      <c r="AM26" s="267">
        <v>41315853</v>
      </c>
      <c r="AN26" s="267">
        <v>41315853</v>
      </c>
      <c r="AO26" s="267">
        <v>33740000</v>
      </c>
      <c r="AP26" s="267">
        <v>33740000</v>
      </c>
      <c r="AQ26" s="267">
        <v>1767952450</v>
      </c>
      <c r="AR26" s="267">
        <v>51106033</v>
      </c>
      <c r="AS26" s="267">
        <f>924450843-267603000</f>
        <v>656847843</v>
      </c>
      <c r="AT26" s="267">
        <v>61199790</v>
      </c>
      <c r="AU26" s="267">
        <v>924450842</v>
      </c>
      <c r="AV26" s="267">
        <v>39723176</v>
      </c>
      <c r="AW26" s="267">
        <v>924450842</v>
      </c>
      <c r="AX26" s="267">
        <v>22890192</v>
      </c>
      <c r="AY26" s="267">
        <v>924450842</v>
      </c>
      <c r="AZ26" s="267">
        <v>75375599</v>
      </c>
      <c r="BA26" s="238">
        <v>475202000</v>
      </c>
      <c r="BB26" s="238">
        <v>475202000</v>
      </c>
      <c r="BC26" s="238">
        <f t="shared" si="7"/>
        <v>396615724</v>
      </c>
      <c r="BD26" s="238">
        <v>475202000</v>
      </c>
      <c r="BE26" s="780">
        <f t="shared" si="18"/>
        <v>396615724</v>
      </c>
      <c r="BF26" s="781">
        <v>1065631000</v>
      </c>
      <c r="BG26" s="238">
        <v>0</v>
      </c>
      <c r="BH26" s="238">
        <v>0</v>
      </c>
      <c r="BI26" s="238">
        <v>107994583</v>
      </c>
      <c r="BJ26" s="238">
        <v>1771000</v>
      </c>
      <c r="BK26" s="238">
        <v>102043583</v>
      </c>
      <c r="BL26" s="238">
        <v>54465800</v>
      </c>
      <c r="BM26" s="238">
        <v>102043583</v>
      </c>
      <c r="BN26" s="238"/>
      <c r="BO26" s="238">
        <v>102043583</v>
      </c>
      <c r="BP26" s="238"/>
      <c r="BQ26" s="238">
        <v>102043583</v>
      </c>
      <c r="BR26" s="238"/>
      <c r="BS26" s="238">
        <v>102043587</v>
      </c>
      <c r="BT26" s="238"/>
      <c r="BU26" s="238">
        <v>96481417</v>
      </c>
      <c r="BV26" s="238"/>
      <c r="BW26" s="238">
        <v>96481417</v>
      </c>
      <c r="BX26" s="238"/>
      <c r="BY26" s="238">
        <v>94831417</v>
      </c>
      <c r="BZ26" s="238"/>
      <c r="CA26" s="238">
        <v>94831417</v>
      </c>
      <c r="CB26" s="238"/>
      <c r="CC26" s="238">
        <v>64792830</v>
      </c>
      <c r="CD26" s="320"/>
      <c r="CE26" s="779">
        <f>+BG26+BI26+BK26+BM26+BO26+BQ26+BS26+BU26+BW26+BY26+CC26+CA26</f>
        <v>1065631000</v>
      </c>
      <c r="CF26" s="238">
        <f t="shared" si="9"/>
        <v>210038166</v>
      </c>
      <c r="CG26" s="238">
        <f t="shared" si="10"/>
        <v>56236800</v>
      </c>
      <c r="CH26" s="238">
        <f t="shared" si="60"/>
        <v>1065631000</v>
      </c>
      <c r="CI26" s="320">
        <f t="shared" si="12"/>
        <v>56236800</v>
      </c>
      <c r="CJ26" s="316"/>
      <c r="CK26" s="303"/>
      <c r="CL26" s="303"/>
      <c r="CM26" s="303"/>
      <c r="CN26" s="303"/>
      <c r="CO26" s="303"/>
      <c r="CP26" s="303"/>
      <c r="CQ26" s="303"/>
      <c r="CR26" s="303"/>
      <c r="CS26" s="303"/>
      <c r="CT26" s="303"/>
      <c r="CU26" s="303"/>
      <c r="CV26" s="303"/>
      <c r="CW26" s="303"/>
      <c r="CX26" s="303"/>
      <c r="CY26" s="303"/>
      <c r="CZ26" s="303"/>
      <c r="DA26" s="303"/>
      <c r="DB26" s="303"/>
      <c r="DC26" s="303"/>
      <c r="DD26" s="303"/>
      <c r="DE26" s="303"/>
      <c r="DF26" s="303"/>
      <c r="DG26" s="303"/>
      <c r="DH26" s="303"/>
      <c r="DI26" s="295">
        <f>DE26+DC26+DA26+CY26+CW26+CU26+CS26+CQ26+CO26+CM26+CK26+DG26</f>
        <v>0</v>
      </c>
      <c r="DJ26" s="796">
        <f t="shared" ref="DJ26:DJ28" si="71">CK26+CM26+CO26+CQ26</f>
        <v>0</v>
      </c>
      <c r="DK26" s="796">
        <f t="shared" ref="DK26:DK29" si="72">CL26+CN26+CP26+CR26</f>
        <v>0</v>
      </c>
      <c r="DL26" s="295">
        <f>CM26+CO26+CQ26+CS26+CU26+CW26+CY26+DA26+DC26+DE26+DG26</f>
        <v>0</v>
      </c>
      <c r="DM26" s="796">
        <f>CL26+CN26+CP26+CR26</f>
        <v>0</v>
      </c>
      <c r="DN26" s="303"/>
      <c r="DO26" s="268"/>
      <c r="DP26" s="268"/>
      <c r="DQ26" s="268"/>
      <c r="DR26" s="268"/>
      <c r="DS26" s="268"/>
      <c r="DT26" s="268"/>
      <c r="DU26" s="268"/>
      <c r="DV26" s="268"/>
      <c r="DW26" s="268"/>
      <c r="DX26" s="268"/>
      <c r="DY26" s="268"/>
      <c r="DZ26" s="268"/>
      <c r="EA26" s="268"/>
      <c r="EB26" s="268"/>
      <c r="EC26" s="268"/>
      <c r="ED26" s="268"/>
      <c r="EE26" s="268"/>
      <c r="EF26" s="268"/>
      <c r="EG26" s="268"/>
      <c r="EH26" s="268"/>
      <c r="EI26" s="268"/>
      <c r="EJ26" s="268"/>
      <c r="EK26" s="268"/>
      <c r="EL26" s="268"/>
      <c r="EM26" s="288">
        <f>EI26+EG26+EE26+EC26+EA26+DY26+DW26+DU26+DS26+DQ26+DO26+EK26</f>
        <v>0</v>
      </c>
      <c r="EN26" s="271">
        <f t="shared" si="69"/>
        <v>0</v>
      </c>
      <c r="EO26" s="271">
        <f t="shared" si="70"/>
        <v>0</v>
      </c>
      <c r="EP26" s="270">
        <f>DQ26+DS26+DU26+DW26+DY26+EA26+EC26+EE26+EG26+EI26+EK26</f>
        <v>0</v>
      </c>
      <c r="EQ26" s="324">
        <f>DP26+DR26+DT26+DV26</f>
        <v>0</v>
      </c>
      <c r="ER26" s="735">
        <f t="shared" si="13"/>
        <v>0.53375036821276645</v>
      </c>
      <c r="ES26" s="736">
        <f t="shared" si="14"/>
        <v>0.26774562485943626</v>
      </c>
      <c r="ET26" s="737">
        <f t="shared" si="15"/>
        <v>5.2773239517243775E-2</v>
      </c>
      <c r="EU26" s="738">
        <f t="shared" si="16"/>
        <v>0.66086687043386183</v>
      </c>
      <c r="EV26" s="738" t="e">
        <f t="shared" si="17"/>
        <v>#DIV/0!</v>
      </c>
      <c r="EW26" s="757"/>
      <c r="EX26" s="755"/>
      <c r="EY26" s="755"/>
      <c r="EZ26" s="756"/>
      <c r="FA26" s="756"/>
      <c r="FB26" s="82"/>
    </row>
    <row r="27" spans="1:158" s="37" customFormat="1" ht="17.25" customHeight="1" x14ac:dyDescent="0.25">
      <c r="A27" s="407"/>
      <c r="B27" s="766"/>
      <c r="C27" s="767"/>
      <c r="D27" s="768"/>
      <c r="E27" s="766"/>
      <c r="F27" s="260" t="s">
        <v>42</v>
      </c>
      <c r="G27" s="321">
        <v>0</v>
      </c>
      <c r="H27" s="315"/>
      <c r="I27" s="296"/>
      <c r="J27" s="296"/>
      <c r="K27" s="296"/>
      <c r="L27" s="296"/>
      <c r="M27" s="296"/>
      <c r="N27" s="296"/>
      <c r="O27" s="296"/>
      <c r="P27" s="296"/>
      <c r="Q27" s="296"/>
      <c r="R27" s="296"/>
      <c r="S27" s="299"/>
      <c r="T27" s="276"/>
      <c r="U27" s="296"/>
      <c r="V27" s="276"/>
      <c r="W27" s="802">
        <f t="shared" si="0"/>
        <v>0</v>
      </c>
      <c r="X27" s="802">
        <f t="shared" si="1"/>
        <v>0</v>
      </c>
      <c r="Y27" s="802">
        <f t="shared" si="2"/>
        <v>0</v>
      </c>
      <c r="Z27" s="239">
        <f t="shared" si="3"/>
        <v>0</v>
      </c>
      <c r="AA27" s="321">
        <f t="shared" si="4"/>
        <v>0</v>
      </c>
      <c r="AB27" s="793">
        <v>0</v>
      </c>
      <c r="AC27" s="300">
        <v>0</v>
      </c>
      <c r="AD27" s="300">
        <v>0</v>
      </c>
      <c r="AE27" s="300">
        <v>0</v>
      </c>
      <c r="AF27" s="300">
        <v>0</v>
      </c>
      <c r="AG27" s="300">
        <v>0</v>
      </c>
      <c r="AH27" s="300">
        <v>0</v>
      </c>
      <c r="AI27" s="300">
        <v>0</v>
      </c>
      <c r="AJ27" s="300">
        <v>0</v>
      </c>
      <c r="AK27" s="300">
        <v>0</v>
      </c>
      <c r="AL27" s="300">
        <v>0</v>
      </c>
      <c r="AM27" s="300">
        <v>0</v>
      </c>
      <c r="AN27" s="300">
        <v>0</v>
      </c>
      <c r="AO27" s="300">
        <v>0</v>
      </c>
      <c r="AP27" s="300">
        <v>0</v>
      </c>
      <c r="AQ27" s="301">
        <v>0</v>
      </c>
      <c r="AR27" s="301">
        <v>0</v>
      </c>
      <c r="AS27" s="368">
        <v>0</v>
      </c>
      <c r="AT27" s="368">
        <v>0</v>
      </c>
      <c r="AU27" s="368">
        <v>0</v>
      </c>
      <c r="AV27" s="368">
        <v>0</v>
      </c>
      <c r="AW27" s="368">
        <v>0</v>
      </c>
      <c r="AX27" s="368">
        <v>0</v>
      </c>
      <c r="AY27" s="302">
        <v>0</v>
      </c>
      <c r="AZ27" s="302">
        <v>0</v>
      </c>
      <c r="BA27" s="239">
        <f t="shared" si="5"/>
        <v>0</v>
      </c>
      <c r="BB27" s="239">
        <f t="shared" si="6"/>
        <v>0</v>
      </c>
      <c r="BC27" s="239">
        <f t="shared" si="7"/>
        <v>0</v>
      </c>
      <c r="BD27" s="239">
        <f t="shared" si="8"/>
        <v>0</v>
      </c>
      <c r="BE27" s="795">
        <f t="shared" si="18"/>
        <v>0</v>
      </c>
      <c r="BF27" s="797"/>
      <c r="BG27" s="237">
        <v>0</v>
      </c>
      <c r="BH27" s="237">
        <v>0</v>
      </c>
      <c r="BI27" s="237">
        <v>0</v>
      </c>
      <c r="BJ27" s="237">
        <v>0</v>
      </c>
      <c r="BK27" s="237">
        <v>0</v>
      </c>
      <c r="BL27" s="237">
        <v>0</v>
      </c>
      <c r="BM27" s="239"/>
      <c r="BN27" s="239"/>
      <c r="BO27" s="239"/>
      <c r="BP27" s="239"/>
      <c r="BQ27" s="239"/>
      <c r="BR27" s="239"/>
      <c r="BS27" s="239"/>
      <c r="BT27" s="239"/>
      <c r="BU27" s="239"/>
      <c r="BV27" s="239"/>
      <c r="BW27" s="239"/>
      <c r="BX27" s="239"/>
      <c r="BY27" s="239"/>
      <c r="BZ27" s="239"/>
      <c r="CA27" s="239"/>
      <c r="CB27" s="239"/>
      <c r="CC27" s="239"/>
      <c r="CD27" s="321"/>
      <c r="CE27" s="785">
        <f t="shared" ref="CE27" si="73">+BG27+BI27+BK27+BM27+BO27+BQ27+BS27+BU27+BW27+BY27+CC27+CA27</f>
        <v>0</v>
      </c>
      <c r="CF27" s="237">
        <f t="shared" si="9"/>
        <v>0</v>
      </c>
      <c r="CG27" s="237">
        <f t="shared" si="10"/>
        <v>0</v>
      </c>
      <c r="CH27" s="237">
        <f t="shared" ref="CH27:CH28" si="74">+BG27+BI27+BK27+BM27+BO27+BQ27+BS27+BU27+BW27+BY27+CC27+CA27</f>
        <v>0</v>
      </c>
      <c r="CI27" s="321">
        <f t="shared" si="12"/>
        <v>0</v>
      </c>
      <c r="CJ27" s="315"/>
      <c r="CK27" s="296"/>
      <c r="CL27" s="296"/>
      <c r="CM27" s="296"/>
      <c r="CN27" s="296"/>
      <c r="CO27" s="296"/>
      <c r="CP27" s="296"/>
      <c r="CQ27" s="296"/>
      <c r="CR27" s="296"/>
      <c r="CS27" s="296"/>
      <c r="CT27" s="296"/>
      <c r="CU27" s="296"/>
      <c r="CV27" s="296"/>
      <c r="CW27" s="296"/>
      <c r="CX27" s="296"/>
      <c r="CY27" s="296"/>
      <c r="CZ27" s="296"/>
      <c r="DA27" s="296"/>
      <c r="DB27" s="296"/>
      <c r="DC27" s="296"/>
      <c r="DD27" s="296"/>
      <c r="DE27" s="296"/>
      <c r="DF27" s="296"/>
      <c r="DG27" s="296"/>
      <c r="DH27" s="296"/>
      <c r="DI27" s="286">
        <f>DE27+DC27+DA27+CY27+CW27+CU27+CS27+CQ27+CO27+CM27+CK27+DG27</f>
        <v>0</v>
      </c>
      <c r="DJ27" s="293">
        <f t="shared" si="71"/>
        <v>0</v>
      </c>
      <c r="DK27" s="293">
        <f t="shared" si="72"/>
        <v>0</v>
      </c>
      <c r="DL27" s="287">
        <f>CM27+CO27+CQ27+CS27+CU27+CW27+CY27+DA27+DC27+DE27+DG27</f>
        <v>0</v>
      </c>
      <c r="DM27" s="798">
        <v>0</v>
      </c>
      <c r="DN27" s="296"/>
      <c r="DO27" s="296"/>
      <c r="DP27" s="296"/>
      <c r="DQ27" s="296"/>
      <c r="DR27" s="296"/>
      <c r="DS27" s="296"/>
      <c r="DT27" s="296"/>
      <c r="DU27" s="296"/>
      <c r="DV27" s="296"/>
      <c r="DW27" s="296"/>
      <c r="DX27" s="296"/>
      <c r="DY27" s="296"/>
      <c r="DZ27" s="296"/>
      <c r="EA27" s="296"/>
      <c r="EB27" s="296"/>
      <c r="EC27" s="296"/>
      <c r="ED27" s="296"/>
      <c r="EE27" s="296"/>
      <c r="EF27" s="296"/>
      <c r="EG27" s="296"/>
      <c r="EH27" s="296"/>
      <c r="EI27" s="296"/>
      <c r="EJ27" s="296"/>
      <c r="EK27" s="296"/>
      <c r="EL27" s="296"/>
      <c r="EM27" s="286">
        <f>EI27+EG27+EE27+EC27+EA27+DY27+DW27+DU27+DS27+DQ27+DO27+EK27</f>
        <v>0</v>
      </c>
      <c r="EN27" s="292">
        <f t="shared" si="69"/>
        <v>0</v>
      </c>
      <c r="EO27" s="293">
        <f t="shared" si="70"/>
        <v>0</v>
      </c>
      <c r="EP27" s="287">
        <f>DQ27+DS27+DU27+DW27+DY27+EA27+EC27+EE27+EG27+EI27+EK27</f>
        <v>0</v>
      </c>
      <c r="EQ27" s="328">
        <v>0</v>
      </c>
      <c r="ER27" s="735" t="e">
        <f t="shared" si="13"/>
        <v>#DIV/0!</v>
      </c>
      <c r="ES27" s="736" t="e">
        <f t="shared" si="14"/>
        <v>#DIV/0!</v>
      </c>
      <c r="ET27" s="737" t="e">
        <f t="shared" si="15"/>
        <v>#DIV/0!</v>
      </c>
      <c r="EU27" s="738" t="e">
        <f t="shared" si="16"/>
        <v>#DIV/0!</v>
      </c>
      <c r="EV27" s="738" t="e">
        <f t="shared" si="17"/>
        <v>#DIV/0!</v>
      </c>
      <c r="EW27" s="757"/>
      <c r="EX27" s="755"/>
      <c r="EY27" s="755"/>
      <c r="EZ27" s="756"/>
      <c r="FA27" s="756"/>
      <c r="FB27" s="36"/>
    </row>
    <row r="28" spans="1:158" s="83" customFormat="1" ht="17.25" customHeight="1" x14ac:dyDescent="0.25">
      <c r="A28" s="407"/>
      <c r="B28" s="766"/>
      <c r="C28" s="767"/>
      <c r="D28" s="768"/>
      <c r="E28" s="766"/>
      <c r="F28" s="278" t="s">
        <v>4</v>
      </c>
      <c r="G28" s="322">
        <v>151340533</v>
      </c>
      <c r="H28" s="316"/>
      <c r="I28" s="303"/>
      <c r="J28" s="303"/>
      <c r="K28" s="303"/>
      <c r="L28" s="303"/>
      <c r="M28" s="303"/>
      <c r="N28" s="303"/>
      <c r="O28" s="303"/>
      <c r="P28" s="303"/>
      <c r="Q28" s="303"/>
      <c r="R28" s="303"/>
      <c r="S28" s="303"/>
      <c r="T28" s="303"/>
      <c r="U28" s="303"/>
      <c r="V28" s="303"/>
      <c r="W28" s="295">
        <f t="shared" si="0"/>
        <v>0</v>
      </c>
      <c r="X28" s="295">
        <f t="shared" si="1"/>
        <v>0</v>
      </c>
      <c r="Y28" s="295">
        <f t="shared" si="2"/>
        <v>0</v>
      </c>
      <c r="Z28" s="240">
        <f t="shared" si="3"/>
        <v>0</v>
      </c>
      <c r="AA28" s="322">
        <f t="shared" si="4"/>
        <v>0</v>
      </c>
      <c r="AB28" s="794">
        <v>151340533</v>
      </c>
      <c r="AC28" s="295">
        <v>41037700</v>
      </c>
      <c r="AD28" s="295">
        <v>41037700</v>
      </c>
      <c r="AE28" s="295">
        <v>38621667</v>
      </c>
      <c r="AF28" s="295">
        <v>38621667</v>
      </c>
      <c r="AG28" s="295">
        <v>57856266</v>
      </c>
      <c r="AH28" s="295">
        <v>57856266</v>
      </c>
      <c r="AI28" s="295">
        <v>13824900</v>
      </c>
      <c r="AJ28" s="295">
        <v>13824900</v>
      </c>
      <c r="AK28" s="267">
        <v>0</v>
      </c>
      <c r="AL28" s="267">
        <v>0</v>
      </c>
      <c r="AM28" s="267">
        <v>0</v>
      </c>
      <c r="AN28" s="267">
        <v>0</v>
      </c>
      <c r="AO28" s="267">
        <v>0</v>
      </c>
      <c r="AP28" s="267">
        <v>0</v>
      </c>
      <c r="AQ28" s="267">
        <v>0</v>
      </c>
      <c r="AR28" s="267">
        <v>0</v>
      </c>
      <c r="AS28" s="295">
        <v>0</v>
      </c>
      <c r="AT28" s="295">
        <v>0</v>
      </c>
      <c r="AU28" s="295">
        <v>0</v>
      </c>
      <c r="AV28" s="295">
        <v>0</v>
      </c>
      <c r="AW28" s="295">
        <v>0</v>
      </c>
      <c r="AX28" s="295">
        <v>0</v>
      </c>
      <c r="AY28" s="280">
        <v>0</v>
      </c>
      <c r="AZ28" s="280">
        <v>0</v>
      </c>
      <c r="BA28" s="238">
        <f>+AC28+AE28+AG28+AI28+AK28+AM28+AO28+AQ28+AS28+AU28+AY28+AW28</f>
        <v>151340533</v>
      </c>
      <c r="BB28" s="238">
        <f t="shared" si="6"/>
        <v>151340533</v>
      </c>
      <c r="BC28" s="238">
        <f t="shared" si="7"/>
        <v>151340533</v>
      </c>
      <c r="BD28" s="240">
        <f t="shared" si="8"/>
        <v>151340533</v>
      </c>
      <c r="BE28" s="799">
        <f t="shared" si="18"/>
        <v>151340533</v>
      </c>
      <c r="BF28" s="781">
        <v>74793209</v>
      </c>
      <c r="BG28" s="238">
        <v>7425448</v>
      </c>
      <c r="BH28" s="238">
        <v>7425448</v>
      </c>
      <c r="BI28" s="238">
        <v>7425448</v>
      </c>
      <c r="BJ28" s="238">
        <v>17446333</v>
      </c>
      <c r="BK28" s="238">
        <v>14737546</v>
      </c>
      <c r="BL28" s="238">
        <v>42738903</v>
      </c>
      <c r="BM28" s="238">
        <v>14985578</v>
      </c>
      <c r="BN28" s="240"/>
      <c r="BO28" s="238">
        <v>14985578</v>
      </c>
      <c r="BP28" s="240"/>
      <c r="BQ28" s="238">
        <v>14985578</v>
      </c>
      <c r="BR28" s="240"/>
      <c r="BS28" s="238">
        <v>0</v>
      </c>
      <c r="BT28" s="240"/>
      <c r="BU28" s="238">
        <v>0</v>
      </c>
      <c r="BV28" s="240"/>
      <c r="BW28" s="238">
        <v>0</v>
      </c>
      <c r="BX28" s="240"/>
      <c r="BY28" s="238">
        <v>0</v>
      </c>
      <c r="BZ28" s="240"/>
      <c r="CA28" s="238">
        <v>0</v>
      </c>
      <c r="CB28" s="240"/>
      <c r="CC28" s="238">
        <v>0</v>
      </c>
      <c r="CD28" s="322"/>
      <c r="CE28" s="779">
        <f>+BG28+BI28+BK28+BM28+BO28+BQ28+BS28+BU28+BW28+BY28+CC28+CA28</f>
        <v>74545176</v>
      </c>
      <c r="CF28" s="238">
        <f t="shared" si="9"/>
        <v>29588442</v>
      </c>
      <c r="CG28" s="238">
        <f t="shared" si="10"/>
        <v>67610684</v>
      </c>
      <c r="CH28" s="238">
        <f t="shared" si="74"/>
        <v>74545176</v>
      </c>
      <c r="CI28" s="320">
        <f t="shared" si="12"/>
        <v>67610684</v>
      </c>
      <c r="CJ28" s="310"/>
      <c r="CK28" s="268"/>
      <c r="CL28" s="268"/>
      <c r="CM28" s="268"/>
      <c r="CN28" s="268"/>
      <c r="CO28" s="268"/>
      <c r="CP28" s="268"/>
      <c r="CQ28" s="268"/>
      <c r="CR28" s="268"/>
      <c r="CS28" s="268"/>
      <c r="CT28" s="268"/>
      <c r="CU28" s="268"/>
      <c r="CV28" s="268"/>
      <c r="CW28" s="268"/>
      <c r="CX28" s="268"/>
      <c r="CY28" s="268"/>
      <c r="CZ28" s="268"/>
      <c r="DA28" s="268"/>
      <c r="DB28" s="268"/>
      <c r="DC28" s="268"/>
      <c r="DD28" s="268"/>
      <c r="DE28" s="268"/>
      <c r="DF28" s="268"/>
      <c r="DG28" s="268"/>
      <c r="DH28" s="268"/>
      <c r="DI28" s="288">
        <f>DE28+DC28+DA28+CY28+CW28+CU28+CS28+CQ28+CO28+CM28+CK28+DG28</f>
        <v>0</v>
      </c>
      <c r="DJ28" s="271">
        <f t="shared" si="71"/>
        <v>0</v>
      </c>
      <c r="DK28" s="271">
        <f t="shared" si="72"/>
        <v>0</v>
      </c>
      <c r="DL28" s="270">
        <f>CM28+CO28+CQ28+CS28+CU28+CW28+CY28+DA28+DC28+DE28+DG28+CK28</f>
        <v>0</v>
      </c>
      <c r="DM28" s="271">
        <f>CL28+CN28+CP28+CR28</f>
        <v>0</v>
      </c>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268"/>
      <c r="EJ28" s="268"/>
      <c r="EK28" s="268"/>
      <c r="EL28" s="268"/>
      <c r="EM28" s="288">
        <f>EI28+EG28+EE28+EC28+EA28+DY28+DW28+DU28+DS28+DQ28+DO28+EK28</f>
        <v>0</v>
      </c>
      <c r="EN28" s="271">
        <f t="shared" si="69"/>
        <v>0</v>
      </c>
      <c r="EO28" s="271">
        <f t="shared" si="70"/>
        <v>0</v>
      </c>
      <c r="EP28" s="270">
        <f>DQ28+DS28+DU28+DW28+DY28+EA28+EC28+EE28+EG28+EI28+EK28+DO28</f>
        <v>0</v>
      </c>
      <c r="EQ28" s="324">
        <f>DP28+DR28+DT28+DV28</f>
        <v>0</v>
      </c>
      <c r="ER28" s="735">
        <f t="shared" si="13"/>
        <v>2.9000013299364764</v>
      </c>
      <c r="ES28" s="736">
        <f t="shared" si="14"/>
        <v>2.2850369749106765</v>
      </c>
      <c r="ET28" s="737">
        <f t="shared" si="15"/>
        <v>0.90697597923707363</v>
      </c>
      <c r="EU28" s="738">
        <f t="shared" si="16"/>
        <v>1.2101500989545759</v>
      </c>
      <c r="EV28" s="738">
        <f t="shared" si="17"/>
        <v>1.4467453804989572</v>
      </c>
      <c r="EW28" s="757"/>
      <c r="EX28" s="755"/>
      <c r="EY28" s="755"/>
      <c r="EZ28" s="756"/>
      <c r="FA28" s="756"/>
      <c r="FB28" s="82"/>
    </row>
    <row r="29" spans="1:158" s="37" customFormat="1" ht="17.25" customHeight="1" thickBot="1" x14ac:dyDescent="0.3">
      <c r="A29" s="407"/>
      <c r="B29" s="766"/>
      <c r="C29" s="767"/>
      <c r="D29" s="768"/>
      <c r="E29" s="766"/>
      <c r="F29" s="285" t="s">
        <v>43</v>
      </c>
      <c r="G29" s="851">
        <f t="shared" ref="G29:AB29" si="75">+G27+G24</f>
        <v>100</v>
      </c>
      <c r="H29" s="852">
        <f t="shared" si="75"/>
        <v>5</v>
      </c>
      <c r="I29" s="853"/>
      <c r="J29" s="853"/>
      <c r="K29" s="853">
        <f t="shared" si="75"/>
        <v>5</v>
      </c>
      <c r="L29" s="853">
        <f t="shared" si="75"/>
        <v>0</v>
      </c>
      <c r="M29" s="853">
        <f t="shared" si="75"/>
        <v>5</v>
      </c>
      <c r="N29" s="853">
        <f t="shared" si="75"/>
        <v>0</v>
      </c>
      <c r="O29" s="853">
        <f t="shared" si="75"/>
        <v>5</v>
      </c>
      <c r="P29" s="853">
        <f t="shared" si="75"/>
        <v>0</v>
      </c>
      <c r="Q29" s="853">
        <f t="shared" si="75"/>
        <v>5</v>
      </c>
      <c r="R29" s="853">
        <f t="shared" si="75"/>
        <v>0</v>
      </c>
      <c r="S29" s="853">
        <f t="shared" si="75"/>
        <v>5</v>
      </c>
      <c r="T29" s="853">
        <f t="shared" si="75"/>
        <v>0</v>
      </c>
      <c r="U29" s="853">
        <f t="shared" si="75"/>
        <v>19.239999999999998</v>
      </c>
      <c r="V29" s="853">
        <f t="shared" si="75"/>
        <v>19.239999999999998</v>
      </c>
      <c r="W29" s="883">
        <f t="shared" si="0"/>
        <v>19.239999999999998</v>
      </c>
      <c r="X29" s="883">
        <f t="shared" si="1"/>
        <v>19.239999999999998</v>
      </c>
      <c r="Y29" s="883">
        <f t="shared" si="2"/>
        <v>19.239999999999998</v>
      </c>
      <c r="Z29" s="884">
        <f t="shared" si="3"/>
        <v>19.239999999999998</v>
      </c>
      <c r="AA29" s="851">
        <f t="shared" si="4"/>
        <v>19.239999999999998</v>
      </c>
      <c r="AB29" s="854">
        <f t="shared" si="75"/>
        <v>5</v>
      </c>
      <c r="AC29" s="813">
        <f t="shared" ref="AC29:AZ29" si="76">+AC27+AC24</f>
        <v>0</v>
      </c>
      <c r="AD29" s="813">
        <f t="shared" si="76"/>
        <v>0</v>
      </c>
      <c r="AE29" s="813">
        <f t="shared" si="76"/>
        <v>0</v>
      </c>
      <c r="AF29" s="813">
        <f t="shared" si="76"/>
        <v>0</v>
      </c>
      <c r="AG29" s="813">
        <f t="shared" si="76"/>
        <v>0</v>
      </c>
      <c r="AH29" s="813">
        <f t="shared" si="76"/>
        <v>0</v>
      </c>
      <c r="AI29" s="813">
        <f t="shared" si="76"/>
        <v>0</v>
      </c>
      <c r="AJ29" s="813">
        <f t="shared" si="76"/>
        <v>0</v>
      </c>
      <c r="AK29" s="813">
        <f t="shared" si="76"/>
        <v>0</v>
      </c>
      <c r="AL29" s="813">
        <f t="shared" si="76"/>
        <v>0</v>
      </c>
      <c r="AM29" s="813">
        <f t="shared" si="76"/>
        <v>0</v>
      </c>
      <c r="AN29" s="813">
        <f t="shared" si="76"/>
        <v>0</v>
      </c>
      <c r="AO29" s="813">
        <f t="shared" si="76"/>
        <v>0</v>
      </c>
      <c r="AP29" s="813">
        <f t="shared" si="76"/>
        <v>0</v>
      </c>
      <c r="AQ29" s="813">
        <f t="shared" si="76"/>
        <v>1</v>
      </c>
      <c r="AR29" s="813">
        <f t="shared" si="76"/>
        <v>32.94</v>
      </c>
      <c r="AS29" s="813">
        <v>31.94</v>
      </c>
      <c r="AT29" s="813">
        <f t="shared" si="76"/>
        <v>0</v>
      </c>
      <c r="AU29" s="813">
        <v>0</v>
      </c>
      <c r="AV29" s="813">
        <f t="shared" si="76"/>
        <v>0</v>
      </c>
      <c r="AW29" s="813">
        <v>0</v>
      </c>
      <c r="AX29" s="813">
        <f t="shared" si="76"/>
        <v>0</v>
      </c>
      <c r="AY29" s="813">
        <v>0</v>
      </c>
      <c r="AZ29" s="813">
        <f t="shared" si="76"/>
        <v>0</v>
      </c>
      <c r="BA29" s="884">
        <f t="shared" si="5"/>
        <v>32.94</v>
      </c>
      <c r="BB29" s="884">
        <f t="shared" si="6"/>
        <v>32.94</v>
      </c>
      <c r="BC29" s="884">
        <f t="shared" si="7"/>
        <v>32.94</v>
      </c>
      <c r="BD29" s="884">
        <f t="shared" si="8"/>
        <v>32.94</v>
      </c>
      <c r="BE29" s="885">
        <f t="shared" si="18"/>
        <v>32.94</v>
      </c>
      <c r="BF29" s="817">
        <v>21</v>
      </c>
      <c r="BG29" s="813">
        <f>+BG24+BG27</f>
        <v>0</v>
      </c>
      <c r="BH29" s="813">
        <f t="shared" ref="BH29:BJ29" si="77">+BH24+BH27</f>
        <v>0</v>
      </c>
      <c r="BI29" s="813">
        <f t="shared" si="77"/>
        <v>0</v>
      </c>
      <c r="BJ29" s="813">
        <f t="shared" si="77"/>
        <v>0</v>
      </c>
      <c r="BK29" s="813">
        <f>+BK24+BK27</f>
        <v>0</v>
      </c>
      <c r="BL29" s="813">
        <f>+BL24+BL27</f>
        <v>0</v>
      </c>
      <c r="BM29" s="813"/>
      <c r="BN29" s="813"/>
      <c r="BO29" s="813"/>
      <c r="BP29" s="813"/>
      <c r="BQ29" s="813"/>
      <c r="BR29" s="813"/>
      <c r="BS29" s="813"/>
      <c r="BT29" s="813"/>
      <c r="BU29" s="813"/>
      <c r="BV29" s="813"/>
      <c r="BW29" s="813"/>
      <c r="BX29" s="813"/>
      <c r="BY29" s="813"/>
      <c r="BZ29" s="813"/>
      <c r="CA29" s="813"/>
      <c r="CB29" s="813"/>
      <c r="CC29" s="813"/>
      <c r="CD29" s="810"/>
      <c r="CE29" s="814">
        <v>21</v>
      </c>
      <c r="CF29" s="813">
        <f t="shared" si="9"/>
        <v>0</v>
      </c>
      <c r="CG29" s="813">
        <f t="shared" si="10"/>
        <v>0</v>
      </c>
      <c r="CH29" s="813">
        <f t="shared" ref="CH29" si="78">+CH24+CH27</f>
        <v>21</v>
      </c>
      <c r="CI29" s="851"/>
      <c r="CJ29" s="886"/>
      <c r="CK29" s="887"/>
      <c r="CL29" s="887"/>
      <c r="CM29" s="887"/>
      <c r="CN29" s="887"/>
      <c r="CO29" s="887"/>
      <c r="CP29" s="887"/>
      <c r="CQ29" s="887"/>
      <c r="CR29" s="887"/>
      <c r="CS29" s="887"/>
      <c r="CT29" s="887"/>
      <c r="CU29" s="887"/>
      <c r="CV29" s="887"/>
      <c r="CW29" s="887"/>
      <c r="CX29" s="887"/>
      <c r="CY29" s="887"/>
      <c r="CZ29" s="887"/>
      <c r="DA29" s="887"/>
      <c r="DB29" s="887"/>
      <c r="DC29" s="887"/>
      <c r="DD29" s="887"/>
      <c r="DE29" s="887"/>
      <c r="DF29" s="887"/>
      <c r="DG29" s="887"/>
      <c r="DH29" s="887"/>
      <c r="DI29" s="858">
        <f>DE29+DC29+DA29+CY29+CW29+CU29+CS29+CQ29+CO29+CM29+CK29+DG29</f>
        <v>0</v>
      </c>
      <c r="DJ29" s="888"/>
      <c r="DK29" s="859">
        <f t="shared" si="72"/>
        <v>0</v>
      </c>
      <c r="DL29" s="860">
        <f>CM29+CO29+CQ29+CS29+CU29+CW29+CY29+DA29+DC29+DE29+DG29+CK29</f>
        <v>0</v>
      </c>
      <c r="DM29" s="859">
        <f>CN29+CP29+CR29+CL29</f>
        <v>0</v>
      </c>
      <c r="DN29" s="887"/>
      <c r="DO29" s="889"/>
      <c r="DP29" s="889"/>
      <c r="DQ29" s="889"/>
      <c r="DR29" s="889"/>
      <c r="DS29" s="889"/>
      <c r="DT29" s="889"/>
      <c r="DU29" s="889"/>
      <c r="DV29" s="889"/>
      <c r="DW29" s="889"/>
      <c r="DX29" s="889"/>
      <c r="DY29" s="889"/>
      <c r="DZ29" s="889"/>
      <c r="EA29" s="889"/>
      <c r="EB29" s="889"/>
      <c r="EC29" s="889"/>
      <c r="ED29" s="889"/>
      <c r="EE29" s="889"/>
      <c r="EF29" s="889"/>
      <c r="EG29" s="889"/>
      <c r="EH29" s="889"/>
      <c r="EI29" s="889"/>
      <c r="EJ29" s="889"/>
      <c r="EK29" s="889"/>
      <c r="EL29" s="889"/>
      <c r="EM29" s="858">
        <f>EI29+EG29+EE29+EC29+EA29+DY29+DW29+DU29+DS29+DQ29+DO29+EK29</f>
        <v>0</v>
      </c>
      <c r="EN29" s="888"/>
      <c r="EO29" s="859">
        <f t="shared" si="70"/>
        <v>0</v>
      </c>
      <c r="EP29" s="860">
        <f>DQ29+DS29+DU29+DW29+DY29+EA29+EC29+EE29+EG29+EI29+EK29+DO29</f>
        <v>0</v>
      </c>
      <c r="EQ29" s="862">
        <f>DR29+DT29+DV29+DP29</f>
        <v>0</v>
      </c>
      <c r="ER29" s="823" t="e">
        <f t="shared" si="13"/>
        <v>#DIV/0!</v>
      </c>
      <c r="ES29" s="824" t="e">
        <f t="shared" si="14"/>
        <v>#DIV/0!</v>
      </c>
      <c r="ET29" s="825">
        <f t="shared" si="15"/>
        <v>0</v>
      </c>
      <c r="EU29" s="826">
        <f t="shared" si="16"/>
        <v>1</v>
      </c>
      <c r="EV29" s="826">
        <f t="shared" si="17"/>
        <v>0.52179999999999993</v>
      </c>
      <c r="EW29" s="757"/>
      <c r="EX29" s="755"/>
      <c r="EY29" s="755"/>
      <c r="EZ29" s="756"/>
      <c r="FA29" s="756"/>
      <c r="FB29" s="36"/>
    </row>
    <row r="30" spans="1:158" s="149" customFormat="1" ht="32.25" customHeight="1" thickBot="1" x14ac:dyDescent="0.3">
      <c r="A30" s="407"/>
      <c r="B30" s="766"/>
      <c r="C30" s="767"/>
      <c r="D30" s="768"/>
      <c r="E30" s="766"/>
      <c r="F30" s="809" t="s">
        <v>45</v>
      </c>
      <c r="G30" s="833">
        <f t="shared" ref="G30:AA30" si="79">+G25+G28</f>
        <v>21097561585</v>
      </c>
      <c r="H30" s="892">
        <f t="shared" si="79"/>
        <v>289140119</v>
      </c>
      <c r="I30" s="874"/>
      <c r="J30" s="874"/>
      <c r="K30" s="874">
        <f t="shared" si="79"/>
        <v>550000000</v>
      </c>
      <c r="L30" s="874">
        <f t="shared" si="79"/>
        <v>0</v>
      </c>
      <c r="M30" s="874">
        <f t="shared" si="79"/>
        <v>550000000</v>
      </c>
      <c r="N30" s="874">
        <f t="shared" si="79"/>
        <v>124132000</v>
      </c>
      <c r="O30" s="874">
        <f t="shared" si="79"/>
        <v>550000000</v>
      </c>
      <c r="P30" s="874">
        <f t="shared" si="79"/>
        <v>124132000</v>
      </c>
      <c r="Q30" s="874">
        <f t="shared" si="79"/>
        <v>550000000</v>
      </c>
      <c r="R30" s="874">
        <f t="shared" si="79"/>
        <v>178240000</v>
      </c>
      <c r="S30" s="874">
        <f t="shared" si="79"/>
        <v>450000000</v>
      </c>
      <c r="T30" s="874">
        <f t="shared" si="79"/>
        <v>217445119</v>
      </c>
      <c r="U30" s="874">
        <f t="shared" si="79"/>
        <v>289140119</v>
      </c>
      <c r="V30" s="874">
        <f t="shared" si="79"/>
        <v>270181119</v>
      </c>
      <c r="W30" s="874">
        <f t="shared" si="79"/>
        <v>289140119</v>
      </c>
      <c r="X30" s="874">
        <f t="shared" si="79"/>
        <v>289140119</v>
      </c>
      <c r="Y30" s="874">
        <f t="shared" si="79"/>
        <v>270181119</v>
      </c>
      <c r="Z30" s="874">
        <f t="shared" si="79"/>
        <v>289140119</v>
      </c>
      <c r="AA30" s="875">
        <f t="shared" si="79"/>
        <v>270181119</v>
      </c>
      <c r="AB30" s="892">
        <f t="shared" ref="AB30:BG30" si="80">+AB28+AB25</f>
        <v>11377099533</v>
      </c>
      <c r="AC30" s="874">
        <f t="shared" si="80"/>
        <v>41037700</v>
      </c>
      <c r="AD30" s="874">
        <f t="shared" si="80"/>
        <v>41037700</v>
      </c>
      <c r="AE30" s="874">
        <f t="shared" si="80"/>
        <v>240276667</v>
      </c>
      <c r="AF30" s="874">
        <f t="shared" si="80"/>
        <v>240276667</v>
      </c>
      <c r="AG30" s="874">
        <f t="shared" si="80"/>
        <v>211267266</v>
      </c>
      <c r="AH30" s="874">
        <f t="shared" si="80"/>
        <v>211267266</v>
      </c>
      <c r="AI30" s="874">
        <f t="shared" si="80"/>
        <v>13824900</v>
      </c>
      <c r="AJ30" s="874">
        <f t="shared" si="80"/>
        <v>13824900</v>
      </c>
      <c r="AK30" s="874">
        <f t="shared" si="80"/>
        <v>0</v>
      </c>
      <c r="AL30" s="874">
        <f t="shared" si="80"/>
        <v>0</v>
      </c>
      <c r="AM30" s="874">
        <f t="shared" si="80"/>
        <v>71996000</v>
      </c>
      <c r="AN30" s="874">
        <f t="shared" si="80"/>
        <v>71996000</v>
      </c>
      <c r="AO30" s="874">
        <f t="shared" si="80"/>
        <v>1670063333</v>
      </c>
      <c r="AP30" s="874">
        <f t="shared" si="80"/>
        <v>0</v>
      </c>
      <c r="AQ30" s="874">
        <f t="shared" si="80"/>
        <v>1670063333</v>
      </c>
      <c r="AR30" s="874">
        <f t="shared" si="80"/>
        <v>0</v>
      </c>
      <c r="AS30" s="874">
        <f t="shared" si="80"/>
        <v>193619022</v>
      </c>
      <c r="AT30" s="874">
        <f t="shared" si="80"/>
        <v>6500000</v>
      </c>
      <c r="AU30" s="893">
        <f t="shared" si="80"/>
        <v>461222022</v>
      </c>
      <c r="AV30" s="893">
        <f t="shared" si="80"/>
        <v>13880000</v>
      </c>
      <c r="AW30" s="893">
        <f t="shared" si="80"/>
        <v>461222022</v>
      </c>
      <c r="AX30" s="893">
        <f>+AX28+AX25</f>
        <v>0</v>
      </c>
      <c r="AY30" s="893">
        <f t="shared" si="80"/>
        <v>-4408049732</v>
      </c>
      <c r="AZ30" s="893">
        <f t="shared" si="80"/>
        <v>23966933</v>
      </c>
      <c r="BA30" s="874">
        <f t="shared" si="80"/>
        <v>626542533</v>
      </c>
      <c r="BB30" s="874">
        <f t="shared" si="6"/>
        <v>626542533</v>
      </c>
      <c r="BC30" s="874">
        <f t="shared" si="7"/>
        <v>622749466</v>
      </c>
      <c r="BD30" s="874">
        <f t="shared" si="80"/>
        <v>626542533</v>
      </c>
      <c r="BE30" s="878">
        <f t="shared" si="80"/>
        <v>622749466</v>
      </c>
      <c r="BF30" s="894">
        <f t="shared" si="80"/>
        <v>1140424209</v>
      </c>
      <c r="BG30" s="893">
        <f t="shared" si="80"/>
        <v>713846426</v>
      </c>
      <c r="BH30" s="893">
        <f t="shared" ref="BH30:CM30" si="81">+BH28+BH25</f>
        <v>713846426</v>
      </c>
      <c r="BI30" s="893">
        <f t="shared" si="81"/>
        <v>51757584</v>
      </c>
      <c r="BJ30" s="893">
        <f t="shared" si="81"/>
        <v>17446333</v>
      </c>
      <c r="BK30" s="893">
        <f t="shared" si="81"/>
        <v>53118682</v>
      </c>
      <c r="BL30" s="893">
        <f t="shared" si="81"/>
        <v>42738903</v>
      </c>
      <c r="BM30" s="893">
        <f t="shared" si="81"/>
        <v>53366714</v>
      </c>
      <c r="BN30" s="893">
        <f t="shared" si="81"/>
        <v>0</v>
      </c>
      <c r="BO30" s="893">
        <f t="shared" si="81"/>
        <v>53366714</v>
      </c>
      <c r="BP30" s="893">
        <f t="shared" si="81"/>
        <v>0</v>
      </c>
      <c r="BQ30" s="893">
        <f t="shared" si="81"/>
        <v>53366714</v>
      </c>
      <c r="BR30" s="893">
        <f t="shared" si="81"/>
        <v>0</v>
      </c>
      <c r="BS30" s="893">
        <f t="shared" si="81"/>
        <v>38381140</v>
      </c>
      <c r="BT30" s="893">
        <f t="shared" si="81"/>
        <v>0</v>
      </c>
      <c r="BU30" s="893">
        <f t="shared" si="81"/>
        <v>32818970</v>
      </c>
      <c r="BV30" s="893">
        <f t="shared" si="81"/>
        <v>0</v>
      </c>
      <c r="BW30" s="893">
        <f t="shared" si="81"/>
        <v>32818970</v>
      </c>
      <c r="BX30" s="893">
        <f t="shared" si="81"/>
        <v>0</v>
      </c>
      <c r="BY30" s="893">
        <f t="shared" si="81"/>
        <v>10357302</v>
      </c>
      <c r="BZ30" s="893">
        <f t="shared" si="81"/>
        <v>0</v>
      </c>
      <c r="CA30" s="893">
        <f t="shared" si="81"/>
        <v>10357302</v>
      </c>
      <c r="CB30" s="893">
        <f t="shared" si="81"/>
        <v>0</v>
      </c>
      <c r="CC30" s="893">
        <f t="shared" si="81"/>
        <v>36619658</v>
      </c>
      <c r="CD30" s="895">
        <f t="shared" si="81"/>
        <v>0</v>
      </c>
      <c r="CE30" s="838">
        <f t="shared" si="81"/>
        <v>1140176176</v>
      </c>
      <c r="CF30" s="874">
        <f t="shared" si="9"/>
        <v>818722692</v>
      </c>
      <c r="CG30" s="874">
        <f t="shared" si="10"/>
        <v>774031662</v>
      </c>
      <c r="CH30" s="874">
        <f t="shared" si="81"/>
        <v>1140176176</v>
      </c>
      <c r="CI30" s="875">
        <f t="shared" si="81"/>
        <v>774031662</v>
      </c>
      <c r="CJ30" s="842">
        <f t="shared" si="81"/>
        <v>12800000000</v>
      </c>
      <c r="CK30" s="839">
        <f t="shared" si="81"/>
        <v>0</v>
      </c>
      <c r="CL30" s="839">
        <f t="shared" si="81"/>
        <v>0</v>
      </c>
      <c r="CM30" s="839">
        <f t="shared" si="81"/>
        <v>0</v>
      </c>
      <c r="CN30" s="839">
        <f t="shared" ref="CN30:DS30" si="82">+CN28+CN25</f>
        <v>0</v>
      </c>
      <c r="CO30" s="839">
        <f t="shared" si="82"/>
        <v>0</v>
      </c>
      <c r="CP30" s="839">
        <f t="shared" si="82"/>
        <v>0</v>
      </c>
      <c r="CQ30" s="839">
        <f t="shared" si="82"/>
        <v>0</v>
      </c>
      <c r="CR30" s="839">
        <f t="shared" si="82"/>
        <v>0</v>
      </c>
      <c r="CS30" s="839">
        <f t="shared" si="82"/>
        <v>0</v>
      </c>
      <c r="CT30" s="839">
        <f t="shared" si="82"/>
        <v>0</v>
      </c>
      <c r="CU30" s="839">
        <f t="shared" si="82"/>
        <v>0</v>
      </c>
      <c r="CV30" s="839">
        <f t="shared" si="82"/>
        <v>0</v>
      </c>
      <c r="CW30" s="839">
        <f t="shared" si="82"/>
        <v>0</v>
      </c>
      <c r="CX30" s="839">
        <f t="shared" si="82"/>
        <v>0</v>
      </c>
      <c r="CY30" s="839">
        <f t="shared" si="82"/>
        <v>0</v>
      </c>
      <c r="CZ30" s="839">
        <f t="shared" si="82"/>
        <v>0</v>
      </c>
      <c r="DA30" s="839">
        <f t="shared" si="82"/>
        <v>0</v>
      </c>
      <c r="DB30" s="839">
        <f t="shared" si="82"/>
        <v>0</v>
      </c>
      <c r="DC30" s="839">
        <f t="shared" si="82"/>
        <v>0</v>
      </c>
      <c r="DD30" s="839">
        <f t="shared" si="82"/>
        <v>0</v>
      </c>
      <c r="DE30" s="839">
        <f t="shared" si="82"/>
        <v>0</v>
      </c>
      <c r="DF30" s="839">
        <f t="shared" si="82"/>
        <v>0</v>
      </c>
      <c r="DG30" s="839">
        <f t="shared" si="82"/>
        <v>0</v>
      </c>
      <c r="DH30" s="839">
        <f t="shared" si="82"/>
        <v>0</v>
      </c>
      <c r="DI30" s="880">
        <f t="shared" si="82"/>
        <v>0</v>
      </c>
      <c r="DJ30" s="839">
        <f t="shared" si="82"/>
        <v>0</v>
      </c>
      <c r="DK30" s="881">
        <f t="shared" si="82"/>
        <v>0</v>
      </c>
      <c r="DL30" s="839">
        <f t="shared" si="82"/>
        <v>0</v>
      </c>
      <c r="DM30" s="839">
        <f t="shared" si="82"/>
        <v>0</v>
      </c>
      <c r="DN30" s="839">
        <f t="shared" si="82"/>
        <v>6339000000</v>
      </c>
      <c r="DO30" s="845">
        <f t="shared" si="82"/>
        <v>0</v>
      </c>
      <c r="DP30" s="845">
        <f t="shared" si="82"/>
        <v>0</v>
      </c>
      <c r="DQ30" s="845">
        <f t="shared" si="82"/>
        <v>0</v>
      </c>
      <c r="DR30" s="845">
        <f t="shared" si="82"/>
        <v>0</v>
      </c>
      <c r="DS30" s="845">
        <f t="shared" si="82"/>
        <v>0</v>
      </c>
      <c r="DT30" s="845">
        <f t="shared" ref="DT30:EQ30" si="83">+DT28+DT25</f>
        <v>0</v>
      </c>
      <c r="DU30" s="845">
        <f t="shared" si="83"/>
        <v>0</v>
      </c>
      <c r="DV30" s="845">
        <f t="shared" si="83"/>
        <v>0</v>
      </c>
      <c r="DW30" s="845">
        <f t="shared" si="83"/>
        <v>0</v>
      </c>
      <c r="DX30" s="845">
        <f t="shared" si="83"/>
        <v>0</v>
      </c>
      <c r="DY30" s="845">
        <f t="shared" si="83"/>
        <v>0</v>
      </c>
      <c r="DZ30" s="845">
        <f t="shared" si="83"/>
        <v>0</v>
      </c>
      <c r="EA30" s="845">
        <f t="shared" si="83"/>
        <v>0</v>
      </c>
      <c r="EB30" s="845">
        <f t="shared" si="83"/>
        <v>0</v>
      </c>
      <c r="EC30" s="845">
        <f t="shared" si="83"/>
        <v>0</v>
      </c>
      <c r="ED30" s="845">
        <f t="shared" si="83"/>
        <v>0</v>
      </c>
      <c r="EE30" s="845">
        <f t="shared" si="83"/>
        <v>0</v>
      </c>
      <c r="EF30" s="845">
        <f t="shared" si="83"/>
        <v>0</v>
      </c>
      <c r="EG30" s="845">
        <f t="shared" si="83"/>
        <v>0</v>
      </c>
      <c r="EH30" s="845">
        <f t="shared" si="83"/>
        <v>0</v>
      </c>
      <c r="EI30" s="845">
        <f t="shared" si="83"/>
        <v>0</v>
      </c>
      <c r="EJ30" s="845">
        <f t="shared" si="83"/>
        <v>0</v>
      </c>
      <c r="EK30" s="845">
        <f t="shared" si="83"/>
        <v>0</v>
      </c>
      <c r="EL30" s="845">
        <f t="shared" si="83"/>
        <v>0</v>
      </c>
      <c r="EM30" s="845">
        <f t="shared" si="83"/>
        <v>0</v>
      </c>
      <c r="EN30" s="845">
        <f t="shared" si="83"/>
        <v>0</v>
      </c>
      <c r="EO30" s="845">
        <f t="shared" si="83"/>
        <v>0</v>
      </c>
      <c r="EP30" s="845">
        <f t="shared" si="83"/>
        <v>0</v>
      </c>
      <c r="EQ30" s="847">
        <f t="shared" si="83"/>
        <v>0</v>
      </c>
      <c r="ER30" s="848">
        <f t="shared" si="13"/>
        <v>0.80459268548869489</v>
      </c>
      <c r="ES30" s="848">
        <f t="shared" si="14"/>
        <v>0.94541371524608975</v>
      </c>
      <c r="ET30" s="849">
        <f t="shared" si="15"/>
        <v>0.67887022926183294</v>
      </c>
      <c r="EU30" s="850">
        <f t="shared" si="16"/>
        <v>0.96111457034348247</v>
      </c>
      <c r="EV30" s="850">
        <f t="shared" si="17"/>
        <v>7.9012081101599019E-2</v>
      </c>
      <c r="EW30" s="757"/>
      <c r="EX30" s="755"/>
      <c r="EY30" s="755"/>
      <c r="EZ30" s="756"/>
      <c r="FA30" s="756"/>
      <c r="FB30" s="54"/>
    </row>
    <row r="31" spans="1:158" s="84" customFormat="1" ht="25.5" customHeight="1" x14ac:dyDescent="0.2">
      <c r="A31" s="403" t="s">
        <v>5</v>
      </c>
      <c r="B31" s="404"/>
      <c r="C31" s="404"/>
      <c r="D31" s="404"/>
      <c r="E31" s="404"/>
      <c r="F31" s="896" t="s">
        <v>44</v>
      </c>
      <c r="G31" s="902">
        <f>+G11+G18+G25</f>
        <v>141396729503</v>
      </c>
      <c r="H31" s="903">
        <f t="shared" ref="H31:AO31" si="84">+H25+H18+H11</f>
        <v>1228465666</v>
      </c>
      <c r="I31" s="904"/>
      <c r="J31" s="904"/>
      <c r="K31" s="904">
        <f t="shared" si="84"/>
        <v>1500000000</v>
      </c>
      <c r="L31" s="904">
        <f t="shared" si="84"/>
        <v>0</v>
      </c>
      <c r="M31" s="904">
        <f t="shared" si="84"/>
        <v>1500000000</v>
      </c>
      <c r="N31" s="904">
        <f t="shared" si="84"/>
        <v>364124000</v>
      </c>
      <c r="O31" s="904">
        <f t="shared" si="84"/>
        <v>1500000000</v>
      </c>
      <c r="P31" s="904">
        <f t="shared" si="84"/>
        <v>466112608</v>
      </c>
      <c r="Q31" s="904">
        <f t="shared" si="84"/>
        <v>1500000000</v>
      </c>
      <c r="R31" s="904">
        <f t="shared" si="84"/>
        <v>538643074</v>
      </c>
      <c r="S31" s="904">
        <f t="shared" si="84"/>
        <v>1500000000</v>
      </c>
      <c r="T31" s="904">
        <f t="shared" si="84"/>
        <v>603839687</v>
      </c>
      <c r="U31" s="904">
        <f t="shared" si="84"/>
        <v>1228465666</v>
      </c>
      <c r="V31" s="904">
        <f>+V25+V18+V11</f>
        <v>906927687</v>
      </c>
      <c r="W31" s="904">
        <f t="shared" si="84"/>
        <v>1228465666</v>
      </c>
      <c r="X31" s="904">
        <f>+X25+X18+X11</f>
        <v>1228465666</v>
      </c>
      <c r="Y31" s="904">
        <f t="shared" si="84"/>
        <v>906927687</v>
      </c>
      <c r="Z31" s="904">
        <f t="shared" si="84"/>
        <v>1228465666</v>
      </c>
      <c r="AA31" s="905">
        <f t="shared" si="84"/>
        <v>906927687</v>
      </c>
      <c r="AB31" s="903">
        <f t="shared" si="84"/>
        <v>19147105000</v>
      </c>
      <c r="AC31" s="904">
        <f t="shared" si="84"/>
        <v>0</v>
      </c>
      <c r="AD31" s="904">
        <f t="shared" si="84"/>
        <v>0</v>
      </c>
      <c r="AE31" s="904">
        <f t="shared" si="84"/>
        <v>664501000</v>
      </c>
      <c r="AF31" s="904">
        <f t="shared" si="84"/>
        <v>664501000</v>
      </c>
      <c r="AG31" s="904">
        <f t="shared" si="84"/>
        <v>237471000</v>
      </c>
      <c r="AH31" s="904">
        <f t="shared" si="84"/>
        <v>237471000</v>
      </c>
      <c r="AI31" s="904">
        <f t="shared" si="84"/>
        <v>142307000</v>
      </c>
      <c r="AJ31" s="904">
        <f t="shared" si="84"/>
        <v>142307000</v>
      </c>
      <c r="AK31" s="904">
        <f t="shared" si="84"/>
        <v>0</v>
      </c>
      <c r="AL31" s="904">
        <f t="shared" si="84"/>
        <v>0</v>
      </c>
      <c r="AM31" s="904">
        <f t="shared" si="84"/>
        <v>361667730</v>
      </c>
      <c r="AN31" s="904">
        <f t="shared" si="84"/>
        <v>361667730</v>
      </c>
      <c r="AO31" s="904">
        <f t="shared" si="84"/>
        <v>2680048837</v>
      </c>
      <c r="AP31" s="904">
        <f t="shared" ref="AP31:BU31" si="85">+AP25+AP18+AP11</f>
        <v>37205000</v>
      </c>
      <c r="AQ31" s="904">
        <f t="shared" si="85"/>
        <v>2886142755</v>
      </c>
      <c r="AR31" s="904">
        <f t="shared" si="85"/>
        <v>120675428</v>
      </c>
      <c r="AS31" s="904">
        <f t="shared" si="85"/>
        <v>2134073593</v>
      </c>
      <c r="AT31" s="904">
        <f t="shared" si="85"/>
        <v>6500000</v>
      </c>
      <c r="AU31" s="904">
        <f t="shared" si="85"/>
        <v>2680048838</v>
      </c>
      <c r="AV31" s="904">
        <f t="shared" si="85"/>
        <v>4849245247</v>
      </c>
      <c r="AW31" s="904">
        <f t="shared" si="85"/>
        <v>2680048838</v>
      </c>
      <c r="AX31" s="904">
        <f t="shared" si="85"/>
        <v>30937000</v>
      </c>
      <c r="AY31" s="904">
        <f t="shared" si="85"/>
        <v>4391299837</v>
      </c>
      <c r="AZ31" s="904">
        <f t="shared" si="85"/>
        <v>3962896411</v>
      </c>
      <c r="BA31" s="904">
        <f t="shared" si="85"/>
        <v>18857609428</v>
      </c>
      <c r="BB31" s="904">
        <f t="shared" si="85"/>
        <v>18857609428</v>
      </c>
      <c r="BC31" s="904">
        <f t="shared" si="85"/>
        <v>10413405816</v>
      </c>
      <c r="BD31" s="904">
        <f>+BD25+BD18+BD11</f>
        <v>18857609428</v>
      </c>
      <c r="BE31" s="906">
        <f t="shared" si="85"/>
        <v>10413405816</v>
      </c>
      <c r="BF31" s="907">
        <f t="shared" si="85"/>
        <v>28392396000</v>
      </c>
      <c r="BG31" s="904">
        <f t="shared" si="85"/>
        <v>2456670000</v>
      </c>
      <c r="BH31" s="904">
        <f t="shared" si="85"/>
        <v>2456670000</v>
      </c>
      <c r="BI31" s="904">
        <f t="shared" si="85"/>
        <v>2074670468</v>
      </c>
      <c r="BJ31" s="904">
        <f t="shared" si="85"/>
        <v>0</v>
      </c>
      <c r="BK31" s="904">
        <f t="shared" si="85"/>
        <v>1868474401</v>
      </c>
      <c r="BL31" s="904">
        <f t="shared" si="85"/>
        <v>0</v>
      </c>
      <c r="BM31" s="904">
        <f t="shared" si="85"/>
        <v>2868474401</v>
      </c>
      <c r="BN31" s="904">
        <f t="shared" si="85"/>
        <v>0</v>
      </c>
      <c r="BO31" s="904">
        <f t="shared" si="85"/>
        <v>2868474401</v>
      </c>
      <c r="BP31" s="904">
        <f t="shared" si="85"/>
        <v>0</v>
      </c>
      <c r="BQ31" s="904">
        <f t="shared" si="85"/>
        <v>2868474401</v>
      </c>
      <c r="BR31" s="904">
        <f t="shared" si="85"/>
        <v>0</v>
      </c>
      <c r="BS31" s="904">
        <f t="shared" si="85"/>
        <v>2868474409</v>
      </c>
      <c r="BT31" s="904">
        <f t="shared" si="85"/>
        <v>0</v>
      </c>
      <c r="BU31" s="904">
        <f t="shared" si="85"/>
        <v>1963459571</v>
      </c>
      <c r="BV31" s="904">
        <f t="shared" ref="BV31:DA31" si="86">+BV25+BV18+BV11</f>
        <v>0</v>
      </c>
      <c r="BW31" s="904">
        <f t="shared" si="86"/>
        <v>1938253736</v>
      </c>
      <c r="BX31" s="904">
        <f t="shared" si="86"/>
        <v>0</v>
      </c>
      <c r="BY31" s="904">
        <f t="shared" si="86"/>
        <v>1910047068</v>
      </c>
      <c r="BZ31" s="904">
        <f t="shared" si="86"/>
        <v>0</v>
      </c>
      <c r="CA31" s="904">
        <f t="shared" si="86"/>
        <v>1910047068</v>
      </c>
      <c r="CB31" s="904">
        <f t="shared" si="86"/>
        <v>0</v>
      </c>
      <c r="CC31" s="904">
        <f t="shared" si="86"/>
        <v>1796876076</v>
      </c>
      <c r="CD31" s="905">
        <f t="shared" si="86"/>
        <v>0</v>
      </c>
      <c r="CE31" s="903">
        <f t="shared" si="86"/>
        <v>27392396000</v>
      </c>
      <c r="CF31" s="904">
        <f t="shared" si="86"/>
        <v>6399814869</v>
      </c>
      <c r="CG31" s="904">
        <f>+CG25+CG18+CG11</f>
        <v>2456670000</v>
      </c>
      <c r="CH31" s="904">
        <f>+CH25+CH18+CH11</f>
        <v>27392396000</v>
      </c>
      <c r="CI31" s="905">
        <f>+CI25+CI18+CI11</f>
        <v>2456670000</v>
      </c>
      <c r="CJ31" s="903">
        <f t="shared" si="86"/>
        <v>73701000000</v>
      </c>
      <c r="CK31" s="904">
        <f t="shared" si="86"/>
        <v>0</v>
      </c>
      <c r="CL31" s="904">
        <f t="shared" si="86"/>
        <v>0</v>
      </c>
      <c r="CM31" s="904">
        <f t="shared" si="86"/>
        <v>0</v>
      </c>
      <c r="CN31" s="904">
        <f t="shared" si="86"/>
        <v>0</v>
      </c>
      <c r="CO31" s="904">
        <f t="shared" si="86"/>
        <v>0</v>
      </c>
      <c r="CP31" s="904">
        <f t="shared" si="86"/>
        <v>0</v>
      </c>
      <c r="CQ31" s="904">
        <f t="shared" si="86"/>
        <v>0</v>
      </c>
      <c r="CR31" s="904">
        <f t="shared" si="86"/>
        <v>0</v>
      </c>
      <c r="CS31" s="904">
        <f t="shared" si="86"/>
        <v>0</v>
      </c>
      <c r="CT31" s="904">
        <f t="shared" si="86"/>
        <v>0</v>
      </c>
      <c r="CU31" s="904">
        <f t="shared" si="86"/>
        <v>0</v>
      </c>
      <c r="CV31" s="904">
        <f t="shared" si="86"/>
        <v>0</v>
      </c>
      <c r="CW31" s="904">
        <f t="shared" si="86"/>
        <v>0</v>
      </c>
      <c r="CX31" s="904">
        <f t="shared" si="86"/>
        <v>0</v>
      </c>
      <c r="CY31" s="904">
        <f t="shared" si="86"/>
        <v>0</v>
      </c>
      <c r="CZ31" s="904">
        <f t="shared" si="86"/>
        <v>0</v>
      </c>
      <c r="DA31" s="904">
        <f t="shared" si="86"/>
        <v>0</v>
      </c>
      <c r="DB31" s="904">
        <f t="shared" ref="DB31:EG31" si="87">+DB25+DB18+DB11</f>
        <v>0</v>
      </c>
      <c r="DC31" s="904">
        <f t="shared" si="87"/>
        <v>0</v>
      </c>
      <c r="DD31" s="904">
        <f t="shared" si="87"/>
        <v>0</v>
      </c>
      <c r="DE31" s="904">
        <f t="shared" si="87"/>
        <v>0</v>
      </c>
      <c r="DF31" s="904">
        <f t="shared" si="87"/>
        <v>0</v>
      </c>
      <c r="DG31" s="904">
        <f t="shared" si="87"/>
        <v>0</v>
      </c>
      <c r="DH31" s="904">
        <f t="shared" si="87"/>
        <v>0</v>
      </c>
      <c r="DI31" s="904">
        <f t="shared" si="87"/>
        <v>0</v>
      </c>
      <c r="DJ31" s="904">
        <f t="shared" si="87"/>
        <v>0</v>
      </c>
      <c r="DK31" s="904">
        <f t="shared" si="87"/>
        <v>0</v>
      </c>
      <c r="DL31" s="904">
        <f t="shared" si="87"/>
        <v>0</v>
      </c>
      <c r="DM31" s="904">
        <f t="shared" si="87"/>
        <v>0</v>
      </c>
      <c r="DN31" s="906">
        <f t="shared" si="87"/>
        <v>28983000000</v>
      </c>
      <c r="DO31" s="899">
        <f t="shared" si="87"/>
        <v>0</v>
      </c>
      <c r="DP31" s="890">
        <f t="shared" si="87"/>
        <v>0</v>
      </c>
      <c r="DQ31" s="890">
        <f t="shared" si="87"/>
        <v>0</v>
      </c>
      <c r="DR31" s="890">
        <f t="shared" si="87"/>
        <v>0</v>
      </c>
      <c r="DS31" s="890">
        <f t="shared" si="87"/>
        <v>0</v>
      </c>
      <c r="DT31" s="890">
        <f t="shared" si="87"/>
        <v>0</v>
      </c>
      <c r="DU31" s="890">
        <f t="shared" si="87"/>
        <v>0</v>
      </c>
      <c r="DV31" s="890">
        <f t="shared" si="87"/>
        <v>0</v>
      </c>
      <c r="DW31" s="890">
        <f t="shared" si="87"/>
        <v>0</v>
      </c>
      <c r="DX31" s="890">
        <f t="shared" si="87"/>
        <v>0</v>
      </c>
      <c r="DY31" s="890">
        <f t="shared" si="87"/>
        <v>0</v>
      </c>
      <c r="DZ31" s="890">
        <f t="shared" si="87"/>
        <v>0</v>
      </c>
      <c r="EA31" s="890">
        <f t="shared" si="87"/>
        <v>0</v>
      </c>
      <c r="EB31" s="890">
        <f t="shared" si="87"/>
        <v>0</v>
      </c>
      <c r="EC31" s="890">
        <f t="shared" si="87"/>
        <v>0</v>
      </c>
      <c r="ED31" s="890">
        <f t="shared" si="87"/>
        <v>0</v>
      </c>
      <c r="EE31" s="890">
        <f t="shared" si="87"/>
        <v>0</v>
      </c>
      <c r="EF31" s="890">
        <f t="shared" si="87"/>
        <v>0</v>
      </c>
      <c r="EG31" s="890">
        <f t="shared" si="87"/>
        <v>0</v>
      </c>
      <c r="EH31" s="890">
        <f t="shared" ref="EH31:EQ31" si="88">+EH25+EH18+EH11</f>
        <v>0</v>
      </c>
      <c r="EI31" s="890">
        <f t="shared" si="88"/>
        <v>0</v>
      </c>
      <c r="EJ31" s="890">
        <f t="shared" si="88"/>
        <v>0</v>
      </c>
      <c r="EK31" s="890">
        <f t="shared" si="88"/>
        <v>0</v>
      </c>
      <c r="EL31" s="890">
        <f t="shared" si="88"/>
        <v>0</v>
      </c>
      <c r="EM31" s="890">
        <f t="shared" si="88"/>
        <v>0</v>
      </c>
      <c r="EN31" s="890">
        <f t="shared" si="88"/>
        <v>0</v>
      </c>
      <c r="EO31" s="890">
        <f t="shared" si="88"/>
        <v>0</v>
      </c>
      <c r="EP31" s="890">
        <f t="shared" si="88"/>
        <v>0</v>
      </c>
      <c r="EQ31" s="891">
        <f t="shared" si="88"/>
        <v>0</v>
      </c>
      <c r="ER31" s="759"/>
      <c r="ES31" s="760"/>
      <c r="ET31" s="760"/>
      <c r="EU31" s="760"/>
      <c r="EV31" s="760"/>
      <c r="EW31" s="758"/>
      <c r="EX31" s="758"/>
      <c r="EY31" s="758"/>
      <c r="EZ31" s="758"/>
      <c r="FA31" s="758"/>
      <c r="FB31" s="85"/>
    </row>
    <row r="32" spans="1:158" s="84" customFormat="1" ht="25.5" customHeight="1" x14ac:dyDescent="0.2">
      <c r="A32" s="403"/>
      <c r="B32" s="404"/>
      <c r="C32" s="404"/>
      <c r="D32" s="404"/>
      <c r="E32" s="404"/>
      <c r="F32" s="897" t="s">
        <v>46</v>
      </c>
      <c r="G32" s="908">
        <f t="shared" ref="G32:AN32" si="89">+G28+G21+G14</f>
        <v>509627504</v>
      </c>
      <c r="H32" s="909">
        <f t="shared" si="89"/>
        <v>0</v>
      </c>
      <c r="I32" s="910"/>
      <c r="J32" s="910"/>
      <c r="K32" s="910">
        <f t="shared" si="89"/>
        <v>0</v>
      </c>
      <c r="L32" s="910">
        <f t="shared" si="89"/>
        <v>0</v>
      </c>
      <c r="M32" s="910">
        <f t="shared" si="89"/>
        <v>0</v>
      </c>
      <c r="N32" s="910">
        <f t="shared" si="89"/>
        <v>0</v>
      </c>
      <c r="O32" s="910">
        <f t="shared" si="89"/>
        <v>0</v>
      </c>
      <c r="P32" s="910">
        <f t="shared" si="89"/>
        <v>0</v>
      </c>
      <c r="Q32" s="910">
        <f t="shared" si="89"/>
        <v>0</v>
      </c>
      <c r="R32" s="910">
        <f t="shared" si="89"/>
        <v>0</v>
      </c>
      <c r="S32" s="910">
        <f t="shared" si="89"/>
        <v>0</v>
      </c>
      <c r="T32" s="910">
        <f t="shared" si="89"/>
        <v>0</v>
      </c>
      <c r="U32" s="910">
        <f t="shared" si="89"/>
        <v>0</v>
      </c>
      <c r="V32" s="910">
        <f t="shared" si="89"/>
        <v>0</v>
      </c>
      <c r="W32" s="910">
        <f t="shared" si="89"/>
        <v>0</v>
      </c>
      <c r="X32" s="910">
        <f t="shared" si="89"/>
        <v>0</v>
      </c>
      <c r="Y32" s="910">
        <f t="shared" si="89"/>
        <v>0</v>
      </c>
      <c r="Z32" s="910">
        <f t="shared" si="89"/>
        <v>0</v>
      </c>
      <c r="AA32" s="911">
        <f t="shared" si="89"/>
        <v>0</v>
      </c>
      <c r="AB32" s="909">
        <f t="shared" si="89"/>
        <v>486388734</v>
      </c>
      <c r="AC32" s="910">
        <f t="shared" si="89"/>
        <v>142637700</v>
      </c>
      <c r="AD32" s="910">
        <f t="shared" si="89"/>
        <v>142637700</v>
      </c>
      <c r="AE32" s="910">
        <f t="shared" si="89"/>
        <v>89070967</v>
      </c>
      <c r="AF32" s="910">
        <f t="shared" si="89"/>
        <v>89070967</v>
      </c>
      <c r="AG32" s="910">
        <f t="shared" si="89"/>
        <v>82127467</v>
      </c>
      <c r="AH32" s="910">
        <f t="shared" si="89"/>
        <v>82127467</v>
      </c>
      <c r="AI32" s="910">
        <f t="shared" si="89"/>
        <v>25369800</v>
      </c>
      <c r="AJ32" s="910">
        <f t="shared" si="89"/>
        <v>25369800</v>
      </c>
      <c r="AK32" s="910">
        <f t="shared" si="89"/>
        <v>0</v>
      </c>
      <c r="AL32" s="910">
        <f t="shared" si="89"/>
        <v>0</v>
      </c>
      <c r="AM32" s="910">
        <f t="shared" si="89"/>
        <v>3377600</v>
      </c>
      <c r="AN32" s="910">
        <f t="shared" si="89"/>
        <v>3377600</v>
      </c>
      <c r="AO32" s="910">
        <f t="shared" ref="AO32:BT32" si="90">+AO28+AO21+AO14</f>
        <v>10990622</v>
      </c>
      <c r="AP32" s="910">
        <f t="shared" si="90"/>
        <v>10990635</v>
      </c>
      <c r="AQ32" s="910">
        <f t="shared" si="90"/>
        <v>41143390</v>
      </c>
      <c r="AR32" s="910">
        <f t="shared" si="90"/>
        <v>25839765</v>
      </c>
      <c r="AS32" s="910">
        <f t="shared" si="90"/>
        <v>34890189</v>
      </c>
      <c r="AT32" s="910">
        <f t="shared" si="90"/>
        <v>0</v>
      </c>
      <c r="AU32" s="910">
        <f t="shared" si="90"/>
        <v>33636990</v>
      </c>
      <c r="AV32" s="910">
        <f t="shared" si="90"/>
        <v>0</v>
      </c>
      <c r="AW32" s="910">
        <f t="shared" si="90"/>
        <v>6748410</v>
      </c>
      <c r="AX32" s="910">
        <f t="shared" si="90"/>
        <v>3840300</v>
      </c>
      <c r="AY32" s="910">
        <f t="shared" si="90"/>
        <v>16395599</v>
      </c>
      <c r="AZ32" s="910">
        <f t="shared" si="90"/>
        <v>7002900</v>
      </c>
      <c r="BA32" s="910">
        <f t="shared" si="90"/>
        <v>486388734</v>
      </c>
      <c r="BB32" s="910">
        <f t="shared" si="90"/>
        <v>486388734</v>
      </c>
      <c r="BC32" s="910">
        <f t="shared" si="90"/>
        <v>390257134</v>
      </c>
      <c r="BD32" s="910">
        <f t="shared" si="90"/>
        <v>486388734</v>
      </c>
      <c r="BE32" s="912">
        <f>+BE28+BE21+BE14</f>
        <v>390257134</v>
      </c>
      <c r="BF32" s="913">
        <f>+BF28+BF21+BF14</f>
        <v>397760574</v>
      </c>
      <c r="BG32" s="910">
        <f t="shared" si="90"/>
        <v>148614337</v>
      </c>
      <c r="BH32" s="910">
        <f t="shared" si="90"/>
        <v>147457670</v>
      </c>
      <c r="BI32" s="910">
        <f t="shared" si="90"/>
        <v>123211801</v>
      </c>
      <c r="BJ32" s="910">
        <f t="shared" si="90"/>
        <v>72312967</v>
      </c>
      <c r="BK32" s="910">
        <f t="shared" si="90"/>
        <v>47155274</v>
      </c>
      <c r="BL32" s="910">
        <f t="shared" si="90"/>
        <v>47545366</v>
      </c>
      <c r="BM32" s="910">
        <f t="shared" si="90"/>
        <v>47403306</v>
      </c>
      <c r="BN32" s="910">
        <f t="shared" si="90"/>
        <v>0</v>
      </c>
      <c r="BO32" s="910">
        <f t="shared" si="90"/>
        <v>14985578</v>
      </c>
      <c r="BP32" s="910">
        <f t="shared" si="90"/>
        <v>0</v>
      </c>
      <c r="BQ32" s="910">
        <f t="shared" si="90"/>
        <v>14985578</v>
      </c>
      <c r="BR32" s="910">
        <f t="shared" si="90"/>
        <v>0</v>
      </c>
      <c r="BS32" s="910">
        <f t="shared" si="90"/>
        <v>0</v>
      </c>
      <c r="BT32" s="910">
        <f t="shared" si="90"/>
        <v>0</v>
      </c>
      <c r="BU32" s="910">
        <f t="shared" ref="BU32:CZ32" si="91">+BU28+BU21+BU14</f>
        <v>0</v>
      </c>
      <c r="BV32" s="910">
        <f t="shared" si="91"/>
        <v>0</v>
      </c>
      <c r="BW32" s="910">
        <f t="shared" si="91"/>
        <v>0</v>
      </c>
      <c r="BX32" s="910">
        <f t="shared" si="91"/>
        <v>0</v>
      </c>
      <c r="BY32" s="910">
        <f t="shared" si="91"/>
        <v>0</v>
      </c>
      <c r="BZ32" s="910">
        <f t="shared" si="91"/>
        <v>0</v>
      </c>
      <c r="CA32" s="910">
        <f t="shared" si="91"/>
        <v>0</v>
      </c>
      <c r="CB32" s="910">
        <f t="shared" si="91"/>
        <v>0</v>
      </c>
      <c r="CC32" s="910">
        <f t="shared" si="91"/>
        <v>0</v>
      </c>
      <c r="CD32" s="911">
        <f t="shared" si="91"/>
        <v>0</v>
      </c>
      <c r="CE32" s="914">
        <f>+CE28+CE21+CE14</f>
        <v>396355874</v>
      </c>
      <c r="CF32" s="910">
        <f t="shared" si="91"/>
        <v>318981412</v>
      </c>
      <c r="CG32" s="910">
        <f>+CG28+CG21+CG14</f>
        <v>267316003</v>
      </c>
      <c r="CH32" s="910">
        <f t="shared" si="91"/>
        <v>396355874</v>
      </c>
      <c r="CI32" s="911">
        <f>+CI28+CI21+CI14</f>
        <v>267316003</v>
      </c>
      <c r="CJ32" s="909">
        <f t="shared" si="91"/>
        <v>0</v>
      </c>
      <c r="CK32" s="910">
        <f t="shared" si="91"/>
        <v>0</v>
      </c>
      <c r="CL32" s="910">
        <f t="shared" si="91"/>
        <v>0</v>
      </c>
      <c r="CM32" s="910">
        <f t="shared" si="91"/>
        <v>0</v>
      </c>
      <c r="CN32" s="910">
        <f t="shared" si="91"/>
        <v>0</v>
      </c>
      <c r="CO32" s="910">
        <f t="shared" si="91"/>
        <v>0</v>
      </c>
      <c r="CP32" s="910">
        <f t="shared" si="91"/>
        <v>0</v>
      </c>
      <c r="CQ32" s="910">
        <f t="shared" si="91"/>
        <v>0</v>
      </c>
      <c r="CR32" s="910">
        <f t="shared" si="91"/>
        <v>0</v>
      </c>
      <c r="CS32" s="910">
        <f t="shared" si="91"/>
        <v>0</v>
      </c>
      <c r="CT32" s="910">
        <f t="shared" si="91"/>
        <v>0</v>
      </c>
      <c r="CU32" s="910">
        <f t="shared" si="91"/>
        <v>0</v>
      </c>
      <c r="CV32" s="910">
        <f t="shared" si="91"/>
        <v>0</v>
      </c>
      <c r="CW32" s="910">
        <f t="shared" si="91"/>
        <v>0</v>
      </c>
      <c r="CX32" s="910">
        <f t="shared" si="91"/>
        <v>0</v>
      </c>
      <c r="CY32" s="910">
        <f t="shared" si="91"/>
        <v>0</v>
      </c>
      <c r="CZ32" s="910">
        <f t="shared" si="91"/>
        <v>0</v>
      </c>
      <c r="DA32" s="910">
        <f t="shared" ref="DA32:EF32" si="92">+DA28+DA21+DA14</f>
        <v>0</v>
      </c>
      <c r="DB32" s="910">
        <f t="shared" si="92"/>
        <v>0</v>
      </c>
      <c r="DC32" s="910">
        <f t="shared" si="92"/>
        <v>0</v>
      </c>
      <c r="DD32" s="910">
        <f t="shared" si="92"/>
        <v>0</v>
      </c>
      <c r="DE32" s="910">
        <f t="shared" si="92"/>
        <v>0</v>
      </c>
      <c r="DF32" s="910">
        <f t="shared" si="92"/>
        <v>0</v>
      </c>
      <c r="DG32" s="910">
        <f t="shared" si="92"/>
        <v>0</v>
      </c>
      <c r="DH32" s="910">
        <f t="shared" si="92"/>
        <v>0</v>
      </c>
      <c r="DI32" s="910">
        <f t="shared" si="92"/>
        <v>0</v>
      </c>
      <c r="DJ32" s="910">
        <f t="shared" si="92"/>
        <v>0</v>
      </c>
      <c r="DK32" s="910">
        <f t="shared" si="92"/>
        <v>0</v>
      </c>
      <c r="DL32" s="910">
        <f t="shared" si="92"/>
        <v>0</v>
      </c>
      <c r="DM32" s="910">
        <f t="shared" si="92"/>
        <v>0</v>
      </c>
      <c r="DN32" s="912">
        <f t="shared" si="92"/>
        <v>0</v>
      </c>
      <c r="DO32" s="900">
        <f t="shared" si="92"/>
        <v>0</v>
      </c>
      <c r="DP32" s="304">
        <f t="shared" si="92"/>
        <v>0</v>
      </c>
      <c r="DQ32" s="304">
        <f t="shared" si="92"/>
        <v>0</v>
      </c>
      <c r="DR32" s="304">
        <f t="shared" si="92"/>
        <v>0</v>
      </c>
      <c r="DS32" s="304">
        <f t="shared" si="92"/>
        <v>0</v>
      </c>
      <c r="DT32" s="304">
        <f t="shared" si="92"/>
        <v>0</v>
      </c>
      <c r="DU32" s="304">
        <f t="shared" si="92"/>
        <v>0</v>
      </c>
      <c r="DV32" s="304">
        <f t="shared" si="92"/>
        <v>0</v>
      </c>
      <c r="DW32" s="304">
        <f t="shared" si="92"/>
        <v>0</v>
      </c>
      <c r="DX32" s="304">
        <f t="shared" si="92"/>
        <v>0</v>
      </c>
      <c r="DY32" s="304">
        <f t="shared" si="92"/>
        <v>0</v>
      </c>
      <c r="DZ32" s="304">
        <f t="shared" si="92"/>
        <v>0</v>
      </c>
      <c r="EA32" s="304">
        <f t="shared" si="92"/>
        <v>0</v>
      </c>
      <c r="EB32" s="304">
        <f t="shared" si="92"/>
        <v>0</v>
      </c>
      <c r="EC32" s="304">
        <f t="shared" si="92"/>
        <v>0</v>
      </c>
      <c r="ED32" s="304">
        <f t="shared" si="92"/>
        <v>0</v>
      </c>
      <c r="EE32" s="304">
        <f t="shared" si="92"/>
        <v>0</v>
      </c>
      <c r="EF32" s="304">
        <f t="shared" si="92"/>
        <v>0</v>
      </c>
      <c r="EG32" s="304">
        <f t="shared" ref="EG32:EQ32" si="93">+EG28+EG21+EG14</f>
        <v>0</v>
      </c>
      <c r="EH32" s="304">
        <f t="shared" si="93"/>
        <v>0</v>
      </c>
      <c r="EI32" s="304">
        <f t="shared" si="93"/>
        <v>0</v>
      </c>
      <c r="EJ32" s="304">
        <f t="shared" si="93"/>
        <v>0</v>
      </c>
      <c r="EK32" s="304">
        <f t="shared" si="93"/>
        <v>0</v>
      </c>
      <c r="EL32" s="304">
        <f t="shared" si="93"/>
        <v>0</v>
      </c>
      <c r="EM32" s="304">
        <f t="shared" si="93"/>
        <v>0</v>
      </c>
      <c r="EN32" s="304">
        <f t="shared" si="93"/>
        <v>0</v>
      </c>
      <c r="EO32" s="304">
        <f t="shared" si="93"/>
        <v>0</v>
      </c>
      <c r="EP32" s="304">
        <f t="shared" si="93"/>
        <v>0</v>
      </c>
      <c r="EQ32" s="329">
        <f t="shared" si="93"/>
        <v>0</v>
      </c>
      <c r="ER32" s="759"/>
      <c r="ES32" s="760"/>
      <c r="ET32" s="760"/>
      <c r="EU32" s="760"/>
      <c r="EV32" s="760"/>
      <c r="EW32" s="760"/>
      <c r="EX32" s="760"/>
      <c r="EY32" s="760"/>
      <c r="EZ32" s="760"/>
      <c r="FA32" s="760"/>
      <c r="FB32" s="85"/>
    </row>
    <row r="33" spans="1:158" s="84" customFormat="1" ht="25.5" customHeight="1" thickBot="1" x14ac:dyDescent="0.25">
      <c r="A33" s="405"/>
      <c r="B33" s="406"/>
      <c r="C33" s="406"/>
      <c r="D33" s="406"/>
      <c r="E33" s="406"/>
      <c r="F33" s="898" t="s">
        <v>47</v>
      </c>
      <c r="G33" s="915">
        <f>+G31+G32</f>
        <v>141906357007</v>
      </c>
      <c r="H33" s="916">
        <f>+H31+H32</f>
        <v>1228465666</v>
      </c>
      <c r="I33" s="917"/>
      <c r="J33" s="917"/>
      <c r="K33" s="917">
        <f t="shared" ref="K33:AI33" si="94">+K31+K32</f>
        <v>1500000000</v>
      </c>
      <c r="L33" s="917">
        <f t="shared" si="94"/>
        <v>0</v>
      </c>
      <c r="M33" s="917">
        <f t="shared" si="94"/>
        <v>1500000000</v>
      </c>
      <c r="N33" s="917">
        <f t="shared" si="94"/>
        <v>364124000</v>
      </c>
      <c r="O33" s="917">
        <f t="shared" si="94"/>
        <v>1500000000</v>
      </c>
      <c r="P33" s="917">
        <f t="shared" si="94"/>
        <v>466112608</v>
      </c>
      <c r="Q33" s="917">
        <f t="shared" si="94"/>
        <v>1500000000</v>
      </c>
      <c r="R33" s="917">
        <f t="shared" si="94"/>
        <v>538643074</v>
      </c>
      <c r="S33" s="917">
        <f t="shared" si="94"/>
        <v>1500000000</v>
      </c>
      <c r="T33" s="917">
        <f t="shared" si="94"/>
        <v>603839687</v>
      </c>
      <c r="U33" s="917">
        <f t="shared" si="94"/>
        <v>1228465666</v>
      </c>
      <c r="V33" s="917">
        <f t="shared" si="94"/>
        <v>906927687</v>
      </c>
      <c r="W33" s="917">
        <f t="shared" si="94"/>
        <v>1228465666</v>
      </c>
      <c r="X33" s="917">
        <f t="shared" si="94"/>
        <v>1228465666</v>
      </c>
      <c r="Y33" s="917">
        <f t="shared" si="94"/>
        <v>906927687</v>
      </c>
      <c r="Z33" s="917">
        <f t="shared" si="94"/>
        <v>1228465666</v>
      </c>
      <c r="AA33" s="918">
        <f t="shared" si="94"/>
        <v>906927687</v>
      </c>
      <c r="AB33" s="916">
        <f t="shared" si="94"/>
        <v>19633493734</v>
      </c>
      <c r="AC33" s="917">
        <f t="shared" si="94"/>
        <v>142637700</v>
      </c>
      <c r="AD33" s="917">
        <f t="shared" si="94"/>
        <v>142637700</v>
      </c>
      <c r="AE33" s="917">
        <f t="shared" si="94"/>
        <v>753571967</v>
      </c>
      <c r="AF33" s="917">
        <f t="shared" si="94"/>
        <v>753571967</v>
      </c>
      <c r="AG33" s="917">
        <f t="shared" si="94"/>
        <v>319598467</v>
      </c>
      <c r="AH33" s="917">
        <f t="shared" si="94"/>
        <v>319598467</v>
      </c>
      <c r="AI33" s="917">
        <f t="shared" si="94"/>
        <v>167676800</v>
      </c>
      <c r="AJ33" s="917">
        <f t="shared" ref="AJ33" si="95">+AJ31+AJ32</f>
        <v>167676800</v>
      </c>
      <c r="AK33" s="917">
        <f t="shared" ref="AK33" si="96">+AK31+AK32</f>
        <v>0</v>
      </c>
      <c r="AL33" s="917">
        <f t="shared" ref="AL33:CW33" si="97">+AL31+AL32</f>
        <v>0</v>
      </c>
      <c r="AM33" s="917">
        <f t="shared" si="97"/>
        <v>365045330</v>
      </c>
      <c r="AN33" s="917">
        <f t="shared" si="97"/>
        <v>365045330</v>
      </c>
      <c r="AO33" s="917">
        <f t="shared" si="97"/>
        <v>2691039459</v>
      </c>
      <c r="AP33" s="917">
        <f t="shared" si="97"/>
        <v>48195635</v>
      </c>
      <c r="AQ33" s="917">
        <f t="shared" si="97"/>
        <v>2927286145</v>
      </c>
      <c r="AR33" s="917">
        <f t="shared" si="97"/>
        <v>146515193</v>
      </c>
      <c r="AS33" s="917">
        <f t="shared" si="97"/>
        <v>2168963782</v>
      </c>
      <c r="AT33" s="917">
        <f t="shared" si="97"/>
        <v>6500000</v>
      </c>
      <c r="AU33" s="917">
        <f t="shared" si="97"/>
        <v>2713685828</v>
      </c>
      <c r="AV33" s="917">
        <f t="shared" si="97"/>
        <v>4849245247</v>
      </c>
      <c r="AW33" s="917">
        <f t="shared" si="97"/>
        <v>2686797248</v>
      </c>
      <c r="AX33" s="917">
        <f t="shared" si="97"/>
        <v>34777300</v>
      </c>
      <c r="AY33" s="917">
        <f t="shared" si="97"/>
        <v>4407695436</v>
      </c>
      <c r="AZ33" s="917">
        <f t="shared" si="97"/>
        <v>3969899311</v>
      </c>
      <c r="BA33" s="917">
        <f t="shared" si="97"/>
        <v>19343998162</v>
      </c>
      <c r="BB33" s="917">
        <f t="shared" si="97"/>
        <v>19343998162</v>
      </c>
      <c r="BC33" s="917">
        <f t="shared" si="97"/>
        <v>10803662950</v>
      </c>
      <c r="BD33" s="917">
        <f t="shared" si="97"/>
        <v>19343998162</v>
      </c>
      <c r="BE33" s="919">
        <f t="shared" si="97"/>
        <v>10803662950</v>
      </c>
      <c r="BF33" s="920">
        <f>+BF31+BF32</f>
        <v>28790156574</v>
      </c>
      <c r="BG33" s="917">
        <f t="shared" si="97"/>
        <v>2605284337</v>
      </c>
      <c r="BH33" s="917">
        <f t="shared" si="97"/>
        <v>2604127670</v>
      </c>
      <c r="BI33" s="917">
        <f t="shared" si="97"/>
        <v>2197882269</v>
      </c>
      <c r="BJ33" s="917">
        <f t="shared" si="97"/>
        <v>72312967</v>
      </c>
      <c r="BK33" s="917">
        <f t="shared" si="97"/>
        <v>1915629675</v>
      </c>
      <c r="BL33" s="917">
        <f t="shared" si="97"/>
        <v>47545366</v>
      </c>
      <c r="BM33" s="917">
        <f t="shared" si="97"/>
        <v>2915877707</v>
      </c>
      <c r="BN33" s="917">
        <f t="shared" si="97"/>
        <v>0</v>
      </c>
      <c r="BO33" s="917">
        <f t="shared" si="97"/>
        <v>2883459979</v>
      </c>
      <c r="BP33" s="917">
        <f t="shared" si="97"/>
        <v>0</v>
      </c>
      <c r="BQ33" s="917">
        <f t="shared" si="97"/>
        <v>2883459979</v>
      </c>
      <c r="BR33" s="917">
        <f t="shared" si="97"/>
        <v>0</v>
      </c>
      <c r="BS33" s="917">
        <f t="shared" si="97"/>
        <v>2868474409</v>
      </c>
      <c r="BT33" s="917">
        <f t="shared" si="97"/>
        <v>0</v>
      </c>
      <c r="BU33" s="917">
        <f t="shared" si="97"/>
        <v>1963459571</v>
      </c>
      <c r="BV33" s="917">
        <f t="shared" si="97"/>
        <v>0</v>
      </c>
      <c r="BW33" s="917">
        <f t="shared" si="97"/>
        <v>1938253736</v>
      </c>
      <c r="BX33" s="917">
        <f t="shared" si="97"/>
        <v>0</v>
      </c>
      <c r="BY33" s="917">
        <f t="shared" si="97"/>
        <v>1910047068</v>
      </c>
      <c r="BZ33" s="917">
        <f t="shared" si="97"/>
        <v>0</v>
      </c>
      <c r="CA33" s="917">
        <f t="shared" si="97"/>
        <v>1910047068</v>
      </c>
      <c r="CB33" s="917">
        <f t="shared" si="97"/>
        <v>0</v>
      </c>
      <c r="CC33" s="917">
        <f t="shared" si="97"/>
        <v>1796876076</v>
      </c>
      <c r="CD33" s="918">
        <f t="shared" si="97"/>
        <v>0</v>
      </c>
      <c r="CE33" s="916">
        <f t="shared" ref="CE33:CI33" si="98">+CE31+CE32</f>
        <v>27788751874</v>
      </c>
      <c r="CF33" s="917">
        <f t="shared" si="98"/>
        <v>6718796281</v>
      </c>
      <c r="CG33" s="917">
        <f t="shared" si="98"/>
        <v>2723986003</v>
      </c>
      <c r="CH33" s="917">
        <f t="shared" si="98"/>
        <v>27788751874</v>
      </c>
      <c r="CI33" s="918">
        <f t="shared" si="98"/>
        <v>2723986003</v>
      </c>
      <c r="CJ33" s="916">
        <f t="shared" si="97"/>
        <v>73701000000</v>
      </c>
      <c r="CK33" s="917">
        <f t="shared" si="97"/>
        <v>0</v>
      </c>
      <c r="CL33" s="917">
        <f t="shared" si="97"/>
        <v>0</v>
      </c>
      <c r="CM33" s="917">
        <f t="shared" si="97"/>
        <v>0</v>
      </c>
      <c r="CN33" s="917">
        <f t="shared" si="97"/>
        <v>0</v>
      </c>
      <c r="CO33" s="917">
        <f t="shared" si="97"/>
        <v>0</v>
      </c>
      <c r="CP33" s="917">
        <f t="shared" si="97"/>
        <v>0</v>
      </c>
      <c r="CQ33" s="917">
        <f t="shared" si="97"/>
        <v>0</v>
      </c>
      <c r="CR33" s="917">
        <f t="shared" si="97"/>
        <v>0</v>
      </c>
      <c r="CS33" s="917">
        <f t="shared" si="97"/>
        <v>0</v>
      </c>
      <c r="CT33" s="917">
        <f t="shared" si="97"/>
        <v>0</v>
      </c>
      <c r="CU33" s="917">
        <f t="shared" si="97"/>
        <v>0</v>
      </c>
      <c r="CV33" s="917">
        <f t="shared" si="97"/>
        <v>0</v>
      </c>
      <c r="CW33" s="917">
        <f t="shared" si="97"/>
        <v>0</v>
      </c>
      <c r="CX33" s="917">
        <f t="shared" ref="CX33:EQ33" si="99">+CX31+CX32</f>
        <v>0</v>
      </c>
      <c r="CY33" s="917">
        <f t="shared" si="99"/>
        <v>0</v>
      </c>
      <c r="CZ33" s="917">
        <f t="shared" si="99"/>
        <v>0</v>
      </c>
      <c r="DA33" s="917">
        <f t="shared" si="99"/>
        <v>0</v>
      </c>
      <c r="DB33" s="917">
        <f t="shared" si="99"/>
        <v>0</v>
      </c>
      <c r="DC33" s="917">
        <f t="shared" si="99"/>
        <v>0</v>
      </c>
      <c r="DD33" s="917">
        <f t="shared" si="99"/>
        <v>0</v>
      </c>
      <c r="DE33" s="917">
        <f t="shared" si="99"/>
        <v>0</v>
      </c>
      <c r="DF33" s="917">
        <f t="shared" si="99"/>
        <v>0</v>
      </c>
      <c r="DG33" s="917">
        <f t="shared" si="99"/>
        <v>0</v>
      </c>
      <c r="DH33" s="917">
        <f t="shared" si="99"/>
        <v>0</v>
      </c>
      <c r="DI33" s="917">
        <f t="shared" si="99"/>
        <v>0</v>
      </c>
      <c r="DJ33" s="917">
        <f t="shared" si="99"/>
        <v>0</v>
      </c>
      <c r="DK33" s="917">
        <f t="shared" si="99"/>
        <v>0</v>
      </c>
      <c r="DL33" s="917">
        <f t="shared" si="99"/>
        <v>0</v>
      </c>
      <c r="DM33" s="917">
        <f t="shared" si="99"/>
        <v>0</v>
      </c>
      <c r="DN33" s="919">
        <f t="shared" si="99"/>
        <v>28983000000</v>
      </c>
      <c r="DO33" s="901">
        <f t="shared" si="99"/>
        <v>0</v>
      </c>
      <c r="DP33" s="305">
        <f t="shared" si="99"/>
        <v>0</v>
      </c>
      <c r="DQ33" s="305">
        <f t="shared" si="99"/>
        <v>0</v>
      </c>
      <c r="DR33" s="305">
        <f t="shared" si="99"/>
        <v>0</v>
      </c>
      <c r="DS33" s="305">
        <f t="shared" si="99"/>
        <v>0</v>
      </c>
      <c r="DT33" s="305">
        <f t="shared" si="99"/>
        <v>0</v>
      </c>
      <c r="DU33" s="305">
        <f t="shared" si="99"/>
        <v>0</v>
      </c>
      <c r="DV33" s="305">
        <f t="shared" si="99"/>
        <v>0</v>
      </c>
      <c r="DW33" s="305">
        <f t="shared" si="99"/>
        <v>0</v>
      </c>
      <c r="DX33" s="305">
        <f t="shared" si="99"/>
        <v>0</v>
      </c>
      <c r="DY33" s="305">
        <f t="shared" si="99"/>
        <v>0</v>
      </c>
      <c r="DZ33" s="305">
        <f t="shared" si="99"/>
        <v>0</v>
      </c>
      <c r="EA33" s="305">
        <f t="shared" si="99"/>
        <v>0</v>
      </c>
      <c r="EB33" s="305">
        <f t="shared" si="99"/>
        <v>0</v>
      </c>
      <c r="EC33" s="305">
        <f t="shared" si="99"/>
        <v>0</v>
      </c>
      <c r="ED33" s="305">
        <f t="shared" si="99"/>
        <v>0</v>
      </c>
      <c r="EE33" s="305">
        <f t="shared" si="99"/>
        <v>0</v>
      </c>
      <c r="EF33" s="305">
        <f t="shared" si="99"/>
        <v>0</v>
      </c>
      <c r="EG33" s="305">
        <f t="shared" si="99"/>
        <v>0</v>
      </c>
      <c r="EH33" s="305">
        <f t="shared" si="99"/>
        <v>0</v>
      </c>
      <c r="EI33" s="305">
        <f t="shared" si="99"/>
        <v>0</v>
      </c>
      <c r="EJ33" s="305">
        <f t="shared" si="99"/>
        <v>0</v>
      </c>
      <c r="EK33" s="305">
        <f t="shared" si="99"/>
        <v>0</v>
      </c>
      <c r="EL33" s="305">
        <f t="shared" si="99"/>
        <v>0</v>
      </c>
      <c r="EM33" s="305">
        <f t="shared" si="99"/>
        <v>0</v>
      </c>
      <c r="EN33" s="305">
        <f t="shared" si="99"/>
        <v>0</v>
      </c>
      <c r="EO33" s="305">
        <f t="shared" si="99"/>
        <v>0</v>
      </c>
      <c r="EP33" s="305">
        <f t="shared" si="99"/>
        <v>0</v>
      </c>
      <c r="EQ33" s="330">
        <f t="shared" si="99"/>
        <v>0</v>
      </c>
      <c r="ER33" s="761"/>
      <c r="ES33" s="762"/>
      <c r="ET33" s="762"/>
      <c r="EU33" s="762"/>
      <c r="EV33" s="762"/>
      <c r="EW33" s="762"/>
      <c r="EX33" s="762"/>
      <c r="EY33" s="762"/>
      <c r="EZ33" s="762"/>
      <c r="FA33" s="762"/>
      <c r="FB33" s="85"/>
    </row>
    <row r="34" spans="1:158" ht="25.5" customHeight="1" x14ac:dyDescent="0.2">
      <c r="H34" s="52"/>
      <c r="I34" s="52"/>
      <c r="J34" s="52"/>
      <c r="K34" s="52"/>
      <c r="L34" s="52"/>
      <c r="M34" s="52"/>
      <c r="N34" s="52"/>
      <c r="O34" s="52"/>
      <c r="P34" s="52"/>
      <c r="Q34" s="52"/>
      <c r="R34" s="52"/>
      <c r="S34" s="52"/>
      <c r="T34" s="52"/>
      <c r="U34" s="52"/>
      <c r="V34" s="52"/>
      <c r="W34" s="52"/>
      <c r="X34" s="52"/>
      <c r="Y34" s="52"/>
      <c r="Z34" s="52"/>
      <c r="AA34" s="52"/>
      <c r="AB34" s="52"/>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80"/>
      <c r="BB34" s="80"/>
      <c r="BC34" s="80"/>
      <c r="BD34" s="80"/>
      <c r="BE34" s="8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FB34" s="36"/>
    </row>
    <row r="35" spans="1:158" ht="25.5" customHeight="1" x14ac:dyDescent="0.2">
      <c r="F35" s="59" t="s">
        <v>35</v>
      </c>
      <c r="G35" s="37"/>
      <c r="H35" s="37"/>
      <c r="I35" s="37"/>
      <c r="J35" s="37"/>
      <c r="K35" s="37"/>
      <c r="L35" s="37"/>
      <c r="M35" s="37"/>
      <c r="N35" s="37"/>
      <c r="O35" s="37"/>
      <c r="P35" s="37"/>
      <c r="Q35" s="37"/>
      <c r="R35" s="37"/>
      <c r="S35" s="37"/>
      <c r="T35" s="37"/>
      <c r="U35" s="37"/>
      <c r="V35" s="37"/>
      <c r="W35" s="37"/>
      <c r="X35" s="37"/>
      <c r="Y35" s="37"/>
      <c r="Z35" s="37"/>
      <c r="AA35" s="37"/>
      <c r="AB35" s="37"/>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90"/>
      <c r="BB35" s="91"/>
      <c r="BC35" s="91"/>
      <c r="BD35" s="91"/>
      <c r="BE35" s="80"/>
      <c r="BW35" s="41"/>
      <c r="BX35" s="41"/>
      <c r="BY35" s="41"/>
      <c r="BZ35" s="41"/>
      <c r="CA35" s="41"/>
      <c r="CB35" s="41"/>
      <c r="CC35" s="41"/>
      <c r="CD35" s="41"/>
      <c r="CE35" s="364"/>
      <c r="CF35" s="41"/>
      <c r="CG35" s="41"/>
      <c r="CH35" s="41"/>
      <c r="CI35" s="41"/>
      <c r="FB35" s="36"/>
    </row>
    <row r="36" spans="1:158" ht="25.5" customHeight="1" x14ac:dyDescent="0.2">
      <c r="F36" s="370" t="s">
        <v>36</v>
      </c>
      <c r="G36" s="470" t="s">
        <v>37</v>
      </c>
      <c r="H36" s="471"/>
      <c r="I36" s="471"/>
      <c r="J36" s="471"/>
      <c r="K36" s="471"/>
      <c r="L36" s="471"/>
      <c r="M36" s="472"/>
      <c r="N36" s="921" t="s">
        <v>38</v>
      </c>
      <c r="O36" s="922"/>
      <c r="P36" s="922"/>
      <c r="Q36" s="922"/>
      <c r="R36" s="922"/>
      <c r="S36" s="922"/>
      <c r="T36" s="923"/>
      <c r="BA36" s="89"/>
      <c r="BB36" s="89"/>
      <c r="BC36" s="89"/>
      <c r="BD36" s="89"/>
      <c r="BE36" s="89"/>
      <c r="BF36" s="45"/>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row>
    <row r="37" spans="1:158" ht="25.5" customHeight="1" x14ac:dyDescent="0.2">
      <c r="F37" s="371">
        <v>13</v>
      </c>
      <c r="G37" s="454" t="s">
        <v>79</v>
      </c>
      <c r="H37" s="454"/>
      <c r="I37" s="454"/>
      <c r="J37" s="454"/>
      <c r="K37" s="454"/>
      <c r="L37" s="454"/>
      <c r="M37" s="454"/>
      <c r="N37" s="454" t="s">
        <v>70</v>
      </c>
      <c r="O37" s="454"/>
      <c r="P37" s="454"/>
      <c r="Q37" s="454"/>
      <c r="R37" s="454"/>
      <c r="S37" s="454"/>
      <c r="T37" s="454"/>
      <c r="BA37" s="86"/>
      <c r="BB37" s="80"/>
      <c r="BC37" s="80"/>
      <c r="BD37" s="80"/>
      <c r="BE37" s="80"/>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3"/>
      <c r="DJ37" s="43"/>
      <c r="DK37" s="43"/>
      <c r="DL37" s="43"/>
      <c r="DM37" s="43"/>
      <c r="DN37" s="44"/>
      <c r="DO37" s="44"/>
      <c r="DP37" s="44"/>
      <c r="DQ37" s="44"/>
      <c r="DR37" s="44"/>
      <c r="DS37" s="44"/>
      <c r="DT37" s="44"/>
      <c r="DU37" s="44"/>
      <c r="DV37" s="44"/>
      <c r="DW37" s="44"/>
      <c r="DX37" s="44"/>
      <c r="DY37" s="44"/>
      <c r="DZ37" s="44"/>
      <c r="EA37" s="44"/>
      <c r="EB37" s="44"/>
      <c r="EC37" s="44"/>
      <c r="ED37" s="44"/>
      <c r="EE37" s="44"/>
      <c r="EF37" s="44"/>
    </row>
    <row r="38" spans="1:158" ht="25.5" customHeight="1" x14ac:dyDescent="0.2">
      <c r="F38" s="371">
        <v>14</v>
      </c>
      <c r="G38" s="454" t="s">
        <v>149</v>
      </c>
      <c r="H38" s="454"/>
      <c r="I38" s="454"/>
      <c r="J38" s="454"/>
      <c r="K38" s="454"/>
      <c r="L38" s="454"/>
      <c r="M38" s="454"/>
      <c r="N38" s="924" t="s">
        <v>468</v>
      </c>
      <c r="O38" s="924"/>
      <c r="P38" s="924"/>
      <c r="Q38" s="924"/>
      <c r="R38" s="924"/>
      <c r="S38" s="924"/>
      <c r="T38" s="924"/>
      <c r="BA38" s="86"/>
      <c r="BB38" s="80"/>
      <c r="BC38" s="80"/>
      <c r="BD38" s="80"/>
      <c r="BE38" s="80"/>
      <c r="BF38" s="46"/>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row>
    <row r="39" spans="1:158" ht="25.5" customHeight="1" x14ac:dyDescent="0.2">
      <c r="G39" s="53"/>
      <c r="Q39" s="53"/>
      <c r="BA39" s="86"/>
      <c r="BB39" s="80"/>
      <c r="BC39" s="80"/>
      <c r="BD39" s="80"/>
      <c r="BE39" s="80"/>
    </row>
    <row r="40" spans="1:158" ht="25.5" customHeight="1" x14ac:dyDescent="0.2">
      <c r="AD40" s="47"/>
      <c r="BB40" s="80"/>
      <c r="BC40" s="80"/>
      <c r="BD40" s="80"/>
      <c r="BE40" s="80"/>
      <c r="BF40" s="42"/>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row>
    <row r="41" spans="1:158" ht="25.5" customHeight="1" x14ac:dyDescent="0.25">
      <c r="AD41" s="47"/>
      <c r="BE41" s="87"/>
      <c r="BF41" s="42"/>
    </row>
    <row r="42" spans="1:158" ht="25.5" customHeight="1" x14ac:dyDescent="0.25">
      <c r="AD42" s="47"/>
      <c r="BE42" s="87"/>
      <c r="BF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row>
    <row r="43" spans="1:158" ht="25.5" customHeight="1" x14ac:dyDescent="0.25">
      <c r="BE43" s="87"/>
      <c r="BF43" s="88"/>
    </row>
    <row r="44" spans="1:158" ht="25.5" customHeight="1" x14ac:dyDescent="0.2">
      <c r="AD44" s="47"/>
    </row>
  </sheetData>
  <mergeCells count="62">
    <mergeCell ref="G38:M38"/>
    <mergeCell ref="N38:T38"/>
    <mergeCell ref="H7:EF7"/>
    <mergeCell ref="G36:M36"/>
    <mergeCell ref="N36:T36"/>
    <mergeCell ref="G37:M37"/>
    <mergeCell ref="N37:T37"/>
    <mergeCell ref="FA10:FA16"/>
    <mergeCell ref="EZ10:EZ16"/>
    <mergeCell ref="EW17:EW23"/>
    <mergeCell ref="EX10:EX16"/>
    <mergeCell ref="EW10:EW16"/>
    <mergeCell ref="EY10:EY16"/>
    <mergeCell ref="FA17:FA23"/>
    <mergeCell ref="ER7:ER9"/>
    <mergeCell ref="EU7:EU9"/>
    <mergeCell ref="DN8:EQ8"/>
    <mergeCell ref="CJ8:DM8"/>
    <mergeCell ref="EX7:EX9"/>
    <mergeCell ref="EV7:EV9"/>
    <mergeCell ref="EW7:EW9"/>
    <mergeCell ref="ET7:ET9"/>
    <mergeCell ref="ES7:ES9"/>
    <mergeCell ref="A1:E3"/>
    <mergeCell ref="A4:E4"/>
    <mergeCell ref="A5:E5"/>
    <mergeCell ref="A7:G8"/>
    <mergeCell ref="F1:FA1"/>
    <mergeCell ref="F2:FA2"/>
    <mergeCell ref="F3:EQ3"/>
    <mergeCell ref="H8:AA8"/>
    <mergeCell ref="AB8:BE8"/>
    <mergeCell ref="BF8:CI8"/>
    <mergeCell ref="ER3:FA3"/>
    <mergeCell ref="F5:FA5"/>
    <mergeCell ref="F4:FA4"/>
    <mergeCell ref="FA7:FA9"/>
    <mergeCell ref="EY7:EY9"/>
    <mergeCell ref="EZ7:EZ9"/>
    <mergeCell ref="D10:D16"/>
    <mergeCell ref="E10:E16"/>
    <mergeCell ref="A10:A30"/>
    <mergeCell ref="C24:C30"/>
    <mergeCell ref="B24:B30"/>
    <mergeCell ref="B10:B16"/>
    <mergeCell ref="C10:C16"/>
    <mergeCell ref="D17:D23"/>
    <mergeCell ref="A31:E33"/>
    <mergeCell ref="B17:B23"/>
    <mergeCell ref="C17:C23"/>
    <mergeCell ref="EZ24:EZ30"/>
    <mergeCell ref="EY17:EY23"/>
    <mergeCell ref="EW24:EW30"/>
    <mergeCell ref="EX24:EX30"/>
    <mergeCell ref="D24:D30"/>
    <mergeCell ref="E24:E30"/>
    <mergeCell ref="EX17:EX23"/>
    <mergeCell ref="E17:E23"/>
    <mergeCell ref="EZ17:EZ23"/>
    <mergeCell ref="EY24:EY30"/>
    <mergeCell ref="FA24:FA30"/>
    <mergeCell ref="ER31:FA33"/>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5"/>
  <sheetViews>
    <sheetView showGridLines="0" zoomScale="66" zoomScaleNormal="66" zoomScalePageLayoutView="75" workbookViewId="0">
      <selection activeCell="K8" sqref="K8"/>
    </sheetView>
  </sheetViews>
  <sheetFormatPr baseColWidth="10" defaultColWidth="10.85546875" defaultRowHeight="21.75" customHeight="1" x14ac:dyDescent="0.25"/>
  <cols>
    <col min="1" max="1" width="10.5703125" style="73" customWidth="1"/>
    <col min="2" max="2" width="27.140625" style="73" customWidth="1"/>
    <col min="3" max="3" width="39.28515625" style="78" customWidth="1"/>
    <col min="4" max="4" width="9.85546875" style="73" customWidth="1"/>
    <col min="5" max="5" width="11.140625" style="73" customWidth="1"/>
    <col min="6" max="6" width="8.42578125" style="73" customWidth="1"/>
    <col min="7" max="7" width="8" style="73" customWidth="1"/>
    <col min="8" max="8" width="7.42578125" style="73" customWidth="1"/>
    <col min="9" max="9" width="8.140625" style="73" customWidth="1"/>
    <col min="10" max="10" width="8.7109375" style="73" customWidth="1"/>
    <col min="11" max="11" width="8.28515625" style="73" customWidth="1"/>
    <col min="12" max="12" width="9" style="73" customWidth="1"/>
    <col min="13" max="13" width="8.28515625" style="73" customWidth="1"/>
    <col min="14" max="18" width="8.28515625" style="77" customWidth="1"/>
    <col min="19" max="19" width="9.85546875" style="77" customWidth="1"/>
    <col min="20" max="20" width="9" style="77" customWidth="1"/>
    <col min="21" max="21" width="10.140625" style="77" customWidth="1"/>
    <col min="22" max="22" width="48.42578125" style="76" customWidth="1"/>
    <col min="23" max="23" width="39.42578125" style="373" customWidth="1"/>
    <col min="24" max="24" width="10.85546875" style="373" customWidth="1"/>
    <col min="25" max="25" width="13.42578125" style="373" customWidth="1"/>
    <col min="26" max="26" width="16.28515625" style="373" customWidth="1"/>
    <col min="27" max="31" width="10.85546875" style="373"/>
    <col min="32" max="16384" width="10.85546875" style="73"/>
  </cols>
  <sheetData>
    <row r="1" spans="1:31" s="64" customFormat="1" ht="21.75" customHeight="1" thickBot="1" x14ac:dyDescent="0.3">
      <c r="A1" s="519"/>
      <c r="B1" s="520"/>
      <c r="C1" s="520"/>
      <c r="D1" s="456" t="s">
        <v>39</v>
      </c>
      <c r="E1" s="457"/>
      <c r="F1" s="457"/>
      <c r="G1" s="457"/>
      <c r="H1" s="457"/>
      <c r="I1" s="457"/>
      <c r="J1" s="457"/>
      <c r="K1" s="457"/>
      <c r="L1" s="457"/>
      <c r="M1" s="457"/>
      <c r="N1" s="457"/>
      <c r="O1" s="457"/>
      <c r="P1" s="457"/>
      <c r="Q1" s="457"/>
      <c r="R1" s="457"/>
      <c r="S1" s="457"/>
      <c r="T1" s="457"/>
      <c r="U1" s="457"/>
      <c r="V1" s="458"/>
      <c r="W1" s="372"/>
      <c r="X1" s="372"/>
      <c r="Y1" s="372"/>
      <c r="Z1" s="372"/>
      <c r="AA1" s="372"/>
      <c r="AB1" s="372"/>
      <c r="AC1" s="372"/>
      <c r="AD1" s="372"/>
      <c r="AE1" s="372"/>
    </row>
    <row r="2" spans="1:31" s="64" customFormat="1" ht="21.75" customHeight="1" thickBot="1" x14ac:dyDescent="0.3">
      <c r="A2" s="521"/>
      <c r="B2" s="522"/>
      <c r="C2" s="522"/>
      <c r="D2" s="456" t="s">
        <v>147</v>
      </c>
      <c r="E2" s="457"/>
      <c r="F2" s="457"/>
      <c r="G2" s="457"/>
      <c r="H2" s="457"/>
      <c r="I2" s="457"/>
      <c r="J2" s="457"/>
      <c r="K2" s="457"/>
      <c r="L2" s="457"/>
      <c r="M2" s="457"/>
      <c r="N2" s="457"/>
      <c r="O2" s="457"/>
      <c r="P2" s="457"/>
      <c r="Q2" s="457"/>
      <c r="R2" s="457"/>
      <c r="S2" s="457"/>
      <c r="T2" s="457"/>
      <c r="U2" s="457"/>
      <c r="V2" s="458"/>
      <c r="W2" s="372"/>
      <c r="X2" s="372"/>
      <c r="Y2" s="372"/>
      <c r="Z2" s="372"/>
      <c r="AA2" s="372"/>
      <c r="AB2" s="372"/>
      <c r="AC2" s="372"/>
      <c r="AD2" s="372"/>
      <c r="AE2" s="372"/>
    </row>
    <row r="3" spans="1:31" s="64" customFormat="1" ht="21.75" customHeight="1" thickBot="1" x14ac:dyDescent="0.3">
      <c r="A3" s="523"/>
      <c r="B3" s="524"/>
      <c r="C3" s="524"/>
      <c r="D3" s="459" t="s">
        <v>40</v>
      </c>
      <c r="E3" s="460"/>
      <c r="F3" s="460"/>
      <c r="G3" s="460"/>
      <c r="H3" s="460"/>
      <c r="I3" s="460"/>
      <c r="J3" s="460"/>
      <c r="K3" s="460"/>
      <c r="L3" s="460"/>
      <c r="M3" s="460"/>
      <c r="N3" s="460"/>
      <c r="O3" s="460"/>
      <c r="P3" s="460"/>
      <c r="Q3" s="461" t="s">
        <v>469</v>
      </c>
      <c r="R3" s="462"/>
      <c r="S3" s="462"/>
      <c r="T3" s="462"/>
      <c r="U3" s="462"/>
      <c r="V3" s="463"/>
      <c r="W3" s="372"/>
      <c r="X3" s="372"/>
      <c r="Y3" s="372"/>
      <c r="Z3" s="372"/>
      <c r="AA3" s="372"/>
      <c r="AB3" s="372"/>
      <c r="AC3" s="372"/>
      <c r="AD3" s="372"/>
      <c r="AE3" s="372"/>
    </row>
    <row r="4" spans="1:31" s="64" customFormat="1" ht="21.75" customHeight="1" thickBot="1" x14ac:dyDescent="0.3">
      <c r="A4" s="527" t="s">
        <v>0</v>
      </c>
      <c r="B4" s="528"/>
      <c r="C4" s="529"/>
      <c r="D4" s="464" t="s">
        <v>150</v>
      </c>
      <c r="E4" s="465"/>
      <c r="F4" s="465"/>
      <c r="G4" s="465"/>
      <c r="H4" s="465"/>
      <c r="I4" s="465"/>
      <c r="J4" s="465"/>
      <c r="K4" s="465"/>
      <c r="L4" s="465"/>
      <c r="M4" s="465"/>
      <c r="N4" s="465"/>
      <c r="O4" s="465"/>
      <c r="P4" s="465"/>
      <c r="Q4" s="465"/>
      <c r="R4" s="465"/>
      <c r="S4" s="465"/>
      <c r="T4" s="465"/>
      <c r="U4" s="465"/>
      <c r="V4" s="466"/>
      <c r="W4" s="372"/>
      <c r="X4" s="372"/>
      <c r="Y4" s="372"/>
      <c r="Z4" s="372"/>
      <c r="AA4" s="372"/>
      <c r="AB4" s="372"/>
      <c r="AC4" s="372"/>
      <c r="AD4" s="372"/>
      <c r="AE4" s="372"/>
    </row>
    <row r="5" spans="1:31" s="64" customFormat="1" ht="17.25" customHeight="1" thickBot="1" x14ac:dyDescent="0.3">
      <c r="A5" s="968" t="s">
        <v>2</v>
      </c>
      <c r="B5" s="969"/>
      <c r="C5" s="970"/>
      <c r="D5" s="525" t="s">
        <v>151</v>
      </c>
      <c r="E5" s="526"/>
      <c r="F5" s="526"/>
      <c r="G5" s="526"/>
      <c r="H5" s="526"/>
      <c r="I5" s="526"/>
      <c r="J5" s="526"/>
      <c r="K5" s="526"/>
      <c r="L5" s="526"/>
      <c r="M5" s="526"/>
      <c r="N5" s="526"/>
      <c r="O5" s="526"/>
      <c r="P5" s="526"/>
      <c r="Q5" s="526"/>
      <c r="R5" s="526"/>
      <c r="S5" s="526"/>
      <c r="T5" s="526"/>
      <c r="U5" s="526"/>
      <c r="V5" s="376"/>
      <c r="W5" s="372"/>
      <c r="X5" s="372"/>
      <c r="Y5" s="372"/>
      <c r="Z5" s="372"/>
      <c r="AA5" s="372"/>
      <c r="AB5" s="372"/>
      <c r="AC5" s="372"/>
      <c r="AD5" s="372"/>
      <c r="AE5" s="372"/>
    </row>
    <row r="6" spans="1:31" s="64" customFormat="1" ht="17.25" customHeight="1" x14ac:dyDescent="0.25">
      <c r="A6" s="467"/>
      <c r="B6" s="468"/>
      <c r="C6" s="468"/>
      <c r="D6" s="468"/>
      <c r="E6" s="468"/>
      <c r="F6" s="468"/>
      <c r="G6" s="468"/>
      <c r="H6" s="468"/>
      <c r="I6" s="468"/>
      <c r="J6" s="468"/>
      <c r="K6" s="468"/>
      <c r="L6" s="468"/>
      <c r="M6" s="468"/>
      <c r="N6" s="468"/>
      <c r="O6" s="468"/>
      <c r="P6" s="468"/>
      <c r="Q6" s="468"/>
      <c r="R6" s="468"/>
      <c r="S6" s="468"/>
      <c r="T6" s="468"/>
      <c r="U6" s="468"/>
      <c r="V6" s="469"/>
      <c r="W6" s="372"/>
      <c r="X6" s="372"/>
      <c r="Y6" s="372"/>
      <c r="Z6" s="372"/>
      <c r="AA6" s="372"/>
      <c r="AB6" s="372"/>
      <c r="AC6" s="372"/>
      <c r="AD6" s="372"/>
      <c r="AE6" s="372"/>
    </row>
    <row r="7" spans="1:31" s="65" customFormat="1" ht="33" customHeight="1" x14ac:dyDescent="0.25">
      <c r="A7" s="498" t="s">
        <v>23</v>
      </c>
      <c r="B7" s="499" t="s">
        <v>24</v>
      </c>
      <c r="C7" s="501" t="s">
        <v>58</v>
      </c>
      <c r="D7" s="502" t="s">
        <v>25</v>
      </c>
      <c r="E7" s="503"/>
      <c r="F7" s="971" t="s">
        <v>420</v>
      </c>
      <c r="G7" s="971"/>
      <c r="H7" s="971"/>
      <c r="I7" s="971"/>
      <c r="J7" s="971"/>
      <c r="K7" s="971"/>
      <c r="L7" s="971"/>
      <c r="M7" s="971"/>
      <c r="N7" s="971"/>
      <c r="O7" s="971"/>
      <c r="P7" s="971"/>
      <c r="Q7" s="971"/>
      <c r="R7" s="971"/>
      <c r="S7" s="971"/>
      <c r="T7" s="499" t="s">
        <v>29</v>
      </c>
      <c r="U7" s="499"/>
      <c r="V7" s="972" t="s">
        <v>442</v>
      </c>
      <c r="W7" s="372"/>
      <c r="X7" s="372"/>
      <c r="Y7" s="372"/>
      <c r="Z7" s="372"/>
      <c r="AA7" s="372"/>
      <c r="AB7" s="372"/>
      <c r="AC7" s="372"/>
      <c r="AD7" s="372"/>
      <c r="AE7" s="372"/>
    </row>
    <row r="8" spans="1:31" s="65" customFormat="1" ht="48.75" customHeight="1" thickBot="1" x14ac:dyDescent="0.3">
      <c r="A8" s="498"/>
      <c r="B8" s="500"/>
      <c r="C8" s="501"/>
      <c r="D8" s="252" t="s">
        <v>26</v>
      </c>
      <c r="E8" s="252" t="s">
        <v>27</v>
      </c>
      <c r="F8" s="252" t="s">
        <v>28</v>
      </c>
      <c r="G8" s="153" t="s">
        <v>6</v>
      </c>
      <c r="H8" s="153" t="s">
        <v>7</v>
      </c>
      <c r="I8" s="153" t="s">
        <v>8</v>
      </c>
      <c r="J8" s="153" t="s">
        <v>9</v>
      </c>
      <c r="K8" s="153" t="s">
        <v>10</v>
      </c>
      <c r="L8" s="153" t="s">
        <v>11</v>
      </c>
      <c r="M8" s="153" t="s">
        <v>12</v>
      </c>
      <c r="N8" s="153" t="s">
        <v>13</v>
      </c>
      <c r="O8" s="153" t="s">
        <v>14</v>
      </c>
      <c r="P8" s="153" t="s">
        <v>15</v>
      </c>
      <c r="Q8" s="153" t="s">
        <v>16</v>
      </c>
      <c r="R8" s="153" t="s">
        <v>17</v>
      </c>
      <c r="S8" s="369" t="s">
        <v>18</v>
      </c>
      <c r="T8" s="369" t="s">
        <v>30</v>
      </c>
      <c r="U8" s="369" t="s">
        <v>31</v>
      </c>
      <c r="V8" s="973"/>
      <c r="W8" s="372"/>
      <c r="X8" s="372"/>
      <c r="Y8" s="374"/>
      <c r="Z8" s="372"/>
      <c r="AA8" s="372"/>
      <c r="AB8" s="372"/>
      <c r="AC8" s="372"/>
      <c r="AD8" s="372"/>
      <c r="AE8" s="372"/>
    </row>
    <row r="9" spans="1:31" s="67" customFormat="1" ht="30" customHeight="1" x14ac:dyDescent="0.25">
      <c r="A9" s="504" t="s">
        <v>162</v>
      </c>
      <c r="B9" s="506" t="s">
        <v>166</v>
      </c>
      <c r="C9" s="509" t="s">
        <v>164</v>
      </c>
      <c r="D9" s="510" t="s">
        <v>173</v>
      </c>
      <c r="E9" s="510"/>
      <c r="F9" s="66" t="s">
        <v>19</v>
      </c>
      <c r="G9" s="377">
        <v>0</v>
      </c>
      <c r="H9" s="377">
        <v>0.09</v>
      </c>
      <c r="I9" s="377">
        <v>0.09</v>
      </c>
      <c r="J9" s="377">
        <v>0.09</v>
      </c>
      <c r="K9" s="377">
        <v>0.1</v>
      </c>
      <c r="L9" s="377">
        <v>0.09</v>
      </c>
      <c r="M9" s="377">
        <v>0.09</v>
      </c>
      <c r="N9" s="377">
        <v>0.09</v>
      </c>
      <c r="O9" s="377">
        <v>0.09</v>
      </c>
      <c r="P9" s="377">
        <v>0.09</v>
      </c>
      <c r="Q9" s="377">
        <v>0.09</v>
      </c>
      <c r="R9" s="377">
        <v>0.09</v>
      </c>
      <c r="S9" s="204">
        <f t="shared" ref="S9:S30" si="0">SUM(G9:R9)</f>
        <v>0.99999999999999978</v>
      </c>
      <c r="T9" s="515">
        <v>0.3</v>
      </c>
      <c r="U9" s="515">
        <v>0.1</v>
      </c>
      <c r="V9" s="516" t="s">
        <v>464</v>
      </c>
      <c r="W9" s="477"/>
      <c r="X9" s="375"/>
      <c r="Y9" s="372"/>
      <c r="Z9" s="372"/>
      <c r="AA9" s="372"/>
      <c r="AB9" s="373"/>
      <c r="AC9" s="373"/>
      <c r="AD9" s="373"/>
      <c r="AE9" s="373"/>
    </row>
    <row r="10" spans="1:31" s="67" customFormat="1" ht="30" customHeight="1" x14ac:dyDescent="0.25">
      <c r="A10" s="504"/>
      <c r="B10" s="507"/>
      <c r="C10" s="478"/>
      <c r="D10" s="479"/>
      <c r="E10" s="479"/>
      <c r="F10" s="68" t="s">
        <v>20</v>
      </c>
      <c r="G10" s="208">
        <v>0</v>
      </c>
      <c r="H10" s="208">
        <v>0.09</v>
      </c>
      <c r="I10" s="208">
        <v>0.09</v>
      </c>
      <c r="J10" s="208"/>
      <c r="K10" s="208"/>
      <c r="L10" s="208"/>
      <c r="M10" s="208"/>
      <c r="N10" s="208"/>
      <c r="O10" s="208"/>
      <c r="P10" s="208"/>
      <c r="Q10" s="208"/>
      <c r="R10" s="208"/>
      <c r="S10" s="154">
        <f t="shared" si="0"/>
        <v>0.18</v>
      </c>
      <c r="T10" s="480"/>
      <c r="U10" s="480"/>
      <c r="V10" s="517"/>
      <c r="W10" s="477"/>
      <c r="X10" s="375"/>
      <c r="Y10" s="375"/>
      <c r="Z10" s="373"/>
      <c r="AA10" s="372"/>
      <c r="AB10" s="373"/>
      <c r="AC10" s="373"/>
      <c r="AD10" s="373"/>
      <c r="AE10" s="373"/>
    </row>
    <row r="11" spans="1:31" s="67" customFormat="1" ht="30" customHeight="1" x14ac:dyDescent="0.25">
      <c r="A11" s="504"/>
      <c r="B11" s="507"/>
      <c r="C11" s="478" t="s">
        <v>165</v>
      </c>
      <c r="D11" s="479" t="s">
        <v>173</v>
      </c>
      <c r="E11" s="479"/>
      <c r="F11" s="69" t="s">
        <v>19</v>
      </c>
      <c r="G11" s="208">
        <v>0</v>
      </c>
      <c r="H11" s="208">
        <v>0.05</v>
      </c>
      <c r="I11" s="208">
        <v>0.1</v>
      </c>
      <c r="J11" s="208">
        <v>0.1</v>
      </c>
      <c r="K11" s="208">
        <v>0.1</v>
      </c>
      <c r="L11" s="208">
        <v>0.1</v>
      </c>
      <c r="M11" s="208">
        <v>0.1</v>
      </c>
      <c r="N11" s="208">
        <v>0.1</v>
      </c>
      <c r="O11" s="208">
        <v>0.1</v>
      </c>
      <c r="P11" s="208">
        <v>0.1</v>
      </c>
      <c r="Q11" s="208">
        <v>0.1</v>
      </c>
      <c r="R11" s="211">
        <v>0.05</v>
      </c>
      <c r="S11" s="71">
        <f t="shared" si="0"/>
        <v>0.99999999999999989</v>
      </c>
      <c r="T11" s="480"/>
      <c r="U11" s="480">
        <v>0.1</v>
      </c>
      <c r="V11" s="481" t="s">
        <v>462</v>
      </c>
      <c r="W11" s="477"/>
      <c r="X11" s="375"/>
      <c r="Y11" s="372"/>
      <c r="Z11" s="373"/>
      <c r="AA11" s="372"/>
      <c r="AB11" s="373"/>
      <c r="AC11" s="373"/>
      <c r="AD11" s="373"/>
      <c r="AE11" s="373"/>
    </row>
    <row r="12" spans="1:31" s="67" customFormat="1" ht="30" customHeight="1" x14ac:dyDescent="0.25">
      <c r="A12" s="504"/>
      <c r="B12" s="507"/>
      <c r="C12" s="478"/>
      <c r="D12" s="479"/>
      <c r="E12" s="479"/>
      <c r="F12" s="68" t="s">
        <v>20</v>
      </c>
      <c r="G12" s="208">
        <v>0</v>
      </c>
      <c r="H12" s="208">
        <v>0.05</v>
      </c>
      <c r="I12" s="208">
        <v>0.1</v>
      </c>
      <c r="J12" s="208"/>
      <c r="K12" s="208"/>
      <c r="L12" s="208"/>
      <c r="M12" s="208"/>
      <c r="N12" s="208"/>
      <c r="O12" s="208"/>
      <c r="P12" s="208"/>
      <c r="Q12" s="208"/>
      <c r="R12" s="208"/>
      <c r="S12" s="154">
        <f t="shared" si="0"/>
        <v>0.15000000000000002</v>
      </c>
      <c r="T12" s="480"/>
      <c r="U12" s="480"/>
      <c r="V12" s="481"/>
      <c r="W12" s="477"/>
      <c r="X12" s="375"/>
      <c r="Y12" s="375"/>
      <c r="Z12" s="373"/>
      <c r="AA12" s="372"/>
      <c r="AB12" s="373"/>
      <c r="AC12" s="373"/>
      <c r="AD12" s="373"/>
      <c r="AE12" s="373"/>
    </row>
    <row r="13" spans="1:31" s="67" customFormat="1" ht="30" customHeight="1" x14ac:dyDescent="0.25">
      <c r="A13" s="504"/>
      <c r="B13" s="507"/>
      <c r="C13" s="478" t="s">
        <v>430</v>
      </c>
      <c r="D13" s="479" t="s">
        <v>173</v>
      </c>
      <c r="E13" s="493"/>
      <c r="F13" s="69" t="s">
        <v>19</v>
      </c>
      <c r="G13" s="208">
        <v>0</v>
      </c>
      <c r="H13" s="208">
        <v>0.09</v>
      </c>
      <c r="I13" s="208">
        <v>0.09</v>
      </c>
      <c r="J13" s="208">
        <v>0.09</v>
      </c>
      <c r="K13" s="208">
        <v>0.1</v>
      </c>
      <c r="L13" s="208">
        <v>0.09</v>
      </c>
      <c r="M13" s="208">
        <v>0.09</v>
      </c>
      <c r="N13" s="208">
        <v>0.09</v>
      </c>
      <c r="O13" s="208">
        <v>0.09</v>
      </c>
      <c r="P13" s="208">
        <v>0.09</v>
      </c>
      <c r="Q13" s="208">
        <v>0.09</v>
      </c>
      <c r="R13" s="208">
        <v>0.09</v>
      </c>
      <c r="S13" s="71">
        <f t="shared" si="0"/>
        <v>0.99999999999999978</v>
      </c>
      <c r="T13" s="480"/>
      <c r="U13" s="480">
        <v>0.1</v>
      </c>
      <c r="V13" s="495" t="s">
        <v>461</v>
      </c>
      <c r="W13" s="497"/>
      <c r="X13" s="375"/>
      <c r="Y13" s="372"/>
      <c r="Z13" s="373"/>
      <c r="AA13" s="372"/>
      <c r="AB13" s="373"/>
      <c r="AC13" s="373"/>
      <c r="AD13" s="373"/>
      <c r="AE13" s="373"/>
    </row>
    <row r="14" spans="1:31" s="67" customFormat="1" ht="30" customHeight="1" thickBot="1" x14ac:dyDescent="0.3">
      <c r="A14" s="504"/>
      <c r="B14" s="508"/>
      <c r="C14" s="478"/>
      <c r="D14" s="492"/>
      <c r="E14" s="494"/>
      <c r="F14" s="70" t="s">
        <v>20</v>
      </c>
      <c r="G14" s="209">
        <v>0</v>
      </c>
      <c r="H14" s="209">
        <v>0.09</v>
      </c>
      <c r="I14" s="209">
        <v>0.09</v>
      </c>
      <c r="J14" s="209"/>
      <c r="K14" s="209"/>
      <c r="L14" s="209"/>
      <c r="M14" s="209"/>
      <c r="N14" s="209"/>
      <c r="O14" s="209"/>
      <c r="P14" s="209"/>
      <c r="Q14" s="209"/>
      <c r="R14" s="209"/>
      <c r="S14" s="206">
        <f t="shared" si="0"/>
        <v>0.18</v>
      </c>
      <c r="T14" s="487"/>
      <c r="U14" s="487"/>
      <c r="V14" s="496"/>
      <c r="W14" s="497"/>
      <c r="X14" s="375"/>
      <c r="Y14" s="375"/>
      <c r="Z14" s="373"/>
      <c r="AA14" s="372"/>
      <c r="AB14" s="373"/>
      <c r="AC14" s="373"/>
      <c r="AD14" s="373"/>
      <c r="AE14" s="373"/>
    </row>
    <row r="15" spans="1:31" s="67" customFormat="1" ht="30" customHeight="1" x14ac:dyDescent="0.25">
      <c r="A15" s="504"/>
      <c r="B15" s="506" t="s">
        <v>170</v>
      </c>
      <c r="C15" s="509" t="s">
        <v>431</v>
      </c>
      <c r="D15" s="510" t="s">
        <v>173</v>
      </c>
      <c r="E15" s="510"/>
      <c r="F15" s="66" t="s">
        <v>19</v>
      </c>
      <c r="G15" s="377">
        <v>0</v>
      </c>
      <c r="H15" s="377">
        <v>0.1</v>
      </c>
      <c r="I15" s="377">
        <v>0.15</v>
      </c>
      <c r="J15" s="377">
        <v>0.15</v>
      </c>
      <c r="K15" s="377">
        <v>0.15</v>
      </c>
      <c r="L15" s="377">
        <v>0.1</v>
      </c>
      <c r="M15" s="377">
        <v>0.1</v>
      </c>
      <c r="N15" s="377">
        <v>0.1</v>
      </c>
      <c r="O15" s="377">
        <v>0.1</v>
      </c>
      <c r="P15" s="377">
        <v>0.05</v>
      </c>
      <c r="Q15" s="377">
        <v>0</v>
      </c>
      <c r="R15" s="377">
        <v>0</v>
      </c>
      <c r="S15" s="204">
        <f>SUM(H15:R15)</f>
        <v>1</v>
      </c>
      <c r="T15" s="515">
        <v>0.35</v>
      </c>
      <c r="U15" s="515">
        <v>8.7499999999999994E-2</v>
      </c>
      <c r="V15" s="518" t="s">
        <v>460</v>
      </c>
      <c r="W15" s="477"/>
      <c r="X15" s="375"/>
      <c r="Y15" s="373"/>
      <c r="Z15" s="373"/>
      <c r="AA15" s="372"/>
      <c r="AB15" s="373"/>
      <c r="AC15" s="373"/>
      <c r="AD15" s="373"/>
      <c r="AE15" s="373"/>
    </row>
    <row r="16" spans="1:31" s="67" customFormat="1" ht="30" customHeight="1" x14ac:dyDescent="0.25">
      <c r="A16" s="504"/>
      <c r="B16" s="507"/>
      <c r="C16" s="478"/>
      <c r="D16" s="479"/>
      <c r="E16" s="479"/>
      <c r="F16" s="68" t="s">
        <v>20</v>
      </c>
      <c r="G16" s="208">
        <v>0</v>
      </c>
      <c r="H16" s="208">
        <v>0.1</v>
      </c>
      <c r="I16" s="208">
        <v>0.15</v>
      </c>
      <c r="J16" s="208"/>
      <c r="K16" s="208"/>
      <c r="L16" s="208"/>
      <c r="M16" s="208"/>
      <c r="N16" s="208"/>
      <c r="O16" s="208"/>
      <c r="P16" s="208"/>
      <c r="Q16" s="208"/>
      <c r="R16" s="208"/>
      <c r="S16" s="154">
        <f t="shared" si="0"/>
        <v>0.25</v>
      </c>
      <c r="T16" s="480"/>
      <c r="U16" s="480"/>
      <c r="V16" s="481"/>
      <c r="W16" s="477"/>
      <c r="X16" s="375"/>
      <c r="Y16" s="375"/>
      <c r="Z16" s="373"/>
      <c r="AA16" s="372"/>
      <c r="AB16" s="373"/>
      <c r="AC16" s="373"/>
      <c r="AD16" s="373"/>
      <c r="AE16" s="373"/>
    </row>
    <row r="17" spans="1:31" s="67" customFormat="1" ht="30" customHeight="1" x14ac:dyDescent="0.25">
      <c r="A17" s="504"/>
      <c r="B17" s="507"/>
      <c r="C17" s="478" t="s">
        <v>167</v>
      </c>
      <c r="D17" s="479" t="s">
        <v>173</v>
      </c>
      <c r="E17" s="479"/>
      <c r="F17" s="69" t="s">
        <v>19</v>
      </c>
      <c r="G17" s="208">
        <v>0</v>
      </c>
      <c r="H17" s="208">
        <v>0.05</v>
      </c>
      <c r="I17" s="208">
        <v>0.15</v>
      </c>
      <c r="J17" s="208">
        <v>0.15</v>
      </c>
      <c r="K17" s="208">
        <v>0.15</v>
      </c>
      <c r="L17" s="208">
        <v>0.2</v>
      </c>
      <c r="M17" s="208">
        <v>0.2</v>
      </c>
      <c r="N17" s="208">
        <v>0.1</v>
      </c>
      <c r="O17" s="208">
        <v>0</v>
      </c>
      <c r="P17" s="208">
        <v>0</v>
      </c>
      <c r="Q17" s="208">
        <v>0</v>
      </c>
      <c r="R17" s="208">
        <v>0</v>
      </c>
      <c r="S17" s="71">
        <f t="shared" si="0"/>
        <v>0.99999999999999989</v>
      </c>
      <c r="T17" s="480"/>
      <c r="U17" s="480">
        <v>8.7499999999999994E-2</v>
      </c>
      <c r="V17" s="481" t="s">
        <v>459</v>
      </c>
      <c r="W17" s="477"/>
      <c r="X17" s="375"/>
      <c r="Y17" s="373"/>
      <c r="Z17" s="373"/>
      <c r="AA17" s="372"/>
      <c r="AB17" s="373"/>
      <c r="AC17" s="373"/>
      <c r="AD17" s="373"/>
      <c r="AE17" s="373"/>
    </row>
    <row r="18" spans="1:31" s="67" customFormat="1" ht="30" customHeight="1" x14ac:dyDescent="0.25">
      <c r="A18" s="504"/>
      <c r="B18" s="507"/>
      <c r="C18" s="478"/>
      <c r="D18" s="479"/>
      <c r="E18" s="479"/>
      <c r="F18" s="68" t="s">
        <v>20</v>
      </c>
      <c r="G18" s="208">
        <v>0</v>
      </c>
      <c r="H18" s="208">
        <v>0.05</v>
      </c>
      <c r="I18" s="208">
        <v>0.15</v>
      </c>
      <c r="J18" s="208"/>
      <c r="K18" s="208"/>
      <c r="L18" s="208"/>
      <c r="M18" s="208"/>
      <c r="N18" s="208"/>
      <c r="O18" s="208"/>
      <c r="P18" s="208"/>
      <c r="Q18" s="208"/>
      <c r="R18" s="208"/>
      <c r="S18" s="154">
        <f t="shared" si="0"/>
        <v>0.2</v>
      </c>
      <c r="T18" s="480"/>
      <c r="U18" s="480"/>
      <c r="V18" s="481"/>
      <c r="W18" s="477"/>
      <c r="X18" s="375"/>
      <c r="Y18" s="375"/>
      <c r="Z18" s="373"/>
      <c r="AA18" s="372"/>
      <c r="AB18" s="373"/>
      <c r="AC18" s="373"/>
      <c r="AD18" s="373"/>
      <c r="AE18" s="373"/>
    </row>
    <row r="19" spans="1:31" s="67" customFormat="1" ht="30" customHeight="1" x14ac:dyDescent="0.25">
      <c r="A19" s="504"/>
      <c r="B19" s="507"/>
      <c r="C19" s="478" t="s">
        <v>168</v>
      </c>
      <c r="D19" s="479" t="s">
        <v>173</v>
      </c>
      <c r="E19" s="482"/>
      <c r="F19" s="69" t="s">
        <v>19</v>
      </c>
      <c r="G19" s="208">
        <v>0</v>
      </c>
      <c r="H19" s="208">
        <v>8.3299999999999999E-2</v>
      </c>
      <c r="I19" s="208">
        <v>0.1666</v>
      </c>
      <c r="J19" s="208">
        <v>8.3299999999999999E-2</v>
      </c>
      <c r="K19" s="208">
        <v>8.3299999999999999E-2</v>
      </c>
      <c r="L19" s="208">
        <v>8.3299999999999999E-2</v>
      </c>
      <c r="M19" s="208">
        <v>8.3299999999999999E-2</v>
      </c>
      <c r="N19" s="208">
        <v>8.3299999999999999E-2</v>
      </c>
      <c r="O19" s="208">
        <v>8.3299999999999999E-2</v>
      </c>
      <c r="P19" s="208">
        <v>8.3299999999999999E-2</v>
      </c>
      <c r="Q19" s="208">
        <v>8.3299999999999999E-2</v>
      </c>
      <c r="R19" s="208">
        <v>8.3699999999999997E-2</v>
      </c>
      <c r="S19" s="71">
        <f t="shared" si="0"/>
        <v>1</v>
      </c>
      <c r="T19" s="480"/>
      <c r="U19" s="480">
        <v>8.7499999999999994E-2</v>
      </c>
      <c r="V19" s="481" t="s">
        <v>448</v>
      </c>
      <c r="W19" s="477"/>
      <c r="X19" s="375"/>
      <c r="Y19" s="373"/>
      <c r="Z19" s="373"/>
      <c r="AA19" s="372"/>
      <c r="AB19" s="373"/>
      <c r="AC19" s="373"/>
      <c r="AD19" s="373"/>
      <c r="AE19" s="373"/>
    </row>
    <row r="20" spans="1:31" s="67" customFormat="1" ht="30" customHeight="1" x14ac:dyDescent="0.25">
      <c r="A20" s="504"/>
      <c r="B20" s="507"/>
      <c r="C20" s="478"/>
      <c r="D20" s="479"/>
      <c r="E20" s="482"/>
      <c r="F20" s="68" t="s">
        <v>20</v>
      </c>
      <c r="G20" s="208">
        <v>0</v>
      </c>
      <c r="H20" s="208">
        <v>8.3299999999999999E-2</v>
      </c>
      <c r="I20" s="208">
        <v>0.1666</v>
      </c>
      <c r="J20" s="208"/>
      <c r="K20" s="208"/>
      <c r="L20" s="208"/>
      <c r="M20" s="208"/>
      <c r="N20" s="208"/>
      <c r="O20" s="208"/>
      <c r="P20" s="208"/>
      <c r="Q20" s="208"/>
      <c r="R20" s="208"/>
      <c r="S20" s="154">
        <f t="shared" si="0"/>
        <v>0.24990000000000001</v>
      </c>
      <c r="T20" s="480"/>
      <c r="U20" s="480"/>
      <c r="V20" s="481"/>
      <c r="W20" s="477"/>
      <c r="X20" s="375"/>
      <c r="Y20" s="375"/>
      <c r="Z20" s="373"/>
      <c r="AA20" s="372"/>
      <c r="AB20" s="373"/>
      <c r="AC20" s="373"/>
      <c r="AD20" s="373"/>
      <c r="AE20" s="373"/>
    </row>
    <row r="21" spans="1:31" s="67" customFormat="1" ht="30" customHeight="1" x14ac:dyDescent="0.25">
      <c r="A21" s="504"/>
      <c r="B21" s="507"/>
      <c r="C21" s="478" t="s">
        <v>169</v>
      </c>
      <c r="D21" s="479" t="s">
        <v>173</v>
      </c>
      <c r="E21" s="479"/>
      <c r="F21" s="69" t="s">
        <v>19</v>
      </c>
      <c r="G21" s="208">
        <v>0</v>
      </c>
      <c r="H21" s="208">
        <v>0</v>
      </c>
      <c r="I21" s="208">
        <v>0</v>
      </c>
      <c r="J21" s="208">
        <v>0</v>
      </c>
      <c r="K21" s="208">
        <v>0</v>
      </c>
      <c r="L21" s="208">
        <v>0.05</v>
      </c>
      <c r="M21" s="208">
        <v>0.1</v>
      </c>
      <c r="N21" s="208">
        <v>0.15</v>
      </c>
      <c r="O21" s="208">
        <v>0.15</v>
      </c>
      <c r="P21" s="208">
        <v>0.2</v>
      </c>
      <c r="Q21" s="208">
        <v>0.25</v>
      </c>
      <c r="R21" s="208">
        <v>0.1</v>
      </c>
      <c r="S21" s="71">
        <f t="shared" si="0"/>
        <v>1.0000000000000002</v>
      </c>
      <c r="T21" s="480"/>
      <c r="U21" s="480">
        <v>8.7499999999999994E-2</v>
      </c>
      <c r="V21" s="481" t="s">
        <v>449</v>
      </c>
      <c r="W21" s="477"/>
      <c r="X21" s="375"/>
      <c r="Y21" s="373"/>
      <c r="Z21" s="373"/>
      <c r="AA21" s="372"/>
      <c r="AB21" s="373"/>
      <c r="AC21" s="373"/>
      <c r="AD21" s="373"/>
      <c r="AE21" s="373"/>
    </row>
    <row r="22" spans="1:31" s="67" customFormat="1" ht="30" customHeight="1" thickBot="1" x14ac:dyDescent="0.3">
      <c r="A22" s="504"/>
      <c r="B22" s="508"/>
      <c r="C22" s="511"/>
      <c r="D22" s="492"/>
      <c r="E22" s="492"/>
      <c r="F22" s="70" t="s">
        <v>20</v>
      </c>
      <c r="G22" s="209">
        <v>0</v>
      </c>
      <c r="H22" s="209">
        <v>0</v>
      </c>
      <c r="I22" s="209">
        <v>0</v>
      </c>
      <c r="J22" s="209"/>
      <c r="K22" s="209"/>
      <c r="L22" s="209"/>
      <c r="M22" s="209"/>
      <c r="N22" s="209"/>
      <c r="O22" s="209"/>
      <c r="P22" s="209"/>
      <c r="Q22" s="209"/>
      <c r="R22" s="209"/>
      <c r="S22" s="206">
        <f t="shared" si="0"/>
        <v>0</v>
      </c>
      <c r="T22" s="487"/>
      <c r="U22" s="487"/>
      <c r="V22" s="491"/>
      <c r="W22" s="477"/>
      <c r="X22" s="375"/>
      <c r="Y22" s="375"/>
      <c r="Z22" s="373"/>
      <c r="AA22" s="372"/>
      <c r="AB22" s="373"/>
      <c r="AC22" s="373"/>
      <c r="AD22" s="373"/>
      <c r="AE22" s="373"/>
    </row>
    <row r="23" spans="1:31" s="67" customFormat="1" ht="30" customHeight="1" x14ac:dyDescent="0.25">
      <c r="A23" s="504"/>
      <c r="B23" s="512" t="s">
        <v>172</v>
      </c>
      <c r="C23" s="483" t="s">
        <v>171</v>
      </c>
      <c r="D23" s="485" t="s">
        <v>173</v>
      </c>
      <c r="E23" s="485"/>
      <c r="F23" s="92" t="s">
        <v>19</v>
      </c>
      <c r="G23" s="378">
        <v>0.1</v>
      </c>
      <c r="H23" s="378">
        <v>0</v>
      </c>
      <c r="I23" s="378">
        <v>0.5</v>
      </c>
      <c r="J23" s="378">
        <v>0</v>
      </c>
      <c r="K23" s="378">
        <v>0</v>
      </c>
      <c r="L23" s="378">
        <v>0.4</v>
      </c>
      <c r="M23" s="378">
        <v>0</v>
      </c>
      <c r="N23" s="378">
        <v>0</v>
      </c>
      <c r="O23" s="378">
        <v>0</v>
      </c>
      <c r="P23" s="378">
        <v>0</v>
      </c>
      <c r="Q23" s="378">
        <v>0</v>
      </c>
      <c r="R23" s="378">
        <v>0</v>
      </c>
      <c r="S23" s="207">
        <f>SUM(G23:R23)</f>
        <v>1</v>
      </c>
      <c r="T23" s="486">
        <v>0.35</v>
      </c>
      <c r="U23" s="486">
        <v>8.7499999999999994E-2</v>
      </c>
      <c r="V23" s="488" t="s">
        <v>458</v>
      </c>
      <c r="W23" s="477"/>
      <c r="X23" s="375"/>
      <c r="Y23" s="373"/>
      <c r="Z23" s="373"/>
      <c r="AA23" s="372"/>
      <c r="AB23" s="373"/>
      <c r="AC23" s="373"/>
      <c r="AD23" s="373"/>
      <c r="AE23" s="373"/>
    </row>
    <row r="24" spans="1:31" s="67" customFormat="1" ht="30" customHeight="1" x14ac:dyDescent="0.25">
      <c r="A24" s="504"/>
      <c r="B24" s="513"/>
      <c r="C24" s="484"/>
      <c r="D24" s="479"/>
      <c r="E24" s="479"/>
      <c r="F24" s="68" t="s">
        <v>20</v>
      </c>
      <c r="G24" s="208">
        <v>0.1</v>
      </c>
      <c r="H24" s="208">
        <v>0</v>
      </c>
      <c r="I24" s="208">
        <v>0.5</v>
      </c>
      <c r="J24" s="208"/>
      <c r="K24" s="208"/>
      <c r="L24" s="208"/>
      <c r="M24" s="208"/>
      <c r="N24" s="208"/>
      <c r="O24" s="208"/>
      <c r="P24" s="208"/>
      <c r="Q24" s="208"/>
      <c r="R24" s="208"/>
      <c r="S24" s="154">
        <f t="shared" si="0"/>
        <v>0.6</v>
      </c>
      <c r="T24" s="480"/>
      <c r="U24" s="480"/>
      <c r="V24" s="481"/>
      <c r="W24" s="477"/>
      <c r="X24" s="375"/>
      <c r="Y24" s="375"/>
      <c r="Z24" s="373"/>
      <c r="AA24" s="372"/>
      <c r="AB24" s="373"/>
      <c r="AC24" s="373"/>
      <c r="AD24" s="373"/>
      <c r="AE24" s="373"/>
    </row>
    <row r="25" spans="1:31" s="64" customFormat="1" ht="30" customHeight="1" x14ac:dyDescent="0.25">
      <c r="A25" s="504"/>
      <c r="B25" s="513"/>
      <c r="C25" s="483" t="s">
        <v>426</v>
      </c>
      <c r="D25" s="479" t="s">
        <v>173</v>
      </c>
      <c r="E25" s="479"/>
      <c r="F25" s="69" t="s">
        <v>19</v>
      </c>
      <c r="G25" s="208">
        <v>0.1</v>
      </c>
      <c r="H25" s="208">
        <v>0.1</v>
      </c>
      <c r="I25" s="208">
        <v>0</v>
      </c>
      <c r="J25" s="208">
        <v>0.2</v>
      </c>
      <c r="K25" s="208">
        <v>0</v>
      </c>
      <c r="L25" s="208">
        <v>0.2</v>
      </c>
      <c r="M25" s="208">
        <v>0</v>
      </c>
      <c r="N25" s="208">
        <v>0.2</v>
      </c>
      <c r="O25" s="208">
        <v>0</v>
      </c>
      <c r="P25" s="208">
        <v>0.1</v>
      </c>
      <c r="Q25" s="208">
        <v>0.1</v>
      </c>
      <c r="R25" s="208">
        <v>0</v>
      </c>
      <c r="S25" s="71">
        <f t="shared" si="0"/>
        <v>1</v>
      </c>
      <c r="T25" s="480"/>
      <c r="U25" s="480">
        <v>8.7499999999999994E-2</v>
      </c>
      <c r="V25" s="488" t="s">
        <v>457</v>
      </c>
      <c r="W25" s="477"/>
      <c r="X25" s="375"/>
      <c r="Y25" s="372"/>
      <c r="Z25" s="373"/>
      <c r="AA25" s="372"/>
      <c r="AB25" s="372"/>
      <c r="AC25" s="372"/>
      <c r="AD25" s="372"/>
      <c r="AE25" s="372"/>
    </row>
    <row r="26" spans="1:31" s="64" customFormat="1" ht="30" customHeight="1" x14ac:dyDescent="0.25">
      <c r="A26" s="504"/>
      <c r="B26" s="513"/>
      <c r="C26" s="484"/>
      <c r="D26" s="479"/>
      <c r="E26" s="479"/>
      <c r="F26" s="68" t="s">
        <v>20</v>
      </c>
      <c r="G26" s="208">
        <v>0.1</v>
      </c>
      <c r="H26" s="208">
        <v>0.1</v>
      </c>
      <c r="I26" s="208">
        <v>0</v>
      </c>
      <c r="J26" s="208"/>
      <c r="K26" s="208"/>
      <c r="L26" s="208"/>
      <c r="M26" s="208"/>
      <c r="N26" s="208"/>
      <c r="O26" s="211"/>
      <c r="P26" s="211"/>
      <c r="Q26" s="211"/>
      <c r="R26" s="208"/>
      <c r="S26" s="154">
        <f t="shared" si="0"/>
        <v>0.2</v>
      </c>
      <c r="T26" s="480"/>
      <c r="U26" s="480"/>
      <c r="V26" s="481"/>
      <c r="W26" s="477"/>
      <c r="X26" s="375"/>
      <c r="Y26" s="375"/>
      <c r="Z26" s="373"/>
      <c r="AA26" s="372"/>
      <c r="AB26" s="372"/>
      <c r="AC26" s="372"/>
      <c r="AD26" s="372"/>
      <c r="AE26" s="372"/>
    </row>
    <row r="27" spans="1:31" s="64" customFormat="1" ht="30" customHeight="1" x14ac:dyDescent="0.25">
      <c r="A27" s="504"/>
      <c r="B27" s="513"/>
      <c r="C27" s="484" t="s">
        <v>424</v>
      </c>
      <c r="D27" s="479" t="s">
        <v>173</v>
      </c>
      <c r="E27" s="479"/>
      <c r="F27" s="69" t="s">
        <v>19</v>
      </c>
      <c r="G27" s="208">
        <v>0</v>
      </c>
      <c r="H27" s="208">
        <v>0.1</v>
      </c>
      <c r="I27" s="208">
        <v>0.1</v>
      </c>
      <c r="J27" s="208">
        <v>0.1</v>
      </c>
      <c r="K27" s="208">
        <v>0.1</v>
      </c>
      <c r="L27" s="208">
        <v>0.1</v>
      </c>
      <c r="M27" s="208">
        <v>0.1</v>
      </c>
      <c r="N27" s="208">
        <v>0.1</v>
      </c>
      <c r="O27" s="208">
        <v>0.1</v>
      </c>
      <c r="P27" s="208">
        <v>0.1</v>
      </c>
      <c r="Q27" s="208">
        <v>0.1</v>
      </c>
      <c r="R27" s="208">
        <v>0</v>
      </c>
      <c r="S27" s="71">
        <f t="shared" si="0"/>
        <v>0.99999999999999989</v>
      </c>
      <c r="T27" s="480"/>
      <c r="U27" s="480">
        <v>8.7499999999999994E-2</v>
      </c>
      <c r="V27" s="481" t="s">
        <v>453</v>
      </c>
      <c r="W27" s="477"/>
      <c r="X27" s="375"/>
      <c r="Y27" s="372"/>
      <c r="Z27" s="373"/>
      <c r="AA27" s="372"/>
      <c r="AB27" s="372"/>
      <c r="AC27" s="372"/>
      <c r="AD27" s="372"/>
      <c r="AE27" s="372"/>
    </row>
    <row r="28" spans="1:31" s="64" customFormat="1" ht="30" customHeight="1" x14ac:dyDescent="0.25">
      <c r="A28" s="504"/>
      <c r="B28" s="513"/>
      <c r="C28" s="484"/>
      <c r="D28" s="479"/>
      <c r="E28" s="479"/>
      <c r="F28" s="68" t="s">
        <v>20</v>
      </c>
      <c r="G28" s="208">
        <v>0</v>
      </c>
      <c r="H28" s="208">
        <v>0.1</v>
      </c>
      <c r="I28" s="208">
        <v>0.1</v>
      </c>
      <c r="J28" s="208"/>
      <c r="K28" s="208"/>
      <c r="L28" s="208"/>
      <c r="M28" s="208"/>
      <c r="N28" s="210"/>
      <c r="O28" s="210"/>
      <c r="P28" s="210"/>
      <c r="Q28" s="210"/>
      <c r="R28" s="210"/>
      <c r="S28" s="154">
        <f t="shared" si="0"/>
        <v>0.2</v>
      </c>
      <c r="T28" s="480"/>
      <c r="U28" s="480"/>
      <c r="V28" s="481"/>
      <c r="W28" s="477"/>
      <c r="X28" s="375"/>
      <c r="Y28" s="375"/>
      <c r="Z28" s="373"/>
      <c r="AA28" s="372"/>
      <c r="AB28" s="372"/>
      <c r="AC28" s="372"/>
      <c r="AD28" s="372"/>
      <c r="AE28" s="372"/>
    </row>
    <row r="29" spans="1:31" s="64" customFormat="1" ht="30" customHeight="1" x14ac:dyDescent="0.25">
      <c r="A29" s="504"/>
      <c r="B29" s="513"/>
      <c r="C29" s="484" t="s">
        <v>425</v>
      </c>
      <c r="D29" s="479" t="s">
        <v>173</v>
      </c>
      <c r="E29" s="479"/>
      <c r="F29" s="69" t="s">
        <v>19</v>
      </c>
      <c r="G29" s="208">
        <v>0</v>
      </c>
      <c r="H29" s="208">
        <v>0</v>
      </c>
      <c r="I29" s="208">
        <v>0.05</v>
      </c>
      <c r="J29" s="208">
        <v>0.05</v>
      </c>
      <c r="K29" s="208">
        <v>0.05</v>
      </c>
      <c r="L29" s="208">
        <v>0.05</v>
      </c>
      <c r="M29" s="208">
        <v>0.1</v>
      </c>
      <c r="N29" s="208">
        <v>0.1</v>
      </c>
      <c r="O29" s="208">
        <v>0.15</v>
      </c>
      <c r="P29" s="208">
        <v>0.15</v>
      </c>
      <c r="Q29" s="208">
        <v>0.15</v>
      </c>
      <c r="R29" s="208">
        <v>0.15</v>
      </c>
      <c r="S29" s="71">
        <f t="shared" si="0"/>
        <v>1</v>
      </c>
      <c r="T29" s="480"/>
      <c r="U29" s="480">
        <v>8.7499999999999994E-2</v>
      </c>
      <c r="V29" s="481" t="s">
        <v>454</v>
      </c>
      <c r="W29" s="477"/>
      <c r="X29" s="375"/>
      <c r="Y29" s="372"/>
      <c r="Z29" s="373"/>
      <c r="AA29" s="372"/>
      <c r="AB29" s="372"/>
      <c r="AC29" s="372"/>
      <c r="AD29" s="372"/>
      <c r="AE29" s="372"/>
    </row>
    <row r="30" spans="1:31" s="64" customFormat="1" ht="30" customHeight="1" thickBot="1" x14ac:dyDescent="0.3">
      <c r="A30" s="505"/>
      <c r="B30" s="514"/>
      <c r="C30" s="489"/>
      <c r="D30" s="490"/>
      <c r="E30" s="490"/>
      <c r="F30" s="72" t="s">
        <v>20</v>
      </c>
      <c r="G30" s="232">
        <v>0</v>
      </c>
      <c r="H30" s="232">
        <v>0</v>
      </c>
      <c r="I30" s="232">
        <v>0</v>
      </c>
      <c r="J30" s="232"/>
      <c r="K30" s="232"/>
      <c r="L30" s="232"/>
      <c r="M30" s="232"/>
      <c r="N30" s="233"/>
      <c r="O30" s="233"/>
      <c r="P30" s="233"/>
      <c r="Q30" s="233"/>
      <c r="R30" s="233"/>
      <c r="S30" s="205">
        <f t="shared" si="0"/>
        <v>0</v>
      </c>
      <c r="T30" s="487"/>
      <c r="U30" s="487"/>
      <c r="V30" s="491"/>
      <c r="W30" s="477"/>
      <c r="X30" s="375"/>
      <c r="Y30" s="375"/>
      <c r="Z30" s="373"/>
      <c r="AA30" s="372"/>
      <c r="AB30" s="372"/>
      <c r="AC30" s="372"/>
      <c r="AD30" s="372"/>
      <c r="AE30" s="372"/>
    </row>
    <row r="31" spans="1:31" ht="21.75" customHeight="1" thickBot="1" x14ac:dyDescent="0.3">
      <c r="A31" s="230" t="s">
        <v>126</v>
      </c>
      <c r="B31" s="231"/>
      <c r="C31" s="234" t="s">
        <v>126</v>
      </c>
      <c r="D31" s="235"/>
      <c r="E31" s="235"/>
      <c r="F31" s="235"/>
      <c r="G31" s="235"/>
      <c r="H31" s="235"/>
      <c r="I31" s="235"/>
      <c r="J31" s="235"/>
      <c r="K31" s="235"/>
      <c r="L31" s="235"/>
      <c r="M31" s="235"/>
      <c r="N31" s="235"/>
      <c r="O31" s="235"/>
      <c r="P31" s="235"/>
      <c r="Q31" s="235"/>
      <c r="R31" s="235"/>
      <c r="S31" s="236"/>
      <c r="T31" s="253">
        <f>SUM(T9:T30)</f>
        <v>0.99999999999999989</v>
      </c>
      <c r="U31" s="254">
        <f>SUM(U9:U30)</f>
        <v>1.0000000000000002</v>
      </c>
      <c r="V31" s="155"/>
    </row>
    <row r="32" spans="1:31" ht="21.75" customHeight="1" x14ac:dyDescent="0.25">
      <c r="A32" s="67"/>
      <c r="B32" s="67"/>
      <c r="C32" s="74"/>
      <c r="D32" s="67"/>
      <c r="E32" s="67"/>
      <c r="F32" s="67"/>
      <c r="G32" s="67"/>
      <c r="H32" s="67"/>
      <c r="I32" s="67"/>
      <c r="J32" s="67"/>
      <c r="K32" s="67"/>
      <c r="L32" s="67"/>
      <c r="M32" s="67"/>
      <c r="N32" s="75"/>
      <c r="O32" s="75"/>
      <c r="P32" s="75"/>
      <c r="Q32" s="75"/>
      <c r="R32" s="75"/>
      <c r="S32" s="75"/>
      <c r="T32" s="75"/>
      <c r="U32" s="75"/>
    </row>
    <row r="33" spans="2:16" ht="21.75" customHeight="1" x14ac:dyDescent="0.25">
      <c r="B33" s="370" t="s">
        <v>36</v>
      </c>
      <c r="C33" s="470" t="s">
        <v>37</v>
      </c>
      <c r="D33" s="471"/>
      <c r="E33" s="471"/>
      <c r="F33" s="471"/>
      <c r="G33" s="471"/>
      <c r="H33" s="471"/>
      <c r="I33" s="472"/>
      <c r="J33" s="473" t="s">
        <v>38</v>
      </c>
      <c r="K33" s="474"/>
      <c r="L33" s="474"/>
      <c r="M33" s="474"/>
      <c r="N33" s="474"/>
      <c r="O33" s="474"/>
      <c r="P33" s="475"/>
    </row>
    <row r="34" spans="2:16" ht="21.75" customHeight="1" x14ac:dyDescent="0.25">
      <c r="B34" s="371">
        <v>13</v>
      </c>
      <c r="C34" s="454" t="s">
        <v>79</v>
      </c>
      <c r="D34" s="454"/>
      <c r="E34" s="454"/>
      <c r="F34" s="454"/>
      <c r="G34" s="454"/>
      <c r="H34" s="454"/>
      <c r="I34" s="454"/>
      <c r="J34" s="476" t="s">
        <v>70</v>
      </c>
      <c r="K34" s="476"/>
      <c r="L34" s="476"/>
      <c r="M34" s="476"/>
      <c r="N34" s="476"/>
      <c r="O34" s="476"/>
      <c r="P34" s="476"/>
    </row>
    <row r="35" spans="2:16" ht="21.75" customHeight="1" x14ac:dyDescent="0.25">
      <c r="B35" s="371">
        <v>14</v>
      </c>
      <c r="C35" s="454" t="s">
        <v>149</v>
      </c>
      <c r="D35" s="454"/>
      <c r="E35" s="454"/>
      <c r="F35" s="454"/>
      <c r="G35" s="454"/>
      <c r="H35" s="454"/>
      <c r="I35" s="454"/>
      <c r="J35" s="455" t="s">
        <v>468</v>
      </c>
      <c r="K35" s="455"/>
      <c r="L35" s="455"/>
      <c r="M35" s="455"/>
      <c r="N35" s="455"/>
      <c r="O35" s="455"/>
      <c r="P35" s="455"/>
    </row>
  </sheetData>
  <mergeCells count="96">
    <mergeCell ref="W9:W10"/>
    <mergeCell ref="E11:E12"/>
    <mergeCell ref="A1:C3"/>
    <mergeCell ref="A5:C5"/>
    <mergeCell ref="D5:U5"/>
    <mergeCell ref="A4:C4"/>
    <mergeCell ref="T7:U7"/>
    <mergeCell ref="V7:V8"/>
    <mergeCell ref="T9:T14"/>
    <mergeCell ref="U9:U10"/>
    <mergeCell ref="V9:V10"/>
    <mergeCell ref="A9:A30"/>
    <mergeCell ref="B9:B14"/>
    <mergeCell ref="C9:C10"/>
    <mergeCell ref="D9:D10"/>
    <mergeCell ref="E9:E10"/>
    <mergeCell ref="B15:B22"/>
    <mergeCell ref="C15:C16"/>
    <mergeCell ref="D15:D16"/>
    <mergeCell ref="E15:E16"/>
    <mergeCell ref="C21:C22"/>
    <mergeCell ref="D21:D22"/>
    <mergeCell ref="E21:E22"/>
    <mergeCell ref="C11:C12"/>
    <mergeCell ref="D11:D12"/>
    <mergeCell ref="B23:B30"/>
    <mergeCell ref="A7:A8"/>
    <mergeCell ref="B7:B8"/>
    <mergeCell ref="C7:C8"/>
    <mergeCell ref="D7:E7"/>
    <mergeCell ref="F7:S7"/>
    <mergeCell ref="C13:C14"/>
    <mergeCell ref="D13:D14"/>
    <mergeCell ref="E13:E14"/>
    <mergeCell ref="U13:U14"/>
    <mergeCell ref="V13:V14"/>
    <mergeCell ref="V29:V30"/>
    <mergeCell ref="W29:W30"/>
    <mergeCell ref="U11:U12"/>
    <mergeCell ref="V11:V12"/>
    <mergeCell ref="W11:W12"/>
    <mergeCell ref="W13:W14"/>
    <mergeCell ref="U15:U16"/>
    <mergeCell ref="V15:V16"/>
    <mergeCell ref="U21:U22"/>
    <mergeCell ref="V21:V22"/>
    <mergeCell ref="U25:U26"/>
    <mergeCell ref="V25:V26"/>
    <mergeCell ref="E25:E26"/>
    <mergeCell ref="W25:W26"/>
    <mergeCell ref="C27:C28"/>
    <mergeCell ref="D27:D28"/>
    <mergeCell ref="E27:E28"/>
    <mergeCell ref="U27:U28"/>
    <mergeCell ref="V27:V28"/>
    <mergeCell ref="W27:W28"/>
    <mergeCell ref="V19:V20"/>
    <mergeCell ref="W19:W20"/>
    <mergeCell ref="W21:W22"/>
    <mergeCell ref="C23:C24"/>
    <mergeCell ref="D23:D24"/>
    <mergeCell ref="E23:E24"/>
    <mergeCell ref="T23:T30"/>
    <mergeCell ref="U23:U24"/>
    <mergeCell ref="V23:V24"/>
    <mergeCell ref="W23:W24"/>
    <mergeCell ref="C25:C26"/>
    <mergeCell ref="C29:C30"/>
    <mergeCell ref="D29:D30"/>
    <mergeCell ref="E29:E30"/>
    <mergeCell ref="U29:U30"/>
    <mergeCell ref="D25:D26"/>
    <mergeCell ref="W15:W16"/>
    <mergeCell ref="C17:C18"/>
    <mergeCell ref="D17:D18"/>
    <mergeCell ref="E17:E18"/>
    <mergeCell ref="U17:U18"/>
    <mergeCell ref="V17:V18"/>
    <mergeCell ref="W17:W18"/>
    <mergeCell ref="T15:T22"/>
    <mergeCell ref="C35:I35"/>
    <mergeCell ref="J35:P35"/>
    <mergeCell ref="D1:V1"/>
    <mergeCell ref="D2:V2"/>
    <mergeCell ref="D3:P3"/>
    <mergeCell ref="Q3:V3"/>
    <mergeCell ref="D4:V4"/>
    <mergeCell ref="A6:V6"/>
    <mergeCell ref="C33:I33"/>
    <mergeCell ref="J33:P33"/>
    <mergeCell ref="C34:I34"/>
    <mergeCell ref="J34:P34"/>
    <mergeCell ref="C19:C20"/>
    <mergeCell ref="D19:D20"/>
    <mergeCell ref="E19:E20"/>
    <mergeCell ref="U19:U20"/>
  </mergeCells>
  <conditionalFormatting sqref="W9">
    <cfRule type="cellIs" dxfId="24" priority="14" operator="greaterThan">
      <formula>2000</formula>
    </cfRule>
  </conditionalFormatting>
  <conditionalFormatting sqref="W11">
    <cfRule type="cellIs" dxfId="23" priority="13" operator="greaterThan">
      <formula>2000</formula>
    </cfRule>
  </conditionalFormatting>
  <conditionalFormatting sqref="W13">
    <cfRule type="cellIs" dxfId="22" priority="12" operator="greaterThan">
      <formula>2000</formula>
    </cfRule>
  </conditionalFormatting>
  <conditionalFormatting sqref="W15">
    <cfRule type="cellIs" dxfId="21" priority="11" operator="greaterThan">
      <formula>2000</formula>
    </cfRule>
  </conditionalFormatting>
  <conditionalFormatting sqref="W17 W19 W21 W23 W25 W27 W29">
    <cfRule type="cellIs" dxfId="20" priority="1" operator="greaterThan">
      <formula>2000</formula>
    </cfRule>
  </conditionalFormatting>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F79F3-C7B8-43EA-B6ED-69593A0D2E4F}">
  <dimension ref="A1:AK1595"/>
  <sheetViews>
    <sheetView zoomScale="77" zoomScaleNormal="77" workbookViewId="0">
      <selection activeCell="I10" sqref="I10"/>
    </sheetView>
  </sheetViews>
  <sheetFormatPr baseColWidth="10" defaultColWidth="11.42578125" defaultRowHeight="12" customHeight="1" x14ac:dyDescent="0.25"/>
  <cols>
    <col min="1" max="1" width="11.42578125" style="597"/>
    <col min="2" max="2" width="18.5703125" style="597" customWidth="1"/>
    <col min="3" max="3" width="12.42578125" style="597" customWidth="1"/>
    <col min="4" max="4" width="15.85546875" style="597" customWidth="1"/>
    <col min="5" max="5" width="23" style="597" customWidth="1"/>
    <col min="6" max="9" width="20.7109375" style="730" bestFit="1" customWidth="1"/>
    <col min="10" max="10" width="17" style="731" hidden="1" customWidth="1"/>
    <col min="11" max="11" width="18.85546875" style="597" bestFit="1" customWidth="1"/>
    <col min="12" max="13" width="18.42578125" style="597" bestFit="1" customWidth="1"/>
    <col min="14" max="14" width="26.7109375" style="731" customWidth="1"/>
    <col min="15" max="15" width="18.7109375" style="597" customWidth="1"/>
    <col min="16" max="16" width="29" style="597" customWidth="1"/>
    <col min="17" max="17" width="11.42578125" style="597"/>
    <col min="18" max="18" width="26.7109375" style="597" customWidth="1"/>
    <col min="19" max="19" width="21.42578125" style="597" customWidth="1"/>
    <col min="20" max="20" width="13.28515625" style="597" customWidth="1"/>
    <col min="21" max="21" width="18.85546875" style="597" customWidth="1"/>
    <col min="22" max="22" width="15.42578125" style="597" customWidth="1"/>
    <col min="23" max="30" width="11.42578125" style="597"/>
    <col min="31" max="31" width="14.85546875" style="597" customWidth="1"/>
    <col min="32" max="32" width="15.85546875" style="597" customWidth="1"/>
    <col min="33" max="33" width="17.7109375" style="597" customWidth="1"/>
    <col min="34" max="16384" width="11.42578125" style="597"/>
  </cols>
  <sheetData>
    <row r="1" spans="1:37" ht="20.25" customHeight="1" x14ac:dyDescent="0.25">
      <c r="A1" s="594"/>
      <c r="B1" s="595"/>
      <c r="C1" s="595"/>
      <c r="D1" s="595"/>
      <c r="E1" s="596" t="s">
        <v>39</v>
      </c>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row>
    <row r="2" spans="1:37" ht="27" customHeight="1" thickBot="1" x14ac:dyDescent="0.3">
      <c r="A2" s="598"/>
      <c r="B2" s="599"/>
      <c r="C2" s="599"/>
      <c r="D2" s="599"/>
      <c r="E2" s="600" t="s">
        <v>148</v>
      </c>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row>
    <row r="3" spans="1:37" ht="21" customHeight="1" thickBot="1" x14ac:dyDescent="0.3">
      <c r="A3" s="598"/>
      <c r="B3" s="599"/>
      <c r="C3" s="599"/>
      <c r="D3" s="599"/>
      <c r="E3" s="601" t="s">
        <v>40</v>
      </c>
      <c r="F3" s="602"/>
      <c r="G3" s="602"/>
      <c r="H3" s="602"/>
      <c r="I3" s="602"/>
      <c r="J3" s="602"/>
      <c r="K3" s="602"/>
      <c r="L3" s="602"/>
      <c r="M3" s="602"/>
      <c r="N3" s="603" t="s">
        <v>469</v>
      </c>
      <c r="O3" s="604"/>
      <c r="P3" s="604"/>
      <c r="Q3" s="604"/>
      <c r="R3" s="604"/>
      <c r="S3" s="604"/>
      <c r="T3" s="604"/>
      <c r="U3" s="604"/>
      <c r="V3" s="604"/>
      <c r="W3" s="604"/>
      <c r="X3" s="604"/>
      <c r="Y3" s="604"/>
      <c r="Z3" s="604"/>
      <c r="AA3" s="604"/>
      <c r="AB3" s="604"/>
      <c r="AC3" s="604"/>
      <c r="AD3" s="604"/>
      <c r="AE3" s="604"/>
      <c r="AF3" s="604"/>
      <c r="AG3" s="605"/>
    </row>
    <row r="4" spans="1:37" ht="20.25" customHeight="1" thickBot="1" x14ac:dyDescent="0.3">
      <c r="A4" s="606" t="s">
        <v>0</v>
      </c>
      <c r="B4" s="607"/>
      <c r="C4" s="607"/>
      <c r="D4" s="608"/>
      <c r="E4" s="609" t="s">
        <v>150</v>
      </c>
      <c r="F4" s="609"/>
      <c r="G4" s="609"/>
      <c r="H4" s="609"/>
      <c r="I4" s="609"/>
      <c r="J4" s="610"/>
      <c r="K4" s="610"/>
      <c r="L4" s="610"/>
      <c r="M4" s="610"/>
      <c r="N4" s="610"/>
      <c r="O4" s="610"/>
      <c r="P4" s="610"/>
      <c r="Q4" s="610"/>
      <c r="R4" s="610"/>
      <c r="S4" s="610"/>
      <c r="T4" s="610"/>
      <c r="U4" s="610"/>
      <c r="V4" s="610"/>
      <c r="W4" s="610"/>
      <c r="X4" s="610"/>
      <c r="Y4" s="610"/>
      <c r="Z4" s="610"/>
      <c r="AA4" s="610"/>
      <c r="AB4" s="610"/>
      <c r="AC4" s="610"/>
      <c r="AD4" s="610"/>
      <c r="AE4" s="610"/>
      <c r="AF4" s="610"/>
      <c r="AG4" s="611"/>
    </row>
    <row r="5" spans="1:37" ht="20.25" customHeight="1" thickBot="1" x14ac:dyDescent="0.3">
      <c r="A5" s="612" t="s">
        <v>2</v>
      </c>
      <c r="B5" s="613"/>
      <c r="C5" s="613"/>
      <c r="D5" s="614"/>
      <c r="E5" s="615" t="s">
        <v>151</v>
      </c>
      <c r="F5" s="615"/>
      <c r="G5" s="615"/>
      <c r="H5" s="615"/>
      <c r="I5" s="615"/>
      <c r="J5" s="616"/>
      <c r="K5" s="616"/>
      <c r="L5" s="616"/>
      <c r="M5" s="616"/>
      <c r="N5" s="616"/>
      <c r="O5" s="616"/>
      <c r="P5" s="616"/>
      <c r="Q5" s="616"/>
      <c r="R5" s="616"/>
      <c r="S5" s="616"/>
      <c r="T5" s="616"/>
      <c r="U5" s="616"/>
      <c r="V5" s="616"/>
      <c r="W5" s="616"/>
      <c r="X5" s="616"/>
      <c r="Y5" s="616"/>
      <c r="Z5" s="616"/>
      <c r="AA5" s="616"/>
      <c r="AB5" s="616"/>
      <c r="AC5" s="616"/>
      <c r="AD5" s="616"/>
      <c r="AE5" s="616"/>
      <c r="AF5" s="616"/>
      <c r="AG5" s="617"/>
    </row>
    <row r="6" spans="1:37" ht="22.5" customHeight="1" thickBot="1" x14ac:dyDescent="0.3">
      <c r="A6" s="618" t="s">
        <v>21</v>
      </c>
      <c r="B6" s="619"/>
      <c r="C6" s="619"/>
      <c r="D6" s="620"/>
      <c r="E6" s="615" t="s">
        <v>470</v>
      </c>
      <c r="F6" s="615"/>
      <c r="G6" s="615"/>
      <c r="H6" s="615"/>
      <c r="I6" s="615"/>
      <c r="J6" s="616"/>
      <c r="K6" s="616"/>
      <c r="L6" s="616"/>
      <c r="M6" s="616"/>
      <c r="N6" s="616"/>
      <c r="O6" s="616"/>
      <c r="P6" s="616"/>
      <c r="Q6" s="616"/>
      <c r="R6" s="616"/>
      <c r="S6" s="616"/>
      <c r="T6" s="616"/>
      <c r="U6" s="616"/>
      <c r="V6" s="616"/>
      <c r="W6" s="616"/>
      <c r="X6" s="616"/>
      <c r="Y6" s="616"/>
      <c r="Z6" s="616"/>
      <c r="AA6" s="616"/>
      <c r="AB6" s="616"/>
      <c r="AC6" s="616"/>
      <c r="AD6" s="616"/>
      <c r="AE6" s="616"/>
      <c r="AF6" s="616"/>
      <c r="AG6" s="617"/>
    </row>
    <row r="7" spans="1:37" ht="12" customHeight="1" thickBot="1" x14ac:dyDescent="0.3">
      <c r="A7" s="621"/>
      <c r="B7" s="622"/>
      <c r="C7" s="622"/>
      <c r="D7" s="622"/>
      <c r="E7" s="622"/>
      <c r="F7" s="622"/>
      <c r="G7" s="622"/>
      <c r="H7" s="622"/>
      <c r="I7" s="622"/>
      <c r="J7" s="622"/>
      <c r="K7" s="622"/>
      <c r="L7" s="622"/>
      <c r="M7" s="622"/>
      <c r="N7" s="622"/>
      <c r="O7" s="622"/>
      <c r="P7" s="622"/>
      <c r="Q7" s="622"/>
      <c r="R7" s="622"/>
      <c r="S7" s="622"/>
      <c r="T7" s="622"/>
      <c r="U7" s="622"/>
      <c r="V7" s="622"/>
      <c r="W7" s="622"/>
      <c r="X7" s="622"/>
      <c r="Y7" s="622"/>
      <c r="Z7" s="622"/>
      <c r="AA7" s="622"/>
      <c r="AB7" s="622"/>
      <c r="AC7" s="622"/>
      <c r="AD7" s="622"/>
      <c r="AE7" s="622"/>
      <c r="AF7" s="622"/>
      <c r="AG7" s="623"/>
    </row>
    <row r="8" spans="1:37" ht="40.5" customHeight="1" thickBot="1" x14ac:dyDescent="0.3">
      <c r="A8" s="624" t="s">
        <v>80</v>
      </c>
      <c r="B8" s="625"/>
      <c r="C8" s="625"/>
      <c r="D8" s="625"/>
      <c r="E8" s="625"/>
      <c r="F8" s="626"/>
      <c r="G8" s="627" t="s">
        <v>421</v>
      </c>
      <c r="H8" s="628"/>
      <c r="I8" s="628"/>
      <c r="J8" s="629"/>
      <c r="K8" s="627" t="s">
        <v>422</v>
      </c>
      <c r="L8" s="628"/>
      <c r="M8" s="628"/>
      <c r="N8" s="629"/>
      <c r="O8" s="630" t="s">
        <v>86</v>
      </c>
      <c r="P8" s="631"/>
      <c r="Q8" s="631"/>
      <c r="R8" s="631"/>
      <c r="S8" s="631"/>
      <c r="T8" s="632" t="s">
        <v>92</v>
      </c>
      <c r="U8" s="633"/>
      <c r="V8" s="634"/>
      <c r="W8" s="635" t="s">
        <v>57</v>
      </c>
      <c r="X8" s="632"/>
      <c r="Y8" s="632"/>
      <c r="Z8" s="632"/>
      <c r="AA8" s="632"/>
      <c r="AB8" s="632"/>
      <c r="AC8" s="632"/>
      <c r="AD8" s="632"/>
      <c r="AE8" s="632"/>
      <c r="AF8" s="633"/>
      <c r="AG8" s="636" t="s">
        <v>106</v>
      </c>
      <c r="AH8" s="637"/>
      <c r="AI8" s="637"/>
      <c r="AJ8" s="637"/>
      <c r="AK8" s="637"/>
    </row>
    <row r="9" spans="1:37" ht="51" customHeight="1" thickBot="1" x14ac:dyDescent="0.3">
      <c r="A9" s="638" t="s">
        <v>81</v>
      </c>
      <c r="B9" s="639" t="s">
        <v>82</v>
      </c>
      <c r="C9" s="640" t="s">
        <v>83</v>
      </c>
      <c r="D9" s="641" t="s">
        <v>84</v>
      </c>
      <c r="E9" s="642" t="s">
        <v>429</v>
      </c>
      <c r="F9" s="642" t="s">
        <v>85</v>
      </c>
      <c r="G9" s="643" t="s">
        <v>6</v>
      </c>
      <c r="H9" s="643" t="s">
        <v>7</v>
      </c>
      <c r="I9" s="643" t="s">
        <v>8</v>
      </c>
      <c r="J9" s="644" t="s">
        <v>56</v>
      </c>
      <c r="K9" s="643" t="s">
        <v>6</v>
      </c>
      <c r="L9" s="643" t="s">
        <v>7</v>
      </c>
      <c r="M9" s="643" t="s">
        <v>8</v>
      </c>
      <c r="N9" s="645" t="s">
        <v>56</v>
      </c>
      <c r="O9" s="646" t="s">
        <v>87</v>
      </c>
      <c r="P9" s="647" t="s">
        <v>88</v>
      </c>
      <c r="Q9" s="647" t="s">
        <v>89</v>
      </c>
      <c r="R9" s="647" t="s">
        <v>90</v>
      </c>
      <c r="S9" s="647" t="s">
        <v>91</v>
      </c>
      <c r="T9" s="647" t="s">
        <v>93</v>
      </c>
      <c r="U9" s="647" t="s">
        <v>94</v>
      </c>
      <c r="V9" s="648" t="s">
        <v>95</v>
      </c>
      <c r="W9" s="648" t="s">
        <v>96</v>
      </c>
      <c r="X9" s="648" t="s">
        <v>97</v>
      </c>
      <c r="Y9" s="648" t="s">
        <v>98</v>
      </c>
      <c r="Z9" s="648" t="s">
        <v>99</v>
      </c>
      <c r="AA9" s="648" t="s">
        <v>100</v>
      </c>
      <c r="AB9" s="648" t="s">
        <v>101</v>
      </c>
      <c r="AC9" s="648" t="s">
        <v>102</v>
      </c>
      <c r="AD9" s="648" t="s">
        <v>103</v>
      </c>
      <c r="AE9" s="648" t="s">
        <v>104</v>
      </c>
      <c r="AF9" s="649" t="s">
        <v>105</v>
      </c>
      <c r="AG9" s="650"/>
      <c r="AH9" s="637"/>
      <c r="AI9" s="637"/>
      <c r="AJ9" s="637"/>
      <c r="AK9" s="637"/>
    </row>
    <row r="10" spans="1:37" ht="20.100000000000001" customHeight="1" x14ac:dyDescent="0.25">
      <c r="A10" s="732" t="s">
        <v>162</v>
      </c>
      <c r="B10" s="530" t="s">
        <v>159</v>
      </c>
      <c r="C10" s="651" t="s">
        <v>174</v>
      </c>
      <c r="D10" s="652" t="s">
        <v>41</v>
      </c>
      <c r="E10" s="653">
        <f>+[4]INVERSIÓN!BF10</f>
        <v>22</v>
      </c>
      <c r="F10" s="653">
        <f>+[4]INVERSIÓN!CE10</f>
        <v>22</v>
      </c>
      <c r="G10" s="653">
        <f>F10</f>
        <v>22</v>
      </c>
      <c r="H10" s="653">
        <f>F10</f>
        <v>22</v>
      </c>
      <c r="I10" s="653">
        <f>F10</f>
        <v>22</v>
      </c>
      <c r="J10" s="359"/>
      <c r="K10" s="653">
        <v>0</v>
      </c>
      <c r="L10" s="653">
        <v>0.01</v>
      </c>
      <c r="M10" s="653">
        <v>0.08</v>
      </c>
      <c r="N10" s="353"/>
      <c r="O10" s="654" t="s">
        <v>177</v>
      </c>
      <c r="P10" s="655" t="s">
        <v>178</v>
      </c>
      <c r="Q10" s="655"/>
      <c r="R10" s="651" t="s">
        <v>179</v>
      </c>
      <c r="S10" s="651" t="s">
        <v>180</v>
      </c>
      <c r="T10" s="656"/>
      <c r="U10" s="656" t="s">
        <v>181</v>
      </c>
      <c r="V10" s="657">
        <v>1382330</v>
      </c>
      <c r="W10" s="657">
        <v>672167</v>
      </c>
      <c r="X10" s="657">
        <v>710163</v>
      </c>
      <c r="Y10" s="657" t="s">
        <v>191</v>
      </c>
      <c r="Z10" s="657" t="s">
        <v>192</v>
      </c>
      <c r="AA10" s="657" t="s">
        <v>193</v>
      </c>
      <c r="AB10" s="657" t="s">
        <v>194</v>
      </c>
      <c r="AC10" s="657" t="s">
        <v>195</v>
      </c>
      <c r="AD10" s="657" t="s">
        <v>196</v>
      </c>
      <c r="AE10" s="657" t="s">
        <v>195</v>
      </c>
      <c r="AF10" s="657"/>
      <c r="AG10" s="657" t="s">
        <v>197</v>
      </c>
    </row>
    <row r="11" spans="1:37" s="665" customFormat="1" ht="20.100000000000001" customHeight="1" x14ac:dyDescent="0.25">
      <c r="A11" s="733"/>
      <c r="B11" s="531"/>
      <c r="C11" s="658"/>
      <c r="D11" s="659" t="s">
        <v>3</v>
      </c>
      <c r="E11" s="660">
        <f>+[4]INVERSIÓN!BF11</f>
        <v>1107804000</v>
      </c>
      <c r="F11" s="660">
        <f>+[4]INVERSIÓN!CE11</f>
        <v>1107804000</v>
      </c>
      <c r="G11" s="660">
        <f t="shared" ref="G11:G30" si="0">F11</f>
        <v>1107804000</v>
      </c>
      <c r="H11" s="660">
        <f t="shared" ref="H11:H30" si="1">F11</f>
        <v>1107804000</v>
      </c>
      <c r="I11" s="660">
        <f t="shared" ref="I11:I30" si="2">F11</f>
        <v>1107804000</v>
      </c>
      <c r="J11" s="360"/>
      <c r="K11" s="660">
        <v>413284511</v>
      </c>
      <c r="L11" s="660">
        <v>413284511</v>
      </c>
      <c r="M11" s="660">
        <v>413284511</v>
      </c>
      <c r="N11" s="355"/>
      <c r="O11" s="661"/>
      <c r="P11" s="662"/>
      <c r="Q11" s="662"/>
      <c r="R11" s="658"/>
      <c r="S11" s="658"/>
      <c r="T11" s="663"/>
      <c r="U11" s="663"/>
      <c r="V11" s="664"/>
      <c r="W11" s="664"/>
      <c r="X11" s="664"/>
      <c r="Y11" s="664"/>
      <c r="Z11" s="664"/>
      <c r="AA11" s="664"/>
      <c r="AB11" s="664"/>
      <c r="AC11" s="664"/>
      <c r="AD11" s="664"/>
      <c r="AE11" s="664"/>
      <c r="AF11" s="664"/>
      <c r="AG11" s="664"/>
    </row>
    <row r="12" spans="1:37" ht="20.100000000000001" customHeight="1" x14ac:dyDescent="0.25">
      <c r="A12" s="733"/>
      <c r="B12" s="531"/>
      <c r="C12" s="658"/>
      <c r="D12" s="666" t="s">
        <v>42</v>
      </c>
      <c r="E12" s="667">
        <v>0</v>
      </c>
      <c r="F12" s="667">
        <f>+[4]INVERSIÓN!CE13</f>
        <v>0</v>
      </c>
      <c r="G12" s="667">
        <f t="shared" si="0"/>
        <v>0</v>
      </c>
      <c r="H12" s="667">
        <f t="shared" si="1"/>
        <v>0</v>
      </c>
      <c r="I12" s="667">
        <f t="shared" si="2"/>
        <v>0</v>
      </c>
      <c r="J12" s="360"/>
      <c r="K12" s="668">
        <v>0</v>
      </c>
      <c r="L12" s="668">
        <v>0</v>
      </c>
      <c r="M12" s="668">
        <v>0</v>
      </c>
      <c r="N12" s="355"/>
      <c r="O12" s="661"/>
      <c r="P12" s="662"/>
      <c r="Q12" s="662"/>
      <c r="R12" s="658"/>
      <c r="S12" s="658"/>
      <c r="T12" s="663"/>
      <c r="U12" s="663"/>
      <c r="V12" s="664"/>
      <c r="W12" s="664"/>
      <c r="X12" s="664"/>
      <c r="Y12" s="664"/>
      <c r="Z12" s="664"/>
      <c r="AA12" s="664"/>
      <c r="AB12" s="664"/>
      <c r="AC12" s="664"/>
      <c r="AD12" s="664"/>
      <c r="AE12" s="664"/>
      <c r="AF12" s="664"/>
      <c r="AG12" s="664"/>
    </row>
    <row r="13" spans="1:37" s="665" customFormat="1" ht="20.100000000000001" customHeight="1" x14ac:dyDescent="0.25">
      <c r="A13" s="733"/>
      <c r="B13" s="531"/>
      <c r="C13" s="658"/>
      <c r="D13" s="659" t="s">
        <v>4</v>
      </c>
      <c r="E13" s="669">
        <f>+[4]INVERSIÓN!BF14</f>
        <v>76944885</v>
      </c>
      <c r="F13" s="669">
        <f>+[4]INVERSIÓN!CE14</f>
        <v>75788218</v>
      </c>
      <c r="G13" s="669">
        <f t="shared" si="0"/>
        <v>75788218</v>
      </c>
      <c r="H13" s="669">
        <f t="shared" si="1"/>
        <v>75788218</v>
      </c>
      <c r="I13" s="669">
        <f t="shared" si="2"/>
        <v>75788218</v>
      </c>
      <c r="J13" s="360"/>
      <c r="K13" s="669">
        <v>6940000</v>
      </c>
      <c r="L13" s="669">
        <v>15099000</v>
      </c>
      <c r="M13" s="669">
        <v>60858876</v>
      </c>
      <c r="N13" s="355"/>
      <c r="O13" s="661"/>
      <c r="P13" s="662"/>
      <c r="Q13" s="662"/>
      <c r="R13" s="658"/>
      <c r="S13" s="658"/>
      <c r="T13" s="663"/>
      <c r="U13" s="663"/>
      <c r="V13" s="664"/>
      <c r="W13" s="664"/>
      <c r="X13" s="664"/>
      <c r="Y13" s="664"/>
      <c r="Z13" s="664"/>
      <c r="AA13" s="664"/>
      <c r="AB13" s="664"/>
      <c r="AC13" s="664"/>
      <c r="AD13" s="664"/>
      <c r="AE13" s="664"/>
      <c r="AF13" s="664"/>
      <c r="AG13" s="664"/>
    </row>
    <row r="14" spans="1:37" ht="20.100000000000001" customHeight="1" x14ac:dyDescent="0.25">
      <c r="A14" s="733"/>
      <c r="B14" s="531"/>
      <c r="C14" s="658"/>
      <c r="D14" s="666" t="s">
        <v>43</v>
      </c>
      <c r="E14" s="670">
        <f>+E10+E12</f>
        <v>22</v>
      </c>
      <c r="F14" s="670">
        <f t="shared" ref="F14:F15" si="3">+F12+F10</f>
        <v>22</v>
      </c>
      <c r="G14" s="670">
        <f t="shared" si="0"/>
        <v>22</v>
      </c>
      <c r="H14" s="670">
        <f t="shared" si="1"/>
        <v>22</v>
      </c>
      <c r="I14" s="670">
        <f t="shared" si="2"/>
        <v>22</v>
      </c>
      <c r="J14" s="360"/>
      <c r="K14" s="670">
        <v>0</v>
      </c>
      <c r="L14" s="670">
        <v>0.01</v>
      </c>
      <c r="M14" s="670">
        <v>0.08</v>
      </c>
      <c r="N14" s="355"/>
      <c r="O14" s="661"/>
      <c r="P14" s="662"/>
      <c r="Q14" s="662"/>
      <c r="R14" s="658"/>
      <c r="S14" s="658"/>
      <c r="T14" s="663"/>
      <c r="U14" s="663"/>
      <c r="V14" s="664"/>
      <c r="W14" s="664"/>
      <c r="X14" s="664"/>
      <c r="Y14" s="664"/>
      <c r="Z14" s="664"/>
      <c r="AA14" s="664"/>
      <c r="AB14" s="664"/>
      <c r="AC14" s="664"/>
      <c r="AD14" s="664"/>
      <c r="AE14" s="664"/>
      <c r="AF14" s="664"/>
      <c r="AG14" s="664"/>
    </row>
    <row r="15" spans="1:37" s="665" customFormat="1" ht="20.100000000000001" customHeight="1" thickBot="1" x14ac:dyDescent="0.3">
      <c r="A15" s="733"/>
      <c r="B15" s="532"/>
      <c r="C15" s="658"/>
      <c r="D15" s="659" t="s">
        <v>45</v>
      </c>
      <c r="E15" s="671">
        <f>+E11+E13</f>
        <v>1184748885</v>
      </c>
      <c r="F15" s="671">
        <f t="shared" si="3"/>
        <v>1183592218</v>
      </c>
      <c r="G15" s="671">
        <f t="shared" si="0"/>
        <v>1183592218</v>
      </c>
      <c r="H15" s="671">
        <f t="shared" si="1"/>
        <v>1183592218</v>
      </c>
      <c r="I15" s="671">
        <f t="shared" si="2"/>
        <v>1183592218</v>
      </c>
      <c r="J15" s="361"/>
      <c r="K15" s="671">
        <v>420224511</v>
      </c>
      <c r="L15" s="671">
        <v>428383511</v>
      </c>
      <c r="M15" s="671">
        <v>474143387</v>
      </c>
      <c r="N15" s="356"/>
      <c r="O15" s="661"/>
      <c r="P15" s="662"/>
      <c r="Q15" s="662"/>
      <c r="R15" s="658"/>
      <c r="S15" s="658"/>
      <c r="T15" s="663"/>
      <c r="U15" s="663"/>
      <c r="V15" s="664"/>
      <c r="W15" s="664"/>
      <c r="X15" s="664"/>
      <c r="Y15" s="664"/>
      <c r="Z15" s="664"/>
      <c r="AA15" s="664"/>
      <c r="AB15" s="664"/>
      <c r="AC15" s="664"/>
      <c r="AD15" s="664"/>
      <c r="AE15" s="664"/>
      <c r="AF15" s="664"/>
      <c r="AG15" s="664"/>
    </row>
    <row r="16" spans="1:37" ht="20.100000000000001" customHeight="1" x14ac:dyDescent="0.25">
      <c r="A16" s="733"/>
      <c r="B16" s="672" t="s">
        <v>160</v>
      </c>
      <c r="C16" s="651" t="s">
        <v>175</v>
      </c>
      <c r="D16" s="666" t="s">
        <v>41</v>
      </c>
      <c r="E16" s="653">
        <f>+[4]INVERSIÓN!BF17</f>
        <v>51</v>
      </c>
      <c r="F16" s="653">
        <f>+[4]INVERSIÓN!CE17</f>
        <v>51</v>
      </c>
      <c r="G16" s="653">
        <f t="shared" si="0"/>
        <v>51</v>
      </c>
      <c r="H16" s="653">
        <f t="shared" si="1"/>
        <v>51</v>
      </c>
      <c r="I16" s="653">
        <f t="shared" si="2"/>
        <v>51</v>
      </c>
      <c r="J16" s="359"/>
      <c r="K16" s="653">
        <v>0</v>
      </c>
      <c r="L16" s="653">
        <v>0</v>
      </c>
      <c r="M16" s="653">
        <v>0</v>
      </c>
      <c r="N16" s="357"/>
      <c r="O16" s="654" t="s">
        <v>182</v>
      </c>
      <c r="P16" s="655" t="s">
        <v>183</v>
      </c>
      <c r="Q16" s="655" t="s">
        <v>184</v>
      </c>
      <c r="R16" s="651" t="s">
        <v>185</v>
      </c>
      <c r="S16" s="651" t="s">
        <v>186</v>
      </c>
      <c r="T16" s="656" t="s">
        <v>202</v>
      </c>
      <c r="U16" s="656" t="s">
        <v>202</v>
      </c>
      <c r="V16" s="656" t="s">
        <v>202</v>
      </c>
      <c r="W16" s="656" t="s">
        <v>202</v>
      </c>
      <c r="X16" s="656" t="s">
        <v>202</v>
      </c>
      <c r="Y16" s="656" t="s">
        <v>202</v>
      </c>
      <c r="Z16" s="656" t="s">
        <v>202</v>
      </c>
      <c r="AA16" s="656" t="s">
        <v>202</v>
      </c>
      <c r="AB16" s="656" t="s">
        <v>202</v>
      </c>
      <c r="AC16" s="656" t="s">
        <v>202</v>
      </c>
      <c r="AD16" s="656" t="s">
        <v>202</v>
      </c>
      <c r="AE16" s="656" t="s">
        <v>202</v>
      </c>
      <c r="AF16" s="656" t="s">
        <v>202</v>
      </c>
      <c r="AG16" s="656"/>
    </row>
    <row r="17" spans="1:33" s="665" customFormat="1" ht="20.100000000000001" customHeight="1" x14ac:dyDescent="0.25">
      <c r="A17" s="733"/>
      <c r="B17" s="672"/>
      <c r="C17" s="658"/>
      <c r="D17" s="659" t="s">
        <v>3</v>
      </c>
      <c r="E17" s="673">
        <f>+[4]INVERSIÓN!BF18</f>
        <v>26218961000</v>
      </c>
      <c r="F17" s="673">
        <f>+[4]INVERSIÓN!CE18</f>
        <v>25218961000</v>
      </c>
      <c r="G17" s="673">
        <f t="shared" si="0"/>
        <v>25218961000</v>
      </c>
      <c r="H17" s="673">
        <f t="shared" si="1"/>
        <v>25218961000</v>
      </c>
      <c r="I17" s="673">
        <f t="shared" si="2"/>
        <v>25218961000</v>
      </c>
      <c r="J17" s="360"/>
      <c r="K17" s="673">
        <v>1336964511</v>
      </c>
      <c r="L17" s="673">
        <v>1336964511</v>
      </c>
      <c r="M17" s="673">
        <v>1336964511</v>
      </c>
      <c r="N17" s="355"/>
      <c r="O17" s="661"/>
      <c r="P17" s="662"/>
      <c r="Q17" s="662"/>
      <c r="R17" s="658"/>
      <c r="S17" s="658"/>
      <c r="T17" s="663"/>
      <c r="U17" s="663"/>
      <c r="V17" s="663"/>
      <c r="W17" s="663"/>
      <c r="X17" s="663"/>
      <c r="Y17" s="663"/>
      <c r="Z17" s="663"/>
      <c r="AA17" s="663"/>
      <c r="AB17" s="663"/>
      <c r="AC17" s="663"/>
      <c r="AD17" s="663"/>
      <c r="AE17" s="663"/>
      <c r="AF17" s="663"/>
      <c r="AG17" s="663"/>
    </row>
    <row r="18" spans="1:33" ht="20.100000000000001" customHeight="1" x14ac:dyDescent="0.25">
      <c r="A18" s="733"/>
      <c r="B18" s="672"/>
      <c r="C18" s="658"/>
      <c r="D18" s="666" t="s">
        <v>42</v>
      </c>
      <c r="E18" s="667">
        <v>0</v>
      </c>
      <c r="F18" s="667">
        <f>+[4]INVERSIÓN!CE20</f>
        <v>0</v>
      </c>
      <c r="G18" s="667">
        <f t="shared" si="0"/>
        <v>0</v>
      </c>
      <c r="H18" s="667">
        <f t="shared" si="1"/>
        <v>0</v>
      </c>
      <c r="I18" s="667">
        <f t="shared" si="2"/>
        <v>0</v>
      </c>
      <c r="J18" s="360"/>
      <c r="K18" s="668">
        <v>0</v>
      </c>
      <c r="L18" s="668">
        <v>0</v>
      </c>
      <c r="M18" s="668">
        <v>0</v>
      </c>
      <c r="N18" s="355"/>
      <c r="O18" s="661"/>
      <c r="P18" s="662"/>
      <c r="Q18" s="662"/>
      <c r="R18" s="658"/>
      <c r="S18" s="658"/>
      <c r="T18" s="663"/>
      <c r="U18" s="663"/>
      <c r="V18" s="663"/>
      <c r="W18" s="663"/>
      <c r="X18" s="663"/>
      <c r="Y18" s="663"/>
      <c r="Z18" s="663"/>
      <c r="AA18" s="663"/>
      <c r="AB18" s="663"/>
      <c r="AC18" s="663"/>
      <c r="AD18" s="663"/>
      <c r="AE18" s="663"/>
      <c r="AF18" s="663"/>
      <c r="AG18" s="663"/>
    </row>
    <row r="19" spans="1:33" s="665" customFormat="1" ht="20.100000000000001" customHeight="1" x14ac:dyDescent="0.25">
      <c r="A19" s="733"/>
      <c r="B19" s="672"/>
      <c r="C19" s="658"/>
      <c r="D19" s="659" t="s">
        <v>4</v>
      </c>
      <c r="E19" s="669">
        <f>+[4]INVERSIÓN!BF21</f>
        <v>246022480</v>
      </c>
      <c r="F19" s="669">
        <f>+[4]INVERSIÓN!CE21</f>
        <v>246022480</v>
      </c>
      <c r="G19" s="669">
        <f t="shared" si="0"/>
        <v>246022480</v>
      </c>
      <c r="H19" s="669">
        <f t="shared" si="1"/>
        <v>246022480</v>
      </c>
      <c r="I19" s="669">
        <f t="shared" si="2"/>
        <v>246022480</v>
      </c>
      <c r="J19" s="360"/>
      <c r="K19" s="669">
        <v>133092222</v>
      </c>
      <c r="L19" s="669">
        <v>179799856</v>
      </c>
      <c r="M19" s="669">
        <v>138846443</v>
      </c>
      <c r="N19" s="355"/>
      <c r="O19" s="661"/>
      <c r="P19" s="662"/>
      <c r="Q19" s="662"/>
      <c r="R19" s="658"/>
      <c r="S19" s="658"/>
      <c r="T19" s="663"/>
      <c r="U19" s="663"/>
      <c r="V19" s="663"/>
      <c r="W19" s="663"/>
      <c r="X19" s="663"/>
      <c r="Y19" s="663"/>
      <c r="Z19" s="663"/>
      <c r="AA19" s="663"/>
      <c r="AB19" s="663"/>
      <c r="AC19" s="663"/>
      <c r="AD19" s="663"/>
      <c r="AE19" s="663"/>
      <c r="AF19" s="663"/>
      <c r="AG19" s="663"/>
    </row>
    <row r="20" spans="1:33" ht="20.100000000000001" customHeight="1" x14ac:dyDescent="0.25">
      <c r="A20" s="733"/>
      <c r="B20" s="672"/>
      <c r="C20" s="658"/>
      <c r="D20" s="666" t="s">
        <v>43</v>
      </c>
      <c r="E20" s="674">
        <f>+E16+E18</f>
        <v>51</v>
      </c>
      <c r="F20" s="674">
        <f t="shared" ref="F20:F21" si="4">+F18+F16</f>
        <v>51</v>
      </c>
      <c r="G20" s="674">
        <f t="shared" si="0"/>
        <v>51</v>
      </c>
      <c r="H20" s="674">
        <f t="shared" si="1"/>
        <v>51</v>
      </c>
      <c r="I20" s="674">
        <f t="shared" si="2"/>
        <v>51</v>
      </c>
      <c r="J20" s="360"/>
      <c r="K20" s="674">
        <v>0</v>
      </c>
      <c r="L20" s="674">
        <v>0</v>
      </c>
      <c r="M20" s="674">
        <v>0</v>
      </c>
      <c r="N20" s="355"/>
      <c r="O20" s="661"/>
      <c r="P20" s="662"/>
      <c r="Q20" s="662"/>
      <c r="R20" s="658"/>
      <c r="S20" s="658"/>
      <c r="T20" s="663"/>
      <c r="U20" s="663"/>
      <c r="V20" s="663"/>
      <c r="W20" s="663"/>
      <c r="X20" s="663"/>
      <c r="Y20" s="663"/>
      <c r="Z20" s="663"/>
      <c r="AA20" s="663"/>
      <c r="AB20" s="663"/>
      <c r="AC20" s="663"/>
      <c r="AD20" s="663"/>
      <c r="AE20" s="663"/>
      <c r="AF20" s="663"/>
      <c r="AG20" s="663"/>
    </row>
    <row r="21" spans="1:33" s="675" customFormat="1" ht="20.100000000000001" customHeight="1" thickBot="1" x14ac:dyDescent="0.3">
      <c r="A21" s="733"/>
      <c r="B21" s="672"/>
      <c r="C21" s="658"/>
      <c r="D21" s="659" t="s">
        <v>45</v>
      </c>
      <c r="E21" s="671">
        <f>+E17+E19</f>
        <v>26464983480</v>
      </c>
      <c r="F21" s="671">
        <f t="shared" si="4"/>
        <v>25464983480</v>
      </c>
      <c r="G21" s="671">
        <f t="shared" si="0"/>
        <v>25464983480</v>
      </c>
      <c r="H21" s="671">
        <f t="shared" si="1"/>
        <v>25464983480</v>
      </c>
      <c r="I21" s="671">
        <f t="shared" si="2"/>
        <v>25464983480</v>
      </c>
      <c r="J21" s="361"/>
      <c r="K21" s="671">
        <v>1470056733</v>
      </c>
      <c r="L21" s="671">
        <v>1516764367</v>
      </c>
      <c r="M21" s="671">
        <v>1475810954</v>
      </c>
      <c r="N21" s="356"/>
      <c r="O21" s="661"/>
      <c r="P21" s="662"/>
      <c r="Q21" s="662"/>
      <c r="R21" s="658"/>
      <c r="S21" s="658"/>
      <c r="T21" s="663"/>
      <c r="U21" s="663"/>
      <c r="V21" s="663"/>
      <c r="W21" s="663"/>
      <c r="X21" s="663"/>
      <c r="Y21" s="663"/>
      <c r="Z21" s="663"/>
      <c r="AA21" s="663"/>
      <c r="AB21" s="663"/>
      <c r="AC21" s="663"/>
      <c r="AD21" s="663"/>
      <c r="AE21" s="663"/>
      <c r="AF21" s="663"/>
      <c r="AG21" s="663"/>
    </row>
    <row r="22" spans="1:33" ht="20.100000000000001" customHeight="1" x14ac:dyDescent="0.25">
      <c r="A22" s="733"/>
      <c r="B22" s="533" t="s">
        <v>161</v>
      </c>
      <c r="C22" s="651" t="s">
        <v>176</v>
      </c>
      <c r="D22" s="666" t="s">
        <v>41</v>
      </c>
      <c r="E22" s="676">
        <f>+[4]INVERSIÓN!BF24</f>
        <v>21</v>
      </c>
      <c r="F22" s="676">
        <f>+[4]INVERSIÓN!CE24</f>
        <v>21</v>
      </c>
      <c r="G22" s="676">
        <f t="shared" si="0"/>
        <v>21</v>
      </c>
      <c r="H22" s="676">
        <f t="shared" si="1"/>
        <v>21</v>
      </c>
      <c r="I22" s="676">
        <f t="shared" si="2"/>
        <v>21</v>
      </c>
      <c r="J22" s="360"/>
      <c r="K22" s="676">
        <v>0</v>
      </c>
      <c r="L22" s="676">
        <v>0</v>
      </c>
      <c r="M22" s="676">
        <v>0</v>
      </c>
      <c r="N22" s="358"/>
      <c r="O22" s="654" t="s">
        <v>433</v>
      </c>
      <c r="P22" s="655" t="s">
        <v>434</v>
      </c>
      <c r="Q22" s="655" t="s">
        <v>187</v>
      </c>
      <c r="R22" s="651" t="s">
        <v>200</v>
      </c>
      <c r="S22" s="651" t="s">
        <v>188</v>
      </c>
      <c r="T22" s="656" t="s">
        <v>189</v>
      </c>
      <c r="U22" s="656" t="s">
        <v>190</v>
      </c>
      <c r="V22" s="677"/>
      <c r="W22" s="656" t="s">
        <v>198</v>
      </c>
      <c r="X22" s="656" t="s">
        <v>198</v>
      </c>
      <c r="Y22" s="656" t="s">
        <v>191</v>
      </c>
      <c r="Z22" s="656" t="s">
        <v>191</v>
      </c>
      <c r="AA22" s="656" t="s">
        <v>191</v>
      </c>
      <c r="AB22" s="656" t="s">
        <v>191</v>
      </c>
      <c r="AC22" s="656" t="s">
        <v>199</v>
      </c>
      <c r="AD22" s="656"/>
      <c r="AE22" s="656"/>
      <c r="AF22" s="656"/>
      <c r="AG22" s="678" t="s">
        <v>201</v>
      </c>
    </row>
    <row r="23" spans="1:33" s="681" customFormat="1" ht="20.100000000000001" customHeight="1" x14ac:dyDescent="0.25">
      <c r="A23" s="733"/>
      <c r="B23" s="531"/>
      <c r="C23" s="658"/>
      <c r="D23" s="679" t="s">
        <v>3</v>
      </c>
      <c r="E23" s="673">
        <f>+[4]INVERSIÓN!BF25</f>
        <v>1065631000</v>
      </c>
      <c r="F23" s="673">
        <f>+[4]INVERSIÓN!CE25</f>
        <v>1065631000</v>
      </c>
      <c r="G23" s="673">
        <f t="shared" si="0"/>
        <v>1065631000</v>
      </c>
      <c r="H23" s="673">
        <f t="shared" si="1"/>
        <v>1065631000</v>
      </c>
      <c r="I23" s="673">
        <f t="shared" si="2"/>
        <v>1065631000</v>
      </c>
      <c r="J23" s="360"/>
      <c r="K23" s="673">
        <v>706420978</v>
      </c>
      <c r="L23" s="673">
        <v>706420978</v>
      </c>
      <c r="M23" s="673">
        <v>706420978</v>
      </c>
      <c r="N23" s="358"/>
      <c r="O23" s="661"/>
      <c r="P23" s="662"/>
      <c r="Q23" s="662"/>
      <c r="R23" s="658"/>
      <c r="S23" s="658"/>
      <c r="T23" s="663"/>
      <c r="U23" s="663"/>
      <c r="V23" s="664"/>
      <c r="W23" s="663"/>
      <c r="X23" s="663"/>
      <c r="Y23" s="663"/>
      <c r="Z23" s="663"/>
      <c r="AA23" s="663"/>
      <c r="AB23" s="663"/>
      <c r="AC23" s="663"/>
      <c r="AD23" s="663"/>
      <c r="AE23" s="663"/>
      <c r="AF23" s="663"/>
      <c r="AG23" s="680"/>
    </row>
    <row r="24" spans="1:33" ht="20.100000000000001" customHeight="1" x14ac:dyDescent="0.25">
      <c r="A24" s="733"/>
      <c r="B24" s="531"/>
      <c r="C24" s="658"/>
      <c r="D24" s="666" t="s">
        <v>42</v>
      </c>
      <c r="E24" s="667">
        <v>0</v>
      </c>
      <c r="F24" s="667">
        <f>+[4]INVERSIÓN!CE27</f>
        <v>0</v>
      </c>
      <c r="G24" s="667">
        <f t="shared" si="0"/>
        <v>0</v>
      </c>
      <c r="H24" s="667">
        <f t="shared" si="1"/>
        <v>0</v>
      </c>
      <c r="I24" s="667">
        <f t="shared" si="2"/>
        <v>0</v>
      </c>
      <c r="J24" s="360"/>
      <c r="K24" s="668">
        <v>0</v>
      </c>
      <c r="L24" s="668">
        <v>0</v>
      </c>
      <c r="M24" s="668">
        <v>0</v>
      </c>
      <c r="N24" s="358"/>
      <c r="O24" s="661"/>
      <c r="P24" s="662"/>
      <c r="Q24" s="662"/>
      <c r="R24" s="658"/>
      <c r="S24" s="658"/>
      <c r="T24" s="663"/>
      <c r="U24" s="663"/>
      <c r="V24" s="664"/>
      <c r="W24" s="663"/>
      <c r="X24" s="663"/>
      <c r="Y24" s="663"/>
      <c r="Z24" s="663"/>
      <c r="AA24" s="663"/>
      <c r="AB24" s="663"/>
      <c r="AC24" s="663"/>
      <c r="AD24" s="663"/>
      <c r="AE24" s="663"/>
      <c r="AF24" s="663"/>
      <c r="AG24" s="680"/>
    </row>
    <row r="25" spans="1:33" ht="20.100000000000001" customHeight="1" x14ac:dyDescent="0.25">
      <c r="A25" s="733"/>
      <c r="B25" s="531"/>
      <c r="C25" s="658"/>
      <c r="D25" s="682" t="s">
        <v>4</v>
      </c>
      <c r="E25" s="669">
        <f>+[4]INVERSIÓN!BF28</f>
        <v>74793209</v>
      </c>
      <c r="F25" s="669">
        <f>+[4]INVERSIÓN!CE28</f>
        <v>74545176</v>
      </c>
      <c r="G25" s="669">
        <f t="shared" si="0"/>
        <v>74545176</v>
      </c>
      <c r="H25" s="669">
        <f t="shared" si="1"/>
        <v>74545176</v>
      </c>
      <c r="I25" s="669">
        <f t="shared" si="2"/>
        <v>74545176</v>
      </c>
      <c r="J25" s="360"/>
      <c r="K25" s="669">
        <v>7425448</v>
      </c>
      <c r="L25" s="669">
        <v>24871781</v>
      </c>
      <c r="M25" s="669">
        <v>67610684</v>
      </c>
      <c r="N25" s="358"/>
      <c r="O25" s="661"/>
      <c r="P25" s="662"/>
      <c r="Q25" s="662"/>
      <c r="R25" s="658"/>
      <c r="S25" s="658"/>
      <c r="T25" s="663"/>
      <c r="U25" s="663"/>
      <c r="V25" s="664"/>
      <c r="W25" s="663"/>
      <c r="X25" s="663"/>
      <c r="Y25" s="663"/>
      <c r="Z25" s="663"/>
      <c r="AA25" s="663"/>
      <c r="AB25" s="663"/>
      <c r="AC25" s="663"/>
      <c r="AD25" s="663"/>
      <c r="AE25" s="663"/>
      <c r="AF25" s="663"/>
      <c r="AG25" s="680"/>
    </row>
    <row r="26" spans="1:33" ht="20.100000000000001" customHeight="1" x14ac:dyDescent="0.25">
      <c r="A26" s="733"/>
      <c r="B26" s="531"/>
      <c r="C26" s="658"/>
      <c r="D26" s="666" t="s">
        <v>43</v>
      </c>
      <c r="E26" s="683">
        <f>+E22+E24</f>
        <v>21</v>
      </c>
      <c r="F26" s="683">
        <f t="shared" ref="F26:F27" si="5">+F24+F22</f>
        <v>21</v>
      </c>
      <c r="G26" s="683">
        <f t="shared" si="0"/>
        <v>21</v>
      </c>
      <c r="H26" s="683">
        <f t="shared" si="1"/>
        <v>21</v>
      </c>
      <c r="I26" s="683">
        <f t="shared" si="2"/>
        <v>21</v>
      </c>
      <c r="J26" s="360"/>
      <c r="K26" s="683">
        <v>0</v>
      </c>
      <c r="L26" s="683">
        <v>0</v>
      </c>
      <c r="M26" s="683">
        <v>0</v>
      </c>
      <c r="N26" s="358"/>
      <c r="O26" s="661"/>
      <c r="P26" s="662"/>
      <c r="Q26" s="662"/>
      <c r="R26" s="658"/>
      <c r="S26" s="658"/>
      <c r="T26" s="663"/>
      <c r="U26" s="663"/>
      <c r="V26" s="664"/>
      <c r="W26" s="663"/>
      <c r="X26" s="663"/>
      <c r="Y26" s="663"/>
      <c r="Z26" s="663"/>
      <c r="AA26" s="663"/>
      <c r="AB26" s="663"/>
      <c r="AC26" s="663"/>
      <c r="AD26" s="663"/>
      <c r="AE26" s="663"/>
      <c r="AF26" s="663"/>
      <c r="AG26" s="680"/>
    </row>
    <row r="27" spans="1:33" ht="20.100000000000001" customHeight="1" thickBot="1" x14ac:dyDescent="0.3">
      <c r="A27" s="734"/>
      <c r="B27" s="532"/>
      <c r="C27" s="684"/>
      <c r="D27" s="682" t="s">
        <v>45</v>
      </c>
      <c r="E27" s="671">
        <f>+E23+E25</f>
        <v>1140424209</v>
      </c>
      <c r="F27" s="671">
        <f t="shared" si="5"/>
        <v>1140176176</v>
      </c>
      <c r="G27" s="671">
        <f t="shared" si="0"/>
        <v>1140176176</v>
      </c>
      <c r="H27" s="671">
        <f t="shared" si="1"/>
        <v>1140176176</v>
      </c>
      <c r="I27" s="671">
        <f t="shared" si="2"/>
        <v>1140176176</v>
      </c>
      <c r="J27" s="360"/>
      <c r="K27" s="671">
        <v>713846426</v>
      </c>
      <c r="L27" s="671">
        <v>731292759</v>
      </c>
      <c r="M27" s="671">
        <v>774031662</v>
      </c>
      <c r="N27" s="358"/>
      <c r="O27" s="685"/>
      <c r="P27" s="686"/>
      <c r="Q27" s="686"/>
      <c r="R27" s="684"/>
      <c r="S27" s="684"/>
      <c r="T27" s="687"/>
      <c r="U27" s="687"/>
      <c r="V27" s="688"/>
      <c r="W27" s="687"/>
      <c r="X27" s="687"/>
      <c r="Y27" s="687"/>
      <c r="Z27" s="687"/>
      <c r="AA27" s="687"/>
      <c r="AB27" s="687"/>
      <c r="AC27" s="687"/>
      <c r="AD27" s="687"/>
      <c r="AE27" s="687"/>
      <c r="AF27" s="687"/>
      <c r="AG27" s="689"/>
    </row>
    <row r="28" spans="1:33" s="681" customFormat="1" ht="20.100000000000001" customHeight="1" x14ac:dyDescent="0.25">
      <c r="A28" s="690" t="s">
        <v>22</v>
      </c>
      <c r="B28" s="690"/>
      <c r="C28" s="690"/>
      <c r="D28" s="691" t="s">
        <v>34</v>
      </c>
      <c r="E28" s="692">
        <f>+E11+E17+E23</f>
        <v>28392396000</v>
      </c>
      <c r="F28" s="692">
        <f t="shared" ref="F28" si="6">+F11+F17+F23</f>
        <v>27392396000</v>
      </c>
      <c r="G28" s="692">
        <f t="shared" si="0"/>
        <v>27392396000</v>
      </c>
      <c r="H28" s="692">
        <f t="shared" si="1"/>
        <v>27392396000</v>
      </c>
      <c r="I28" s="692">
        <f t="shared" si="2"/>
        <v>27392396000</v>
      </c>
      <c r="J28" s="693"/>
      <c r="K28" s="694">
        <v>2456670000</v>
      </c>
      <c r="L28" s="692">
        <f t="shared" ref="L28:M28" si="7">+L11+L17+L23</f>
        <v>2456670000</v>
      </c>
      <c r="M28" s="692">
        <f t="shared" si="7"/>
        <v>2456670000</v>
      </c>
      <c r="N28" s="695"/>
      <c r="O28" s="696"/>
      <c r="P28" s="696"/>
      <c r="Q28" s="696"/>
      <c r="R28" s="696"/>
      <c r="S28" s="696"/>
      <c r="T28" s="696"/>
      <c r="U28" s="696"/>
      <c r="V28" s="696"/>
      <c r="W28" s="696"/>
      <c r="X28" s="696"/>
      <c r="Y28" s="696"/>
      <c r="Z28" s="696"/>
      <c r="AA28" s="696"/>
      <c r="AB28" s="696"/>
      <c r="AC28" s="696"/>
      <c r="AD28" s="696"/>
      <c r="AE28" s="696"/>
      <c r="AF28" s="696"/>
      <c r="AG28" s="697"/>
    </row>
    <row r="29" spans="1:33" ht="20.100000000000001" customHeight="1" x14ac:dyDescent="0.25">
      <c r="A29" s="690"/>
      <c r="B29" s="690"/>
      <c r="C29" s="690"/>
      <c r="D29" s="698" t="s">
        <v>33</v>
      </c>
      <c r="E29" s="699">
        <f>+E13+E19+E25</f>
        <v>397760574</v>
      </c>
      <c r="F29" s="699">
        <f t="shared" ref="F29" si="8">+F13+F19+F25</f>
        <v>396355874</v>
      </c>
      <c r="G29" s="699">
        <f t="shared" si="0"/>
        <v>396355874</v>
      </c>
      <c r="H29" s="699">
        <f t="shared" si="1"/>
        <v>396355874</v>
      </c>
      <c r="I29" s="699">
        <f t="shared" si="2"/>
        <v>396355874</v>
      </c>
      <c r="J29" s="700"/>
      <c r="K29" s="701">
        <v>147457670</v>
      </c>
      <c r="L29" s="699">
        <f t="shared" ref="L29:M29" si="9">+L13+L19+L25</f>
        <v>219770637</v>
      </c>
      <c r="M29" s="699">
        <f t="shared" si="9"/>
        <v>267316003</v>
      </c>
      <c r="N29" s="702"/>
      <c r="O29" s="703"/>
      <c r="P29" s="703"/>
      <c r="Q29" s="703"/>
      <c r="R29" s="703"/>
      <c r="S29" s="703"/>
      <c r="T29" s="703"/>
      <c r="U29" s="703"/>
      <c r="V29" s="703"/>
      <c r="W29" s="703"/>
      <c r="X29" s="703"/>
      <c r="Y29" s="703"/>
      <c r="Z29" s="703"/>
      <c r="AA29" s="703"/>
      <c r="AB29" s="703"/>
      <c r="AC29" s="703"/>
      <c r="AD29" s="703"/>
      <c r="AE29" s="703"/>
      <c r="AF29" s="703"/>
      <c r="AG29" s="704"/>
    </row>
    <row r="30" spans="1:33" s="681" customFormat="1" ht="20.100000000000001" customHeight="1" thickBot="1" x14ac:dyDescent="0.3">
      <c r="A30" s="690"/>
      <c r="B30" s="690"/>
      <c r="C30" s="690"/>
      <c r="D30" s="691" t="s">
        <v>32</v>
      </c>
      <c r="E30" s="705">
        <f>+E28+E29</f>
        <v>28790156574</v>
      </c>
      <c r="F30" s="705">
        <f t="shared" ref="F30" si="10">+F28+F29</f>
        <v>27788751874</v>
      </c>
      <c r="G30" s="705">
        <f t="shared" si="0"/>
        <v>27788751874</v>
      </c>
      <c r="H30" s="705">
        <f t="shared" si="1"/>
        <v>27788751874</v>
      </c>
      <c r="I30" s="705">
        <f t="shared" si="2"/>
        <v>27788751874</v>
      </c>
      <c r="J30" s="706"/>
      <c r="K30" s="707">
        <v>2604127670</v>
      </c>
      <c r="L30" s="705">
        <f t="shared" ref="L30:M30" si="11">+L28+L29</f>
        <v>2676440637</v>
      </c>
      <c r="M30" s="705">
        <f t="shared" si="11"/>
        <v>2723986003</v>
      </c>
      <c r="N30" s="708"/>
      <c r="O30" s="709"/>
      <c r="P30" s="709"/>
      <c r="Q30" s="709"/>
      <c r="R30" s="709"/>
      <c r="S30" s="709"/>
      <c r="T30" s="709"/>
      <c r="U30" s="709"/>
      <c r="V30" s="709"/>
      <c r="W30" s="709"/>
      <c r="X30" s="709"/>
      <c r="Y30" s="709"/>
      <c r="Z30" s="709"/>
      <c r="AA30" s="709"/>
      <c r="AB30" s="709"/>
      <c r="AC30" s="709"/>
      <c r="AD30" s="709"/>
      <c r="AE30" s="709"/>
      <c r="AF30" s="709"/>
      <c r="AG30" s="710"/>
    </row>
    <row r="31" spans="1:33" ht="20.100000000000001" customHeight="1" x14ac:dyDescent="0.25">
      <c r="A31" s="711"/>
      <c r="B31" s="711"/>
      <c r="C31" s="711"/>
      <c r="D31" s="711"/>
      <c r="E31" s="712"/>
      <c r="F31" s="713"/>
      <c r="G31" s="713"/>
      <c r="H31" s="713"/>
      <c r="I31" s="713"/>
      <c r="J31" s="714"/>
      <c r="K31" s="712"/>
      <c r="L31" s="712"/>
      <c r="M31" s="712"/>
      <c r="N31" s="715"/>
      <c r="O31" s="711"/>
      <c r="P31" s="711"/>
      <c r="Q31" s="711"/>
      <c r="R31" s="711"/>
      <c r="S31" s="711"/>
      <c r="T31" s="711"/>
      <c r="U31" s="711"/>
      <c r="V31" s="711"/>
      <c r="W31" s="711"/>
      <c r="X31" s="716"/>
      <c r="Y31" s="716"/>
      <c r="Z31" s="711"/>
      <c r="AA31" s="711"/>
      <c r="AB31" s="711"/>
      <c r="AC31" s="711"/>
      <c r="AD31" s="711"/>
      <c r="AE31" s="711"/>
      <c r="AF31" s="716"/>
    </row>
    <row r="32" spans="1:33" ht="12" customHeight="1" x14ac:dyDescent="0.25">
      <c r="A32" s="717" t="s">
        <v>35</v>
      </c>
      <c r="B32" s="711"/>
      <c r="C32" s="711"/>
      <c r="D32" s="711"/>
      <c r="E32" s="712"/>
      <c r="F32" s="713"/>
      <c r="G32" s="713"/>
      <c r="H32" s="713"/>
      <c r="I32" s="713"/>
      <c r="J32" s="714"/>
      <c r="K32" s="712"/>
      <c r="L32" s="712"/>
      <c r="M32" s="712"/>
      <c r="N32" s="715"/>
      <c r="O32" s="711"/>
      <c r="P32" s="711"/>
      <c r="Q32" s="711"/>
      <c r="R32" s="718"/>
      <c r="S32" s="718"/>
      <c r="T32" s="718"/>
      <c r="U32" s="718"/>
      <c r="V32" s="718"/>
      <c r="W32" s="718"/>
      <c r="X32" s="719"/>
      <c r="Y32" s="719"/>
      <c r="Z32" s="720"/>
      <c r="AA32" s="720"/>
      <c r="AB32" s="720"/>
      <c r="AC32" s="720"/>
      <c r="AD32" s="720"/>
      <c r="AE32" s="720"/>
      <c r="AF32" s="720"/>
    </row>
    <row r="33" spans="1:32" ht="12" customHeight="1" x14ac:dyDescent="0.25">
      <c r="A33" s="721" t="s">
        <v>36</v>
      </c>
      <c r="B33" s="722" t="s">
        <v>37</v>
      </c>
      <c r="C33" s="723"/>
      <c r="D33" s="723"/>
      <c r="E33" s="723"/>
      <c r="F33" s="723"/>
      <c r="G33" s="723"/>
      <c r="H33" s="724"/>
      <c r="I33" s="725" t="s">
        <v>38</v>
      </c>
      <c r="J33" s="726"/>
      <c r="K33" s="726"/>
      <c r="L33" s="726"/>
      <c r="M33" s="726"/>
      <c r="N33" s="715"/>
      <c r="O33" s="711"/>
      <c r="P33" s="711"/>
      <c r="Q33" s="711"/>
      <c r="R33" s="718"/>
      <c r="S33" s="718"/>
      <c r="T33" s="718"/>
      <c r="U33" s="718"/>
      <c r="V33" s="718"/>
      <c r="W33" s="718"/>
      <c r="X33" s="719"/>
      <c r="Y33" s="719"/>
      <c r="Z33" s="718"/>
      <c r="AA33" s="718"/>
      <c r="AB33" s="718"/>
      <c r="AC33" s="718"/>
      <c r="AD33" s="718"/>
      <c r="AE33" s="718"/>
      <c r="AF33" s="719"/>
    </row>
    <row r="34" spans="1:32" ht="12" customHeight="1" x14ac:dyDescent="0.25">
      <c r="A34" s="727">
        <v>13</v>
      </c>
      <c r="B34" s="728" t="s">
        <v>79</v>
      </c>
      <c r="C34" s="728"/>
      <c r="D34" s="728"/>
      <c r="E34" s="728"/>
      <c r="F34" s="728"/>
      <c r="G34" s="728"/>
      <c r="H34" s="728"/>
      <c r="I34" s="728" t="s">
        <v>70</v>
      </c>
      <c r="J34" s="728"/>
      <c r="K34" s="728"/>
      <c r="L34" s="728"/>
      <c r="M34" s="728"/>
      <c r="N34" s="715"/>
      <c r="O34" s="711"/>
      <c r="P34" s="711"/>
      <c r="Q34" s="711"/>
      <c r="R34" s="718"/>
      <c r="S34" s="718"/>
      <c r="T34" s="718"/>
      <c r="U34" s="718"/>
      <c r="V34" s="718"/>
      <c r="W34" s="718"/>
      <c r="X34" s="719"/>
      <c r="Y34" s="719"/>
      <c r="Z34" s="718"/>
      <c r="AA34" s="718"/>
      <c r="AB34" s="718"/>
      <c r="AC34" s="718"/>
      <c r="AD34" s="718"/>
      <c r="AE34" s="718"/>
      <c r="AF34" s="719"/>
    </row>
    <row r="35" spans="1:32" ht="12" customHeight="1" x14ac:dyDescent="0.25">
      <c r="A35" s="727">
        <v>14</v>
      </c>
      <c r="B35" s="728" t="s">
        <v>149</v>
      </c>
      <c r="C35" s="728"/>
      <c r="D35" s="728"/>
      <c r="E35" s="728"/>
      <c r="F35" s="728"/>
      <c r="G35" s="728"/>
      <c r="H35" s="728"/>
      <c r="I35" s="729" t="s">
        <v>468</v>
      </c>
      <c r="J35" s="729"/>
      <c r="K35" s="729"/>
      <c r="L35" s="729"/>
      <c r="M35" s="729"/>
      <c r="N35" s="715"/>
      <c r="O35" s="711"/>
      <c r="P35" s="711"/>
      <c r="Q35" s="711"/>
      <c r="R35" s="711"/>
      <c r="S35" s="711"/>
      <c r="T35" s="711"/>
      <c r="U35" s="711"/>
      <c r="V35" s="711"/>
      <c r="W35" s="711"/>
      <c r="X35" s="716"/>
      <c r="Y35" s="716"/>
      <c r="Z35" s="711"/>
      <c r="AA35" s="711"/>
      <c r="AB35" s="711"/>
      <c r="AC35" s="711"/>
      <c r="AD35" s="711"/>
      <c r="AE35" s="711"/>
      <c r="AF35" s="716"/>
    </row>
    <row r="36" spans="1:32" ht="14.25" customHeight="1" x14ac:dyDescent="0.25">
      <c r="A36" s="1"/>
      <c r="B36" s="1"/>
      <c r="C36" s="1"/>
      <c r="D36" s="1"/>
      <c r="E36" s="2"/>
      <c r="F36" s="2"/>
      <c r="G36" s="2"/>
      <c r="H36" s="2"/>
      <c r="I36" s="2"/>
      <c r="J36" s="354"/>
      <c r="K36" s="1"/>
      <c r="L36" s="1"/>
      <c r="M36" s="1"/>
      <c r="N36" s="354"/>
      <c r="O36" s="1"/>
      <c r="P36" s="1"/>
      <c r="Q36" s="1"/>
      <c r="R36" s="1"/>
      <c r="S36" s="1"/>
      <c r="T36" s="1"/>
      <c r="U36" s="1"/>
      <c r="V36" s="1"/>
      <c r="W36" s="1"/>
      <c r="X36" s="1"/>
      <c r="Y36" s="1"/>
      <c r="Z36" s="1"/>
      <c r="AA36" s="1"/>
      <c r="AB36" s="1"/>
      <c r="AC36" s="1"/>
      <c r="AD36" s="1"/>
      <c r="AE36" s="1"/>
      <c r="AF36" s="1"/>
    </row>
    <row r="37" spans="1:32" ht="12" customHeight="1" x14ac:dyDescent="0.25">
      <c r="A37" s="1"/>
      <c r="B37" s="1"/>
      <c r="C37" s="1"/>
      <c r="D37" s="1"/>
      <c r="E37" s="1"/>
      <c r="F37" s="8"/>
      <c r="G37" s="8"/>
      <c r="H37" s="8"/>
      <c r="I37" s="8"/>
      <c r="J37" s="354"/>
      <c r="K37" s="1"/>
      <c r="L37" s="1"/>
      <c r="M37" s="1"/>
      <c r="N37" s="354"/>
      <c r="O37" s="1"/>
      <c r="P37" s="1"/>
      <c r="Q37" s="1"/>
      <c r="R37" s="1"/>
      <c r="S37" s="1"/>
      <c r="T37" s="1"/>
      <c r="U37" s="1"/>
      <c r="V37" s="1"/>
      <c r="W37" s="1"/>
      <c r="X37" s="1"/>
      <c r="Y37" s="1"/>
      <c r="Z37" s="1"/>
      <c r="AA37" s="1"/>
      <c r="AB37" s="1"/>
      <c r="AC37" s="1"/>
      <c r="AD37" s="1"/>
      <c r="AE37" s="1"/>
      <c r="AF37" s="1"/>
    </row>
    <row r="38" spans="1:32" ht="12" customHeight="1" x14ac:dyDescent="0.25">
      <c r="A38" s="1"/>
      <c r="B38" s="1"/>
      <c r="C38" s="1"/>
      <c r="D38" s="1"/>
      <c r="E38" s="1"/>
      <c r="F38" s="8"/>
      <c r="G38" s="8"/>
      <c r="H38" s="8"/>
      <c r="I38" s="8"/>
      <c r="J38" s="354"/>
      <c r="K38" s="1"/>
      <c r="L38" s="1"/>
      <c r="M38" s="1"/>
      <c r="N38" s="354"/>
      <c r="O38" s="1"/>
      <c r="P38" s="1"/>
      <c r="Q38" s="1"/>
      <c r="R38" s="1"/>
      <c r="S38" s="1"/>
      <c r="T38" s="1"/>
      <c r="U38" s="1"/>
      <c r="V38" s="1"/>
      <c r="W38" s="1"/>
      <c r="X38" s="1"/>
      <c r="Y38" s="1"/>
      <c r="Z38" s="1"/>
      <c r="AA38" s="1"/>
      <c r="AB38" s="1"/>
      <c r="AC38" s="1"/>
      <c r="AD38" s="1"/>
      <c r="AE38" s="1"/>
      <c r="AF38" s="1"/>
    </row>
    <row r="39" spans="1:32" ht="12" customHeight="1" x14ac:dyDescent="0.25">
      <c r="A39" s="1"/>
      <c r="B39" s="1"/>
      <c r="C39" s="1"/>
      <c r="D39" s="1"/>
      <c r="E39" s="1"/>
      <c r="F39" s="8"/>
      <c r="G39" s="8"/>
      <c r="H39" s="8"/>
      <c r="I39" s="8"/>
      <c r="J39" s="354"/>
      <c r="K39" s="1"/>
      <c r="L39" s="1"/>
      <c r="M39" s="1"/>
      <c r="N39" s="354"/>
      <c r="O39" s="1"/>
      <c r="P39" s="1"/>
      <c r="Q39" s="1"/>
      <c r="R39" s="1"/>
      <c r="S39" s="1"/>
      <c r="T39" s="1"/>
      <c r="U39" s="1"/>
      <c r="V39" s="1"/>
      <c r="W39" s="1"/>
      <c r="X39" s="1"/>
      <c r="Y39" s="1"/>
      <c r="Z39" s="1"/>
      <c r="AA39" s="1"/>
      <c r="AB39" s="1"/>
      <c r="AC39" s="1"/>
      <c r="AD39" s="1"/>
      <c r="AE39" s="1"/>
      <c r="AF39" s="1"/>
    </row>
    <row r="40" spans="1:32" ht="12" customHeight="1" x14ac:dyDescent="0.25">
      <c r="A40" s="1"/>
      <c r="B40" s="1"/>
      <c r="C40" s="1"/>
      <c r="D40" s="1"/>
      <c r="E40" s="1"/>
      <c r="F40" s="8"/>
      <c r="G40" s="8"/>
      <c r="H40" s="8"/>
      <c r="I40" s="8"/>
      <c r="J40" s="354"/>
      <c r="K40" s="1"/>
      <c r="L40" s="1"/>
      <c r="M40" s="1"/>
      <c r="N40" s="354"/>
      <c r="O40" s="1"/>
      <c r="P40" s="1"/>
      <c r="Q40" s="1"/>
      <c r="R40" s="1"/>
      <c r="S40" s="1"/>
      <c r="T40" s="1"/>
      <c r="U40" s="1"/>
      <c r="V40" s="1"/>
      <c r="W40" s="1"/>
      <c r="X40" s="1"/>
      <c r="Y40" s="1"/>
      <c r="Z40" s="1"/>
      <c r="AA40" s="1"/>
      <c r="AB40" s="1"/>
      <c r="AC40" s="1"/>
      <c r="AD40" s="1"/>
      <c r="AE40" s="1"/>
      <c r="AF40" s="1"/>
    </row>
    <row r="41" spans="1:32" ht="12" customHeight="1" x14ac:dyDescent="0.25">
      <c r="A41" s="1"/>
      <c r="B41" s="1"/>
      <c r="C41" s="1"/>
      <c r="D41" s="1"/>
      <c r="E41" s="1"/>
      <c r="F41" s="8"/>
      <c r="G41" s="8"/>
      <c r="H41" s="8"/>
      <c r="I41" s="8"/>
      <c r="J41" s="354"/>
      <c r="K41" s="1"/>
      <c r="L41" s="1"/>
      <c r="M41" s="1"/>
      <c r="N41" s="354"/>
      <c r="O41" s="1"/>
      <c r="P41" s="1"/>
      <c r="Q41" s="1"/>
      <c r="R41" s="1"/>
      <c r="S41" s="1"/>
      <c r="T41" s="1"/>
      <c r="U41" s="1"/>
      <c r="V41" s="1"/>
      <c r="W41" s="1"/>
      <c r="X41" s="1"/>
      <c r="Y41" s="1"/>
      <c r="Z41" s="1"/>
      <c r="AA41" s="1"/>
      <c r="AB41" s="1"/>
      <c r="AC41" s="1"/>
      <c r="AD41" s="1"/>
      <c r="AE41" s="1"/>
      <c r="AF41" s="1"/>
    </row>
    <row r="42" spans="1:32" ht="12" customHeight="1" x14ac:dyDescent="0.25">
      <c r="A42" s="1"/>
      <c r="B42" s="1"/>
      <c r="C42" s="1"/>
      <c r="D42" s="1"/>
      <c r="E42" s="1"/>
      <c r="F42" s="8"/>
      <c r="G42" s="8"/>
      <c r="H42" s="8"/>
      <c r="I42" s="8"/>
      <c r="J42" s="354"/>
      <c r="K42" s="1"/>
      <c r="L42" s="1"/>
      <c r="M42" s="1"/>
      <c r="N42" s="354"/>
      <c r="O42" s="1"/>
      <c r="P42" s="1"/>
      <c r="Q42" s="1"/>
      <c r="R42" s="1"/>
      <c r="S42" s="1"/>
      <c r="T42" s="1"/>
      <c r="U42" s="1"/>
      <c r="V42" s="1"/>
      <c r="W42" s="1"/>
      <c r="X42" s="1"/>
      <c r="Y42" s="1"/>
      <c r="Z42" s="1"/>
      <c r="AA42" s="1"/>
      <c r="AB42" s="1"/>
      <c r="AC42" s="1"/>
      <c r="AD42" s="1"/>
      <c r="AE42" s="1"/>
      <c r="AF42" s="1"/>
    </row>
    <row r="43" spans="1:32" ht="12" customHeight="1" x14ac:dyDescent="0.25">
      <c r="J43" s="354"/>
      <c r="K43" s="1"/>
      <c r="L43" s="1"/>
      <c r="M43" s="1"/>
    </row>
    <row r="44" spans="1:32" ht="12" customHeight="1" x14ac:dyDescent="0.25">
      <c r="J44" s="354"/>
      <c r="K44" s="1"/>
      <c r="L44" s="1"/>
      <c r="M44" s="1"/>
    </row>
    <row r="45" spans="1:32" ht="12" customHeight="1" x14ac:dyDescent="0.25">
      <c r="J45" s="354"/>
      <c r="K45" s="1"/>
      <c r="L45" s="1"/>
      <c r="M45" s="1"/>
    </row>
    <row r="46" spans="1:32" ht="12" customHeight="1" x14ac:dyDescent="0.25">
      <c r="J46" s="354"/>
      <c r="K46" s="1"/>
      <c r="L46" s="1"/>
      <c r="M46" s="1"/>
    </row>
    <row r="47" spans="1:32" ht="12" customHeight="1" x14ac:dyDescent="0.25">
      <c r="J47" s="354"/>
      <c r="K47" s="1"/>
      <c r="L47" s="1"/>
      <c r="M47" s="1"/>
    </row>
    <row r="48" spans="1:32" ht="12" customHeight="1" x14ac:dyDescent="0.25">
      <c r="J48" s="354"/>
      <c r="K48" s="1"/>
      <c r="L48" s="1"/>
      <c r="M48" s="1"/>
    </row>
    <row r="49" spans="10:13" ht="12" customHeight="1" x14ac:dyDescent="0.25">
      <c r="J49" s="354"/>
      <c r="K49" s="1"/>
      <c r="L49" s="1"/>
      <c r="M49" s="1"/>
    </row>
    <row r="50" spans="10:13" ht="12" customHeight="1" x14ac:dyDescent="0.25">
      <c r="J50" s="354"/>
      <c r="K50" s="1"/>
      <c r="L50" s="1"/>
      <c r="M50" s="1"/>
    </row>
    <row r="51" spans="10:13" ht="12" customHeight="1" x14ac:dyDescent="0.25">
      <c r="J51" s="354"/>
      <c r="K51" s="1"/>
      <c r="L51" s="1"/>
      <c r="M51" s="1"/>
    </row>
    <row r="52" spans="10:13" ht="12" customHeight="1" x14ac:dyDescent="0.25">
      <c r="J52" s="354"/>
      <c r="K52" s="1"/>
      <c r="L52" s="1"/>
      <c r="M52" s="1"/>
    </row>
    <row r="53" spans="10:13" ht="12" customHeight="1" x14ac:dyDescent="0.25">
      <c r="J53" s="354"/>
      <c r="K53" s="1"/>
      <c r="L53" s="1"/>
      <c r="M53" s="1"/>
    </row>
    <row r="54" spans="10:13" ht="12" customHeight="1" x14ac:dyDescent="0.25">
      <c r="J54" s="354"/>
      <c r="K54" s="1"/>
      <c r="L54" s="1"/>
      <c r="M54" s="1"/>
    </row>
    <row r="55" spans="10:13" ht="12" customHeight="1" x14ac:dyDescent="0.25">
      <c r="J55" s="354"/>
      <c r="K55" s="1"/>
      <c r="L55" s="1"/>
      <c r="M55" s="1"/>
    </row>
    <row r="56" spans="10:13" ht="12" customHeight="1" x14ac:dyDescent="0.25">
      <c r="J56" s="354"/>
      <c r="K56" s="1"/>
      <c r="L56" s="1"/>
      <c r="M56" s="1"/>
    </row>
    <row r="57" spans="10:13" ht="12" customHeight="1" x14ac:dyDescent="0.25">
      <c r="J57" s="354"/>
      <c r="K57" s="1"/>
      <c r="L57" s="1"/>
      <c r="M57" s="1"/>
    </row>
    <row r="58" spans="10:13" ht="12" customHeight="1" x14ac:dyDescent="0.25">
      <c r="J58" s="354"/>
      <c r="K58" s="1"/>
      <c r="L58" s="1"/>
      <c r="M58" s="1"/>
    </row>
    <row r="59" spans="10:13" ht="12" customHeight="1" x14ac:dyDescent="0.25">
      <c r="J59" s="354"/>
      <c r="K59" s="1"/>
      <c r="L59" s="1"/>
      <c r="M59" s="1"/>
    </row>
    <row r="60" spans="10:13" ht="12" customHeight="1" x14ac:dyDescent="0.25">
      <c r="J60" s="354"/>
      <c r="K60" s="1"/>
      <c r="L60" s="1"/>
      <c r="M60" s="1"/>
    </row>
    <row r="61" spans="10:13" ht="12" customHeight="1" x14ac:dyDescent="0.25">
      <c r="J61" s="354"/>
      <c r="K61" s="1"/>
      <c r="L61" s="1"/>
      <c r="M61" s="1"/>
    </row>
    <row r="62" spans="10:13" ht="12" customHeight="1" x14ac:dyDescent="0.25">
      <c r="J62" s="354"/>
      <c r="K62" s="1"/>
      <c r="L62" s="1"/>
      <c r="M62" s="1"/>
    </row>
    <row r="63" spans="10:13" ht="12" customHeight="1" x14ac:dyDescent="0.25">
      <c r="J63" s="354"/>
      <c r="K63" s="1"/>
      <c r="L63" s="1"/>
      <c r="M63" s="1"/>
    </row>
    <row r="64" spans="10:13" ht="12" customHeight="1" x14ac:dyDescent="0.25">
      <c r="J64" s="354"/>
      <c r="K64" s="1"/>
      <c r="L64" s="1"/>
      <c r="M64" s="1"/>
    </row>
    <row r="65" spans="10:13" ht="12" customHeight="1" x14ac:dyDescent="0.25">
      <c r="J65" s="354"/>
      <c r="K65" s="1"/>
      <c r="L65" s="1"/>
      <c r="M65" s="1"/>
    </row>
    <row r="66" spans="10:13" ht="12" customHeight="1" x14ac:dyDescent="0.25">
      <c r="J66" s="354"/>
      <c r="K66" s="1"/>
      <c r="L66" s="1"/>
      <c r="M66" s="1"/>
    </row>
    <row r="67" spans="10:13" ht="12" customHeight="1" x14ac:dyDescent="0.25">
      <c r="J67" s="354"/>
      <c r="K67" s="1"/>
      <c r="L67" s="1"/>
      <c r="M67" s="1"/>
    </row>
    <row r="68" spans="10:13" ht="12" customHeight="1" x14ac:dyDescent="0.25">
      <c r="J68" s="354"/>
      <c r="K68" s="1"/>
      <c r="L68" s="1"/>
      <c r="M68" s="1"/>
    </row>
    <row r="69" spans="10:13" ht="12" customHeight="1" x14ac:dyDescent="0.25">
      <c r="J69" s="354"/>
      <c r="K69" s="1"/>
      <c r="L69" s="1"/>
      <c r="M69" s="1"/>
    </row>
    <row r="70" spans="10:13" ht="12" customHeight="1" x14ac:dyDescent="0.25">
      <c r="J70" s="354"/>
      <c r="K70" s="1"/>
      <c r="L70" s="1"/>
      <c r="M70" s="1"/>
    </row>
    <row r="71" spans="10:13" ht="12" customHeight="1" x14ac:dyDescent="0.25">
      <c r="J71" s="354"/>
      <c r="K71" s="1"/>
      <c r="L71" s="1"/>
      <c r="M71" s="1"/>
    </row>
    <row r="72" spans="10:13" ht="12" customHeight="1" x14ac:dyDescent="0.25">
      <c r="J72" s="354"/>
      <c r="K72" s="1"/>
      <c r="L72" s="1"/>
      <c r="M72" s="1"/>
    </row>
    <row r="73" spans="10:13" ht="12" customHeight="1" x14ac:dyDescent="0.25">
      <c r="J73" s="354"/>
      <c r="K73" s="1"/>
      <c r="L73" s="1"/>
      <c r="M73" s="1"/>
    </row>
    <row r="74" spans="10:13" ht="12" customHeight="1" x14ac:dyDescent="0.25">
      <c r="J74" s="354"/>
      <c r="K74" s="1"/>
      <c r="L74" s="1"/>
      <c r="M74" s="1"/>
    </row>
    <row r="75" spans="10:13" ht="12" customHeight="1" x14ac:dyDescent="0.25">
      <c r="J75" s="354"/>
      <c r="K75" s="1"/>
      <c r="L75" s="1"/>
      <c r="M75" s="1"/>
    </row>
    <row r="76" spans="10:13" ht="12" customHeight="1" x14ac:dyDescent="0.25">
      <c r="J76" s="354"/>
      <c r="K76" s="1"/>
      <c r="L76" s="1"/>
      <c r="M76" s="1"/>
    </row>
    <row r="77" spans="10:13" ht="12" customHeight="1" x14ac:dyDescent="0.25">
      <c r="J77" s="354"/>
      <c r="K77" s="1"/>
      <c r="L77" s="1"/>
      <c r="M77" s="1"/>
    </row>
    <row r="78" spans="10:13" ht="12" customHeight="1" x14ac:dyDescent="0.25">
      <c r="J78" s="354"/>
      <c r="K78" s="1"/>
      <c r="L78" s="1"/>
      <c r="M78" s="1"/>
    </row>
    <row r="79" spans="10:13" ht="12" customHeight="1" x14ac:dyDescent="0.25">
      <c r="J79" s="354"/>
      <c r="K79" s="1"/>
      <c r="L79" s="1"/>
      <c r="M79" s="1"/>
    </row>
    <row r="80" spans="10:13" ht="12" customHeight="1" x14ac:dyDescent="0.25">
      <c r="J80" s="354"/>
      <c r="K80" s="1"/>
      <c r="L80" s="1"/>
      <c r="M80" s="1"/>
    </row>
    <row r="81" spans="10:13" ht="12" customHeight="1" x14ac:dyDescent="0.25">
      <c r="J81" s="354"/>
      <c r="K81" s="1"/>
      <c r="L81" s="1"/>
      <c r="M81" s="1"/>
    </row>
    <row r="82" spans="10:13" ht="12" customHeight="1" x14ac:dyDescent="0.25">
      <c r="J82" s="354"/>
      <c r="K82" s="1"/>
      <c r="L82" s="1"/>
      <c r="M82" s="1"/>
    </row>
    <row r="83" spans="10:13" ht="12" customHeight="1" x14ac:dyDescent="0.25">
      <c r="J83" s="354"/>
      <c r="K83" s="1"/>
      <c r="L83" s="1"/>
      <c r="M83" s="1"/>
    </row>
    <row r="84" spans="10:13" ht="12" customHeight="1" x14ac:dyDescent="0.25">
      <c r="J84" s="354"/>
      <c r="K84" s="1"/>
      <c r="L84" s="1"/>
      <c r="M84" s="1"/>
    </row>
    <row r="85" spans="10:13" ht="12" customHeight="1" x14ac:dyDescent="0.25">
      <c r="J85" s="354"/>
      <c r="K85" s="1"/>
      <c r="L85" s="1"/>
      <c r="M85" s="1"/>
    </row>
    <row r="86" spans="10:13" ht="12" customHeight="1" x14ac:dyDescent="0.25">
      <c r="J86" s="354"/>
      <c r="K86" s="1"/>
      <c r="L86" s="1"/>
      <c r="M86" s="1"/>
    </row>
    <row r="87" spans="10:13" ht="12" customHeight="1" x14ac:dyDescent="0.25">
      <c r="J87" s="354"/>
      <c r="K87" s="1"/>
      <c r="L87" s="1"/>
      <c r="M87" s="1"/>
    </row>
    <row r="88" spans="10:13" ht="12" customHeight="1" x14ac:dyDescent="0.25">
      <c r="J88" s="354"/>
      <c r="K88" s="1"/>
      <c r="L88" s="1"/>
      <c r="M88" s="1"/>
    </row>
    <row r="89" spans="10:13" ht="12" customHeight="1" x14ac:dyDescent="0.25">
      <c r="J89" s="354"/>
      <c r="K89" s="1"/>
      <c r="L89" s="1"/>
      <c r="M89" s="1"/>
    </row>
    <row r="90" spans="10:13" ht="12" customHeight="1" x14ac:dyDescent="0.25">
      <c r="J90" s="354"/>
      <c r="K90" s="1"/>
      <c r="L90" s="1"/>
      <c r="M90" s="1"/>
    </row>
    <row r="91" spans="10:13" ht="12" customHeight="1" x14ac:dyDescent="0.25">
      <c r="J91" s="354"/>
      <c r="K91" s="1"/>
      <c r="L91" s="1"/>
      <c r="M91" s="1"/>
    </row>
    <row r="92" spans="10:13" ht="12" customHeight="1" x14ac:dyDescent="0.25">
      <c r="J92" s="354"/>
      <c r="K92" s="1"/>
      <c r="L92" s="1"/>
      <c r="M92" s="1"/>
    </row>
    <row r="93" spans="10:13" ht="12" customHeight="1" x14ac:dyDescent="0.25">
      <c r="J93" s="354"/>
      <c r="K93" s="1"/>
      <c r="L93" s="1"/>
      <c r="M93" s="1"/>
    </row>
    <row r="94" spans="10:13" ht="12" customHeight="1" x14ac:dyDescent="0.25">
      <c r="J94" s="354"/>
      <c r="K94" s="1"/>
      <c r="L94" s="1"/>
      <c r="M94" s="1"/>
    </row>
    <row r="95" spans="10:13" ht="12" customHeight="1" x14ac:dyDescent="0.25">
      <c r="J95" s="354"/>
      <c r="K95" s="1"/>
      <c r="L95" s="1"/>
      <c r="M95" s="1"/>
    </row>
    <row r="96" spans="10:13" ht="12" customHeight="1" x14ac:dyDescent="0.25">
      <c r="J96" s="354"/>
      <c r="K96" s="1"/>
      <c r="L96" s="1"/>
      <c r="M96" s="1"/>
    </row>
    <row r="97" spans="10:13" ht="12" customHeight="1" x14ac:dyDescent="0.25">
      <c r="J97" s="354"/>
      <c r="K97" s="1"/>
      <c r="L97" s="1"/>
      <c r="M97" s="1"/>
    </row>
    <row r="98" spans="10:13" ht="12" customHeight="1" x14ac:dyDescent="0.25">
      <c r="J98" s="354"/>
      <c r="K98" s="1"/>
      <c r="L98" s="1"/>
      <c r="M98" s="1"/>
    </row>
    <row r="99" spans="10:13" ht="12" customHeight="1" x14ac:dyDescent="0.25">
      <c r="J99" s="354"/>
      <c r="K99" s="1"/>
      <c r="L99" s="1"/>
      <c r="M99" s="1"/>
    </row>
    <row r="100" spans="10:13" ht="12" customHeight="1" x14ac:dyDescent="0.25">
      <c r="J100" s="354"/>
      <c r="K100" s="1"/>
      <c r="L100" s="1"/>
      <c r="M100" s="1"/>
    </row>
    <row r="101" spans="10:13" ht="12" customHeight="1" x14ac:dyDescent="0.25">
      <c r="J101" s="354"/>
      <c r="K101" s="1"/>
      <c r="L101" s="1"/>
      <c r="M101" s="1"/>
    </row>
    <row r="102" spans="10:13" ht="12" customHeight="1" x14ac:dyDescent="0.25">
      <c r="J102" s="354"/>
      <c r="K102" s="1"/>
      <c r="L102" s="1"/>
      <c r="M102" s="1"/>
    </row>
    <row r="103" spans="10:13" ht="12" customHeight="1" x14ac:dyDescent="0.25">
      <c r="J103" s="354"/>
      <c r="K103" s="1"/>
      <c r="L103" s="1"/>
      <c r="M103" s="1"/>
    </row>
    <row r="104" spans="10:13" ht="12" customHeight="1" x14ac:dyDescent="0.25">
      <c r="J104" s="354"/>
      <c r="K104" s="1"/>
      <c r="L104" s="1"/>
      <c r="M104" s="1"/>
    </row>
    <row r="105" spans="10:13" ht="12" customHeight="1" x14ac:dyDescent="0.25">
      <c r="J105" s="354"/>
      <c r="K105" s="1"/>
      <c r="L105" s="1"/>
      <c r="M105" s="1"/>
    </row>
    <row r="106" spans="10:13" ht="12" customHeight="1" x14ac:dyDescent="0.25">
      <c r="J106" s="354"/>
      <c r="K106" s="1"/>
      <c r="L106" s="1"/>
      <c r="M106" s="1"/>
    </row>
    <row r="107" spans="10:13" ht="12" customHeight="1" x14ac:dyDescent="0.25">
      <c r="J107" s="354"/>
      <c r="K107" s="1"/>
      <c r="L107" s="1"/>
      <c r="M107" s="1"/>
    </row>
    <row r="108" spans="10:13" ht="12" customHeight="1" x14ac:dyDescent="0.25">
      <c r="J108" s="354"/>
      <c r="K108" s="1"/>
      <c r="L108" s="1"/>
      <c r="M108" s="1"/>
    </row>
    <row r="109" spans="10:13" ht="12" customHeight="1" x14ac:dyDescent="0.25">
      <c r="J109" s="354"/>
      <c r="K109" s="1"/>
      <c r="L109" s="1"/>
      <c r="M109" s="1"/>
    </row>
    <row r="110" spans="10:13" ht="12" customHeight="1" x14ac:dyDescent="0.25">
      <c r="J110" s="354"/>
      <c r="K110" s="1"/>
      <c r="L110" s="1"/>
      <c r="M110" s="1"/>
    </row>
    <row r="111" spans="10:13" ht="12" customHeight="1" x14ac:dyDescent="0.25">
      <c r="J111" s="354"/>
      <c r="K111" s="1"/>
      <c r="L111" s="1"/>
      <c r="M111" s="1"/>
    </row>
    <row r="112" spans="10:13" ht="12" customHeight="1" x14ac:dyDescent="0.25">
      <c r="J112" s="354"/>
      <c r="K112" s="1"/>
      <c r="L112" s="1"/>
      <c r="M112" s="1"/>
    </row>
    <row r="113" spans="10:13" ht="12" customHeight="1" x14ac:dyDescent="0.25">
      <c r="J113" s="354"/>
      <c r="K113" s="1"/>
      <c r="L113" s="1"/>
      <c r="M113" s="1"/>
    </row>
    <row r="114" spans="10:13" ht="12" customHeight="1" x14ac:dyDescent="0.25">
      <c r="J114" s="354"/>
      <c r="K114" s="1"/>
      <c r="L114" s="1"/>
      <c r="M114" s="1"/>
    </row>
    <row r="115" spans="10:13" ht="12" customHeight="1" x14ac:dyDescent="0.25">
      <c r="J115" s="354"/>
      <c r="K115" s="1"/>
      <c r="L115" s="1"/>
      <c r="M115" s="1"/>
    </row>
    <row r="116" spans="10:13" ht="12" customHeight="1" x14ac:dyDescent="0.25">
      <c r="J116" s="354"/>
      <c r="K116" s="1"/>
      <c r="L116" s="1"/>
      <c r="M116" s="1"/>
    </row>
    <row r="117" spans="10:13" ht="12" customHeight="1" x14ac:dyDescent="0.25">
      <c r="J117" s="354"/>
      <c r="K117" s="1"/>
      <c r="L117" s="1"/>
      <c r="M117" s="1"/>
    </row>
    <row r="118" spans="10:13" ht="12" customHeight="1" x14ac:dyDescent="0.25">
      <c r="J118" s="354"/>
      <c r="K118" s="1"/>
      <c r="L118" s="1"/>
      <c r="M118" s="1"/>
    </row>
    <row r="119" spans="10:13" ht="12" customHeight="1" x14ac:dyDescent="0.25">
      <c r="J119" s="354"/>
      <c r="K119" s="1"/>
      <c r="L119" s="1"/>
      <c r="M119" s="1"/>
    </row>
    <row r="120" spans="10:13" ht="12" customHeight="1" x14ac:dyDescent="0.25">
      <c r="J120" s="354"/>
      <c r="K120" s="1"/>
      <c r="L120" s="1"/>
      <c r="M120" s="1"/>
    </row>
    <row r="121" spans="10:13" ht="12" customHeight="1" x14ac:dyDescent="0.25">
      <c r="J121" s="354"/>
      <c r="K121" s="1"/>
      <c r="L121" s="1"/>
      <c r="M121" s="1"/>
    </row>
    <row r="122" spans="10:13" ht="12" customHeight="1" x14ac:dyDescent="0.25">
      <c r="J122" s="354"/>
      <c r="K122" s="1"/>
      <c r="L122" s="1"/>
      <c r="M122" s="1"/>
    </row>
    <row r="123" spans="10:13" ht="12" customHeight="1" x14ac:dyDescent="0.25">
      <c r="J123" s="354"/>
      <c r="K123" s="1"/>
      <c r="L123" s="1"/>
      <c r="M123" s="1"/>
    </row>
    <row r="124" spans="10:13" ht="12" customHeight="1" x14ac:dyDescent="0.25">
      <c r="J124" s="354"/>
      <c r="K124" s="1"/>
      <c r="L124" s="1"/>
      <c r="M124" s="1"/>
    </row>
    <row r="125" spans="10:13" ht="12" customHeight="1" x14ac:dyDescent="0.25">
      <c r="J125" s="354"/>
      <c r="K125" s="1"/>
      <c r="L125" s="1"/>
      <c r="M125" s="1"/>
    </row>
    <row r="126" spans="10:13" ht="12" customHeight="1" x14ac:dyDescent="0.25">
      <c r="J126" s="354"/>
      <c r="K126" s="1"/>
      <c r="L126" s="1"/>
      <c r="M126" s="1"/>
    </row>
    <row r="127" spans="10:13" ht="12" customHeight="1" x14ac:dyDescent="0.25">
      <c r="J127" s="354"/>
      <c r="K127" s="1"/>
      <c r="L127" s="1"/>
      <c r="M127" s="1"/>
    </row>
    <row r="128" spans="10:13" ht="12" customHeight="1" x14ac:dyDescent="0.25">
      <c r="J128" s="354"/>
      <c r="K128" s="1"/>
      <c r="L128" s="1"/>
      <c r="M128" s="1"/>
    </row>
    <row r="129" spans="10:13" ht="12" customHeight="1" x14ac:dyDescent="0.25">
      <c r="J129" s="354"/>
      <c r="K129" s="1"/>
      <c r="L129" s="1"/>
      <c r="M129" s="1"/>
    </row>
    <row r="130" spans="10:13" ht="12" customHeight="1" x14ac:dyDescent="0.25">
      <c r="J130" s="354"/>
      <c r="K130" s="1"/>
      <c r="L130" s="1"/>
      <c r="M130" s="1"/>
    </row>
    <row r="131" spans="10:13" ht="12" customHeight="1" x14ac:dyDescent="0.25">
      <c r="J131" s="354"/>
      <c r="K131" s="1"/>
      <c r="L131" s="1"/>
      <c r="M131" s="1"/>
    </row>
    <row r="132" spans="10:13" ht="12" customHeight="1" x14ac:dyDescent="0.25">
      <c r="J132" s="354"/>
      <c r="K132" s="1"/>
      <c r="L132" s="1"/>
      <c r="M132" s="1"/>
    </row>
    <row r="133" spans="10:13" ht="12" customHeight="1" x14ac:dyDescent="0.25">
      <c r="J133" s="354"/>
      <c r="K133" s="1"/>
      <c r="L133" s="1"/>
      <c r="M133" s="1"/>
    </row>
    <row r="134" spans="10:13" ht="12" customHeight="1" x14ac:dyDescent="0.25">
      <c r="J134" s="354"/>
      <c r="K134" s="1"/>
      <c r="L134" s="1"/>
      <c r="M134" s="1"/>
    </row>
    <row r="135" spans="10:13" ht="12" customHeight="1" x14ac:dyDescent="0.25">
      <c r="J135" s="354"/>
      <c r="K135" s="1"/>
      <c r="L135" s="1"/>
      <c r="M135" s="1"/>
    </row>
    <row r="136" spans="10:13" ht="12" customHeight="1" x14ac:dyDescent="0.25">
      <c r="J136" s="354"/>
      <c r="K136" s="1"/>
      <c r="L136" s="1"/>
      <c r="M136" s="1"/>
    </row>
    <row r="137" spans="10:13" ht="12" customHeight="1" x14ac:dyDescent="0.25">
      <c r="J137" s="354"/>
      <c r="K137" s="1"/>
      <c r="L137" s="1"/>
      <c r="M137" s="1"/>
    </row>
    <row r="138" spans="10:13" ht="12" customHeight="1" x14ac:dyDescent="0.25">
      <c r="J138" s="354"/>
      <c r="K138" s="1"/>
      <c r="L138" s="1"/>
      <c r="M138" s="1"/>
    </row>
    <row r="139" spans="10:13" ht="12" customHeight="1" x14ac:dyDescent="0.25">
      <c r="J139" s="354"/>
      <c r="K139" s="1"/>
      <c r="L139" s="1"/>
      <c r="M139" s="1"/>
    </row>
    <row r="140" spans="10:13" ht="12" customHeight="1" x14ac:dyDescent="0.25">
      <c r="J140" s="354"/>
      <c r="K140" s="1"/>
      <c r="L140" s="1"/>
      <c r="M140" s="1"/>
    </row>
    <row r="141" spans="10:13" ht="12" customHeight="1" x14ac:dyDescent="0.25">
      <c r="J141" s="354"/>
      <c r="K141" s="1"/>
      <c r="L141" s="1"/>
      <c r="M141" s="1"/>
    </row>
    <row r="142" spans="10:13" ht="12" customHeight="1" x14ac:dyDescent="0.25">
      <c r="J142" s="354"/>
      <c r="K142" s="1"/>
      <c r="L142" s="1"/>
      <c r="M142" s="1"/>
    </row>
    <row r="143" spans="10:13" ht="12" customHeight="1" x14ac:dyDescent="0.25">
      <c r="J143" s="354"/>
      <c r="K143" s="1"/>
      <c r="L143" s="1"/>
      <c r="M143" s="1"/>
    </row>
    <row r="144" spans="10:13" ht="12" customHeight="1" x14ac:dyDescent="0.25">
      <c r="J144" s="354"/>
      <c r="K144" s="1"/>
      <c r="L144" s="1"/>
      <c r="M144" s="1"/>
    </row>
    <row r="145" spans="10:13" ht="12" customHeight="1" x14ac:dyDescent="0.25">
      <c r="J145" s="354"/>
      <c r="K145" s="1"/>
      <c r="L145" s="1"/>
      <c r="M145" s="1"/>
    </row>
    <row r="146" spans="10:13" ht="12" customHeight="1" x14ac:dyDescent="0.25">
      <c r="J146" s="354"/>
      <c r="K146" s="1"/>
      <c r="L146" s="1"/>
      <c r="M146" s="1"/>
    </row>
    <row r="147" spans="10:13" ht="12" customHeight="1" x14ac:dyDescent="0.25">
      <c r="J147" s="354"/>
      <c r="K147" s="1"/>
      <c r="L147" s="1"/>
      <c r="M147" s="1"/>
    </row>
    <row r="148" spans="10:13" ht="12" customHeight="1" x14ac:dyDescent="0.25">
      <c r="J148" s="354"/>
      <c r="K148" s="1"/>
      <c r="L148" s="1"/>
      <c r="M148" s="1"/>
    </row>
    <row r="149" spans="10:13" ht="12" customHeight="1" x14ac:dyDescent="0.25">
      <c r="J149" s="354"/>
      <c r="K149" s="1"/>
      <c r="L149" s="1"/>
      <c r="M149" s="1"/>
    </row>
    <row r="150" spans="10:13" ht="12" customHeight="1" x14ac:dyDescent="0.25">
      <c r="J150" s="354"/>
      <c r="K150" s="1"/>
      <c r="L150" s="1"/>
      <c r="M150" s="1"/>
    </row>
    <row r="151" spans="10:13" ht="12" customHeight="1" x14ac:dyDescent="0.25">
      <c r="J151" s="354"/>
      <c r="K151" s="1"/>
      <c r="L151" s="1"/>
      <c r="M151" s="1"/>
    </row>
    <row r="152" spans="10:13" ht="12" customHeight="1" x14ac:dyDescent="0.25">
      <c r="J152" s="354"/>
      <c r="K152" s="1"/>
      <c r="L152" s="1"/>
      <c r="M152" s="1"/>
    </row>
    <row r="153" spans="10:13" ht="12" customHeight="1" x14ac:dyDescent="0.25">
      <c r="J153" s="354"/>
      <c r="K153" s="1"/>
      <c r="L153" s="1"/>
      <c r="M153" s="1"/>
    </row>
    <row r="154" spans="10:13" ht="12" customHeight="1" x14ac:dyDescent="0.25">
      <c r="J154" s="354"/>
      <c r="K154" s="1"/>
      <c r="L154" s="1"/>
      <c r="M154" s="1"/>
    </row>
    <row r="155" spans="10:13" ht="12" customHeight="1" x14ac:dyDescent="0.25">
      <c r="J155" s="354"/>
      <c r="K155" s="1"/>
      <c r="L155" s="1"/>
      <c r="M155" s="1"/>
    </row>
    <row r="156" spans="10:13" ht="12" customHeight="1" x14ac:dyDescent="0.25">
      <c r="J156" s="354"/>
      <c r="K156" s="1"/>
      <c r="L156" s="1"/>
      <c r="M156" s="1"/>
    </row>
    <row r="157" spans="10:13" ht="12" customHeight="1" x14ac:dyDescent="0.25">
      <c r="J157" s="354"/>
      <c r="K157" s="1"/>
      <c r="L157" s="1"/>
      <c r="M157" s="1"/>
    </row>
    <row r="158" spans="10:13" ht="12" customHeight="1" x14ac:dyDescent="0.25">
      <c r="J158" s="354"/>
      <c r="K158" s="1"/>
      <c r="L158" s="1"/>
      <c r="M158" s="1"/>
    </row>
    <row r="159" spans="10:13" ht="12" customHeight="1" x14ac:dyDescent="0.25">
      <c r="J159" s="354"/>
      <c r="K159" s="1"/>
      <c r="L159" s="1"/>
      <c r="M159" s="1"/>
    </row>
    <row r="160" spans="10:13" ht="12" customHeight="1" x14ac:dyDescent="0.25">
      <c r="J160" s="354"/>
      <c r="K160" s="1"/>
      <c r="L160" s="1"/>
      <c r="M160" s="1"/>
    </row>
    <row r="161" spans="10:13" ht="12" customHeight="1" x14ac:dyDescent="0.25">
      <c r="J161" s="354"/>
      <c r="K161" s="1"/>
      <c r="L161" s="1"/>
      <c r="M161" s="1"/>
    </row>
    <row r="162" spans="10:13" ht="12" customHeight="1" x14ac:dyDescent="0.25">
      <c r="J162" s="354"/>
      <c r="K162" s="1"/>
      <c r="L162" s="1"/>
      <c r="M162" s="1"/>
    </row>
    <row r="163" spans="10:13" ht="12" customHeight="1" x14ac:dyDescent="0.25">
      <c r="J163" s="354"/>
      <c r="K163" s="1"/>
      <c r="L163" s="1"/>
      <c r="M163" s="1"/>
    </row>
    <row r="164" spans="10:13" ht="12" customHeight="1" x14ac:dyDescent="0.25">
      <c r="J164" s="354"/>
      <c r="K164" s="1"/>
      <c r="L164" s="1"/>
      <c r="M164" s="1"/>
    </row>
    <row r="165" spans="10:13" ht="12" customHeight="1" x14ac:dyDescent="0.25">
      <c r="J165" s="354"/>
      <c r="K165" s="1"/>
      <c r="L165" s="1"/>
      <c r="M165" s="1"/>
    </row>
    <row r="166" spans="10:13" ht="12" customHeight="1" x14ac:dyDescent="0.25">
      <c r="J166" s="354"/>
      <c r="K166" s="1"/>
      <c r="L166" s="1"/>
      <c r="M166" s="1"/>
    </row>
    <row r="167" spans="10:13" ht="12" customHeight="1" x14ac:dyDescent="0.25">
      <c r="J167" s="354"/>
      <c r="K167" s="1"/>
      <c r="L167" s="1"/>
      <c r="M167" s="1"/>
    </row>
    <row r="168" spans="10:13" ht="12" customHeight="1" x14ac:dyDescent="0.25">
      <c r="J168" s="354"/>
      <c r="K168" s="1"/>
      <c r="L168" s="1"/>
      <c r="M168" s="1"/>
    </row>
    <row r="169" spans="10:13" ht="12" customHeight="1" x14ac:dyDescent="0.25">
      <c r="J169" s="354"/>
      <c r="K169" s="1"/>
      <c r="L169" s="1"/>
      <c r="M169" s="1"/>
    </row>
    <row r="170" spans="10:13" ht="12" customHeight="1" x14ac:dyDescent="0.25">
      <c r="J170" s="354"/>
      <c r="K170" s="1"/>
      <c r="L170" s="1"/>
      <c r="M170" s="1"/>
    </row>
    <row r="171" spans="10:13" ht="12" customHeight="1" x14ac:dyDescent="0.25">
      <c r="J171" s="354"/>
      <c r="K171" s="1"/>
      <c r="L171" s="1"/>
      <c r="M171" s="1"/>
    </row>
    <row r="172" spans="10:13" ht="12" customHeight="1" x14ac:dyDescent="0.25">
      <c r="J172" s="354"/>
      <c r="K172" s="1"/>
      <c r="L172" s="1"/>
      <c r="M172" s="1"/>
    </row>
    <row r="173" spans="10:13" ht="12" customHeight="1" x14ac:dyDescent="0.25">
      <c r="J173" s="354"/>
      <c r="K173" s="1"/>
      <c r="L173" s="1"/>
      <c r="M173" s="1"/>
    </row>
    <row r="174" spans="10:13" ht="12" customHeight="1" x14ac:dyDescent="0.25">
      <c r="J174" s="354"/>
      <c r="K174" s="1"/>
      <c r="L174" s="1"/>
      <c r="M174" s="1"/>
    </row>
    <row r="175" spans="10:13" ht="12" customHeight="1" x14ac:dyDescent="0.25">
      <c r="J175" s="354"/>
      <c r="K175" s="1"/>
      <c r="L175" s="1"/>
      <c r="M175" s="1"/>
    </row>
    <row r="176" spans="10:13" ht="12" customHeight="1" x14ac:dyDescent="0.25">
      <c r="J176" s="354"/>
      <c r="K176" s="1"/>
      <c r="L176" s="1"/>
      <c r="M176" s="1"/>
    </row>
    <row r="177" spans="10:13" ht="12" customHeight="1" x14ac:dyDescent="0.25">
      <c r="J177" s="354"/>
      <c r="K177" s="1"/>
      <c r="L177" s="1"/>
      <c r="M177" s="1"/>
    </row>
    <row r="178" spans="10:13" ht="12" customHeight="1" x14ac:dyDescent="0.25">
      <c r="J178" s="354"/>
      <c r="K178" s="1"/>
      <c r="L178" s="1"/>
      <c r="M178" s="1"/>
    </row>
    <row r="179" spans="10:13" ht="12" customHeight="1" x14ac:dyDescent="0.25">
      <c r="J179" s="354"/>
      <c r="K179" s="1"/>
      <c r="L179" s="1"/>
      <c r="M179" s="1"/>
    </row>
    <row r="180" spans="10:13" ht="12" customHeight="1" x14ac:dyDescent="0.25">
      <c r="J180" s="354"/>
      <c r="K180" s="1"/>
      <c r="L180" s="1"/>
      <c r="M180" s="1"/>
    </row>
    <row r="181" spans="10:13" ht="12" customHeight="1" x14ac:dyDescent="0.25">
      <c r="J181" s="354"/>
      <c r="K181" s="1"/>
      <c r="L181" s="1"/>
      <c r="M181" s="1"/>
    </row>
    <row r="182" spans="10:13" ht="12" customHeight="1" x14ac:dyDescent="0.25">
      <c r="J182" s="354"/>
      <c r="K182" s="1"/>
      <c r="L182" s="1"/>
      <c r="M182" s="1"/>
    </row>
    <row r="183" spans="10:13" ht="12" customHeight="1" x14ac:dyDescent="0.25">
      <c r="J183" s="354"/>
      <c r="K183" s="1"/>
      <c r="L183" s="1"/>
      <c r="M183" s="1"/>
    </row>
    <row r="184" spans="10:13" ht="12" customHeight="1" x14ac:dyDescent="0.25">
      <c r="J184" s="354"/>
      <c r="K184" s="1"/>
      <c r="L184" s="1"/>
      <c r="M184" s="1"/>
    </row>
    <row r="185" spans="10:13" ht="12" customHeight="1" x14ac:dyDescent="0.25">
      <c r="J185" s="354"/>
      <c r="K185" s="1"/>
      <c r="L185" s="1"/>
      <c r="M185" s="1"/>
    </row>
    <row r="186" spans="10:13" ht="12" customHeight="1" x14ac:dyDescent="0.25">
      <c r="J186" s="354"/>
      <c r="K186" s="1"/>
      <c r="L186" s="1"/>
      <c r="M186" s="1"/>
    </row>
    <row r="187" spans="10:13" ht="12" customHeight="1" x14ac:dyDescent="0.25">
      <c r="J187" s="354"/>
      <c r="K187" s="1"/>
      <c r="L187" s="1"/>
      <c r="M187" s="1"/>
    </row>
    <row r="188" spans="10:13" ht="12" customHeight="1" x14ac:dyDescent="0.25">
      <c r="J188" s="354"/>
      <c r="K188" s="1"/>
      <c r="L188" s="1"/>
      <c r="M188" s="1"/>
    </row>
    <row r="189" spans="10:13" ht="12" customHeight="1" x14ac:dyDescent="0.25">
      <c r="J189" s="354"/>
      <c r="K189" s="1"/>
      <c r="L189" s="1"/>
      <c r="M189" s="1"/>
    </row>
    <row r="190" spans="10:13" ht="12" customHeight="1" x14ac:dyDescent="0.25">
      <c r="J190" s="354"/>
      <c r="K190" s="1"/>
      <c r="L190" s="1"/>
      <c r="M190" s="1"/>
    </row>
    <row r="191" spans="10:13" ht="12" customHeight="1" x14ac:dyDescent="0.25">
      <c r="J191" s="354"/>
      <c r="K191" s="1"/>
      <c r="L191" s="1"/>
      <c r="M191" s="1"/>
    </row>
    <row r="192" spans="10:13" ht="12" customHeight="1" x14ac:dyDescent="0.25">
      <c r="J192" s="354"/>
      <c r="K192" s="1"/>
      <c r="L192" s="1"/>
      <c r="M192" s="1"/>
    </row>
    <row r="193" spans="10:13" ht="12" customHeight="1" x14ac:dyDescent="0.25">
      <c r="J193" s="354"/>
      <c r="K193" s="1"/>
      <c r="L193" s="1"/>
      <c r="M193" s="1"/>
    </row>
    <row r="194" spans="10:13" ht="12" customHeight="1" x14ac:dyDescent="0.25">
      <c r="J194" s="354"/>
      <c r="K194" s="1"/>
      <c r="L194" s="1"/>
      <c r="M194" s="1"/>
    </row>
    <row r="195" spans="10:13" ht="12" customHeight="1" x14ac:dyDescent="0.25">
      <c r="J195" s="354"/>
      <c r="K195" s="1"/>
      <c r="L195" s="1"/>
      <c r="M195" s="1"/>
    </row>
    <row r="196" spans="10:13" ht="12" customHeight="1" x14ac:dyDescent="0.25">
      <c r="J196" s="354"/>
      <c r="K196" s="1"/>
      <c r="L196" s="1"/>
      <c r="M196" s="1"/>
    </row>
    <row r="197" spans="10:13" ht="12" customHeight="1" x14ac:dyDescent="0.25">
      <c r="J197" s="354"/>
      <c r="K197" s="1"/>
      <c r="L197" s="1"/>
      <c r="M197" s="1"/>
    </row>
    <row r="198" spans="10:13" ht="12" customHeight="1" x14ac:dyDescent="0.25">
      <c r="J198" s="354"/>
      <c r="K198" s="1"/>
      <c r="L198" s="1"/>
      <c r="M198" s="1"/>
    </row>
    <row r="199" spans="10:13" ht="12" customHeight="1" x14ac:dyDescent="0.25">
      <c r="J199" s="354"/>
      <c r="K199" s="1"/>
      <c r="L199" s="1"/>
      <c r="M199" s="1"/>
    </row>
    <row r="200" spans="10:13" ht="12" customHeight="1" x14ac:dyDescent="0.25">
      <c r="J200" s="354"/>
      <c r="K200" s="1"/>
      <c r="L200" s="1"/>
      <c r="M200" s="1"/>
    </row>
    <row r="201" spans="10:13" ht="12" customHeight="1" x14ac:dyDescent="0.25">
      <c r="J201" s="354"/>
      <c r="K201" s="1"/>
      <c r="L201" s="1"/>
      <c r="M201" s="1"/>
    </row>
    <row r="202" spans="10:13" ht="12" customHeight="1" x14ac:dyDescent="0.25">
      <c r="J202" s="354"/>
      <c r="K202" s="1"/>
      <c r="L202" s="1"/>
      <c r="M202" s="1"/>
    </row>
    <row r="203" spans="10:13" ht="12" customHeight="1" x14ac:dyDescent="0.25">
      <c r="J203" s="354"/>
      <c r="K203" s="1"/>
      <c r="L203" s="1"/>
      <c r="M203" s="1"/>
    </row>
    <row r="204" spans="10:13" ht="12" customHeight="1" x14ac:dyDescent="0.25">
      <c r="J204" s="354"/>
      <c r="K204" s="1"/>
      <c r="L204" s="1"/>
      <c r="M204" s="1"/>
    </row>
    <row r="205" spans="10:13" ht="12" customHeight="1" x14ac:dyDescent="0.25">
      <c r="J205" s="354"/>
      <c r="K205" s="1"/>
      <c r="L205" s="1"/>
      <c r="M205" s="1"/>
    </row>
    <row r="206" spans="10:13" ht="12" customHeight="1" x14ac:dyDescent="0.25">
      <c r="J206" s="354"/>
      <c r="K206" s="1"/>
      <c r="L206" s="1"/>
      <c r="M206" s="1"/>
    </row>
    <row r="207" spans="10:13" ht="12" customHeight="1" x14ac:dyDescent="0.25">
      <c r="J207" s="354"/>
      <c r="K207" s="1"/>
      <c r="L207" s="1"/>
      <c r="M207" s="1"/>
    </row>
    <row r="208" spans="10:13" ht="12" customHeight="1" x14ac:dyDescent="0.25">
      <c r="J208" s="354"/>
      <c r="K208" s="1"/>
      <c r="L208" s="1"/>
      <c r="M208" s="1"/>
    </row>
    <row r="209" spans="10:13" ht="12" customHeight="1" x14ac:dyDescent="0.25">
      <c r="J209" s="354"/>
      <c r="K209" s="1"/>
      <c r="L209" s="1"/>
      <c r="M209" s="1"/>
    </row>
    <row r="210" spans="10:13" ht="12" customHeight="1" x14ac:dyDescent="0.25">
      <c r="J210" s="354"/>
      <c r="K210" s="1"/>
      <c r="L210" s="1"/>
      <c r="M210" s="1"/>
    </row>
    <row r="211" spans="10:13" ht="12" customHeight="1" x14ac:dyDescent="0.25">
      <c r="J211" s="354"/>
      <c r="K211" s="1"/>
      <c r="L211" s="1"/>
      <c r="M211" s="1"/>
    </row>
    <row r="212" spans="10:13" ht="12" customHeight="1" x14ac:dyDescent="0.25">
      <c r="J212" s="354"/>
      <c r="K212" s="1"/>
      <c r="L212" s="1"/>
      <c r="M212" s="1"/>
    </row>
    <row r="213" spans="10:13" ht="12" customHeight="1" x14ac:dyDescent="0.25">
      <c r="J213" s="354"/>
      <c r="K213" s="1"/>
      <c r="L213" s="1"/>
      <c r="M213" s="1"/>
    </row>
    <row r="214" spans="10:13" ht="12" customHeight="1" x14ac:dyDescent="0.25">
      <c r="J214" s="354"/>
      <c r="K214" s="1"/>
      <c r="L214" s="1"/>
      <c r="M214" s="1"/>
    </row>
    <row r="215" spans="10:13" ht="12" customHeight="1" x14ac:dyDescent="0.25">
      <c r="J215" s="354"/>
      <c r="K215" s="1"/>
      <c r="L215" s="1"/>
      <c r="M215" s="1"/>
    </row>
    <row r="216" spans="10:13" ht="12" customHeight="1" x14ac:dyDescent="0.25">
      <c r="J216" s="354"/>
      <c r="K216" s="1"/>
      <c r="L216" s="1"/>
      <c r="M216" s="1"/>
    </row>
    <row r="217" spans="10:13" ht="12" customHeight="1" x14ac:dyDescent="0.25">
      <c r="J217" s="354"/>
      <c r="K217" s="1"/>
      <c r="L217" s="1"/>
      <c r="M217" s="1"/>
    </row>
    <row r="218" spans="10:13" ht="12" customHeight="1" x14ac:dyDescent="0.25">
      <c r="J218" s="354"/>
      <c r="K218" s="1"/>
      <c r="L218" s="1"/>
      <c r="M218" s="1"/>
    </row>
    <row r="219" spans="10:13" ht="12" customHeight="1" x14ac:dyDescent="0.25">
      <c r="J219" s="354"/>
      <c r="K219" s="1"/>
      <c r="L219" s="1"/>
      <c r="M219" s="1"/>
    </row>
    <row r="220" spans="10:13" ht="12" customHeight="1" x14ac:dyDescent="0.25">
      <c r="J220" s="354"/>
      <c r="K220" s="1"/>
      <c r="L220" s="1"/>
      <c r="M220" s="1"/>
    </row>
    <row r="221" spans="10:13" ht="12" customHeight="1" x14ac:dyDescent="0.25">
      <c r="J221" s="354"/>
      <c r="K221" s="1"/>
      <c r="L221" s="1"/>
      <c r="M221" s="1"/>
    </row>
    <row r="222" spans="10:13" ht="12" customHeight="1" x14ac:dyDescent="0.25">
      <c r="J222" s="354"/>
      <c r="K222" s="1"/>
      <c r="L222" s="1"/>
      <c r="M222" s="1"/>
    </row>
    <row r="223" spans="10:13" ht="12" customHeight="1" x14ac:dyDescent="0.25">
      <c r="J223" s="354"/>
      <c r="K223" s="1"/>
      <c r="L223" s="1"/>
      <c r="M223" s="1"/>
    </row>
    <row r="224" spans="10:13" ht="12" customHeight="1" x14ac:dyDescent="0.25">
      <c r="J224" s="354"/>
      <c r="K224" s="1"/>
      <c r="L224" s="1"/>
      <c r="M224" s="1"/>
    </row>
    <row r="225" spans="10:13" ht="12" customHeight="1" x14ac:dyDescent="0.25">
      <c r="J225" s="354"/>
      <c r="K225" s="1"/>
      <c r="L225" s="1"/>
      <c r="M225" s="1"/>
    </row>
    <row r="226" spans="10:13" ht="12" customHeight="1" x14ac:dyDescent="0.25">
      <c r="J226" s="354"/>
      <c r="K226" s="1"/>
      <c r="L226" s="1"/>
      <c r="M226" s="1"/>
    </row>
    <row r="227" spans="10:13" ht="12" customHeight="1" x14ac:dyDescent="0.25">
      <c r="J227" s="354"/>
      <c r="K227" s="1"/>
      <c r="L227" s="1"/>
      <c r="M227" s="1"/>
    </row>
    <row r="228" spans="10:13" ht="12" customHeight="1" x14ac:dyDescent="0.25">
      <c r="J228" s="354"/>
      <c r="K228" s="1"/>
      <c r="L228" s="1"/>
      <c r="M228" s="1"/>
    </row>
    <row r="229" spans="10:13" ht="12" customHeight="1" x14ac:dyDescent="0.25">
      <c r="J229" s="354"/>
      <c r="K229" s="1"/>
      <c r="L229" s="1"/>
      <c r="M229" s="1"/>
    </row>
    <row r="230" spans="10:13" ht="12" customHeight="1" x14ac:dyDescent="0.25">
      <c r="J230" s="354"/>
      <c r="K230" s="1"/>
      <c r="L230" s="1"/>
      <c r="M230" s="1"/>
    </row>
    <row r="231" spans="10:13" ht="12" customHeight="1" x14ac:dyDescent="0.25">
      <c r="J231" s="354"/>
      <c r="K231" s="1"/>
      <c r="L231" s="1"/>
      <c r="M231" s="1"/>
    </row>
    <row r="232" spans="10:13" ht="12" customHeight="1" x14ac:dyDescent="0.25">
      <c r="J232" s="354"/>
      <c r="K232" s="1"/>
      <c r="L232" s="1"/>
      <c r="M232" s="1"/>
    </row>
    <row r="233" spans="10:13" ht="12" customHeight="1" x14ac:dyDescent="0.25">
      <c r="J233" s="354"/>
      <c r="K233" s="1"/>
      <c r="L233" s="1"/>
      <c r="M233" s="1"/>
    </row>
    <row r="234" spans="10:13" ht="12" customHeight="1" x14ac:dyDescent="0.25">
      <c r="J234" s="354"/>
      <c r="K234" s="1"/>
      <c r="L234" s="1"/>
      <c r="M234" s="1"/>
    </row>
    <row r="235" spans="10:13" ht="12" customHeight="1" x14ac:dyDescent="0.25">
      <c r="J235" s="354"/>
      <c r="K235" s="1"/>
      <c r="L235" s="1"/>
      <c r="M235" s="1"/>
    </row>
    <row r="236" spans="10:13" ht="12" customHeight="1" x14ac:dyDescent="0.25">
      <c r="J236" s="354"/>
      <c r="K236" s="1"/>
      <c r="L236" s="1"/>
      <c r="M236" s="1"/>
    </row>
    <row r="237" spans="10:13" ht="12" customHeight="1" x14ac:dyDescent="0.25">
      <c r="J237" s="354"/>
      <c r="K237" s="1"/>
      <c r="L237" s="1"/>
      <c r="M237" s="1"/>
    </row>
    <row r="238" spans="10:13" ht="12" customHeight="1" x14ac:dyDescent="0.25">
      <c r="J238" s="354"/>
      <c r="K238" s="1"/>
      <c r="L238" s="1"/>
      <c r="M238" s="1"/>
    </row>
    <row r="239" spans="10:13" ht="12" customHeight="1" x14ac:dyDescent="0.25">
      <c r="J239" s="354"/>
      <c r="K239" s="1"/>
      <c r="L239" s="1"/>
      <c r="M239" s="1"/>
    </row>
    <row r="240" spans="10:13" ht="12" customHeight="1" x14ac:dyDescent="0.25">
      <c r="J240" s="354"/>
      <c r="K240" s="1"/>
      <c r="L240" s="1"/>
      <c r="M240" s="1"/>
    </row>
    <row r="241" spans="10:13" ht="12" customHeight="1" x14ac:dyDescent="0.25">
      <c r="J241" s="354"/>
      <c r="K241" s="1"/>
      <c r="L241" s="1"/>
      <c r="M241" s="1"/>
    </row>
    <row r="242" spans="10:13" ht="12" customHeight="1" x14ac:dyDescent="0.25">
      <c r="J242" s="354"/>
      <c r="K242" s="1"/>
      <c r="L242" s="1"/>
      <c r="M242" s="1"/>
    </row>
    <row r="243" spans="10:13" ht="12" customHeight="1" x14ac:dyDescent="0.25">
      <c r="J243" s="354"/>
      <c r="K243" s="1"/>
      <c r="L243" s="1"/>
      <c r="M243" s="1"/>
    </row>
    <row r="244" spans="10:13" ht="12" customHeight="1" x14ac:dyDescent="0.25">
      <c r="J244" s="354"/>
      <c r="K244" s="1"/>
      <c r="L244" s="1"/>
      <c r="M244" s="1"/>
    </row>
    <row r="245" spans="10:13" ht="12" customHeight="1" x14ac:dyDescent="0.25">
      <c r="J245" s="354"/>
      <c r="K245" s="1"/>
      <c r="L245" s="1"/>
      <c r="M245" s="1"/>
    </row>
    <row r="246" spans="10:13" ht="12" customHeight="1" x14ac:dyDescent="0.25">
      <c r="J246" s="354"/>
      <c r="K246" s="1"/>
      <c r="L246" s="1"/>
      <c r="M246" s="1"/>
    </row>
    <row r="247" spans="10:13" ht="12" customHeight="1" x14ac:dyDescent="0.25">
      <c r="J247" s="354"/>
      <c r="K247" s="1"/>
      <c r="L247" s="1"/>
      <c r="M247" s="1"/>
    </row>
    <row r="248" spans="10:13" ht="12" customHeight="1" x14ac:dyDescent="0.25">
      <c r="J248" s="354"/>
      <c r="K248" s="1"/>
      <c r="L248" s="1"/>
      <c r="M248" s="1"/>
    </row>
    <row r="249" spans="10:13" ht="12" customHeight="1" x14ac:dyDescent="0.25">
      <c r="J249" s="354"/>
      <c r="K249" s="1"/>
      <c r="L249" s="1"/>
      <c r="M249" s="1"/>
    </row>
    <row r="250" spans="10:13" ht="12" customHeight="1" x14ac:dyDescent="0.25">
      <c r="J250" s="354"/>
      <c r="K250" s="1"/>
      <c r="L250" s="1"/>
      <c r="M250" s="1"/>
    </row>
    <row r="251" spans="10:13" ht="12" customHeight="1" x14ac:dyDescent="0.25">
      <c r="J251" s="354"/>
      <c r="K251" s="1"/>
      <c r="L251" s="1"/>
      <c r="M251" s="1"/>
    </row>
    <row r="252" spans="10:13" ht="12" customHeight="1" x14ac:dyDescent="0.25">
      <c r="J252" s="354"/>
      <c r="K252" s="1"/>
      <c r="L252" s="1"/>
      <c r="M252" s="1"/>
    </row>
    <row r="253" spans="10:13" ht="12" customHeight="1" x14ac:dyDescent="0.25">
      <c r="J253" s="354"/>
      <c r="K253" s="1"/>
      <c r="L253" s="1"/>
      <c r="M253" s="1"/>
    </row>
    <row r="254" spans="10:13" ht="12" customHeight="1" x14ac:dyDescent="0.25">
      <c r="J254" s="354"/>
      <c r="K254" s="1"/>
      <c r="L254" s="1"/>
      <c r="M254" s="1"/>
    </row>
    <row r="255" spans="10:13" ht="12" customHeight="1" x14ac:dyDescent="0.25">
      <c r="J255" s="354"/>
      <c r="K255" s="1"/>
      <c r="L255" s="1"/>
      <c r="M255" s="1"/>
    </row>
    <row r="256" spans="10:13" ht="12" customHeight="1" x14ac:dyDescent="0.25">
      <c r="J256" s="354"/>
      <c r="K256" s="1"/>
      <c r="L256" s="1"/>
      <c r="M256" s="1"/>
    </row>
    <row r="257" spans="10:13" ht="12" customHeight="1" x14ac:dyDescent="0.25">
      <c r="J257" s="354"/>
      <c r="K257" s="1"/>
      <c r="L257" s="1"/>
      <c r="M257" s="1"/>
    </row>
    <row r="258" spans="10:13" ht="12" customHeight="1" x14ac:dyDescent="0.25">
      <c r="J258" s="354"/>
      <c r="K258" s="1"/>
      <c r="L258" s="1"/>
      <c r="M258" s="1"/>
    </row>
    <row r="259" spans="10:13" ht="12" customHeight="1" x14ac:dyDescent="0.25">
      <c r="J259" s="354"/>
      <c r="K259" s="1"/>
      <c r="L259" s="1"/>
      <c r="M259" s="1"/>
    </row>
    <row r="260" spans="10:13" ht="12" customHeight="1" x14ac:dyDescent="0.25">
      <c r="J260" s="354"/>
      <c r="K260" s="1"/>
      <c r="L260" s="1"/>
      <c r="M260" s="1"/>
    </row>
    <row r="261" spans="10:13" ht="12" customHeight="1" x14ac:dyDescent="0.25">
      <c r="J261" s="354"/>
      <c r="K261" s="1"/>
      <c r="L261" s="1"/>
      <c r="M261" s="1"/>
    </row>
    <row r="262" spans="10:13" ht="12" customHeight="1" x14ac:dyDescent="0.25">
      <c r="J262" s="354"/>
      <c r="K262" s="1"/>
      <c r="L262" s="1"/>
      <c r="M262" s="1"/>
    </row>
    <row r="263" spans="10:13" ht="12" customHeight="1" x14ac:dyDescent="0.25">
      <c r="J263" s="354"/>
      <c r="K263" s="1"/>
      <c r="L263" s="1"/>
      <c r="M263" s="1"/>
    </row>
    <row r="264" spans="10:13" ht="12" customHeight="1" x14ac:dyDescent="0.25">
      <c r="J264" s="354"/>
      <c r="K264" s="1"/>
      <c r="L264" s="1"/>
      <c r="M264" s="1"/>
    </row>
    <row r="265" spans="10:13" ht="12" customHeight="1" x14ac:dyDescent="0.25">
      <c r="J265" s="354"/>
      <c r="K265" s="1"/>
      <c r="L265" s="1"/>
      <c r="M265" s="1"/>
    </row>
    <row r="266" spans="10:13" ht="12" customHeight="1" x14ac:dyDescent="0.25">
      <c r="J266" s="354"/>
      <c r="K266" s="1"/>
      <c r="L266" s="1"/>
      <c r="M266" s="1"/>
    </row>
    <row r="267" spans="10:13" ht="12" customHeight="1" x14ac:dyDescent="0.25">
      <c r="J267" s="354"/>
      <c r="K267" s="1"/>
      <c r="L267" s="1"/>
      <c r="M267" s="1"/>
    </row>
    <row r="268" spans="10:13" ht="12" customHeight="1" x14ac:dyDescent="0.25">
      <c r="J268" s="354"/>
      <c r="K268" s="1"/>
      <c r="L268" s="1"/>
      <c r="M268" s="1"/>
    </row>
    <row r="269" spans="10:13" ht="12" customHeight="1" x14ac:dyDescent="0.25">
      <c r="J269" s="354"/>
      <c r="K269" s="1"/>
      <c r="L269" s="1"/>
      <c r="M269" s="1"/>
    </row>
    <row r="270" spans="10:13" ht="12" customHeight="1" x14ac:dyDescent="0.25">
      <c r="J270" s="354"/>
      <c r="K270" s="1"/>
      <c r="L270" s="1"/>
      <c r="M270" s="1"/>
    </row>
    <row r="271" spans="10:13" ht="12" customHeight="1" x14ac:dyDescent="0.25">
      <c r="J271" s="354"/>
      <c r="K271" s="1"/>
      <c r="L271" s="1"/>
      <c r="M271" s="1"/>
    </row>
    <row r="272" spans="10:13" ht="12" customHeight="1" x14ac:dyDescent="0.25">
      <c r="J272" s="354"/>
      <c r="K272" s="1"/>
      <c r="L272" s="1"/>
      <c r="M272" s="1"/>
    </row>
    <row r="273" spans="10:13" ht="12" customHeight="1" x14ac:dyDescent="0.25">
      <c r="J273" s="354"/>
      <c r="K273" s="1"/>
      <c r="L273" s="1"/>
      <c r="M273" s="1"/>
    </row>
    <row r="274" spans="10:13" ht="12" customHeight="1" x14ac:dyDescent="0.25">
      <c r="J274" s="354"/>
      <c r="K274" s="1"/>
      <c r="L274" s="1"/>
      <c r="M274" s="1"/>
    </row>
    <row r="275" spans="10:13" ht="12" customHeight="1" x14ac:dyDescent="0.25">
      <c r="J275" s="354"/>
      <c r="K275" s="1"/>
      <c r="L275" s="1"/>
      <c r="M275" s="1"/>
    </row>
    <row r="276" spans="10:13" ht="12" customHeight="1" x14ac:dyDescent="0.25">
      <c r="J276" s="354"/>
      <c r="K276" s="1"/>
      <c r="L276" s="1"/>
      <c r="M276" s="1"/>
    </row>
    <row r="277" spans="10:13" ht="12" customHeight="1" x14ac:dyDescent="0.25">
      <c r="J277" s="354"/>
      <c r="K277" s="1"/>
      <c r="L277" s="1"/>
      <c r="M277" s="1"/>
    </row>
    <row r="278" spans="10:13" ht="12" customHeight="1" x14ac:dyDescent="0.25">
      <c r="J278" s="354"/>
      <c r="K278" s="1"/>
      <c r="L278" s="1"/>
      <c r="M278" s="1"/>
    </row>
    <row r="279" spans="10:13" ht="12" customHeight="1" x14ac:dyDescent="0.25">
      <c r="J279" s="354"/>
      <c r="K279" s="1"/>
      <c r="L279" s="1"/>
      <c r="M279" s="1"/>
    </row>
    <row r="280" spans="10:13" ht="12" customHeight="1" x14ac:dyDescent="0.25">
      <c r="J280" s="354"/>
      <c r="K280" s="1"/>
      <c r="L280" s="1"/>
      <c r="M280" s="1"/>
    </row>
    <row r="281" spans="10:13" ht="12" customHeight="1" x14ac:dyDescent="0.25">
      <c r="J281" s="354"/>
      <c r="K281" s="1"/>
      <c r="L281" s="1"/>
      <c r="M281" s="1"/>
    </row>
    <row r="282" spans="10:13" ht="12" customHeight="1" x14ac:dyDescent="0.25">
      <c r="J282" s="354"/>
      <c r="K282" s="1"/>
      <c r="L282" s="1"/>
      <c r="M282" s="1"/>
    </row>
    <row r="283" spans="10:13" ht="12" customHeight="1" x14ac:dyDescent="0.25">
      <c r="J283" s="354"/>
      <c r="K283" s="1"/>
      <c r="L283" s="1"/>
      <c r="M283" s="1"/>
    </row>
    <row r="284" spans="10:13" ht="12" customHeight="1" x14ac:dyDescent="0.25">
      <c r="J284" s="354"/>
      <c r="K284" s="1"/>
      <c r="L284" s="1"/>
      <c r="M284" s="1"/>
    </row>
    <row r="285" spans="10:13" ht="12" customHeight="1" x14ac:dyDescent="0.25">
      <c r="J285" s="354"/>
      <c r="K285" s="1"/>
      <c r="L285" s="1"/>
      <c r="M285" s="1"/>
    </row>
    <row r="286" spans="10:13" ht="12" customHeight="1" x14ac:dyDescent="0.25">
      <c r="J286" s="354"/>
      <c r="K286" s="1"/>
      <c r="L286" s="1"/>
      <c r="M286" s="1"/>
    </row>
    <row r="287" spans="10:13" ht="12" customHeight="1" x14ac:dyDescent="0.25">
      <c r="J287" s="354"/>
      <c r="K287" s="1"/>
      <c r="L287" s="1"/>
      <c r="M287" s="1"/>
    </row>
    <row r="288" spans="10:13" ht="12" customHeight="1" x14ac:dyDescent="0.25">
      <c r="J288" s="354"/>
      <c r="K288" s="1"/>
      <c r="L288" s="1"/>
      <c r="M288" s="1"/>
    </row>
    <row r="289" spans="10:13" ht="12" customHeight="1" x14ac:dyDescent="0.25">
      <c r="J289" s="354"/>
      <c r="K289" s="1"/>
      <c r="L289" s="1"/>
      <c r="M289" s="1"/>
    </row>
    <row r="290" spans="10:13" ht="12" customHeight="1" x14ac:dyDescent="0.25">
      <c r="J290" s="354"/>
      <c r="K290" s="1"/>
      <c r="L290" s="1"/>
      <c r="M290" s="1"/>
    </row>
    <row r="291" spans="10:13" ht="12" customHeight="1" x14ac:dyDescent="0.25">
      <c r="J291" s="354"/>
      <c r="K291" s="1"/>
      <c r="L291" s="1"/>
      <c r="M291" s="1"/>
    </row>
    <row r="292" spans="10:13" ht="12" customHeight="1" x14ac:dyDescent="0.25">
      <c r="J292" s="354"/>
      <c r="K292" s="1"/>
      <c r="L292" s="1"/>
      <c r="M292" s="1"/>
    </row>
    <row r="293" spans="10:13" ht="12" customHeight="1" x14ac:dyDescent="0.25">
      <c r="J293" s="354"/>
      <c r="K293" s="1"/>
      <c r="L293" s="1"/>
      <c r="M293" s="1"/>
    </row>
    <row r="294" spans="10:13" ht="12" customHeight="1" x14ac:dyDescent="0.25">
      <c r="J294" s="354"/>
      <c r="K294" s="1"/>
      <c r="L294" s="1"/>
      <c r="M294" s="1"/>
    </row>
    <row r="295" spans="10:13" ht="12" customHeight="1" x14ac:dyDescent="0.25">
      <c r="J295" s="354"/>
      <c r="K295" s="1"/>
      <c r="L295" s="1"/>
      <c r="M295" s="1"/>
    </row>
    <row r="296" spans="10:13" ht="12" customHeight="1" x14ac:dyDescent="0.25">
      <c r="J296" s="354"/>
      <c r="K296" s="1"/>
      <c r="L296" s="1"/>
      <c r="M296" s="1"/>
    </row>
    <row r="297" spans="10:13" ht="12" customHeight="1" x14ac:dyDescent="0.25">
      <c r="J297" s="354"/>
      <c r="K297" s="1"/>
      <c r="L297" s="1"/>
      <c r="M297" s="1"/>
    </row>
    <row r="298" spans="10:13" ht="12" customHeight="1" x14ac:dyDescent="0.25">
      <c r="J298" s="354"/>
      <c r="K298" s="1"/>
      <c r="L298" s="1"/>
      <c r="M298" s="1"/>
    </row>
    <row r="299" spans="10:13" ht="12" customHeight="1" x14ac:dyDescent="0.25">
      <c r="J299" s="354"/>
      <c r="K299" s="1"/>
      <c r="L299" s="1"/>
      <c r="M299" s="1"/>
    </row>
    <row r="300" spans="10:13" ht="12" customHeight="1" x14ac:dyDescent="0.25">
      <c r="J300" s="354"/>
      <c r="K300" s="1"/>
      <c r="L300" s="1"/>
      <c r="M300" s="1"/>
    </row>
    <row r="301" spans="10:13" ht="12" customHeight="1" x14ac:dyDescent="0.25">
      <c r="J301" s="354"/>
      <c r="K301" s="1"/>
      <c r="L301" s="1"/>
      <c r="M301" s="1"/>
    </row>
    <row r="302" spans="10:13" ht="12" customHeight="1" x14ac:dyDescent="0.25">
      <c r="J302" s="354"/>
      <c r="K302" s="1"/>
      <c r="L302" s="1"/>
      <c r="M302" s="1"/>
    </row>
    <row r="303" spans="10:13" ht="12" customHeight="1" x14ac:dyDescent="0.25">
      <c r="J303" s="354"/>
      <c r="K303" s="1"/>
      <c r="L303" s="1"/>
      <c r="M303" s="1"/>
    </row>
    <row r="304" spans="10:13" ht="12" customHeight="1" x14ac:dyDescent="0.25">
      <c r="J304" s="354"/>
      <c r="K304" s="1"/>
      <c r="L304" s="1"/>
      <c r="M304" s="1"/>
    </row>
    <row r="305" spans="10:13" ht="12" customHeight="1" x14ac:dyDescent="0.25">
      <c r="J305" s="354"/>
      <c r="K305" s="1"/>
      <c r="L305" s="1"/>
      <c r="M305" s="1"/>
    </row>
    <row r="306" spans="10:13" ht="12" customHeight="1" x14ac:dyDescent="0.25">
      <c r="J306" s="354"/>
      <c r="K306" s="1"/>
      <c r="L306" s="1"/>
      <c r="M306" s="1"/>
    </row>
    <row r="307" spans="10:13" ht="12" customHeight="1" x14ac:dyDescent="0.25">
      <c r="J307" s="354"/>
      <c r="K307" s="1"/>
      <c r="L307" s="1"/>
      <c r="M307" s="1"/>
    </row>
    <row r="308" spans="10:13" ht="12" customHeight="1" x14ac:dyDescent="0.25">
      <c r="J308" s="354"/>
      <c r="K308" s="1"/>
      <c r="L308" s="1"/>
      <c r="M308" s="1"/>
    </row>
    <row r="309" spans="10:13" ht="12" customHeight="1" x14ac:dyDescent="0.25">
      <c r="J309" s="354"/>
      <c r="K309" s="1"/>
      <c r="L309" s="1"/>
      <c r="M309" s="1"/>
    </row>
    <row r="310" spans="10:13" ht="12" customHeight="1" x14ac:dyDescent="0.25">
      <c r="J310" s="354"/>
      <c r="K310" s="1"/>
      <c r="L310" s="1"/>
      <c r="M310" s="1"/>
    </row>
    <row r="311" spans="10:13" ht="12" customHeight="1" x14ac:dyDescent="0.25">
      <c r="J311" s="354"/>
      <c r="K311" s="1"/>
      <c r="L311" s="1"/>
      <c r="M311" s="1"/>
    </row>
    <row r="312" spans="10:13" ht="12" customHeight="1" x14ac:dyDescent="0.25">
      <c r="J312" s="354"/>
      <c r="K312" s="1"/>
      <c r="L312" s="1"/>
      <c r="M312" s="1"/>
    </row>
    <row r="313" spans="10:13" ht="12" customHeight="1" x14ac:dyDescent="0.25">
      <c r="J313" s="354"/>
      <c r="K313" s="1"/>
      <c r="L313" s="1"/>
      <c r="M313" s="1"/>
    </row>
    <row r="314" spans="10:13" ht="12" customHeight="1" x14ac:dyDescent="0.25">
      <c r="J314" s="354"/>
      <c r="K314" s="1"/>
      <c r="L314" s="1"/>
      <c r="M314" s="1"/>
    </row>
    <row r="315" spans="10:13" ht="12" customHeight="1" x14ac:dyDescent="0.25">
      <c r="J315" s="354"/>
      <c r="K315" s="1"/>
      <c r="L315" s="1"/>
      <c r="M315" s="1"/>
    </row>
    <row r="316" spans="10:13" ht="12" customHeight="1" x14ac:dyDescent="0.25">
      <c r="J316" s="354"/>
      <c r="K316" s="1"/>
      <c r="L316" s="1"/>
      <c r="M316" s="1"/>
    </row>
    <row r="317" spans="10:13" ht="12" customHeight="1" x14ac:dyDescent="0.25">
      <c r="J317" s="354"/>
      <c r="K317" s="1"/>
      <c r="L317" s="1"/>
      <c r="M317" s="1"/>
    </row>
    <row r="318" spans="10:13" ht="12" customHeight="1" x14ac:dyDescent="0.25">
      <c r="J318" s="354"/>
      <c r="K318" s="1"/>
      <c r="L318" s="1"/>
      <c r="M318" s="1"/>
    </row>
    <row r="319" spans="10:13" ht="12" customHeight="1" x14ac:dyDescent="0.25">
      <c r="J319" s="354"/>
      <c r="K319" s="1"/>
      <c r="L319" s="1"/>
      <c r="M319" s="1"/>
    </row>
    <row r="320" spans="10:13" ht="12" customHeight="1" x14ac:dyDescent="0.25">
      <c r="J320" s="354"/>
      <c r="K320" s="1"/>
      <c r="L320" s="1"/>
      <c r="M320" s="1"/>
    </row>
    <row r="321" spans="10:13" ht="12" customHeight="1" x14ac:dyDescent="0.25">
      <c r="J321" s="354"/>
      <c r="K321" s="1"/>
      <c r="L321" s="1"/>
      <c r="M321" s="1"/>
    </row>
    <row r="322" spans="10:13" ht="12" customHeight="1" x14ac:dyDescent="0.25">
      <c r="J322" s="354"/>
      <c r="K322" s="1"/>
      <c r="L322" s="1"/>
      <c r="M322" s="1"/>
    </row>
    <row r="323" spans="10:13" ht="12" customHeight="1" x14ac:dyDescent="0.25">
      <c r="J323" s="354"/>
      <c r="K323" s="1"/>
      <c r="L323" s="1"/>
      <c r="M323" s="1"/>
    </row>
    <row r="324" spans="10:13" ht="12" customHeight="1" x14ac:dyDescent="0.25">
      <c r="J324" s="354"/>
      <c r="K324" s="1"/>
      <c r="L324" s="1"/>
      <c r="M324" s="1"/>
    </row>
    <row r="325" spans="10:13" ht="12" customHeight="1" x14ac:dyDescent="0.25">
      <c r="J325" s="354"/>
      <c r="K325" s="1"/>
      <c r="L325" s="1"/>
      <c r="M325" s="1"/>
    </row>
    <row r="326" spans="10:13" ht="12" customHeight="1" x14ac:dyDescent="0.25">
      <c r="J326" s="354"/>
      <c r="K326" s="1"/>
      <c r="L326" s="1"/>
      <c r="M326" s="1"/>
    </row>
    <row r="327" spans="10:13" ht="12" customHeight="1" x14ac:dyDescent="0.25">
      <c r="J327" s="354"/>
      <c r="K327" s="1"/>
      <c r="L327" s="1"/>
      <c r="M327" s="1"/>
    </row>
    <row r="328" spans="10:13" ht="12" customHeight="1" x14ac:dyDescent="0.25">
      <c r="J328" s="354"/>
      <c r="K328" s="1"/>
      <c r="L328" s="1"/>
      <c r="M328" s="1"/>
    </row>
    <row r="329" spans="10:13" ht="12" customHeight="1" x14ac:dyDescent="0.25">
      <c r="J329" s="354"/>
      <c r="K329" s="1"/>
      <c r="L329" s="1"/>
      <c r="M329" s="1"/>
    </row>
    <row r="330" spans="10:13" ht="12" customHeight="1" x14ac:dyDescent="0.25">
      <c r="J330" s="354"/>
      <c r="K330" s="1"/>
      <c r="L330" s="1"/>
      <c r="M330" s="1"/>
    </row>
    <row r="331" spans="10:13" ht="12" customHeight="1" x14ac:dyDescent="0.25">
      <c r="J331" s="354"/>
      <c r="K331" s="1"/>
      <c r="L331" s="1"/>
      <c r="M331" s="1"/>
    </row>
    <row r="332" spans="10:13" ht="12" customHeight="1" x14ac:dyDescent="0.25">
      <c r="J332" s="354"/>
      <c r="K332" s="1"/>
      <c r="L332" s="1"/>
      <c r="M332" s="1"/>
    </row>
    <row r="333" spans="10:13" ht="12" customHeight="1" x14ac:dyDescent="0.25">
      <c r="J333" s="354"/>
      <c r="K333" s="1"/>
      <c r="L333" s="1"/>
      <c r="M333" s="1"/>
    </row>
    <row r="334" spans="10:13" ht="12" customHeight="1" x14ac:dyDescent="0.25">
      <c r="J334" s="354"/>
      <c r="K334" s="1"/>
      <c r="L334" s="1"/>
      <c r="M334" s="1"/>
    </row>
    <row r="335" spans="10:13" ht="12" customHeight="1" x14ac:dyDescent="0.25">
      <c r="J335" s="354"/>
      <c r="K335" s="1"/>
      <c r="L335" s="1"/>
      <c r="M335" s="1"/>
    </row>
    <row r="336" spans="10:13" ht="12" customHeight="1" x14ac:dyDescent="0.25">
      <c r="J336" s="354"/>
      <c r="K336" s="1"/>
      <c r="L336" s="1"/>
      <c r="M336" s="1"/>
    </row>
    <row r="337" spans="10:13" ht="12" customHeight="1" x14ac:dyDescent="0.25">
      <c r="J337" s="354"/>
      <c r="K337" s="1"/>
      <c r="L337" s="1"/>
      <c r="M337" s="1"/>
    </row>
    <row r="338" spans="10:13" ht="12" customHeight="1" x14ac:dyDescent="0.25">
      <c r="J338" s="354"/>
      <c r="K338" s="1"/>
      <c r="L338" s="1"/>
      <c r="M338" s="1"/>
    </row>
    <row r="339" spans="10:13" ht="12" customHeight="1" x14ac:dyDescent="0.25">
      <c r="J339" s="354"/>
      <c r="K339" s="1"/>
      <c r="L339" s="1"/>
      <c r="M339" s="1"/>
    </row>
    <row r="340" spans="10:13" ht="12" customHeight="1" x14ac:dyDescent="0.25">
      <c r="J340" s="354"/>
      <c r="K340" s="1"/>
      <c r="L340" s="1"/>
      <c r="M340" s="1"/>
    </row>
    <row r="341" spans="10:13" ht="12" customHeight="1" x14ac:dyDescent="0.25">
      <c r="J341" s="354"/>
      <c r="K341" s="1"/>
      <c r="L341" s="1"/>
      <c r="M341" s="1"/>
    </row>
    <row r="342" spans="10:13" ht="12" customHeight="1" x14ac:dyDescent="0.25">
      <c r="J342" s="354"/>
      <c r="K342" s="1"/>
      <c r="L342" s="1"/>
      <c r="M342" s="1"/>
    </row>
    <row r="343" spans="10:13" ht="12" customHeight="1" x14ac:dyDescent="0.25">
      <c r="J343" s="354"/>
      <c r="K343" s="1"/>
      <c r="L343" s="1"/>
      <c r="M343" s="1"/>
    </row>
    <row r="344" spans="10:13" ht="12" customHeight="1" x14ac:dyDescent="0.25">
      <c r="J344" s="354"/>
      <c r="K344" s="1"/>
      <c r="L344" s="1"/>
      <c r="M344" s="1"/>
    </row>
    <row r="345" spans="10:13" ht="12" customHeight="1" x14ac:dyDescent="0.25">
      <c r="J345" s="354"/>
      <c r="K345" s="1"/>
      <c r="L345" s="1"/>
      <c r="M345" s="1"/>
    </row>
    <row r="346" spans="10:13" ht="12" customHeight="1" x14ac:dyDescent="0.25">
      <c r="J346" s="354"/>
      <c r="K346" s="1"/>
      <c r="L346" s="1"/>
      <c r="M346" s="1"/>
    </row>
    <row r="347" spans="10:13" ht="12" customHeight="1" x14ac:dyDescent="0.25">
      <c r="J347" s="354"/>
      <c r="K347" s="1"/>
      <c r="L347" s="1"/>
      <c r="M347" s="1"/>
    </row>
    <row r="348" spans="10:13" ht="12" customHeight="1" x14ac:dyDescent="0.25">
      <c r="J348" s="354"/>
      <c r="K348" s="1"/>
      <c r="L348" s="1"/>
      <c r="M348" s="1"/>
    </row>
    <row r="349" spans="10:13" ht="12" customHeight="1" x14ac:dyDescent="0.25">
      <c r="J349" s="354"/>
      <c r="K349" s="1"/>
      <c r="L349" s="1"/>
      <c r="M349" s="1"/>
    </row>
    <row r="350" spans="10:13" ht="12" customHeight="1" x14ac:dyDescent="0.25">
      <c r="J350" s="354"/>
      <c r="K350" s="1"/>
      <c r="L350" s="1"/>
      <c r="M350" s="1"/>
    </row>
    <row r="351" spans="10:13" ht="12" customHeight="1" x14ac:dyDescent="0.25">
      <c r="J351" s="354"/>
      <c r="K351" s="1"/>
      <c r="L351" s="1"/>
      <c r="M351" s="1"/>
    </row>
    <row r="352" spans="10:13" ht="12" customHeight="1" x14ac:dyDescent="0.25">
      <c r="J352" s="354"/>
      <c r="K352" s="1"/>
      <c r="L352" s="1"/>
      <c r="M352" s="1"/>
    </row>
    <row r="353" spans="10:13" ht="12" customHeight="1" x14ac:dyDescent="0.25">
      <c r="J353" s="354"/>
      <c r="K353" s="1"/>
      <c r="L353" s="1"/>
      <c r="M353" s="1"/>
    </row>
    <row r="354" spans="10:13" ht="12" customHeight="1" x14ac:dyDescent="0.25">
      <c r="J354" s="354"/>
      <c r="K354" s="1"/>
      <c r="L354" s="1"/>
      <c r="M354" s="1"/>
    </row>
    <row r="355" spans="10:13" ht="12" customHeight="1" x14ac:dyDescent="0.25">
      <c r="J355" s="354"/>
      <c r="K355" s="1"/>
      <c r="L355" s="1"/>
      <c r="M355" s="1"/>
    </row>
    <row r="356" spans="10:13" ht="12" customHeight="1" x14ac:dyDescent="0.25">
      <c r="J356" s="354"/>
      <c r="K356" s="1"/>
      <c r="L356" s="1"/>
      <c r="M356" s="1"/>
    </row>
    <row r="357" spans="10:13" ht="12" customHeight="1" x14ac:dyDescent="0.25">
      <c r="J357" s="354"/>
      <c r="K357" s="1"/>
      <c r="L357" s="1"/>
      <c r="M357" s="1"/>
    </row>
    <row r="358" spans="10:13" ht="12" customHeight="1" x14ac:dyDescent="0.25">
      <c r="J358" s="354"/>
      <c r="K358" s="1"/>
      <c r="L358" s="1"/>
      <c r="M358" s="1"/>
    </row>
    <row r="359" spans="10:13" ht="12" customHeight="1" x14ac:dyDescent="0.25">
      <c r="J359" s="354"/>
      <c r="K359" s="1"/>
      <c r="L359" s="1"/>
      <c r="M359" s="1"/>
    </row>
    <row r="360" spans="10:13" ht="12" customHeight="1" x14ac:dyDescent="0.25">
      <c r="J360" s="354"/>
      <c r="K360" s="1"/>
      <c r="L360" s="1"/>
      <c r="M360" s="1"/>
    </row>
    <row r="361" spans="10:13" ht="12" customHeight="1" x14ac:dyDescent="0.25">
      <c r="J361" s="354"/>
      <c r="K361" s="1"/>
      <c r="L361" s="1"/>
      <c r="M361" s="1"/>
    </row>
    <row r="362" spans="10:13" ht="12" customHeight="1" x14ac:dyDescent="0.25">
      <c r="J362" s="354"/>
      <c r="K362" s="1"/>
      <c r="L362" s="1"/>
      <c r="M362" s="1"/>
    </row>
    <row r="363" spans="10:13" ht="12" customHeight="1" x14ac:dyDescent="0.25">
      <c r="J363" s="354"/>
      <c r="K363" s="1"/>
      <c r="L363" s="1"/>
      <c r="M363" s="1"/>
    </row>
    <row r="364" spans="10:13" ht="12" customHeight="1" x14ac:dyDescent="0.25">
      <c r="J364" s="354"/>
      <c r="K364" s="1"/>
      <c r="L364" s="1"/>
      <c r="M364" s="1"/>
    </row>
    <row r="365" spans="10:13" ht="12" customHeight="1" x14ac:dyDescent="0.25">
      <c r="J365" s="354"/>
      <c r="K365" s="1"/>
      <c r="L365" s="1"/>
      <c r="M365" s="1"/>
    </row>
    <row r="366" spans="10:13" ht="12" customHeight="1" x14ac:dyDescent="0.25">
      <c r="J366" s="354"/>
      <c r="K366" s="1"/>
      <c r="L366" s="1"/>
      <c r="M366" s="1"/>
    </row>
    <row r="367" spans="10:13" ht="12" customHeight="1" x14ac:dyDescent="0.25">
      <c r="J367" s="354"/>
      <c r="K367" s="1"/>
      <c r="L367" s="1"/>
      <c r="M367" s="1"/>
    </row>
    <row r="368" spans="10:13" ht="12" customHeight="1" x14ac:dyDescent="0.25">
      <c r="J368" s="354"/>
      <c r="K368" s="1"/>
      <c r="L368" s="1"/>
      <c r="M368" s="1"/>
    </row>
    <row r="369" spans="10:13" ht="12" customHeight="1" x14ac:dyDescent="0.25">
      <c r="J369" s="354"/>
      <c r="K369" s="1"/>
      <c r="L369" s="1"/>
      <c r="M369" s="1"/>
    </row>
    <row r="370" spans="10:13" ht="12" customHeight="1" x14ac:dyDescent="0.25">
      <c r="J370" s="354"/>
      <c r="K370" s="1"/>
      <c r="L370" s="1"/>
      <c r="M370" s="1"/>
    </row>
    <row r="371" spans="10:13" ht="12" customHeight="1" x14ac:dyDescent="0.25">
      <c r="J371" s="354"/>
      <c r="K371" s="1"/>
      <c r="L371" s="1"/>
      <c r="M371" s="1"/>
    </row>
    <row r="372" spans="10:13" ht="12" customHeight="1" x14ac:dyDescent="0.25">
      <c r="J372" s="354"/>
      <c r="K372" s="1"/>
      <c r="L372" s="1"/>
      <c r="M372" s="1"/>
    </row>
    <row r="373" spans="10:13" ht="12" customHeight="1" x14ac:dyDescent="0.25">
      <c r="J373" s="354"/>
      <c r="K373" s="1"/>
      <c r="L373" s="1"/>
      <c r="M373" s="1"/>
    </row>
    <row r="374" spans="10:13" ht="12" customHeight="1" x14ac:dyDescent="0.25">
      <c r="J374" s="354"/>
      <c r="K374" s="1"/>
      <c r="L374" s="1"/>
      <c r="M374" s="1"/>
    </row>
    <row r="375" spans="10:13" ht="12" customHeight="1" x14ac:dyDescent="0.25">
      <c r="J375" s="354"/>
      <c r="K375" s="1"/>
      <c r="L375" s="1"/>
      <c r="M375" s="1"/>
    </row>
    <row r="376" spans="10:13" ht="12" customHeight="1" x14ac:dyDescent="0.25">
      <c r="J376" s="354"/>
      <c r="K376" s="1"/>
      <c r="L376" s="1"/>
      <c r="M376" s="1"/>
    </row>
    <row r="377" spans="10:13" ht="12" customHeight="1" x14ac:dyDescent="0.25">
      <c r="J377" s="354"/>
      <c r="K377" s="1"/>
      <c r="L377" s="1"/>
      <c r="M377" s="1"/>
    </row>
    <row r="378" spans="10:13" ht="12" customHeight="1" x14ac:dyDescent="0.25">
      <c r="J378" s="354"/>
      <c r="K378" s="1"/>
      <c r="L378" s="1"/>
      <c r="M378" s="1"/>
    </row>
    <row r="379" spans="10:13" ht="12" customHeight="1" x14ac:dyDescent="0.25">
      <c r="J379" s="354"/>
      <c r="K379" s="1"/>
      <c r="L379" s="1"/>
      <c r="M379" s="1"/>
    </row>
    <row r="380" spans="10:13" ht="12" customHeight="1" x14ac:dyDescent="0.25">
      <c r="J380" s="354"/>
      <c r="K380" s="1"/>
      <c r="L380" s="1"/>
      <c r="M380" s="1"/>
    </row>
    <row r="381" spans="10:13" ht="12" customHeight="1" x14ac:dyDescent="0.25">
      <c r="J381" s="354"/>
      <c r="K381" s="1"/>
      <c r="L381" s="1"/>
      <c r="M381" s="1"/>
    </row>
    <row r="382" spans="10:13" ht="12" customHeight="1" x14ac:dyDescent="0.25">
      <c r="J382" s="354"/>
      <c r="K382" s="1"/>
      <c r="L382" s="1"/>
      <c r="M382" s="1"/>
    </row>
    <row r="383" spans="10:13" ht="12" customHeight="1" x14ac:dyDescent="0.25">
      <c r="J383" s="354"/>
      <c r="K383" s="1"/>
      <c r="L383" s="1"/>
      <c r="M383" s="1"/>
    </row>
    <row r="384" spans="10:13" ht="12" customHeight="1" x14ac:dyDescent="0.25">
      <c r="J384" s="354"/>
      <c r="K384" s="1"/>
      <c r="L384" s="1"/>
      <c r="M384" s="1"/>
    </row>
    <row r="385" spans="10:13" ht="12" customHeight="1" x14ac:dyDescent="0.25">
      <c r="J385" s="354"/>
      <c r="K385" s="1"/>
      <c r="L385" s="1"/>
      <c r="M385" s="1"/>
    </row>
    <row r="386" spans="10:13" ht="12" customHeight="1" x14ac:dyDescent="0.25">
      <c r="J386" s="354"/>
      <c r="K386" s="1"/>
      <c r="L386" s="1"/>
      <c r="M386" s="1"/>
    </row>
    <row r="387" spans="10:13" ht="12" customHeight="1" x14ac:dyDescent="0.25">
      <c r="J387" s="354"/>
      <c r="K387" s="1"/>
      <c r="L387" s="1"/>
      <c r="M387" s="1"/>
    </row>
    <row r="388" spans="10:13" ht="12" customHeight="1" x14ac:dyDescent="0.25">
      <c r="J388" s="354"/>
      <c r="K388" s="1"/>
      <c r="L388" s="1"/>
      <c r="M388" s="1"/>
    </row>
    <row r="389" spans="10:13" ht="12" customHeight="1" x14ac:dyDescent="0.25">
      <c r="J389" s="354"/>
      <c r="K389" s="1"/>
      <c r="L389" s="1"/>
      <c r="M389" s="1"/>
    </row>
    <row r="390" spans="10:13" ht="12" customHeight="1" x14ac:dyDescent="0.25">
      <c r="J390" s="354"/>
      <c r="K390" s="1"/>
      <c r="L390" s="1"/>
      <c r="M390" s="1"/>
    </row>
    <row r="391" spans="10:13" ht="12" customHeight="1" x14ac:dyDescent="0.25">
      <c r="J391" s="354"/>
      <c r="K391" s="1"/>
      <c r="L391" s="1"/>
      <c r="M391" s="1"/>
    </row>
    <row r="392" spans="10:13" ht="12" customHeight="1" x14ac:dyDescent="0.25">
      <c r="J392" s="354"/>
      <c r="K392" s="1"/>
      <c r="L392" s="1"/>
      <c r="M392" s="1"/>
    </row>
    <row r="393" spans="10:13" ht="12" customHeight="1" x14ac:dyDescent="0.25">
      <c r="J393" s="354"/>
      <c r="K393" s="1"/>
      <c r="L393" s="1"/>
      <c r="M393" s="1"/>
    </row>
    <row r="394" spans="10:13" ht="12" customHeight="1" x14ac:dyDescent="0.25">
      <c r="J394" s="354"/>
      <c r="K394" s="1"/>
      <c r="L394" s="1"/>
      <c r="M394" s="1"/>
    </row>
    <row r="395" spans="10:13" ht="12" customHeight="1" x14ac:dyDescent="0.25">
      <c r="J395" s="354"/>
      <c r="K395" s="1"/>
      <c r="L395" s="1"/>
      <c r="M395" s="1"/>
    </row>
    <row r="396" spans="10:13" ht="12" customHeight="1" x14ac:dyDescent="0.25">
      <c r="J396" s="354"/>
      <c r="K396" s="1"/>
      <c r="L396" s="1"/>
      <c r="M396" s="1"/>
    </row>
    <row r="397" spans="10:13" ht="12" customHeight="1" x14ac:dyDescent="0.25">
      <c r="J397" s="354"/>
      <c r="K397" s="1"/>
      <c r="L397" s="1"/>
      <c r="M397" s="1"/>
    </row>
    <row r="398" spans="10:13" ht="12" customHeight="1" x14ac:dyDescent="0.25">
      <c r="J398" s="354"/>
      <c r="K398" s="1"/>
      <c r="L398" s="1"/>
      <c r="M398" s="1"/>
    </row>
    <row r="399" spans="10:13" ht="12" customHeight="1" x14ac:dyDescent="0.25">
      <c r="J399" s="354"/>
      <c r="K399" s="1"/>
      <c r="L399" s="1"/>
      <c r="M399" s="1"/>
    </row>
    <row r="400" spans="10:13" ht="12" customHeight="1" x14ac:dyDescent="0.25">
      <c r="J400" s="354"/>
      <c r="K400" s="1"/>
      <c r="L400" s="1"/>
      <c r="M400" s="1"/>
    </row>
    <row r="401" spans="10:13" ht="12" customHeight="1" x14ac:dyDescent="0.25">
      <c r="J401" s="354"/>
      <c r="K401" s="1"/>
      <c r="L401" s="1"/>
      <c r="M401" s="1"/>
    </row>
    <row r="402" spans="10:13" ht="12" customHeight="1" x14ac:dyDescent="0.25">
      <c r="J402" s="354"/>
      <c r="K402" s="1"/>
      <c r="L402" s="1"/>
      <c r="M402" s="1"/>
    </row>
    <row r="403" spans="10:13" ht="12" customHeight="1" x14ac:dyDescent="0.25">
      <c r="J403" s="354"/>
      <c r="K403" s="1"/>
      <c r="L403" s="1"/>
      <c r="M403" s="1"/>
    </row>
    <row r="404" spans="10:13" ht="12" customHeight="1" x14ac:dyDescent="0.25">
      <c r="J404" s="354"/>
      <c r="K404" s="1"/>
      <c r="L404" s="1"/>
      <c r="M404" s="1"/>
    </row>
    <row r="405" spans="10:13" ht="12" customHeight="1" x14ac:dyDescent="0.25">
      <c r="J405" s="354"/>
      <c r="K405" s="1"/>
      <c r="L405" s="1"/>
      <c r="M405" s="1"/>
    </row>
    <row r="406" spans="10:13" ht="12" customHeight="1" x14ac:dyDescent="0.25">
      <c r="J406" s="354"/>
      <c r="K406" s="1"/>
      <c r="L406" s="1"/>
      <c r="M406" s="1"/>
    </row>
    <row r="407" spans="10:13" ht="12" customHeight="1" x14ac:dyDescent="0.25">
      <c r="J407" s="354"/>
      <c r="K407" s="1"/>
      <c r="L407" s="1"/>
      <c r="M407" s="1"/>
    </row>
    <row r="408" spans="10:13" ht="12" customHeight="1" x14ac:dyDescent="0.25">
      <c r="J408" s="354"/>
      <c r="K408" s="1"/>
      <c r="L408" s="1"/>
      <c r="M408" s="1"/>
    </row>
    <row r="409" spans="10:13" ht="12" customHeight="1" x14ac:dyDescent="0.25">
      <c r="J409" s="354"/>
      <c r="K409" s="1"/>
      <c r="L409" s="1"/>
      <c r="M409" s="1"/>
    </row>
    <row r="410" spans="10:13" ht="12" customHeight="1" x14ac:dyDescent="0.25">
      <c r="J410" s="354"/>
      <c r="K410" s="1"/>
      <c r="L410" s="1"/>
      <c r="M410" s="1"/>
    </row>
    <row r="411" spans="10:13" ht="12" customHeight="1" x14ac:dyDescent="0.25">
      <c r="J411" s="354"/>
      <c r="K411" s="1"/>
      <c r="L411" s="1"/>
      <c r="M411" s="1"/>
    </row>
    <row r="412" spans="10:13" ht="12" customHeight="1" x14ac:dyDescent="0.25">
      <c r="J412" s="354"/>
      <c r="K412" s="1"/>
      <c r="L412" s="1"/>
      <c r="M412" s="1"/>
    </row>
    <row r="413" spans="10:13" ht="12" customHeight="1" x14ac:dyDescent="0.25">
      <c r="J413" s="354"/>
      <c r="K413" s="1"/>
      <c r="L413" s="1"/>
      <c r="M413" s="1"/>
    </row>
    <row r="414" spans="10:13" ht="12" customHeight="1" x14ac:dyDescent="0.25">
      <c r="J414" s="354"/>
      <c r="K414" s="1"/>
      <c r="L414" s="1"/>
      <c r="M414" s="1"/>
    </row>
    <row r="415" spans="10:13" ht="12" customHeight="1" x14ac:dyDescent="0.25">
      <c r="J415" s="354"/>
      <c r="K415" s="1"/>
      <c r="L415" s="1"/>
      <c r="M415" s="1"/>
    </row>
    <row r="416" spans="10:13" ht="12" customHeight="1" x14ac:dyDescent="0.25">
      <c r="J416" s="354"/>
      <c r="K416" s="1"/>
      <c r="L416" s="1"/>
      <c r="M416" s="1"/>
    </row>
    <row r="417" spans="10:13" ht="12" customHeight="1" x14ac:dyDescent="0.25">
      <c r="J417" s="354"/>
      <c r="K417" s="1"/>
      <c r="L417" s="1"/>
      <c r="M417" s="1"/>
    </row>
    <row r="418" spans="10:13" ht="12" customHeight="1" x14ac:dyDescent="0.25">
      <c r="J418" s="354"/>
      <c r="K418" s="1"/>
      <c r="L418" s="1"/>
      <c r="M418" s="1"/>
    </row>
    <row r="419" spans="10:13" ht="12" customHeight="1" x14ac:dyDescent="0.25">
      <c r="J419" s="354"/>
      <c r="K419" s="1"/>
      <c r="L419" s="1"/>
      <c r="M419" s="1"/>
    </row>
    <row r="420" spans="10:13" ht="12" customHeight="1" x14ac:dyDescent="0.25">
      <c r="J420" s="354"/>
      <c r="K420" s="1"/>
      <c r="L420" s="1"/>
      <c r="M420" s="1"/>
    </row>
    <row r="421" spans="10:13" ht="12" customHeight="1" x14ac:dyDescent="0.25">
      <c r="J421" s="354"/>
      <c r="K421" s="1"/>
      <c r="L421" s="1"/>
      <c r="M421" s="1"/>
    </row>
    <row r="422" spans="10:13" ht="12" customHeight="1" x14ac:dyDescent="0.25">
      <c r="J422" s="354"/>
      <c r="K422" s="1"/>
      <c r="L422" s="1"/>
      <c r="M422" s="1"/>
    </row>
    <row r="423" spans="10:13" ht="12" customHeight="1" x14ac:dyDescent="0.25">
      <c r="J423" s="354"/>
      <c r="K423" s="1"/>
      <c r="L423" s="1"/>
      <c r="M423" s="1"/>
    </row>
    <row r="424" spans="10:13" ht="12" customHeight="1" x14ac:dyDescent="0.25">
      <c r="J424" s="354"/>
      <c r="K424" s="1"/>
      <c r="L424" s="1"/>
      <c r="M424" s="1"/>
    </row>
    <row r="425" spans="10:13" ht="12" customHeight="1" x14ac:dyDescent="0.25">
      <c r="J425" s="354"/>
      <c r="K425" s="1"/>
      <c r="L425" s="1"/>
      <c r="M425" s="1"/>
    </row>
    <row r="426" spans="10:13" ht="12" customHeight="1" x14ac:dyDescent="0.25">
      <c r="J426" s="354"/>
      <c r="K426" s="1"/>
      <c r="L426" s="1"/>
      <c r="M426" s="1"/>
    </row>
    <row r="427" spans="10:13" ht="12" customHeight="1" x14ac:dyDescent="0.25">
      <c r="J427" s="354"/>
      <c r="K427" s="1"/>
      <c r="L427" s="1"/>
      <c r="M427" s="1"/>
    </row>
    <row r="428" spans="10:13" ht="12" customHeight="1" x14ac:dyDescent="0.25">
      <c r="J428" s="354"/>
      <c r="K428" s="1"/>
      <c r="L428" s="1"/>
      <c r="M428" s="1"/>
    </row>
    <row r="429" spans="10:13" ht="12" customHeight="1" x14ac:dyDescent="0.25">
      <c r="J429" s="354"/>
      <c r="K429" s="1"/>
      <c r="L429" s="1"/>
      <c r="M429" s="1"/>
    </row>
    <row r="430" spans="10:13" ht="12" customHeight="1" x14ac:dyDescent="0.25">
      <c r="J430" s="354"/>
      <c r="K430" s="1"/>
      <c r="L430" s="1"/>
      <c r="M430" s="1"/>
    </row>
    <row r="431" spans="10:13" ht="12" customHeight="1" x14ac:dyDescent="0.25">
      <c r="J431" s="354"/>
      <c r="K431" s="1"/>
      <c r="L431" s="1"/>
      <c r="M431" s="1"/>
    </row>
    <row r="432" spans="10:13" ht="12" customHeight="1" x14ac:dyDescent="0.25">
      <c r="J432" s="354"/>
      <c r="K432" s="1"/>
      <c r="L432" s="1"/>
      <c r="M432" s="1"/>
    </row>
    <row r="433" spans="10:13" ht="12" customHeight="1" x14ac:dyDescent="0.25">
      <c r="J433" s="354"/>
      <c r="K433" s="1"/>
      <c r="L433" s="1"/>
      <c r="M433" s="1"/>
    </row>
    <row r="434" spans="10:13" ht="12" customHeight="1" x14ac:dyDescent="0.25">
      <c r="J434" s="354"/>
      <c r="K434" s="1"/>
      <c r="L434" s="1"/>
      <c r="M434" s="1"/>
    </row>
    <row r="435" spans="10:13" ht="12" customHeight="1" x14ac:dyDescent="0.25">
      <c r="J435" s="354"/>
      <c r="K435" s="1"/>
      <c r="L435" s="1"/>
      <c r="M435" s="1"/>
    </row>
    <row r="436" spans="10:13" ht="12" customHeight="1" x14ac:dyDescent="0.25">
      <c r="J436" s="354"/>
      <c r="K436" s="1"/>
      <c r="L436" s="1"/>
      <c r="M436" s="1"/>
    </row>
    <row r="437" spans="10:13" ht="12" customHeight="1" x14ac:dyDescent="0.25">
      <c r="J437" s="354"/>
      <c r="K437" s="1"/>
      <c r="L437" s="1"/>
      <c r="M437" s="1"/>
    </row>
    <row r="438" spans="10:13" ht="12" customHeight="1" x14ac:dyDescent="0.25">
      <c r="J438" s="354"/>
      <c r="K438" s="1"/>
      <c r="L438" s="1"/>
      <c r="M438" s="1"/>
    </row>
    <row r="439" spans="10:13" ht="12" customHeight="1" x14ac:dyDescent="0.25">
      <c r="J439" s="354"/>
      <c r="K439" s="1"/>
      <c r="L439" s="1"/>
      <c r="M439" s="1"/>
    </row>
    <row r="440" spans="10:13" ht="12" customHeight="1" x14ac:dyDescent="0.25">
      <c r="J440" s="354"/>
      <c r="K440" s="1"/>
      <c r="L440" s="1"/>
      <c r="M440" s="1"/>
    </row>
    <row r="441" spans="10:13" ht="12" customHeight="1" x14ac:dyDescent="0.25">
      <c r="J441" s="354"/>
      <c r="K441" s="1"/>
      <c r="L441" s="1"/>
      <c r="M441" s="1"/>
    </row>
    <row r="442" spans="10:13" ht="12" customHeight="1" x14ac:dyDescent="0.25">
      <c r="J442" s="354"/>
      <c r="K442" s="1"/>
      <c r="L442" s="1"/>
      <c r="M442" s="1"/>
    </row>
    <row r="443" spans="10:13" ht="12" customHeight="1" x14ac:dyDescent="0.25">
      <c r="J443" s="354"/>
      <c r="K443" s="1"/>
      <c r="L443" s="1"/>
      <c r="M443" s="1"/>
    </row>
    <row r="444" spans="10:13" ht="12" customHeight="1" x14ac:dyDescent="0.25">
      <c r="J444" s="354"/>
      <c r="K444" s="1"/>
      <c r="L444" s="1"/>
      <c r="M444" s="1"/>
    </row>
    <row r="445" spans="10:13" ht="12" customHeight="1" x14ac:dyDescent="0.25">
      <c r="J445" s="354"/>
      <c r="K445" s="1"/>
      <c r="L445" s="1"/>
      <c r="M445" s="1"/>
    </row>
    <row r="446" spans="10:13" ht="12" customHeight="1" x14ac:dyDescent="0.25">
      <c r="J446" s="354"/>
      <c r="K446" s="1"/>
      <c r="L446" s="1"/>
      <c r="M446" s="1"/>
    </row>
    <row r="447" spans="10:13" ht="12" customHeight="1" x14ac:dyDescent="0.25">
      <c r="J447" s="354"/>
      <c r="K447" s="1"/>
      <c r="L447" s="1"/>
      <c r="M447" s="1"/>
    </row>
    <row r="448" spans="10:13" ht="12" customHeight="1" x14ac:dyDescent="0.25">
      <c r="J448" s="354"/>
      <c r="K448" s="1"/>
      <c r="L448" s="1"/>
      <c r="M448" s="1"/>
    </row>
    <row r="449" spans="10:13" ht="12" customHeight="1" x14ac:dyDescent="0.25">
      <c r="J449" s="354"/>
      <c r="K449" s="1"/>
      <c r="L449" s="1"/>
      <c r="M449" s="1"/>
    </row>
    <row r="450" spans="10:13" ht="12" customHeight="1" x14ac:dyDescent="0.25">
      <c r="J450" s="354"/>
      <c r="K450" s="1"/>
      <c r="L450" s="1"/>
      <c r="M450" s="1"/>
    </row>
    <row r="451" spans="10:13" ht="12" customHeight="1" x14ac:dyDescent="0.25">
      <c r="J451" s="354"/>
      <c r="K451" s="1"/>
      <c r="L451" s="1"/>
      <c r="M451" s="1"/>
    </row>
    <row r="452" spans="10:13" ht="12" customHeight="1" x14ac:dyDescent="0.25">
      <c r="J452" s="354"/>
      <c r="K452" s="1"/>
      <c r="L452" s="1"/>
      <c r="M452" s="1"/>
    </row>
    <row r="453" spans="10:13" ht="12" customHeight="1" x14ac:dyDescent="0.25">
      <c r="J453" s="354"/>
      <c r="K453" s="1"/>
      <c r="L453" s="1"/>
      <c r="M453" s="1"/>
    </row>
    <row r="454" spans="10:13" ht="12" customHeight="1" x14ac:dyDescent="0.25">
      <c r="J454" s="354"/>
      <c r="K454" s="1"/>
      <c r="L454" s="1"/>
      <c r="M454" s="1"/>
    </row>
    <row r="455" spans="10:13" ht="12" customHeight="1" x14ac:dyDescent="0.25">
      <c r="J455" s="354"/>
      <c r="K455" s="1"/>
      <c r="L455" s="1"/>
      <c r="M455" s="1"/>
    </row>
    <row r="456" spans="10:13" ht="12" customHeight="1" x14ac:dyDescent="0.25">
      <c r="J456" s="354"/>
      <c r="K456" s="1"/>
      <c r="L456" s="1"/>
      <c r="M456" s="1"/>
    </row>
    <row r="457" spans="10:13" ht="12" customHeight="1" x14ac:dyDescent="0.25">
      <c r="J457" s="354"/>
      <c r="K457" s="1"/>
      <c r="L457" s="1"/>
      <c r="M457" s="1"/>
    </row>
    <row r="458" spans="10:13" ht="12" customHeight="1" x14ac:dyDescent="0.25">
      <c r="J458" s="354"/>
      <c r="K458" s="1"/>
      <c r="L458" s="1"/>
      <c r="M458" s="1"/>
    </row>
    <row r="459" spans="10:13" ht="12" customHeight="1" x14ac:dyDescent="0.25">
      <c r="J459" s="354"/>
      <c r="K459" s="1"/>
      <c r="L459" s="1"/>
      <c r="M459" s="1"/>
    </row>
    <row r="460" spans="10:13" ht="12" customHeight="1" x14ac:dyDescent="0.25">
      <c r="J460" s="354"/>
      <c r="K460" s="1"/>
      <c r="L460" s="1"/>
      <c r="M460" s="1"/>
    </row>
    <row r="461" spans="10:13" ht="12" customHeight="1" x14ac:dyDescent="0.25">
      <c r="J461" s="354"/>
      <c r="K461" s="1"/>
      <c r="L461" s="1"/>
      <c r="M461" s="1"/>
    </row>
    <row r="462" spans="10:13" ht="12" customHeight="1" x14ac:dyDescent="0.25">
      <c r="J462" s="354"/>
      <c r="K462" s="1"/>
      <c r="L462" s="1"/>
      <c r="M462" s="1"/>
    </row>
    <row r="463" spans="10:13" ht="12" customHeight="1" x14ac:dyDescent="0.25">
      <c r="J463" s="354"/>
      <c r="K463" s="1"/>
      <c r="L463" s="1"/>
      <c r="M463" s="1"/>
    </row>
    <row r="464" spans="10:13" ht="12" customHeight="1" x14ac:dyDescent="0.25">
      <c r="J464" s="354"/>
      <c r="K464" s="1"/>
      <c r="L464" s="1"/>
      <c r="M464" s="1"/>
    </row>
    <row r="465" spans="10:13" ht="12" customHeight="1" x14ac:dyDescent="0.25">
      <c r="J465" s="354"/>
      <c r="K465" s="1"/>
      <c r="L465" s="1"/>
      <c r="M465" s="1"/>
    </row>
    <row r="466" spans="10:13" ht="12" customHeight="1" x14ac:dyDescent="0.25">
      <c r="J466" s="354"/>
      <c r="K466" s="1"/>
      <c r="L466" s="1"/>
      <c r="M466" s="1"/>
    </row>
    <row r="467" spans="10:13" ht="12" customHeight="1" x14ac:dyDescent="0.25">
      <c r="J467" s="354"/>
      <c r="K467" s="1"/>
      <c r="L467" s="1"/>
      <c r="M467" s="1"/>
    </row>
    <row r="468" spans="10:13" ht="12" customHeight="1" x14ac:dyDescent="0.25">
      <c r="J468" s="354"/>
      <c r="K468" s="1"/>
      <c r="L468" s="1"/>
      <c r="M468" s="1"/>
    </row>
    <row r="469" spans="10:13" ht="12" customHeight="1" x14ac:dyDescent="0.25">
      <c r="J469" s="354"/>
      <c r="K469" s="1"/>
      <c r="L469" s="1"/>
      <c r="M469" s="1"/>
    </row>
    <row r="470" spans="10:13" ht="12" customHeight="1" x14ac:dyDescent="0.25">
      <c r="J470" s="354"/>
      <c r="K470" s="1"/>
      <c r="L470" s="1"/>
      <c r="M470" s="1"/>
    </row>
    <row r="471" spans="10:13" ht="12" customHeight="1" x14ac:dyDescent="0.25">
      <c r="J471" s="354"/>
      <c r="K471" s="1"/>
      <c r="L471" s="1"/>
      <c r="M471" s="1"/>
    </row>
    <row r="472" spans="10:13" ht="12" customHeight="1" x14ac:dyDescent="0.25">
      <c r="J472" s="354"/>
      <c r="K472" s="1"/>
      <c r="L472" s="1"/>
      <c r="M472" s="1"/>
    </row>
    <row r="473" spans="10:13" ht="12" customHeight="1" x14ac:dyDescent="0.25">
      <c r="J473" s="354"/>
      <c r="K473" s="1"/>
      <c r="L473" s="1"/>
      <c r="M473" s="1"/>
    </row>
    <row r="474" spans="10:13" ht="12" customHeight="1" x14ac:dyDescent="0.25">
      <c r="J474" s="354"/>
      <c r="K474" s="1"/>
      <c r="L474" s="1"/>
      <c r="M474" s="1"/>
    </row>
    <row r="475" spans="10:13" ht="12" customHeight="1" x14ac:dyDescent="0.25">
      <c r="J475" s="354"/>
      <c r="K475" s="1"/>
      <c r="L475" s="1"/>
      <c r="M475" s="1"/>
    </row>
    <row r="476" spans="10:13" ht="12" customHeight="1" x14ac:dyDescent="0.25">
      <c r="J476" s="354"/>
      <c r="K476" s="1"/>
      <c r="L476" s="1"/>
      <c r="M476" s="1"/>
    </row>
    <row r="477" spans="10:13" ht="12" customHeight="1" x14ac:dyDescent="0.25">
      <c r="J477" s="354"/>
      <c r="K477" s="1"/>
      <c r="L477" s="1"/>
      <c r="M477" s="1"/>
    </row>
    <row r="478" spans="10:13" ht="12" customHeight="1" x14ac:dyDescent="0.25">
      <c r="J478" s="354"/>
      <c r="K478" s="1"/>
      <c r="L478" s="1"/>
      <c r="M478" s="1"/>
    </row>
    <row r="479" spans="10:13" ht="12" customHeight="1" x14ac:dyDescent="0.25">
      <c r="J479" s="354"/>
      <c r="K479" s="1"/>
      <c r="L479" s="1"/>
      <c r="M479" s="1"/>
    </row>
    <row r="480" spans="10:13" ht="12" customHeight="1" x14ac:dyDescent="0.25">
      <c r="J480" s="354"/>
      <c r="K480" s="1"/>
      <c r="L480" s="1"/>
      <c r="M480" s="1"/>
    </row>
    <row r="481" spans="10:13" ht="12" customHeight="1" x14ac:dyDescent="0.25">
      <c r="J481" s="354"/>
      <c r="K481" s="1"/>
      <c r="L481" s="1"/>
      <c r="M481" s="1"/>
    </row>
    <row r="482" spans="10:13" ht="12" customHeight="1" x14ac:dyDescent="0.25">
      <c r="J482" s="354"/>
      <c r="K482" s="1"/>
      <c r="L482" s="1"/>
      <c r="M482" s="1"/>
    </row>
    <row r="483" spans="10:13" ht="12" customHeight="1" x14ac:dyDescent="0.25">
      <c r="J483" s="354"/>
      <c r="K483" s="1"/>
      <c r="L483" s="1"/>
      <c r="M483" s="1"/>
    </row>
    <row r="484" spans="10:13" ht="12" customHeight="1" x14ac:dyDescent="0.25">
      <c r="J484" s="354"/>
      <c r="K484" s="1"/>
      <c r="L484" s="1"/>
      <c r="M484" s="1"/>
    </row>
    <row r="485" spans="10:13" ht="12" customHeight="1" x14ac:dyDescent="0.25">
      <c r="J485" s="354"/>
      <c r="K485" s="1"/>
      <c r="L485" s="1"/>
      <c r="M485" s="1"/>
    </row>
    <row r="486" spans="10:13" ht="12" customHeight="1" x14ac:dyDescent="0.25">
      <c r="J486" s="354"/>
      <c r="K486" s="1"/>
      <c r="L486" s="1"/>
      <c r="M486" s="1"/>
    </row>
    <row r="487" spans="10:13" ht="12" customHeight="1" x14ac:dyDescent="0.25">
      <c r="J487" s="354"/>
      <c r="K487" s="1"/>
      <c r="L487" s="1"/>
      <c r="M487" s="1"/>
    </row>
    <row r="488" spans="10:13" ht="12" customHeight="1" x14ac:dyDescent="0.25">
      <c r="J488" s="354"/>
      <c r="K488" s="1"/>
      <c r="L488" s="1"/>
      <c r="M488" s="1"/>
    </row>
    <row r="489" spans="10:13" ht="12" customHeight="1" x14ac:dyDescent="0.25">
      <c r="J489" s="354"/>
      <c r="K489" s="1"/>
      <c r="L489" s="1"/>
      <c r="M489" s="1"/>
    </row>
    <row r="490" spans="10:13" ht="12" customHeight="1" x14ac:dyDescent="0.25">
      <c r="J490" s="354"/>
      <c r="K490" s="1"/>
      <c r="L490" s="1"/>
      <c r="M490" s="1"/>
    </row>
    <row r="491" spans="10:13" ht="12" customHeight="1" x14ac:dyDescent="0.25">
      <c r="J491" s="354"/>
      <c r="K491" s="1"/>
      <c r="L491" s="1"/>
      <c r="M491" s="1"/>
    </row>
    <row r="492" spans="10:13" ht="12" customHeight="1" x14ac:dyDescent="0.25">
      <c r="J492" s="354"/>
      <c r="K492" s="1"/>
      <c r="L492" s="1"/>
      <c r="M492" s="1"/>
    </row>
    <row r="493" spans="10:13" ht="12" customHeight="1" x14ac:dyDescent="0.25">
      <c r="J493" s="354"/>
      <c r="K493" s="1"/>
      <c r="L493" s="1"/>
      <c r="M493" s="1"/>
    </row>
    <row r="494" spans="10:13" ht="12" customHeight="1" x14ac:dyDescent="0.25">
      <c r="J494" s="354"/>
      <c r="K494" s="1"/>
      <c r="L494" s="1"/>
      <c r="M494" s="1"/>
    </row>
    <row r="495" spans="10:13" ht="12" customHeight="1" x14ac:dyDescent="0.25">
      <c r="J495" s="354"/>
      <c r="K495" s="1"/>
      <c r="L495" s="1"/>
      <c r="M495" s="1"/>
    </row>
    <row r="496" spans="10:13" ht="12" customHeight="1" x14ac:dyDescent="0.25">
      <c r="J496" s="354"/>
      <c r="K496" s="1"/>
      <c r="L496" s="1"/>
      <c r="M496" s="1"/>
    </row>
    <row r="497" spans="10:13" ht="12" customHeight="1" x14ac:dyDescent="0.25">
      <c r="J497" s="354"/>
      <c r="K497" s="1"/>
      <c r="L497" s="1"/>
      <c r="M497" s="1"/>
    </row>
    <row r="498" spans="10:13" ht="12" customHeight="1" x14ac:dyDescent="0.25">
      <c r="J498" s="354"/>
      <c r="K498" s="1"/>
      <c r="L498" s="1"/>
      <c r="M498" s="1"/>
    </row>
    <row r="499" spans="10:13" ht="12" customHeight="1" x14ac:dyDescent="0.25">
      <c r="J499" s="354"/>
      <c r="K499" s="1"/>
      <c r="L499" s="1"/>
      <c r="M499" s="1"/>
    </row>
    <row r="500" spans="10:13" ht="12" customHeight="1" x14ac:dyDescent="0.25">
      <c r="J500" s="354"/>
      <c r="K500" s="1"/>
      <c r="L500" s="1"/>
      <c r="M500" s="1"/>
    </row>
    <row r="501" spans="10:13" ht="12" customHeight="1" x14ac:dyDescent="0.25">
      <c r="J501" s="354"/>
      <c r="K501" s="1"/>
      <c r="L501" s="1"/>
      <c r="M501" s="1"/>
    </row>
    <row r="502" spans="10:13" ht="12" customHeight="1" x14ac:dyDescent="0.25">
      <c r="J502" s="354"/>
      <c r="K502" s="1"/>
      <c r="L502" s="1"/>
      <c r="M502" s="1"/>
    </row>
    <row r="503" spans="10:13" ht="12" customHeight="1" x14ac:dyDescent="0.25">
      <c r="J503" s="354"/>
      <c r="K503" s="1"/>
      <c r="L503" s="1"/>
      <c r="M503" s="1"/>
    </row>
    <row r="504" spans="10:13" ht="12" customHeight="1" x14ac:dyDescent="0.25">
      <c r="J504" s="354"/>
      <c r="K504" s="1"/>
      <c r="L504" s="1"/>
      <c r="M504" s="1"/>
    </row>
    <row r="505" spans="10:13" ht="12" customHeight="1" x14ac:dyDescent="0.25">
      <c r="J505" s="354"/>
      <c r="K505" s="1"/>
      <c r="L505" s="1"/>
      <c r="M505" s="1"/>
    </row>
    <row r="506" spans="10:13" ht="12" customHeight="1" x14ac:dyDescent="0.25">
      <c r="J506" s="354"/>
      <c r="K506" s="1"/>
      <c r="L506" s="1"/>
      <c r="M506" s="1"/>
    </row>
    <row r="507" spans="10:13" ht="12" customHeight="1" x14ac:dyDescent="0.25">
      <c r="J507" s="354"/>
      <c r="K507" s="1"/>
      <c r="L507" s="1"/>
      <c r="M507" s="1"/>
    </row>
    <row r="508" spans="10:13" ht="12" customHeight="1" x14ac:dyDescent="0.25">
      <c r="J508" s="354"/>
      <c r="K508" s="1"/>
      <c r="L508" s="1"/>
      <c r="M508" s="1"/>
    </row>
    <row r="509" spans="10:13" ht="12" customHeight="1" x14ac:dyDescent="0.25">
      <c r="J509" s="354"/>
      <c r="K509" s="1"/>
      <c r="L509" s="1"/>
      <c r="M509" s="1"/>
    </row>
    <row r="510" spans="10:13" ht="12" customHeight="1" x14ac:dyDescent="0.25">
      <c r="J510" s="354"/>
      <c r="K510" s="1"/>
      <c r="L510" s="1"/>
      <c r="M510" s="1"/>
    </row>
    <row r="511" spans="10:13" ht="12" customHeight="1" x14ac:dyDescent="0.25">
      <c r="J511" s="354"/>
      <c r="K511" s="1"/>
      <c r="L511" s="1"/>
      <c r="M511" s="1"/>
    </row>
    <row r="512" spans="10:13" ht="12" customHeight="1" x14ac:dyDescent="0.25">
      <c r="J512" s="354"/>
      <c r="K512" s="1"/>
      <c r="L512" s="1"/>
      <c r="M512" s="1"/>
    </row>
    <row r="513" spans="10:13" ht="12" customHeight="1" x14ac:dyDescent="0.25">
      <c r="J513" s="354"/>
      <c r="K513" s="1"/>
      <c r="L513" s="1"/>
      <c r="M513" s="1"/>
    </row>
    <row r="514" spans="10:13" ht="12" customHeight="1" x14ac:dyDescent="0.25">
      <c r="J514" s="354"/>
      <c r="K514" s="1"/>
      <c r="L514" s="1"/>
      <c r="M514" s="1"/>
    </row>
    <row r="515" spans="10:13" ht="12" customHeight="1" x14ac:dyDescent="0.25">
      <c r="J515" s="354"/>
      <c r="K515" s="1"/>
      <c r="L515" s="1"/>
      <c r="M515" s="1"/>
    </row>
    <row r="516" spans="10:13" ht="12" customHeight="1" x14ac:dyDescent="0.25">
      <c r="J516" s="354"/>
      <c r="K516" s="1"/>
      <c r="L516" s="1"/>
      <c r="M516" s="1"/>
    </row>
    <row r="517" spans="10:13" ht="12" customHeight="1" x14ac:dyDescent="0.25">
      <c r="J517" s="354"/>
      <c r="K517" s="1"/>
      <c r="L517" s="1"/>
      <c r="M517" s="1"/>
    </row>
    <row r="518" spans="10:13" ht="12" customHeight="1" x14ac:dyDescent="0.25">
      <c r="J518" s="354"/>
      <c r="K518" s="1"/>
      <c r="L518" s="1"/>
      <c r="M518" s="1"/>
    </row>
    <row r="519" spans="10:13" ht="12" customHeight="1" x14ac:dyDescent="0.25">
      <c r="J519" s="354"/>
      <c r="K519" s="1"/>
      <c r="L519" s="1"/>
      <c r="M519" s="1"/>
    </row>
    <row r="520" spans="10:13" ht="12" customHeight="1" x14ac:dyDescent="0.25">
      <c r="J520" s="354"/>
      <c r="K520" s="1"/>
      <c r="L520" s="1"/>
      <c r="M520" s="1"/>
    </row>
    <row r="521" spans="10:13" ht="12" customHeight="1" x14ac:dyDescent="0.25">
      <c r="J521" s="354"/>
      <c r="K521" s="1"/>
      <c r="L521" s="1"/>
      <c r="M521" s="1"/>
    </row>
    <row r="522" spans="10:13" ht="12" customHeight="1" x14ac:dyDescent="0.25">
      <c r="J522" s="354"/>
      <c r="K522" s="1"/>
      <c r="L522" s="1"/>
      <c r="M522" s="1"/>
    </row>
    <row r="523" spans="10:13" ht="12" customHeight="1" x14ac:dyDescent="0.25">
      <c r="J523" s="354"/>
      <c r="K523" s="1"/>
      <c r="L523" s="1"/>
      <c r="M523" s="1"/>
    </row>
    <row r="524" spans="10:13" ht="12" customHeight="1" x14ac:dyDescent="0.25">
      <c r="J524" s="354"/>
      <c r="K524" s="1"/>
      <c r="L524" s="1"/>
      <c r="M524" s="1"/>
    </row>
    <row r="525" spans="10:13" ht="12" customHeight="1" x14ac:dyDescent="0.25">
      <c r="J525" s="354"/>
      <c r="K525" s="1"/>
      <c r="L525" s="1"/>
      <c r="M525" s="1"/>
    </row>
    <row r="526" spans="10:13" ht="12" customHeight="1" x14ac:dyDescent="0.25">
      <c r="J526" s="354"/>
      <c r="K526" s="1"/>
      <c r="L526" s="1"/>
      <c r="M526" s="1"/>
    </row>
    <row r="527" spans="10:13" ht="12" customHeight="1" x14ac:dyDescent="0.25">
      <c r="J527" s="354"/>
      <c r="K527" s="1"/>
      <c r="L527" s="1"/>
      <c r="M527" s="1"/>
    </row>
    <row r="528" spans="10:13" ht="12" customHeight="1" x14ac:dyDescent="0.25">
      <c r="J528" s="354"/>
      <c r="K528" s="1"/>
      <c r="L528" s="1"/>
      <c r="M528" s="1"/>
    </row>
    <row r="529" spans="10:13" ht="12" customHeight="1" x14ac:dyDescent="0.25">
      <c r="J529" s="354"/>
      <c r="K529" s="1"/>
      <c r="L529" s="1"/>
      <c r="M529" s="1"/>
    </row>
    <row r="530" spans="10:13" ht="12" customHeight="1" x14ac:dyDescent="0.25">
      <c r="J530" s="354"/>
      <c r="K530" s="1"/>
      <c r="L530" s="1"/>
      <c r="M530" s="1"/>
    </row>
    <row r="531" spans="10:13" ht="12" customHeight="1" x14ac:dyDescent="0.25">
      <c r="J531" s="354"/>
      <c r="K531" s="1"/>
      <c r="L531" s="1"/>
      <c r="M531" s="1"/>
    </row>
    <row r="532" spans="10:13" ht="12" customHeight="1" x14ac:dyDescent="0.25">
      <c r="J532" s="354"/>
      <c r="K532" s="1"/>
      <c r="L532" s="1"/>
      <c r="M532" s="1"/>
    </row>
    <row r="533" spans="10:13" ht="12" customHeight="1" x14ac:dyDescent="0.25">
      <c r="J533" s="354"/>
      <c r="K533" s="1"/>
      <c r="L533" s="1"/>
      <c r="M533" s="1"/>
    </row>
    <row r="534" spans="10:13" ht="12" customHeight="1" x14ac:dyDescent="0.25">
      <c r="J534" s="354"/>
      <c r="K534" s="1"/>
      <c r="L534" s="1"/>
      <c r="M534" s="1"/>
    </row>
    <row r="535" spans="10:13" ht="12" customHeight="1" x14ac:dyDescent="0.25">
      <c r="J535" s="354"/>
      <c r="K535" s="1"/>
      <c r="L535" s="1"/>
      <c r="M535" s="1"/>
    </row>
    <row r="536" spans="10:13" ht="12" customHeight="1" x14ac:dyDescent="0.25">
      <c r="J536" s="354"/>
      <c r="K536" s="1"/>
      <c r="L536" s="1"/>
      <c r="M536" s="1"/>
    </row>
    <row r="537" spans="10:13" ht="12" customHeight="1" x14ac:dyDescent="0.25">
      <c r="J537" s="354"/>
      <c r="K537" s="1"/>
      <c r="L537" s="1"/>
      <c r="M537" s="1"/>
    </row>
    <row r="538" spans="10:13" ht="12" customHeight="1" x14ac:dyDescent="0.25">
      <c r="J538" s="354"/>
      <c r="K538" s="1"/>
      <c r="L538" s="1"/>
      <c r="M538" s="1"/>
    </row>
    <row r="539" spans="10:13" ht="12" customHeight="1" x14ac:dyDescent="0.25">
      <c r="J539" s="354"/>
      <c r="K539" s="1"/>
      <c r="L539" s="1"/>
      <c r="M539" s="1"/>
    </row>
    <row r="540" spans="10:13" ht="12" customHeight="1" x14ac:dyDescent="0.25">
      <c r="J540" s="354"/>
      <c r="K540" s="1"/>
      <c r="L540" s="1"/>
      <c r="M540" s="1"/>
    </row>
    <row r="541" spans="10:13" ht="12" customHeight="1" x14ac:dyDescent="0.25">
      <c r="J541" s="354"/>
      <c r="K541" s="1"/>
      <c r="L541" s="1"/>
      <c r="M541" s="1"/>
    </row>
    <row r="542" spans="10:13" ht="12" customHeight="1" x14ac:dyDescent="0.25">
      <c r="J542" s="354"/>
      <c r="K542" s="1"/>
      <c r="L542" s="1"/>
      <c r="M542" s="1"/>
    </row>
    <row r="543" spans="10:13" ht="12" customHeight="1" x14ac:dyDescent="0.25">
      <c r="J543" s="354"/>
      <c r="K543" s="1"/>
      <c r="L543" s="1"/>
      <c r="M543" s="1"/>
    </row>
    <row r="544" spans="10:13" ht="12" customHeight="1" x14ac:dyDescent="0.25">
      <c r="J544" s="354"/>
      <c r="K544" s="1"/>
      <c r="L544" s="1"/>
      <c r="M544" s="1"/>
    </row>
    <row r="545" spans="10:13" ht="12" customHeight="1" x14ac:dyDescent="0.25">
      <c r="J545" s="354"/>
      <c r="K545" s="1"/>
      <c r="L545" s="1"/>
      <c r="M545" s="1"/>
    </row>
    <row r="546" spans="10:13" ht="12" customHeight="1" x14ac:dyDescent="0.25">
      <c r="J546" s="354"/>
      <c r="K546" s="1"/>
      <c r="L546" s="1"/>
      <c r="M546" s="1"/>
    </row>
    <row r="547" spans="10:13" ht="12" customHeight="1" x14ac:dyDescent="0.25">
      <c r="J547" s="354"/>
      <c r="K547" s="1"/>
      <c r="L547" s="1"/>
      <c r="M547" s="1"/>
    </row>
    <row r="548" spans="10:13" ht="12" customHeight="1" x14ac:dyDescent="0.25">
      <c r="J548" s="354"/>
      <c r="K548" s="1"/>
      <c r="L548" s="1"/>
      <c r="M548" s="1"/>
    </row>
    <row r="549" spans="10:13" ht="12" customHeight="1" x14ac:dyDescent="0.25">
      <c r="J549" s="354"/>
      <c r="K549" s="1"/>
      <c r="L549" s="1"/>
      <c r="M549" s="1"/>
    </row>
    <row r="550" spans="10:13" ht="12" customHeight="1" x14ac:dyDescent="0.25">
      <c r="J550" s="354"/>
      <c r="K550" s="1"/>
      <c r="L550" s="1"/>
      <c r="M550" s="1"/>
    </row>
    <row r="551" spans="10:13" ht="12" customHeight="1" x14ac:dyDescent="0.25">
      <c r="J551" s="354"/>
      <c r="K551" s="1"/>
      <c r="L551" s="1"/>
      <c r="M551" s="1"/>
    </row>
    <row r="552" spans="10:13" ht="12" customHeight="1" x14ac:dyDescent="0.25">
      <c r="J552" s="354"/>
      <c r="K552" s="1"/>
      <c r="L552" s="1"/>
      <c r="M552" s="1"/>
    </row>
    <row r="553" spans="10:13" ht="12" customHeight="1" x14ac:dyDescent="0.25">
      <c r="J553" s="354"/>
      <c r="K553" s="1"/>
      <c r="L553" s="1"/>
      <c r="M553" s="1"/>
    </row>
    <row r="554" spans="10:13" ht="12" customHeight="1" x14ac:dyDescent="0.25">
      <c r="J554" s="354"/>
      <c r="K554" s="1"/>
      <c r="L554" s="1"/>
      <c r="M554" s="1"/>
    </row>
    <row r="555" spans="10:13" ht="12" customHeight="1" x14ac:dyDescent="0.25">
      <c r="J555" s="354"/>
      <c r="K555" s="1"/>
      <c r="L555" s="1"/>
      <c r="M555" s="1"/>
    </row>
    <row r="556" spans="10:13" ht="12" customHeight="1" x14ac:dyDescent="0.25">
      <c r="J556" s="354"/>
      <c r="K556" s="1"/>
      <c r="L556" s="1"/>
      <c r="M556" s="1"/>
    </row>
    <row r="557" spans="10:13" ht="12" customHeight="1" x14ac:dyDescent="0.25">
      <c r="J557" s="354"/>
      <c r="K557" s="1"/>
      <c r="L557" s="1"/>
      <c r="M557" s="1"/>
    </row>
    <row r="558" spans="10:13" ht="12" customHeight="1" x14ac:dyDescent="0.25">
      <c r="J558" s="354"/>
      <c r="K558" s="1"/>
      <c r="L558" s="1"/>
      <c r="M558" s="1"/>
    </row>
    <row r="559" spans="10:13" ht="12" customHeight="1" x14ac:dyDescent="0.25">
      <c r="J559" s="354"/>
      <c r="K559" s="1"/>
      <c r="L559" s="1"/>
      <c r="M559" s="1"/>
    </row>
    <row r="560" spans="10:13" ht="12" customHeight="1" x14ac:dyDescent="0.25">
      <c r="J560" s="354"/>
      <c r="K560" s="1"/>
      <c r="L560" s="1"/>
      <c r="M560" s="1"/>
    </row>
    <row r="561" spans="10:13" ht="12" customHeight="1" x14ac:dyDescent="0.25">
      <c r="J561" s="354"/>
      <c r="K561" s="1"/>
      <c r="L561" s="1"/>
      <c r="M561" s="1"/>
    </row>
    <row r="562" spans="10:13" ht="12" customHeight="1" x14ac:dyDescent="0.25">
      <c r="J562" s="354"/>
      <c r="K562" s="1"/>
      <c r="L562" s="1"/>
      <c r="M562" s="1"/>
    </row>
    <row r="563" spans="10:13" ht="12" customHeight="1" x14ac:dyDescent="0.25">
      <c r="J563" s="354"/>
      <c r="K563" s="1"/>
      <c r="L563" s="1"/>
      <c r="M563" s="1"/>
    </row>
    <row r="564" spans="10:13" ht="12" customHeight="1" x14ac:dyDescent="0.25">
      <c r="J564" s="354"/>
      <c r="K564" s="1"/>
      <c r="L564" s="1"/>
      <c r="M564" s="1"/>
    </row>
    <row r="565" spans="10:13" ht="12" customHeight="1" x14ac:dyDescent="0.25">
      <c r="J565" s="354"/>
      <c r="K565" s="1"/>
      <c r="L565" s="1"/>
      <c r="M565" s="1"/>
    </row>
    <row r="566" spans="10:13" ht="12" customHeight="1" x14ac:dyDescent="0.25">
      <c r="J566" s="354"/>
      <c r="K566" s="1"/>
      <c r="L566" s="1"/>
      <c r="M566" s="1"/>
    </row>
    <row r="567" spans="10:13" ht="12" customHeight="1" x14ac:dyDescent="0.25">
      <c r="J567" s="354"/>
      <c r="K567" s="1"/>
      <c r="L567" s="1"/>
      <c r="M567" s="1"/>
    </row>
    <row r="568" spans="10:13" ht="12" customHeight="1" x14ac:dyDescent="0.25">
      <c r="J568" s="354"/>
      <c r="K568" s="1"/>
      <c r="L568" s="1"/>
      <c r="M568" s="1"/>
    </row>
    <row r="569" spans="10:13" ht="12" customHeight="1" x14ac:dyDescent="0.25">
      <c r="J569" s="354"/>
      <c r="K569" s="1"/>
      <c r="L569" s="1"/>
      <c r="M569" s="1"/>
    </row>
    <row r="570" spans="10:13" ht="12" customHeight="1" x14ac:dyDescent="0.25">
      <c r="J570" s="354"/>
      <c r="K570" s="1"/>
      <c r="L570" s="1"/>
      <c r="M570" s="1"/>
    </row>
    <row r="571" spans="10:13" ht="12" customHeight="1" x14ac:dyDescent="0.25">
      <c r="J571" s="354"/>
      <c r="K571" s="1"/>
      <c r="L571" s="1"/>
      <c r="M571" s="1"/>
    </row>
    <row r="572" spans="10:13" ht="12" customHeight="1" x14ac:dyDescent="0.25">
      <c r="J572" s="354"/>
      <c r="K572" s="1"/>
      <c r="L572" s="1"/>
      <c r="M572" s="1"/>
    </row>
    <row r="573" spans="10:13" ht="12" customHeight="1" x14ac:dyDescent="0.25">
      <c r="J573" s="354"/>
      <c r="K573" s="1"/>
      <c r="L573" s="1"/>
      <c r="M573" s="1"/>
    </row>
    <row r="574" spans="10:13" ht="12" customHeight="1" x14ac:dyDescent="0.25">
      <c r="J574" s="354"/>
      <c r="K574" s="1"/>
      <c r="L574" s="1"/>
      <c r="M574" s="1"/>
    </row>
    <row r="575" spans="10:13" ht="12" customHeight="1" x14ac:dyDescent="0.25">
      <c r="J575" s="354"/>
      <c r="K575" s="1"/>
      <c r="L575" s="1"/>
      <c r="M575" s="1"/>
    </row>
    <row r="576" spans="10:13" ht="12" customHeight="1" x14ac:dyDescent="0.25">
      <c r="J576" s="354"/>
      <c r="K576" s="1"/>
      <c r="L576" s="1"/>
      <c r="M576" s="1"/>
    </row>
    <row r="577" spans="10:13" ht="12" customHeight="1" x14ac:dyDescent="0.25">
      <c r="J577" s="354"/>
      <c r="K577" s="1"/>
      <c r="L577" s="1"/>
      <c r="M577" s="1"/>
    </row>
    <row r="578" spans="10:13" ht="12" customHeight="1" x14ac:dyDescent="0.25">
      <c r="J578" s="354"/>
      <c r="K578" s="1"/>
      <c r="L578" s="1"/>
      <c r="M578" s="1"/>
    </row>
    <row r="579" spans="10:13" ht="12" customHeight="1" x14ac:dyDescent="0.25">
      <c r="J579" s="354"/>
      <c r="K579" s="1"/>
      <c r="L579" s="1"/>
      <c r="M579" s="1"/>
    </row>
    <row r="580" spans="10:13" ht="12" customHeight="1" x14ac:dyDescent="0.25">
      <c r="J580" s="354"/>
      <c r="K580" s="1"/>
      <c r="L580" s="1"/>
      <c r="M580" s="1"/>
    </row>
    <row r="581" spans="10:13" ht="12" customHeight="1" x14ac:dyDescent="0.25">
      <c r="J581" s="354"/>
      <c r="K581" s="1"/>
      <c r="L581" s="1"/>
      <c r="M581" s="1"/>
    </row>
    <row r="582" spans="10:13" ht="12" customHeight="1" x14ac:dyDescent="0.25">
      <c r="J582" s="354"/>
      <c r="K582" s="1"/>
      <c r="L582" s="1"/>
      <c r="M582" s="1"/>
    </row>
    <row r="583" spans="10:13" ht="12" customHeight="1" x14ac:dyDescent="0.25">
      <c r="J583" s="354"/>
      <c r="K583" s="1"/>
      <c r="L583" s="1"/>
      <c r="M583" s="1"/>
    </row>
    <row r="584" spans="10:13" ht="12" customHeight="1" x14ac:dyDescent="0.25">
      <c r="J584" s="354"/>
      <c r="K584" s="1"/>
      <c r="L584" s="1"/>
      <c r="M584" s="1"/>
    </row>
    <row r="585" spans="10:13" ht="12" customHeight="1" x14ac:dyDescent="0.25">
      <c r="J585" s="354"/>
      <c r="K585" s="1"/>
      <c r="L585" s="1"/>
      <c r="M585" s="1"/>
    </row>
    <row r="586" spans="10:13" ht="12" customHeight="1" x14ac:dyDescent="0.25">
      <c r="J586" s="354"/>
      <c r="K586" s="1"/>
      <c r="L586" s="1"/>
      <c r="M586" s="1"/>
    </row>
    <row r="587" spans="10:13" ht="12" customHeight="1" x14ac:dyDescent="0.25">
      <c r="J587" s="354"/>
      <c r="K587" s="1"/>
      <c r="L587" s="1"/>
      <c r="M587" s="1"/>
    </row>
    <row r="588" spans="10:13" ht="12" customHeight="1" x14ac:dyDescent="0.25">
      <c r="J588" s="354"/>
      <c r="K588" s="1"/>
      <c r="L588" s="1"/>
      <c r="M588" s="1"/>
    </row>
    <row r="589" spans="10:13" ht="12" customHeight="1" x14ac:dyDescent="0.25">
      <c r="J589" s="354"/>
      <c r="K589" s="1"/>
      <c r="L589" s="1"/>
      <c r="M589" s="1"/>
    </row>
    <row r="590" spans="10:13" ht="12" customHeight="1" x14ac:dyDescent="0.25">
      <c r="J590" s="354"/>
      <c r="K590" s="1"/>
      <c r="L590" s="1"/>
      <c r="M590" s="1"/>
    </row>
    <row r="591" spans="10:13" ht="12" customHeight="1" x14ac:dyDescent="0.25">
      <c r="J591" s="354"/>
      <c r="K591" s="1"/>
      <c r="L591" s="1"/>
      <c r="M591" s="1"/>
    </row>
    <row r="592" spans="10:13" ht="12" customHeight="1" x14ac:dyDescent="0.25">
      <c r="J592" s="354"/>
      <c r="K592" s="1"/>
      <c r="L592" s="1"/>
      <c r="M592" s="1"/>
    </row>
    <row r="593" spans="10:13" ht="12" customHeight="1" x14ac:dyDescent="0.25">
      <c r="J593" s="354"/>
      <c r="K593" s="1"/>
      <c r="L593" s="1"/>
      <c r="M593" s="1"/>
    </row>
    <row r="594" spans="10:13" ht="12" customHeight="1" x14ac:dyDescent="0.25">
      <c r="J594" s="354"/>
      <c r="K594" s="1"/>
      <c r="L594" s="1"/>
      <c r="M594" s="1"/>
    </row>
    <row r="595" spans="10:13" ht="12" customHeight="1" x14ac:dyDescent="0.25">
      <c r="J595" s="354"/>
      <c r="K595" s="1"/>
      <c r="L595" s="1"/>
      <c r="M595" s="1"/>
    </row>
    <row r="596" spans="10:13" ht="12" customHeight="1" x14ac:dyDescent="0.25">
      <c r="J596" s="354"/>
      <c r="K596" s="1"/>
      <c r="L596" s="1"/>
      <c r="M596" s="1"/>
    </row>
    <row r="597" spans="10:13" ht="12" customHeight="1" x14ac:dyDescent="0.25">
      <c r="J597" s="354"/>
      <c r="K597" s="1"/>
      <c r="L597" s="1"/>
      <c r="M597" s="1"/>
    </row>
    <row r="598" spans="10:13" ht="12" customHeight="1" x14ac:dyDescent="0.25">
      <c r="J598" s="354"/>
      <c r="K598" s="1"/>
      <c r="L598" s="1"/>
      <c r="M598" s="1"/>
    </row>
    <row r="599" spans="10:13" ht="12" customHeight="1" x14ac:dyDescent="0.25">
      <c r="J599" s="354"/>
      <c r="K599" s="1"/>
      <c r="L599" s="1"/>
      <c r="M599" s="1"/>
    </row>
    <row r="600" spans="10:13" ht="12" customHeight="1" x14ac:dyDescent="0.25">
      <c r="J600" s="354"/>
      <c r="K600" s="1"/>
      <c r="L600" s="1"/>
      <c r="M600" s="1"/>
    </row>
    <row r="601" spans="10:13" ht="12" customHeight="1" x14ac:dyDescent="0.25">
      <c r="J601" s="354"/>
      <c r="K601" s="1"/>
      <c r="L601" s="1"/>
      <c r="M601" s="1"/>
    </row>
    <row r="602" spans="10:13" ht="12" customHeight="1" x14ac:dyDescent="0.25">
      <c r="J602" s="354"/>
      <c r="K602" s="1"/>
      <c r="L602" s="1"/>
      <c r="M602" s="1"/>
    </row>
    <row r="603" spans="10:13" ht="12" customHeight="1" x14ac:dyDescent="0.25">
      <c r="J603" s="354"/>
      <c r="K603" s="1"/>
      <c r="L603" s="1"/>
      <c r="M603" s="1"/>
    </row>
    <row r="604" spans="10:13" ht="12" customHeight="1" x14ac:dyDescent="0.25">
      <c r="J604" s="354"/>
      <c r="K604" s="1"/>
      <c r="L604" s="1"/>
      <c r="M604" s="1"/>
    </row>
    <row r="605" spans="10:13" ht="12" customHeight="1" x14ac:dyDescent="0.25">
      <c r="J605" s="354"/>
      <c r="K605" s="1"/>
      <c r="L605" s="1"/>
      <c r="M605" s="1"/>
    </row>
    <row r="606" spans="10:13" ht="12" customHeight="1" x14ac:dyDescent="0.25">
      <c r="J606" s="354"/>
      <c r="K606" s="1"/>
      <c r="L606" s="1"/>
      <c r="M606" s="1"/>
    </row>
    <row r="607" spans="10:13" ht="12" customHeight="1" x14ac:dyDescent="0.25">
      <c r="J607" s="354"/>
      <c r="K607" s="1"/>
      <c r="L607" s="1"/>
      <c r="M607" s="1"/>
    </row>
    <row r="608" spans="10:13" ht="12" customHeight="1" x14ac:dyDescent="0.25">
      <c r="J608" s="354"/>
      <c r="K608" s="1"/>
      <c r="L608" s="1"/>
      <c r="M608" s="1"/>
    </row>
    <row r="609" spans="10:13" ht="12" customHeight="1" x14ac:dyDescent="0.25">
      <c r="J609" s="354"/>
      <c r="K609" s="1"/>
      <c r="L609" s="1"/>
      <c r="M609" s="1"/>
    </row>
    <row r="610" spans="10:13" ht="12" customHeight="1" x14ac:dyDescent="0.25">
      <c r="J610" s="354"/>
      <c r="K610" s="1"/>
      <c r="L610" s="1"/>
      <c r="M610" s="1"/>
    </row>
    <row r="611" spans="10:13" ht="12" customHeight="1" x14ac:dyDescent="0.25">
      <c r="J611" s="354"/>
      <c r="K611" s="1"/>
      <c r="L611" s="1"/>
      <c r="M611" s="1"/>
    </row>
    <row r="612" spans="10:13" ht="12" customHeight="1" x14ac:dyDescent="0.25">
      <c r="J612" s="354"/>
      <c r="K612" s="1"/>
      <c r="L612" s="1"/>
      <c r="M612" s="1"/>
    </row>
    <row r="613" spans="10:13" ht="12" customHeight="1" x14ac:dyDescent="0.25">
      <c r="J613" s="354"/>
      <c r="K613" s="1"/>
      <c r="L613" s="1"/>
      <c r="M613" s="1"/>
    </row>
    <row r="614" spans="10:13" ht="12" customHeight="1" x14ac:dyDescent="0.25">
      <c r="J614" s="354"/>
      <c r="K614" s="1"/>
      <c r="L614" s="1"/>
      <c r="M614" s="1"/>
    </row>
    <row r="615" spans="10:13" ht="12" customHeight="1" x14ac:dyDescent="0.25">
      <c r="J615" s="354"/>
      <c r="K615" s="1"/>
      <c r="L615" s="1"/>
      <c r="M615" s="1"/>
    </row>
    <row r="616" spans="10:13" ht="12" customHeight="1" x14ac:dyDescent="0.25">
      <c r="J616" s="354"/>
      <c r="K616" s="1"/>
      <c r="L616" s="1"/>
      <c r="M616" s="1"/>
    </row>
    <row r="617" spans="10:13" ht="12" customHeight="1" x14ac:dyDescent="0.25">
      <c r="J617" s="354"/>
      <c r="K617" s="1"/>
      <c r="L617" s="1"/>
      <c r="M617" s="1"/>
    </row>
    <row r="618" spans="10:13" ht="12" customHeight="1" x14ac:dyDescent="0.25">
      <c r="J618" s="354"/>
      <c r="K618" s="1"/>
      <c r="L618" s="1"/>
      <c r="M618" s="1"/>
    </row>
    <row r="619" spans="10:13" ht="12" customHeight="1" x14ac:dyDescent="0.25">
      <c r="J619" s="354"/>
      <c r="K619" s="1"/>
      <c r="L619" s="1"/>
      <c r="M619" s="1"/>
    </row>
    <row r="620" spans="10:13" ht="12" customHeight="1" x14ac:dyDescent="0.25">
      <c r="J620" s="354"/>
      <c r="K620" s="1"/>
      <c r="L620" s="1"/>
      <c r="M620" s="1"/>
    </row>
    <row r="621" spans="10:13" ht="12" customHeight="1" x14ac:dyDescent="0.25">
      <c r="J621" s="354"/>
      <c r="K621" s="1"/>
      <c r="L621" s="1"/>
      <c r="M621" s="1"/>
    </row>
    <row r="622" spans="10:13" ht="12" customHeight="1" x14ac:dyDescent="0.25">
      <c r="J622" s="354"/>
      <c r="K622" s="1"/>
      <c r="L622" s="1"/>
      <c r="M622" s="1"/>
    </row>
    <row r="623" spans="10:13" ht="12" customHeight="1" x14ac:dyDescent="0.25">
      <c r="J623" s="354"/>
      <c r="K623" s="1"/>
      <c r="L623" s="1"/>
      <c r="M623" s="1"/>
    </row>
    <row r="624" spans="10:13" ht="12" customHeight="1" x14ac:dyDescent="0.25">
      <c r="J624" s="354"/>
      <c r="K624" s="1"/>
      <c r="L624" s="1"/>
      <c r="M624" s="1"/>
    </row>
    <row r="625" spans="10:13" ht="12" customHeight="1" x14ac:dyDescent="0.25">
      <c r="J625" s="354"/>
      <c r="K625" s="1"/>
      <c r="L625" s="1"/>
      <c r="M625" s="1"/>
    </row>
    <row r="626" spans="10:13" ht="12" customHeight="1" x14ac:dyDescent="0.25">
      <c r="J626" s="354"/>
      <c r="K626" s="1"/>
      <c r="L626" s="1"/>
      <c r="M626" s="1"/>
    </row>
    <row r="627" spans="10:13" ht="12" customHeight="1" x14ac:dyDescent="0.25">
      <c r="J627" s="354"/>
      <c r="K627" s="1"/>
      <c r="L627" s="1"/>
      <c r="M627" s="1"/>
    </row>
    <row r="628" spans="10:13" ht="12" customHeight="1" x14ac:dyDescent="0.25">
      <c r="J628" s="354"/>
      <c r="K628" s="1"/>
      <c r="L628" s="1"/>
      <c r="M628" s="1"/>
    </row>
    <row r="629" spans="10:13" ht="12" customHeight="1" x14ac:dyDescent="0.25">
      <c r="J629" s="354"/>
      <c r="K629" s="1"/>
      <c r="L629" s="1"/>
      <c r="M629" s="1"/>
    </row>
    <row r="630" spans="10:13" ht="12" customHeight="1" x14ac:dyDescent="0.25">
      <c r="J630" s="354"/>
      <c r="K630" s="1"/>
      <c r="L630" s="1"/>
      <c r="M630" s="1"/>
    </row>
    <row r="631" spans="10:13" ht="12" customHeight="1" x14ac:dyDescent="0.25">
      <c r="J631" s="354"/>
      <c r="K631" s="1"/>
      <c r="L631" s="1"/>
      <c r="M631" s="1"/>
    </row>
    <row r="632" spans="10:13" ht="12" customHeight="1" x14ac:dyDescent="0.25">
      <c r="J632" s="354"/>
      <c r="K632" s="1"/>
      <c r="L632" s="1"/>
      <c r="M632" s="1"/>
    </row>
    <row r="633" spans="10:13" ht="12" customHeight="1" x14ac:dyDescent="0.25">
      <c r="J633" s="354"/>
      <c r="K633" s="1"/>
      <c r="L633" s="1"/>
      <c r="M633" s="1"/>
    </row>
    <row r="634" spans="10:13" ht="12" customHeight="1" x14ac:dyDescent="0.25">
      <c r="J634" s="354"/>
      <c r="K634" s="1"/>
      <c r="L634" s="1"/>
      <c r="M634" s="1"/>
    </row>
    <row r="635" spans="10:13" ht="12" customHeight="1" x14ac:dyDescent="0.25">
      <c r="J635" s="354"/>
      <c r="K635" s="1"/>
      <c r="L635" s="1"/>
      <c r="M635" s="1"/>
    </row>
    <row r="636" spans="10:13" ht="12" customHeight="1" x14ac:dyDescent="0.25">
      <c r="J636" s="354"/>
      <c r="K636" s="1"/>
      <c r="L636" s="1"/>
      <c r="M636" s="1"/>
    </row>
    <row r="637" spans="10:13" ht="12" customHeight="1" x14ac:dyDescent="0.25">
      <c r="J637" s="354"/>
      <c r="K637" s="1"/>
      <c r="L637" s="1"/>
      <c r="M637" s="1"/>
    </row>
    <row r="638" spans="10:13" ht="12" customHeight="1" x14ac:dyDescent="0.25">
      <c r="J638" s="354"/>
      <c r="K638" s="1"/>
      <c r="L638" s="1"/>
      <c r="M638" s="1"/>
    </row>
    <row r="639" spans="10:13" ht="12" customHeight="1" x14ac:dyDescent="0.25">
      <c r="J639" s="354"/>
      <c r="K639" s="1"/>
      <c r="L639" s="1"/>
      <c r="M639" s="1"/>
    </row>
    <row r="640" spans="10:13" ht="12" customHeight="1" x14ac:dyDescent="0.25">
      <c r="J640" s="354"/>
      <c r="K640" s="1"/>
      <c r="L640" s="1"/>
      <c r="M640" s="1"/>
    </row>
    <row r="641" spans="10:13" ht="12" customHeight="1" x14ac:dyDescent="0.25">
      <c r="J641" s="354"/>
      <c r="K641" s="1"/>
      <c r="L641" s="1"/>
      <c r="M641" s="1"/>
    </row>
    <row r="642" spans="10:13" ht="12" customHeight="1" x14ac:dyDescent="0.25">
      <c r="J642" s="354"/>
      <c r="K642" s="1"/>
      <c r="L642" s="1"/>
      <c r="M642" s="1"/>
    </row>
    <row r="643" spans="10:13" ht="12" customHeight="1" x14ac:dyDescent="0.25">
      <c r="J643" s="354"/>
      <c r="K643" s="1"/>
      <c r="L643" s="1"/>
      <c r="M643" s="1"/>
    </row>
    <row r="644" spans="10:13" ht="12" customHeight="1" x14ac:dyDescent="0.25">
      <c r="J644" s="354"/>
      <c r="K644" s="1"/>
      <c r="L644" s="1"/>
      <c r="M644" s="1"/>
    </row>
    <row r="645" spans="10:13" ht="12" customHeight="1" x14ac:dyDescent="0.25">
      <c r="J645" s="354"/>
      <c r="K645" s="1"/>
      <c r="L645" s="1"/>
      <c r="M645" s="1"/>
    </row>
    <row r="646" spans="10:13" ht="12" customHeight="1" x14ac:dyDescent="0.25">
      <c r="J646" s="354"/>
      <c r="K646" s="1"/>
      <c r="L646" s="1"/>
      <c r="M646" s="1"/>
    </row>
    <row r="647" spans="10:13" ht="12" customHeight="1" x14ac:dyDescent="0.25">
      <c r="J647" s="354"/>
      <c r="K647" s="1"/>
      <c r="L647" s="1"/>
      <c r="M647" s="1"/>
    </row>
    <row r="648" spans="10:13" ht="12" customHeight="1" x14ac:dyDescent="0.25">
      <c r="J648" s="354"/>
      <c r="K648" s="1"/>
      <c r="L648" s="1"/>
      <c r="M648" s="1"/>
    </row>
    <row r="649" spans="10:13" ht="12" customHeight="1" x14ac:dyDescent="0.25">
      <c r="J649" s="354"/>
      <c r="K649" s="1"/>
      <c r="L649" s="1"/>
      <c r="M649" s="1"/>
    </row>
    <row r="650" spans="10:13" ht="12" customHeight="1" x14ac:dyDescent="0.25">
      <c r="J650" s="354"/>
      <c r="K650" s="1"/>
      <c r="L650" s="1"/>
      <c r="M650" s="1"/>
    </row>
    <row r="651" spans="10:13" ht="12" customHeight="1" x14ac:dyDescent="0.25">
      <c r="J651" s="354"/>
      <c r="K651" s="1"/>
      <c r="L651" s="1"/>
      <c r="M651" s="1"/>
    </row>
    <row r="652" spans="10:13" ht="12" customHeight="1" x14ac:dyDescent="0.25">
      <c r="J652" s="354"/>
      <c r="K652" s="1"/>
      <c r="L652" s="1"/>
      <c r="M652" s="1"/>
    </row>
    <row r="653" spans="10:13" ht="12" customHeight="1" x14ac:dyDescent="0.25">
      <c r="J653" s="354"/>
      <c r="K653" s="1"/>
      <c r="L653" s="1"/>
      <c r="M653" s="1"/>
    </row>
    <row r="654" spans="10:13" ht="12" customHeight="1" x14ac:dyDescent="0.25">
      <c r="J654" s="354"/>
      <c r="K654" s="1"/>
      <c r="L654" s="1"/>
      <c r="M654" s="1"/>
    </row>
    <row r="655" spans="10:13" ht="12" customHeight="1" x14ac:dyDescent="0.25">
      <c r="J655" s="354"/>
      <c r="K655" s="1"/>
      <c r="L655" s="1"/>
      <c r="M655" s="1"/>
    </row>
    <row r="656" spans="10:13" ht="12" customHeight="1" x14ac:dyDescent="0.25">
      <c r="J656" s="354"/>
      <c r="K656" s="1"/>
      <c r="L656" s="1"/>
      <c r="M656" s="1"/>
    </row>
    <row r="657" spans="10:13" ht="12" customHeight="1" x14ac:dyDescent="0.25">
      <c r="J657" s="354"/>
      <c r="K657" s="1"/>
      <c r="L657" s="1"/>
      <c r="M657" s="1"/>
    </row>
    <row r="658" spans="10:13" ht="12" customHeight="1" x14ac:dyDescent="0.25">
      <c r="J658" s="354"/>
      <c r="K658" s="1"/>
      <c r="L658" s="1"/>
      <c r="M658" s="1"/>
    </row>
    <row r="659" spans="10:13" ht="12" customHeight="1" x14ac:dyDescent="0.25">
      <c r="J659" s="354"/>
      <c r="K659" s="1"/>
      <c r="L659" s="1"/>
      <c r="M659" s="1"/>
    </row>
    <row r="660" spans="10:13" ht="12" customHeight="1" x14ac:dyDescent="0.25">
      <c r="J660" s="354"/>
      <c r="K660" s="1"/>
      <c r="L660" s="1"/>
      <c r="M660" s="1"/>
    </row>
    <row r="661" spans="10:13" ht="12" customHeight="1" x14ac:dyDescent="0.25">
      <c r="J661" s="354"/>
      <c r="K661" s="1"/>
      <c r="L661" s="1"/>
      <c r="M661" s="1"/>
    </row>
    <row r="662" spans="10:13" ht="12" customHeight="1" x14ac:dyDescent="0.25">
      <c r="J662" s="354"/>
      <c r="K662" s="1"/>
      <c r="L662" s="1"/>
      <c r="M662" s="1"/>
    </row>
    <row r="663" spans="10:13" ht="12" customHeight="1" x14ac:dyDescent="0.25">
      <c r="J663" s="354"/>
      <c r="K663" s="1"/>
      <c r="L663" s="1"/>
      <c r="M663" s="1"/>
    </row>
    <row r="664" spans="10:13" ht="12" customHeight="1" x14ac:dyDescent="0.25">
      <c r="J664" s="354"/>
      <c r="K664" s="1"/>
      <c r="L664" s="1"/>
      <c r="M664" s="1"/>
    </row>
    <row r="665" spans="10:13" ht="12" customHeight="1" x14ac:dyDescent="0.25">
      <c r="J665" s="354"/>
      <c r="K665" s="1"/>
      <c r="L665" s="1"/>
      <c r="M665" s="1"/>
    </row>
    <row r="666" spans="10:13" ht="12" customHeight="1" x14ac:dyDescent="0.25">
      <c r="J666" s="354"/>
      <c r="K666" s="1"/>
      <c r="L666" s="1"/>
      <c r="M666" s="1"/>
    </row>
    <row r="667" spans="10:13" ht="12" customHeight="1" x14ac:dyDescent="0.25">
      <c r="J667" s="354"/>
      <c r="K667" s="1"/>
      <c r="L667" s="1"/>
      <c r="M667" s="1"/>
    </row>
    <row r="668" spans="10:13" ht="12" customHeight="1" x14ac:dyDescent="0.25">
      <c r="J668" s="354"/>
      <c r="K668" s="1"/>
      <c r="L668" s="1"/>
      <c r="M668" s="1"/>
    </row>
    <row r="669" spans="10:13" ht="12" customHeight="1" x14ac:dyDescent="0.25">
      <c r="J669" s="354"/>
      <c r="K669" s="1"/>
      <c r="L669" s="1"/>
      <c r="M669" s="1"/>
    </row>
    <row r="670" spans="10:13" ht="12" customHeight="1" x14ac:dyDescent="0.25">
      <c r="J670" s="354"/>
      <c r="K670" s="1"/>
      <c r="L670" s="1"/>
      <c r="M670" s="1"/>
    </row>
    <row r="671" spans="10:13" ht="12" customHeight="1" x14ac:dyDescent="0.25">
      <c r="J671" s="354"/>
      <c r="K671" s="1"/>
      <c r="L671" s="1"/>
      <c r="M671" s="1"/>
    </row>
    <row r="672" spans="10:13" ht="12" customHeight="1" x14ac:dyDescent="0.25">
      <c r="J672" s="354"/>
      <c r="K672" s="1"/>
      <c r="L672" s="1"/>
      <c r="M672" s="1"/>
    </row>
    <row r="673" spans="10:13" ht="12" customHeight="1" x14ac:dyDescent="0.25">
      <c r="J673" s="354"/>
      <c r="K673" s="1"/>
      <c r="L673" s="1"/>
      <c r="M673" s="1"/>
    </row>
    <row r="674" spans="10:13" ht="12" customHeight="1" x14ac:dyDescent="0.25">
      <c r="J674" s="354"/>
      <c r="K674" s="1"/>
      <c r="L674" s="1"/>
      <c r="M674" s="1"/>
    </row>
    <row r="675" spans="10:13" ht="12" customHeight="1" x14ac:dyDescent="0.25">
      <c r="J675" s="354"/>
      <c r="K675" s="1"/>
      <c r="L675" s="1"/>
      <c r="M675" s="1"/>
    </row>
    <row r="676" spans="10:13" ht="12" customHeight="1" x14ac:dyDescent="0.25">
      <c r="J676" s="354"/>
      <c r="K676" s="1"/>
      <c r="L676" s="1"/>
      <c r="M676" s="1"/>
    </row>
    <row r="677" spans="10:13" ht="12" customHeight="1" x14ac:dyDescent="0.25">
      <c r="J677" s="354"/>
      <c r="K677" s="1"/>
      <c r="L677" s="1"/>
      <c r="M677" s="1"/>
    </row>
    <row r="678" spans="10:13" ht="12" customHeight="1" x14ac:dyDescent="0.25">
      <c r="J678" s="354"/>
      <c r="K678" s="1"/>
      <c r="L678" s="1"/>
      <c r="M678" s="1"/>
    </row>
    <row r="679" spans="10:13" ht="12" customHeight="1" x14ac:dyDescent="0.25">
      <c r="J679" s="354"/>
      <c r="K679" s="1"/>
      <c r="L679" s="1"/>
      <c r="M679" s="1"/>
    </row>
    <row r="680" spans="10:13" ht="12" customHeight="1" x14ac:dyDescent="0.25">
      <c r="J680" s="354"/>
      <c r="K680" s="1"/>
      <c r="L680" s="1"/>
      <c r="M680" s="1"/>
    </row>
    <row r="681" spans="10:13" ht="12" customHeight="1" x14ac:dyDescent="0.25">
      <c r="J681" s="354"/>
      <c r="K681" s="1"/>
      <c r="L681" s="1"/>
      <c r="M681" s="1"/>
    </row>
    <row r="682" spans="10:13" ht="12" customHeight="1" x14ac:dyDescent="0.25">
      <c r="J682" s="354"/>
      <c r="K682" s="1"/>
      <c r="L682" s="1"/>
      <c r="M682" s="1"/>
    </row>
    <row r="683" spans="10:13" ht="12" customHeight="1" x14ac:dyDescent="0.25">
      <c r="J683" s="354"/>
      <c r="K683" s="1"/>
      <c r="L683" s="1"/>
      <c r="M683" s="1"/>
    </row>
    <row r="684" spans="10:13" ht="12" customHeight="1" x14ac:dyDescent="0.25">
      <c r="J684" s="354"/>
      <c r="K684" s="1"/>
      <c r="L684" s="1"/>
      <c r="M684" s="1"/>
    </row>
    <row r="685" spans="10:13" ht="12" customHeight="1" x14ac:dyDescent="0.25">
      <c r="J685" s="354"/>
      <c r="K685" s="1"/>
      <c r="L685" s="1"/>
      <c r="M685" s="1"/>
    </row>
    <row r="686" spans="10:13" ht="12" customHeight="1" x14ac:dyDescent="0.25">
      <c r="J686" s="354"/>
      <c r="K686" s="1"/>
      <c r="L686" s="1"/>
      <c r="M686" s="1"/>
    </row>
    <row r="687" spans="10:13" ht="12" customHeight="1" x14ac:dyDescent="0.25">
      <c r="J687" s="354"/>
      <c r="K687" s="1"/>
      <c r="L687" s="1"/>
      <c r="M687" s="1"/>
    </row>
    <row r="688" spans="10:13" ht="12" customHeight="1" x14ac:dyDescent="0.25">
      <c r="J688" s="354"/>
      <c r="K688" s="1"/>
      <c r="L688" s="1"/>
      <c r="M688" s="1"/>
    </row>
    <row r="689" spans="10:13" ht="12" customHeight="1" x14ac:dyDescent="0.25">
      <c r="J689" s="354"/>
      <c r="K689" s="1"/>
      <c r="L689" s="1"/>
      <c r="M689" s="1"/>
    </row>
    <row r="690" spans="10:13" ht="12" customHeight="1" x14ac:dyDescent="0.25">
      <c r="J690" s="354"/>
      <c r="K690" s="1"/>
      <c r="L690" s="1"/>
      <c r="M690" s="1"/>
    </row>
    <row r="691" spans="10:13" ht="12" customHeight="1" x14ac:dyDescent="0.25">
      <c r="J691" s="354"/>
      <c r="K691" s="1"/>
      <c r="L691" s="1"/>
      <c r="M691" s="1"/>
    </row>
    <row r="692" spans="10:13" ht="12" customHeight="1" x14ac:dyDescent="0.25">
      <c r="J692" s="354"/>
      <c r="K692" s="1"/>
      <c r="L692" s="1"/>
      <c r="M692" s="1"/>
    </row>
    <row r="693" spans="10:13" ht="12" customHeight="1" x14ac:dyDescent="0.25">
      <c r="J693" s="354"/>
      <c r="K693" s="1"/>
      <c r="L693" s="1"/>
      <c r="M693" s="1"/>
    </row>
    <row r="694" spans="10:13" ht="12" customHeight="1" x14ac:dyDescent="0.25">
      <c r="J694" s="354"/>
      <c r="K694" s="1"/>
      <c r="L694" s="1"/>
      <c r="M694" s="1"/>
    </row>
    <row r="695" spans="10:13" ht="12" customHeight="1" x14ac:dyDescent="0.25">
      <c r="J695" s="354"/>
      <c r="K695" s="1"/>
      <c r="L695" s="1"/>
      <c r="M695" s="1"/>
    </row>
    <row r="696" spans="10:13" ht="12" customHeight="1" x14ac:dyDescent="0.25">
      <c r="J696" s="354"/>
      <c r="K696" s="1"/>
      <c r="L696" s="1"/>
      <c r="M696" s="1"/>
    </row>
    <row r="697" spans="10:13" ht="12" customHeight="1" x14ac:dyDescent="0.25">
      <c r="J697" s="354"/>
      <c r="K697" s="1"/>
      <c r="L697" s="1"/>
      <c r="M697" s="1"/>
    </row>
    <row r="698" spans="10:13" ht="12" customHeight="1" x14ac:dyDescent="0.25">
      <c r="J698" s="354"/>
      <c r="K698" s="1"/>
      <c r="L698" s="1"/>
      <c r="M698" s="1"/>
    </row>
    <row r="699" spans="10:13" ht="12" customHeight="1" x14ac:dyDescent="0.25">
      <c r="J699" s="354"/>
      <c r="K699" s="1"/>
      <c r="L699" s="1"/>
      <c r="M699" s="1"/>
    </row>
    <row r="700" spans="10:13" ht="12" customHeight="1" x14ac:dyDescent="0.25">
      <c r="J700" s="354"/>
      <c r="K700" s="1"/>
      <c r="L700" s="1"/>
      <c r="M700" s="1"/>
    </row>
    <row r="701" spans="10:13" ht="12" customHeight="1" x14ac:dyDescent="0.25">
      <c r="J701" s="354"/>
      <c r="K701" s="1"/>
      <c r="L701" s="1"/>
      <c r="M701" s="1"/>
    </row>
    <row r="702" spans="10:13" ht="12" customHeight="1" x14ac:dyDescent="0.25">
      <c r="J702" s="354"/>
      <c r="K702" s="1"/>
      <c r="L702" s="1"/>
      <c r="M702" s="1"/>
    </row>
    <row r="703" spans="10:13" ht="12" customHeight="1" x14ac:dyDescent="0.25">
      <c r="J703" s="354"/>
      <c r="K703" s="1"/>
      <c r="L703" s="1"/>
      <c r="M703" s="1"/>
    </row>
    <row r="704" spans="10:13" ht="12" customHeight="1" x14ac:dyDescent="0.25">
      <c r="J704" s="354"/>
      <c r="K704" s="1"/>
      <c r="L704" s="1"/>
      <c r="M704" s="1"/>
    </row>
    <row r="705" spans="10:13" ht="12" customHeight="1" x14ac:dyDescent="0.25">
      <c r="J705" s="354"/>
      <c r="K705" s="1"/>
      <c r="L705" s="1"/>
      <c r="M705" s="1"/>
    </row>
    <row r="706" spans="10:13" ht="12" customHeight="1" x14ac:dyDescent="0.25">
      <c r="J706" s="354"/>
      <c r="K706" s="1"/>
      <c r="L706" s="1"/>
      <c r="M706" s="1"/>
    </row>
    <row r="707" spans="10:13" ht="12" customHeight="1" x14ac:dyDescent="0.25">
      <c r="J707" s="354"/>
      <c r="K707" s="1"/>
      <c r="L707" s="1"/>
      <c r="M707" s="1"/>
    </row>
    <row r="708" spans="10:13" ht="12" customHeight="1" x14ac:dyDescent="0.25">
      <c r="J708" s="354"/>
      <c r="K708" s="1"/>
      <c r="L708" s="1"/>
      <c r="M708" s="1"/>
    </row>
    <row r="709" spans="10:13" ht="12" customHeight="1" x14ac:dyDescent="0.25">
      <c r="J709" s="354"/>
      <c r="K709" s="1"/>
      <c r="L709" s="1"/>
      <c r="M709" s="1"/>
    </row>
    <row r="710" spans="10:13" ht="12" customHeight="1" x14ac:dyDescent="0.25">
      <c r="J710" s="354"/>
      <c r="K710" s="1"/>
      <c r="L710" s="1"/>
      <c r="M710" s="1"/>
    </row>
    <row r="711" spans="10:13" ht="12" customHeight="1" x14ac:dyDescent="0.25">
      <c r="J711" s="354"/>
      <c r="K711" s="1"/>
      <c r="L711" s="1"/>
      <c r="M711" s="1"/>
    </row>
    <row r="712" spans="10:13" ht="12" customHeight="1" x14ac:dyDescent="0.25">
      <c r="J712" s="354"/>
      <c r="K712" s="1"/>
      <c r="L712" s="1"/>
      <c r="M712" s="1"/>
    </row>
    <row r="713" spans="10:13" ht="12" customHeight="1" x14ac:dyDescent="0.25">
      <c r="J713" s="354"/>
      <c r="K713" s="1"/>
      <c r="L713" s="1"/>
      <c r="M713" s="1"/>
    </row>
    <row r="714" spans="10:13" ht="12" customHeight="1" x14ac:dyDescent="0.25">
      <c r="J714" s="354"/>
      <c r="K714" s="1"/>
      <c r="L714" s="1"/>
      <c r="M714" s="1"/>
    </row>
    <row r="715" spans="10:13" ht="12" customHeight="1" x14ac:dyDescent="0.25">
      <c r="J715" s="354"/>
      <c r="K715" s="1"/>
      <c r="L715" s="1"/>
      <c r="M715" s="1"/>
    </row>
    <row r="716" spans="10:13" ht="12" customHeight="1" x14ac:dyDescent="0.25">
      <c r="J716" s="354"/>
      <c r="K716" s="1"/>
      <c r="L716" s="1"/>
      <c r="M716" s="1"/>
    </row>
    <row r="717" spans="10:13" ht="12" customHeight="1" x14ac:dyDescent="0.25">
      <c r="J717" s="354"/>
      <c r="K717" s="1"/>
      <c r="L717" s="1"/>
      <c r="M717" s="1"/>
    </row>
    <row r="718" spans="10:13" ht="12" customHeight="1" x14ac:dyDescent="0.25">
      <c r="J718" s="354"/>
      <c r="K718" s="1"/>
      <c r="L718" s="1"/>
      <c r="M718" s="1"/>
    </row>
    <row r="719" spans="10:13" ht="12" customHeight="1" x14ac:dyDescent="0.25">
      <c r="J719" s="354"/>
      <c r="K719" s="1"/>
      <c r="L719" s="1"/>
      <c r="M719" s="1"/>
    </row>
    <row r="720" spans="10:13" ht="12" customHeight="1" x14ac:dyDescent="0.25">
      <c r="J720" s="354"/>
      <c r="K720" s="1"/>
      <c r="L720" s="1"/>
      <c r="M720" s="1"/>
    </row>
    <row r="721" spans="10:13" ht="12" customHeight="1" x14ac:dyDescent="0.25">
      <c r="J721" s="354"/>
      <c r="K721" s="1"/>
      <c r="L721" s="1"/>
      <c r="M721" s="1"/>
    </row>
    <row r="722" spans="10:13" ht="12" customHeight="1" x14ac:dyDescent="0.25">
      <c r="J722" s="354"/>
      <c r="K722" s="1"/>
      <c r="L722" s="1"/>
      <c r="M722" s="1"/>
    </row>
    <row r="723" spans="10:13" ht="12" customHeight="1" x14ac:dyDescent="0.25">
      <c r="J723" s="354"/>
      <c r="K723" s="1"/>
      <c r="L723" s="1"/>
      <c r="M723" s="1"/>
    </row>
    <row r="724" spans="10:13" ht="12" customHeight="1" x14ac:dyDescent="0.25">
      <c r="J724" s="354"/>
      <c r="K724" s="1"/>
      <c r="L724" s="1"/>
      <c r="M724" s="1"/>
    </row>
    <row r="725" spans="10:13" ht="12" customHeight="1" x14ac:dyDescent="0.25">
      <c r="J725" s="354"/>
      <c r="K725" s="1"/>
      <c r="L725" s="1"/>
      <c r="M725" s="1"/>
    </row>
    <row r="726" spans="10:13" ht="12" customHeight="1" x14ac:dyDescent="0.25">
      <c r="J726" s="354"/>
      <c r="K726" s="1"/>
      <c r="L726" s="1"/>
      <c r="M726" s="1"/>
    </row>
    <row r="727" spans="10:13" ht="12" customHeight="1" x14ac:dyDescent="0.25">
      <c r="J727" s="354"/>
      <c r="K727" s="1"/>
      <c r="L727" s="1"/>
      <c r="M727" s="1"/>
    </row>
    <row r="728" spans="10:13" ht="12" customHeight="1" x14ac:dyDescent="0.25">
      <c r="J728" s="354"/>
      <c r="K728" s="1"/>
      <c r="L728" s="1"/>
      <c r="M728" s="1"/>
    </row>
    <row r="729" spans="10:13" ht="12" customHeight="1" x14ac:dyDescent="0.25">
      <c r="J729" s="354"/>
      <c r="K729" s="1"/>
      <c r="L729" s="1"/>
      <c r="M729" s="1"/>
    </row>
    <row r="730" spans="10:13" ht="12" customHeight="1" x14ac:dyDescent="0.25">
      <c r="J730" s="354"/>
      <c r="K730" s="1"/>
      <c r="L730" s="1"/>
      <c r="M730" s="1"/>
    </row>
    <row r="731" spans="10:13" ht="12" customHeight="1" x14ac:dyDescent="0.25">
      <c r="J731" s="354"/>
      <c r="K731" s="1"/>
      <c r="L731" s="1"/>
      <c r="M731" s="1"/>
    </row>
    <row r="732" spans="10:13" ht="12" customHeight="1" x14ac:dyDescent="0.25">
      <c r="J732" s="354"/>
      <c r="K732" s="1"/>
      <c r="L732" s="1"/>
      <c r="M732" s="1"/>
    </row>
    <row r="733" spans="10:13" ht="12" customHeight="1" x14ac:dyDescent="0.25">
      <c r="J733" s="354"/>
      <c r="K733" s="1"/>
      <c r="L733" s="1"/>
      <c r="M733" s="1"/>
    </row>
    <row r="734" spans="10:13" ht="12" customHeight="1" x14ac:dyDescent="0.25">
      <c r="J734" s="354"/>
      <c r="K734" s="1"/>
      <c r="L734" s="1"/>
      <c r="M734" s="1"/>
    </row>
    <row r="735" spans="10:13" ht="12" customHeight="1" x14ac:dyDescent="0.25">
      <c r="J735" s="354"/>
      <c r="K735" s="1"/>
      <c r="L735" s="1"/>
      <c r="M735" s="1"/>
    </row>
    <row r="736" spans="10:13" ht="12" customHeight="1" x14ac:dyDescent="0.25">
      <c r="J736" s="354"/>
      <c r="K736" s="1"/>
      <c r="L736" s="1"/>
      <c r="M736" s="1"/>
    </row>
    <row r="737" spans="10:13" ht="12" customHeight="1" x14ac:dyDescent="0.25">
      <c r="J737" s="354"/>
      <c r="K737" s="1"/>
      <c r="L737" s="1"/>
      <c r="M737" s="1"/>
    </row>
    <row r="738" spans="10:13" ht="12" customHeight="1" x14ac:dyDescent="0.25">
      <c r="J738" s="354"/>
      <c r="K738" s="1"/>
      <c r="L738" s="1"/>
      <c r="M738" s="1"/>
    </row>
    <row r="739" spans="10:13" ht="12" customHeight="1" x14ac:dyDescent="0.25">
      <c r="J739" s="354"/>
      <c r="K739" s="1"/>
      <c r="L739" s="1"/>
      <c r="M739" s="1"/>
    </row>
    <row r="740" spans="10:13" ht="12" customHeight="1" x14ac:dyDescent="0.25">
      <c r="J740" s="354"/>
      <c r="K740" s="1"/>
      <c r="L740" s="1"/>
      <c r="M740" s="1"/>
    </row>
    <row r="741" spans="10:13" ht="12" customHeight="1" x14ac:dyDescent="0.25">
      <c r="J741" s="354"/>
      <c r="K741" s="1"/>
      <c r="L741" s="1"/>
      <c r="M741" s="1"/>
    </row>
    <row r="742" spans="10:13" ht="12" customHeight="1" x14ac:dyDescent="0.25">
      <c r="J742" s="354"/>
      <c r="K742" s="1"/>
      <c r="L742" s="1"/>
      <c r="M742" s="1"/>
    </row>
    <row r="743" spans="10:13" ht="12" customHeight="1" x14ac:dyDescent="0.25">
      <c r="J743" s="354"/>
      <c r="K743" s="1"/>
      <c r="L743" s="1"/>
      <c r="M743" s="1"/>
    </row>
    <row r="744" spans="10:13" ht="12" customHeight="1" x14ac:dyDescent="0.25">
      <c r="J744" s="354"/>
      <c r="K744" s="1"/>
      <c r="L744" s="1"/>
      <c r="M744" s="1"/>
    </row>
    <row r="745" spans="10:13" ht="12" customHeight="1" x14ac:dyDescent="0.25">
      <c r="J745" s="354"/>
      <c r="K745" s="1"/>
      <c r="L745" s="1"/>
      <c r="M745" s="1"/>
    </row>
    <row r="746" spans="10:13" ht="12" customHeight="1" x14ac:dyDescent="0.25">
      <c r="J746" s="354"/>
      <c r="K746" s="1"/>
      <c r="L746" s="1"/>
      <c r="M746" s="1"/>
    </row>
    <row r="747" spans="10:13" ht="12" customHeight="1" x14ac:dyDescent="0.25">
      <c r="J747" s="354"/>
      <c r="K747" s="1"/>
      <c r="L747" s="1"/>
      <c r="M747" s="1"/>
    </row>
    <row r="748" spans="10:13" ht="12" customHeight="1" x14ac:dyDescent="0.25">
      <c r="J748" s="354"/>
      <c r="K748" s="1"/>
      <c r="L748" s="1"/>
      <c r="M748" s="1"/>
    </row>
    <row r="749" spans="10:13" ht="12" customHeight="1" x14ac:dyDescent="0.25">
      <c r="J749" s="354"/>
      <c r="K749" s="1"/>
      <c r="L749" s="1"/>
      <c r="M749" s="1"/>
    </row>
    <row r="750" spans="10:13" ht="12" customHeight="1" x14ac:dyDescent="0.25">
      <c r="J750" s="354"/>
      <c r="K750" s="1"/>
      <c r="L750" s="1"/>
      <c r="M750" s="1"/>
    </row>
    <row r="751" spans="10:13" ht="12" customHeight="1" x14ac:dyDescent="0.25">
      <c r="J751" s="354"/>
      <c r="K751" s="1"/>
      <c r="L751" s="1"/>
      <c r="M751" s="1"/>
    </row>
    <row r="752" spans="10:13" ht="12" customHeight="1" x14ac:dyDescent="0.25">
      <c r="J752" s="354"/>
      <c r="K752" s="1"/>
      <c r="L752" s="1"/>
      <c r="M752" s="1"/>
    </row>
    <row r="753" spans="10:13" ht="12" customHeight="1" x14ac:dyDescent="0.25">
      <c r="J753" s="354"/>
      <c r="K753" s="1"/>
      <c r="L753" s="1"/>
      <c r="M753" s="1"/>
    </row>
    <row r="754" spans="10:13" ht="12" customHeight="1" x14ac:dyDescent="0.25">
      <c r="J754" s="354"/>
      <c r="K754" s="1"/>
      <c r="L754" s="1"/>
      <c r="M754" s="1"/>
    </row>
    <row r="755" spans="10:13" ht="12" customHeight="1" x14ac:dyDescent="0.25">
      <c r="J755" s="354"/>
      <c r="K755" s="1"/>
      <c r="L755" s="1"/>
      <c r="M755" s="1"/>
    </row>
    <row r="756" spans="10:13" ht="12" customHeight="1" x14ac:dyDescent="0.25">
      <c r="J756" s="354"/>
      <c r="K756" s="1"/>
      <c r="L756" s="1"/>
      <c r="M756" s="1"/>
    </row>
    <row r="757" spans="10:13" ht="12" customHeight="1" x14ac:dyDescent="0.25">
      <c r="J757" s="354"/>
      <c r="K757" s="1"/>
      <c r="L757" s="1"/>
      <c r="M757" s="1"/>
    </row>
    <row r="758" spans="10:13" ht="12" customHeight="1" x14ac:dyDescent="0.25">
      <c r="J758" s="354"/>
      <c r="K758" s="1"/>
      <c r="L758" s="1"/>
      <c r="M758" s="1"/>
    </row>
    <row r="759" spans="10:13" ht="12" customHeight="1" x14ac:dyDescent="0.25">
      <c r="J759" s="354"/>
      <c r="K759" s="1"/>
      <c r="L759" s="1"/>
      <c r="M759" s="1"/>
    </row>
    <row r="760" spans="10:13" ht="12" customHeight="1" x14ac:dyDescent="0.25">
      <c r="J760" s="354"/>
      <c r="K760" s="1"/>
      <c r="L760" s="1"/>
      <c r="M760" s="1"/>
    </row>
    <row r="761" spans="10:13" ht="12" customHeight="1" x14ac:dyDescent="0.25">
      <c r="J761" s="354"/>
      <c r="K761" s="1"/>
      <c r="L761" s="1"/>
      <c r="M761" s="1"/>
    </row>
    <row r="762" spans="10:13" ht="12" customHeight="1" x14ac:dyDescent="0.25">
      <c r="J762" s="354"/>
      <c r="K762" s="1"/>
      <c r="L762" s="1"/>
      <c r="M762" s="1"/>
    </row>
    <row r="763" spans="10:13" ht="12" customHeight="1" x14ac:dyDescent="0.25">
      <c r="J763" s="354"/>
      <c r="K763" s="1"/>
      <c r="L763" s="1"/>
      <c r="M763" s="1"/>
    </row>
    <row r="764" spans="10:13" ht="12" customHeight="1" x14ac:dyDescent="0.25">
      <c r="J764" s="354"/>
      <c r="K764" s="1"/>
      <c r="L764" s="1"/>
      <c r="M764" s="1"/>
    </row>
    <row r="765" spans="10:13" ht="12" customHeight="1" x14ac:dyDescent="0.25">
      <c r="J765" s="354"/>
      <c r="K765" s="1"/>
      <c r="L765" s="1"/>
      <c r="M765" s="1"/>
    </row>
    <row r="766" spans="10:13" ht="12" customHeight="1" x14ac:dyDescent="0.25">
      <c r="J766" s="354"/>
      <c r="K766" s="1"/>
      <c r="L766" s="1"/>
      <c r="M766" s="1"/>
    </row>
    <row r="767" spans="10:13" ht="12" customHeight="1" x14ac:dyDescent="0.25">
      <c r="J767" s="354"/>
      <c r="K767" s="1"/>
      <c r="L767" s="1"/>
      <c r="M767" s="1"/>
    </row>
    <row r="768" spans="10:13" ht="12" customHeight="1" x14ac:dyDescent="0.25">
      <c r="J768" s="354"/>
      <c r="K768" s="1"/>
      <c r="L768" s="1"/>
      <c r="M768" s="1"/>
    </row>
    <row r="769" spans="10:13" ht="12" customHeight="1" x14ac:dyDescent="0.25">
      <c r="J769" s="354"/>
      <c r="K769" s="1"/>
      <c r="L769" s="1"/>
      <c r="M769" s="1"/>
    </row>
    <row r="770" spans="10:13" ht="12" customHeight="1" x14ac:dyDescent="0.25">
      <c r="J770" s="354"/>
      <c r="K770" s="1"/>
      <c r="L770" s="1"/>
      <c r="M770" s="1"/>
    </row>
    <row r="771" spans="10:13" ht="12" customHeight="1" x14ac:dyDescent="0.25">
      <c r="J771" s="354"/>
      <c r="K771" s="1"/>
      <c r="L771" s="1"/>
      <c r="M771" s="1"/>
    </row>
    <row r="772" spans="10:13" ht="12" customHeight="1" x14ac:dyDescent="0.25">
      <c r="J772" s="354"/>
      <c r="K772" s="1"/>
      <c r="L772" s="1"/>
      <c r="M772" s="1"/>
    </row>
    <row r="773" spans="10:13" ht="12" customHeight="1" x14ac:dyDescent="0.25">
      <c r="J773" s="354"/>
      <c r="K773" s="1"/>
      <c r="L773" s="1"/>
      <c r="M773" s="1"/>
    </row>
    <row r="774" spans="10:13" ht="12" customHeight="1" x14ac:dyDescent="0.25">
      <c r="J774" s="354"/>
      <c r="K774" s="1"/>
      <c r="L774" s="1"/>
      <c r="M774" s="1"/>
    </row>
    <row r="775" spans="10:13" ht="12" customHeight="1" x14ac:dyDescent="0.25">
      <c r="J775" s="354"/>
      <c r="K775" s="1"/>
      <c r="L775" s="1"/>
      <c r="M775" s="1"/>
    </row>
    <row r="776" spans="10:13" ht="12" customHeight="1" x14ac:dyDescent="0.25">
      <c r="J776" s="354"/>
      <c r="K776" s="1"/>
      <c r="L776" s="1"/>
      <c r="M776" s="1"/>
    </row>
    <row r="777" spans="10:13" ht="12" customHeight="1" x14ac:dyDescent="0.25">
      <c r="J777" s="354"/>
      <c r="K777" s="1"/>
      <c r="L777" s="1"/>
      <c r="M777" s="1"/>
    </row>
    <row r="778" spans="10:13" ht="12" customHeight="1" x14ac:dyDescent="0.25">
      <c r="J778" s="354"/>
      <c r="K778" s="1"/>
      <c r="L778" s="1"/>
      <c r="M778" s="1"/>
    </row>
    <row r="779" spans="10:13" ht="12" customHeight="1" x14ac:dyDescent="0.25">
      <c r="J779" s="354"/>
      <c r="K779" s="1"/>
      <c r="L779" s="1"/>
      <c r="M779" s="1"/>
    </row>
    <row r="780" spans="10:13" ht="12" customHeight="1" x14ac:dyDescent="0.25">
      <c r="J780" s="354"/>
      <c r="K780" s="1"/>
      <c r="L780" s="1"/>
      <c r="M780" s="1"/>
    </row>
    <row r="781" spans="10:13" ht="12" customHeight="1" x14ac:dyDescent="0.25">
      <c r="J781" s="354"/>
      <c r="K781" s="1"/>
      <c r="L781" s="1"/>
      <c r="M781" s="1"/>
    </row>
    <row r="782" spans="10:13" ht="12" customHeight="1" x14ac:dyDescent="0.25">
      <c r="J782" s="354"/>
      <c r="K782" s="1"/>
      <c r="L782" s="1"/>
      <c r="M782" s="1"/>
    </row>
    <row r="783" spans="10:13" ht="12" customHeight="1" x14ac:dyDescent="0.25">
      <c r="J783" s="354"/>
      <c r="K783" s="1"/>
      <c r="L783" s="1"/>
      <c r="M783" s="1"/>
    </row>
    <row r="784" spans="10:13" ht="12" customHeight="1" x14ac:dyDescent="0.25">
      <c r="J784" s="354"/>
      <c r="K784" s="1"/>
      <c r="L784" s="1"/>
      <c r="M784" s="1"/>
    </row>
    <row r="785" spans="10:13" ht="12" customHeight="1" x14ac:dyDescent="0.25">
      <c r="J785" s="354"/>
      <c r="K785" s="1"/>
      <c r="L785" s="1"/>
      <c r="M785" s="1"/>
    </row>
    <row r="786" spans="10:13" ht="12" customHeight="1" x14ac:dyDescent="0.25">
      <c r="J786" s="354"/>
      <c r="K786" s="1"/>
      <c r="L786" s="1"/>
      <c r="M786" s="1"/>
    </row>
    <row r="787" spans="10:13" ht="12" customHeight="1" x14ac:dyDescent="0.25">
      <c r="J787" s="354"/>
      <c r="K787" s="1"/>
      <c r="L787" s="1"/>
      <c r="M787" s="1"/>
    </row>
    <row r="788" spans="10:13" ht="12" customHeight="1" x14ac:dyDescent="0.25">
      <c r="J788" s="354"/>
      <c r="K788" s="1"/>
      <c r="L788" s="1"/>
      <c r="M788" s="1"/>
    </row>
    <row r="789" spans="10:13" ht="12" customHeight="1" x14ac:dyDescent="0.25">
      <c r="J789" s="354"/>
      <c r="K789" s="1"/>
      <c r="L789" s="1"/>
      <c r="M789" s="1"/>
    </row>
    <row r="790" spans="10:13" ht="12" customHeight="1" x14ac:dyDescent="0.25">
      <c r="J790" s="354"/>
      <c r="K790" s="1"/>
      <c r="L790" s="1"/>
      <c r="M790" s="1"/>
    </row>
    <row r="791" spans="10:13" ht="12" customHeight="1" x14ac:dyDescent="0.25">
      <c r="J791" s="354"/>
      <c r="K791" s="1"/>
      <c r="L791" s="1"/>
      <c r="M791" s="1"/>
    </row>
    <row r="792" spans="10:13" ht="12" customHeight="1" x14ac:dyDescent="0.25">
      <c r="J792" s="354"/>
      <c r="K792" s="1"/>
      <c r="L792" s="1"/>
      <c r="M792" s="1"/>
    </row>
    <row r="793" spans="10:13" ht="12" customHeight="1" x14ac:dyDescent="0.25">
      <c r="J793" s="354"/>
      <c r="K793" s="1"/>
      <c r="L793" s="1"/>
      <c r="M793" s="1"/>
    </row>
    <row r="794" spans="10:13" ht="12" customHeight="1" x14ac:dyDescent="0.25">
      <c r="J794" s="354"/>
      <c r="K794" s="1"/>
      <c r="L794" s="1"/>
      <c r="M794" s="1"/>
    </row>
    <row r="795" spans="10:13" ht="12" customHeight="1" x14ac:dyDescent="0.25">
      <c r="J795" s="354"/>
      <c r="K795" s="1"/>
      <c r="L795" s="1"/>
      <c r="M795" s="1"/>
    </row>
    <row r="796" spans="10:13" ht="12" customHeight="1" x14ac:dyDescent="0.25">
      <c r="J796" s="354"/>
      <c r="K796" s="1"/>
      <c r="L796" s="1"/>
      <c r="M796" s="1"/>
    </row>
    <row r="797" spans="10:13" ht="12" customHeight="1" x14ac:dyDescent="0.25">
      <c r="J797" s="354"/>
      <c r="K797" s="1"/>
      <c r="L797" s="1"/>
      <c r="M797" s="1"/>
    </row>
    <row r="798" spans="10:13" ht="12" customHeight="1" x14ac:dyDescent="0.25">
      <c r="J798" s="354"/>
      <c r="K798" s="1"/>
      <c r="L798" s="1"/>
      <c r="M798" s="1"/>
    </row>
    <row r="799" spans="10:13" ht="12" customHeight="1" x14ac:dyDescent="0.25">
      <c r="J799" s="354"/>
      <c r="K799" s="1"/>
      <c r="L799" s="1"/>
      <c r="M799" s="1"/>
    </row>
    <row r="800" spans="10:13" ht="12" customHeight="1" x14ac:dyDescent="0.25">
      <c r="J800" s="354"/>
      <c r="K800" s="1"/>
      <c r="L800" s="1"/>
      <c r="M800" s="1"/>
    </row>
    <row r="801" spans="10:13" ht="12" customHeight="1" x14ac:dyDescent="0.25">
      <c r="J801" s="354"/>
      <c r="K801" s="1"/>
      <c r="L801" s="1"/>
      <c r="M801" s="1"/>
    </row>
    <row r="802" spans="10:13" ht="12" customHeight="1" x14ac:dyDescent="0.25">
      <c r="J802" s="354"/>
      <c r="K802" s="1"/>
      <c r="L802" s="1"/>
      <c r="M802" s="1"/>
    </row>
    <row r="803" spans="10:13" ht="12" customHeight="1" x14ac:dyDescent="0.25">
      <c r="J803" s="354"/>
      <c r="K803" s="1"/>
      <c r="L803" s="1"/>
      <c r="M803" s="1"/>
    </row>
    <row r="804" spans="10:13" ht="12" customHeight="1" x14ac:dyDescent="0.25">
      <c r="J804" s="354"/>
      <c r="K804" s="1"/>
      <c r="L804" s="1"/>
      <c r="M804" s="1"/>
    </row>
    <row r="805" spans="10:13" ht="12" customHeight="1" x14ac:dyDescent="0.25">
      <c r="J805" s="354"/>
      <c r="K805" s="1"/>
      <c r="L805" s="1"/>
      <c r="M805" s="1"/>
    </row>
    <row r="806" spans="10:13" ht="12" customHeight="1" x14ac:dyDescent="0.25">
      <c r="J806" s="354"/>
      <c r="K806" s="1"/>
      <c r="L806" s="1"/>
      <c r="M806" s="1"/>
    </row>
    <row r="807" spans="10:13" ht="12" customHeight="1" x14ac:dyDescent="0.25">
      <c r="J807" s="354"/>
      <c r="K807" s="1"/>
      <c r="L807" s="1"/>
      <c r="M807" s="1"/>
    </row>
    <row r="808" spans="10:13" ht="12" customHeight="1" x14ac:dyDescent="0.25">
      <c r="J808" s="354"/>
      <c r="K808" s="1"/>
      <c r="L808" s="1"/>
      <c r="M808" s="1"/>
    </row>
    <row r="809" spans="10:13" ht="12" customHeight="1" x14ac:dyDescent="0.25">
      <c r="J809" s="354"/>
      <c r="K809" s="1"/>
      <c r="L809" s="1"/>
      <c r="M809" s="1"/>
    </row>
    <row r="810" spans="10:13" ht="12" customHeight="1" x14ac:dyDescent="0.25">
      <c r="J810" s="354"/>
      <c r="K810" s="1"/>
      <c r="L810" s="1"/>
      <c r="M810" s="1"/>
    </row>
    <row r="811" spans="10:13" ht="12" customHeight="1" x14ac:dyDescent="0.25">
      <c r="J811" s="354"/>
      <c r="K811" s="1"/>
      <c r="L811" s="1"/>
      <c r="M811" s="1"/>
    </row>
    <row r="812" spans="10:13" ht="12" customHeight="1" x14ac:dyDescent="0.25">
      <c r="J812" s="354"/>
      <c r="K812" s="1"/>
      <c r="L812" s="1"/>
      <c r="M812" s="1"/>
    </row>
    <row r="813" spans="10:13" ht="12" customHeight="1" x14ac:dyDescent="0.25">
      <c r="J813" s="354"/>
      <c r="K813" s="1"/>
      <c r="L813" s="1"/>
      <c r="M813" s="1"/>
    </row>
    <row r="814" spans="10:13" ht="12" customHeight="1" x14ac:dyDescent="0.25">
      <c r="J814" s="354"/>
      <c r="K814" s="1"/>
      <c r="L814" s="1"/>
      <c r="M814" s="1"/>
    </row>
    <row r="815" spans="10:13" ht="12" customHeight="1" x14ac:dyDescent="0.25">
      <c r="J815" s="354"/>
      <c r="K815" s="1"/>
      <c r="L815" s="1"/>
      <c r="M815" s="1"/>
    </row>
    <row r="816" spans="10:13" ht="12" customHeight="1" x14ac:dyDescent="0.25">
      <c r="J816" s="354"/>
      <c r="K816" s="1"/>
      <c r="L816" s="1"/>
      <c r="M816" s="1"/>
    </row>
    <row r="817" spans="10:13" ht="12" customHeight="1" x14ac:dyDescent="0.25">
      <c r="J817" s="354"/>
      <c r="K817" s="1"/>
      <c r="L817" s="1"/>
      <c r="M817" s="1"/>
    </row>
    <row r="818" spans="10:13" ht="12" customHeight="1" x14ac:dyDescent="0.25">
      <c r="J818" s="354"/>
      <c r="K818" s="1"/>
      <c r="L818" s="1"/>
      <c r="M818" s="1"/>
    </row>
    <row r="819" spans="10:13" ht="12" customHeight="1" x14ac:dyDescent="0.25">
      <c r="J819" s="354"/>
      <c r="K819" s="1"/>
      <c r="L819" s="1"/>
      <c r="M819" s="1"/>
    </row>
    <row r="820" spans="10:13" ht="12" customHeight="1" x14ac:dyDescent="0.25">
      <c r="J820" s="354"/>
      <c r="K820" s="1"/>
      <c r="L820" s="1"/>
      <c r="M820" s="1"/>
    </row>
    <row r="821" spans="10:13" ht="12" customHeight="1" x14ac:dyDescent="0.25">
      <c r="J821" s="354"/>
      <c r="K821" s="1"/>
      <c r="L821" s="1"/>
      <c r="M821" s="1"/>
    </row>
    <row r="822" spans="10:13" ht="12" customHeight="1" x14ac:dyDescent="0.25">
      <c r="J822" s="354"/>
      <c r="K822" s="1"/>
      <c r="L822" s="1"/>
      <c r="M822" s="1"/>
    </row>
    <row r="823" spans="10:13" ht="12" customHeight="1" x14ac:dyDescent="0.25">
      <c r="J823" s="354"/>
      <c r="K823" s="1"/>
      <c r="L823" s="1"/>
      <c r="M823" s="1"/>
    </row>
    <row r="824" spans="10:13" ht="12" customHeight="1" x14ac:dyDescent="0.25">
      <c r="J824" s="354"/>
      <c r="K824" s="1"/>
      <c r="L824" s="1"/>
      <c r="M824" s="1"/>
    </row>
    <row r="825" spans="10:13" ht="12" customHeight="1" x14ac:dyDescent="0.25">
      <c r="J825" s="354"/>
      <c r="K825" s="1"/>
      <c r="L825" s="1"/>
      <c r="M825" s="1"/>
    </row>
    <row r="826" spans="10:13" ht="12" customHeight="1" x14ac:dyDescent="0.25">
      <c r="J826" s="354"/>
      <c r="K826" s="1"/>
      <c r="L826" s="1"/>
      <c r="M826" s="1"/>
    </row>
    <row r="827" spans="10:13" ht="12" customHeight="1" x14ac:dyDescent="0.25">
      <c r="J827" s="354"/>
      <c r="K827" s="1"/>
      <c r="L827" s="1"/>
      <c r="M827" s="1"/>
    </row>
    <row r="828" spans="10:13" ht="12" customHeight="1" x14ac:dyDescent="0.25">
      <c r="J828" s="354"/>
      <c r="K828" s="1"/>
      <c r="L828" s="1"/>
      <c r="M828" s="1"/>
    </row>
    <row r="829" spans="10:13" ht="12" customHeight="1" x14ac:dyDescent="0.25">
      <c r="J829" s="354"/>
      <c r="K829" s="1"/>
      <c r="L829" s="1"/>
      <c r="M829" s="1"/>
    </row>
    <row r="830" spans="10:13" ht="12" customHeight="1" x14ac:dyDescent="0.25">
      <c r="J830" s="354"/>
      <c r="K830" s="1"/>
      <c r="L830" s="1"/>
      <c r="M830" s="1"/>
    </row>
    <row r="831" spans="10:13" ht="12" customHeight="1" x14ac:dyDescent="0.25">
      <c r="J831" s="354"/>
      <c r="K831" s="1"/>
      <c r="L831" s="1"/>
      <c r="M831" s="1"/>
    </row>
    <row r="832" spans="10:13" ht="12" customHeight="1" x14ac:dyDescent="0.25">
      <c r="J832" s="354"/>
      <c r="K832" s="1"/>
      <c r="L832" s="1"/>
      <c r="M832" s="1"/>
    </row>
    <row r="833" spans="10:13" ht="12" customHeight="1" x14ac:dyDescent="0.25">
      <c r="J833" s="354"/>
      <c r="K833" s="1"/>
      <c r="L833" s="1"/>
      <c r="M833" s="1"/>
    </row>
    <row r="834" spans="10:13" ht="12" customHeight="1" x14ac:dyDescent="0.25">
      <c r="J834" s="354"/>
      <c r="K834" s="1"/>
      <c r="L834" s="1"/>
      <c r="M834" s="1"/>
    </row>
    <row r="835" spans="10:13" ht="12" customHeight="1" x14ac:dyDescent="0.25">
      <c r="J835" s="354"/>
      <c r="K835" s="1"/>
      <c r="L835" s="1"/>
      <c r="M835" s="1"/>
    </row>
    <row r="836" spans="10:13" ht="12" customHeight="1" x14ac:dyDescent="0.25">
      <c r="J836" s="354"/>
      <c r="K836" s="1"/>
      <c r="L836" s="1"/>
      <c r="M836" s="1"/>
    </row>
    <row r="837" spans="10:13" ht="12" customHeight="1" x14ac:dyDescent="0.25">
      <c r="J837" s="354"/>
      <c r="K837" s="1"/>
      <c r="L837" s="1"/>
      <c r="M837" s="1"/>
    </row>
    <row r="838" spans="10:13" ht="12" customHeight="1" x14ac:dyDescent="0.25">
      <c r="J838" s="354"/>
      <c r="K838" s="1"/>
      <c r="L838" s="1"/>
      <c r="M838" s="1"/>
    </row>
    <row r="839" spans="10:13" ht="12" customHeight="1" x14ac:dyDescent="0.25">
      <c r="J839" s="354"/>
      <c r="K839" s="1"/>
      <c r="L839" s="1"/>
      <c r="M839" s="1"/>
    </row>
    <row r="840" spans="10:13" ht="12" customHeight="1" x14ac:dyDescent="0.25">
      <c r="J840" s="354"/>
      <c r="K840" s="1"/>
      <c r="L840" s="1"/>
      <c r="M840" s="1"/>
    </row>
    <row r="841" spans="10:13" ht="12" customHeight="1" x14ac:dyDescent="0.25">
      <c r="J841" s="354"/>
      <c r="K841" s="1"/>
      <c r="L841" s="1"/>
      <c r="M841" s="1"/>
    </row>
    <row r="842" spans="10:13" ht="12" customHeight="1" x14ac:dyDescent="0.25">
      <c r="J842" s="354"/>
      <c r="K842" s="1"/>
      <c r="L842" s="1"/>
      <c r="M842" s="1"/>
    </row>
    <row r="843" spans="10:13" ht="12" customHeight="1" x14ac:dyDescent="0.25">
      <c r="J843" s="354"/>
      <c r="K843" s="1"/>
      <c r="L843" s="1"/>
      <c r="M843" s="1"/>
    </row>
    <row r="844" spans="10:13" ht="12" customHeight="1" x14ac:dyDescent="0.25">
      <c r="J844" s="354"/>
      <c r="K844" s="1"/>
      <c r="L844" s="1"/>
      <c r="M844" s="1"/>
    </row>
    <row r="845" spans="10:13" ht="12" customHeight="1" x14ac:dyDescent="0.25">
      <c r="J845" s="354"/>
      <c r="K845" s="1"/>
      <c r="L845" s="1"/>
      <c r="M845" s="1"/>
    </row>
    <row r="846" spans="10:13" ht="12" customHeight="1" x14ac:dyDescent="0.25">
      <c r="J846" s="354"/>
      <c r="K846" s="1"/>
      <c r="L846" s="1"/>
      <c r="M846" s="1"/>
    </row>
    <row r="847" spans="10:13" ht="12" customHeight="1" x14ac:dyDescent="0.25">
      <c r="J847" s="354"/>
      <c r="K847" s="1"/>
      <c r="L847" s="1"/>
      <c r="M847" s="1"/>
    </row>
    <row r="848" spans="10:13" ht="12" customHeight="1" x14ac:dyDescent="0.25">
      <c r="J848" s="354"/>
      <c r="K848" s="1"/>
      <c r="L848" s="1"/>
      <c r="M848" s="1"/>
    </row>
    <row r="849" spans="10:13" ht="12" customHeight="1" x14ac:dyDescent="0.25">
      <c r="J849" s="354"/>
      <c r="K849" s="1"/>
      <c r="L849" s="1"/>
      <c r="M849" s="1"/>
    </row>
    <row r="850" spans="10:13" ht="12" customHeight="1" x14ac:dyDescent="0.25">
      <c r="J850" s="354"/>
      <c r="K850" s="1"/>
      <c r="L850" s="1"/>
      <c r="M850" s="1"/>
    </row>
    <row r="851" spans="10:13" ht="12" customHeight="1" x14ac:dyDescent="0.25">
      <c r="J851" s="354"/>
      <c r="K851" s="1"/>
      <c r="L851" s="1"/>
      <c r="M851" s="1"/>
    </row>
    <row r="852" spans="10:13" ht="12" customHeight="1" x14ac:dyDescent="0.25">
      <c r="J852" s="354"/>
      <c r="K852" s="1"/>
      <c r="L852" s="1"/>
      <c r="M852" s="1"/>
    </row>
    <row r="853" spans="10:13" ht="12" customHeight="1" x14ac:dyDescent="0.25">
      <c r="J853" s="354"/>
      <c r="K853" s="1"/>
      <c r="L853" s="1"/>
      <c r="M853" s="1"/>
    </row>
    <row r="854" spans="10:13" ht="12" customHeight="1" x14ac:dyDescent="0.25">
      <c r="J854" s="354"/>
      <c r="K854" s="1"/>
      <c r="L854" s="1"/>
      <c r="M854" s="1"/>
    </row>
    <row r="855" spans="10:13" ht="12" customHeight="1" x14ac:dyDescent="0.25">
      <c r="J855" s="354"/>
      <c r="K855" s="1"/>
      <c r="L855" s="1"/>
      <c r="M855" s="1"/>
    </row>
    <row r="856" spans="10:13" ht="12" customHeight="1" x14ac:dyDescent="0.25">
      <c r="J856" s="354"/>
      <c r="K856" s="1"/>
      <c r="L856" s="1"/>
      <c r="M856" s="1"/>
    </row>
    <row r="857" spans="10:13" ht="12" customHeight="1" x14ac:dyDescent="0.25">
      <c r="J857" s="354"/>
      <c r="K857" s="1"/>
      <c r="L857" s="1"/>
      <c r="M857" s="1"/>
    </row>
    <row r="858" spans="10:13" ht="12" customHeight="1" x14ac:dyDescent="0.25">
      <c r="J858" s="354"/>
      <c r="K858" s="1"/>
      <c r="L858" s="1"/>
      <c r="M858" s="1"/>
    </row>
    <row r="859" spans="10:13" ht="12" customHeight="1" x14ac:dyDescent="0.25">
      <c r="J859" s="354"/>
      <c r="K859" s="1"/>
      <c r="L859" s="1"/>
      <c r="M859" s="1"/>
    </row>
    <row r="860" spans="10:13" ht="12" customHeight="1" x14ac:dyDescent="0.25">
      <c r="J860" s="354"/>
      <c r="K860" s="1"/>
      <c r="L860" s="1"/>
      <c r="M860" s="1"/>
    </row>
    <row r="861" spans="10:13" ht="12" customHeight="1" x14ac:dyDescent="0.25">
      <c r="J861" s="354"/>
      <c r="K861" s="1"/>
      <c r="L861" s="1"/>
      <c r="M861" s="1"/>
    </row>
    <row r="862" spans="10:13" ht="12" customHeight="1" x14ac:dyDescent="0.25">
      <c r="J862" s="354"/>
      <c r="K862" s="1"/>
      <c r="L862" s="1"/>
      <c r="M862" s="1"/>
    </row>
    <row r="863" spans="10:13" ht="12" customHeight="1" x14ac:dyDescent="0.25">
      <c r="J863" s="354"/>
      <c r="K863" s="1"/>
      <c r="L863" s="1"/>
      <c r="M863" s="1"/>
    </row>
    <row r="864" spans="10:13" ht="12" customHeight="1" x14ac:dyDescent="0.25">
      <c r="J864" s="354"/>
      <c r="K864" s="1"/>
      <c r="L864" s="1"/>
      <c r="M864" s="1"/>
    </row>
    <row r="865" spans="10:13" ht="12" customHeight="1" x14ac:dyDescent="0.25">
      <c r="J865" s="354"/>
      <c r="K865" s="1"/>
      <c r="L865" s="1"/>
      <c r="M865" s="1"/>
    </row>
    <row r="866" spans="10:13" ht="12" customHeight="1" x14ac:dyDescent="0.25">
      <c r="J866" s="354"/>
      <c r="K866" s="1"/>
      <c r="L866" s="1"/>
      <c r="M866" s="1"/>
    </row>
    <row r="867" spans="10:13" ht="12" customHeight="1" x14ac:dyDescent="0.25">
      <c r="J867" s="354"/>
      <c r="K867" s="1"/>
      <c r="L867" s="1"/>
      <c r="M867" s="1"/>
    </row>
    <row r="868" spans="10:13" ht="12" customHeight="1" x14ac:dyDescent="0.25">
      <c r="J868" s="354"/>
      <c r="K868" s="1"/>
      <c r="L868" s="1"/>
      <c r="M868" s="1"/>
    </row>
    <row r="869" spans="10:13" ht="12" customHeight="1" x14ac:dyDescent="0.25">
      <c r="J869" s="354"/>
      <c r="K869" s="1"/>
      <c r="L869" s="1"/>
      <c r="M869" s="1"/>
    </row>
    <row r="870" spans="10:13" ht="12" customHeight="1" x14ac:dyDescent="0.25">
      <c r="J870" s="354"/>
      <c r="K870" s="1"/>
      <c r="L870" s="1"/>
      <c r="M870" s="1"/>
    </row>
    <row r="871" spans="10:13" ht="12" customHeight="1" x14ac:dyDescent="0.25">
      <c r="J871" s="354"/>
      <c r="K871" s="1"/>
      <c r="L871" s="1"/>
      <c r="M871" s="1"/>
    </row>
    <row r="872" spans="10:13" ht="12" customHeight="1" x14ac:dyDescent="0.25">
      <c r="J872" s="354"/>
      <c r="K872" s="1"/>
      <c r="L872" s="1"/>
      <c r="M872" s="1"/>
    </row>
    <row r="873" spans="10:13" ht="12" customHeight="1" x14ac:dyDescent="0.25">
      <c r="J873" s="354"/>
      <c r="K873" s="1"/>
      <c r="L873" s="1"/>
      <c r="M873" s="1"/>
    </row>
    <row r="874" spans="10:13" ht="12" customHeight="1" x14ac:dyDescent="0.25">
      <c r="J874" s="354"/>
      <c r="K874" s="1"/>
      <c r="L874" s="1"/>
      <c r="M874" s="1"/>
    </row>
    <row r="875" spans="10:13" ht="12" customHeight="1" x14ac:dyDescent="0.25">
      <c r="J875" s="354"/>
      <c r="K875" s="1"/>
      <c r="L875" s="1"/>
      <c r="M875" s="1"/>
    </row>
    <row r="876" spans="10:13" ht="12" customHeight="1" x14ac:dyDescent="0.25">
      <c r="J876" s="354"/>
      <c r="K876" s="1"/>
      <c r="L876" s="1"/>
      <c r="M876" s="1"/>
    </row>
    <row r="877" spans="10:13" ht="12" customHeight="1" x14ac:dyDescent="0.25">
      <c r="J877" s="354"/>
      <c r="K877" s="1"/>
      <c r="L877" s="1"/>
      <c r="M877" s="1"/>
    </row>
    <row r="878" spans="10:13" ht="12" customHeight="1" x14ac:dyDescent="0.25">
      <c r="J878" s="354"/>
      <c r="K878" s="1"/>
      <c r="L878" s="1"/>
      <c r="M878" s="1"/>
    </row>
    <row r="879" spans="10:13" ht="12" customHeight="1" x14ac:dyDescent="0.25">
      <c r="J879" s="354"/>
      <c r="K879" s="1"/>
      <c r="L879" s="1"/>
      <c r="M879" s="1"/>
    </row>
    <row r="880" spans="10:13" ht="12" customHeight="1" x14ac:dyDescent="0.25">
      <c r="J880" s="354"/>
      <c r="K880" s="1"/>
      <c r="L880" s="1"/>
      <c r="M880" s="1"/>
    </row>
    <row r="881" spans="10:13" ht="12" customHeight="1" x14ac:dyDescent="0.25">
      <c r="J881" s="354"/>
      <c r="K881" s="1"/>
      <c r="L881" s="1"/>
      <c r="M881" s="1"/>
    </row>
    <row r="882" spans="10:13" ht="12" customHeight="1" x14ac:dyDescent="0.25">
      <c r="J882" s="354"/>
      <c r="K882" s="1"/>
      <c r="L882" s="1"/>
      <c r="M882" s="1"/>
    </row>
    <row r="883" spans="10:13" ht="12" customHeight="1" x14ac:dyDescent="0.25">
      <c r="J883" s="354"/>
      <c r="K883" s="1"/>
      <c r="L883" s="1"/>
      <c r="M883" s="1"/>
    </row>
    <row r="884" spans="10:13" ht="12" customHeight="1" x14ac:dyDescent="0.25">
      <c r="J884" s="354"/>
      <c r="K884" s="1"/>
      <c r="L884" s="1"/>
      <c r="M884" s="1"/>
    </row>
    <row r="885" spans="10:13" ht="12" customHeight="1" x14ac:dyDescent="0.25">
      <c r="J885" s="354"/>
      <c r="K885" s="1"/>
      <c r="L885" s="1"/>
      <c r="M885" s="1"/>
    </row>
    <row r="886" spans="10:13" ht="12" customHeight="1" x14ac:dyDescent="0.25">
      <c r="J886" s="354"/>
      <c r="K886" s="1"/>
      <c r="L886" s="1"/>
      <c r="M886" s="1"/>
    </row>
    <row r="887" spans="10:13" ht="12" customHeight="1" x14ac:dyDescent="0.25">
      <c r="J887" s="354"/>
      <c r="K887" s="1"/>
      <c r="L887" s="1"/>
      <c r="M887" s="1"/>
    </row>
    <row r="888" spans="10:13" ht="12" customHeight="1" x14ac:dyDescent="0.25">
      <c r="J888" s="354"/>
      <c r="K888" s="1"/>
      <c r="L888" s="1"/>
      <c r="M888" s="1"/>
    </row>
    <row r="889" spans="10:13" ht="12" customHeight="1" x14ac:dyDescent="0.25">
      <c r="J889" s="354"/>
      <c r="K889" s="1"/>
      <c r="L889" s="1"/>
      <c r="M889" s="1"/>
    </row>
    <row r="890" spans="10:13" ht="12" customHeight="1" x14ac:dyDescent="0.25">
      <c r="J890" s="354"/>
      <c r="K890" s="1"/>
      <c r="L890" s="1"/>
      <c r="M890" s="1"/>
    </row>
    <row r="891" spans="10:13" ht="12" customHeight="1" x14ac:dyDescent="0.25">
      <c r="J891" s="354"/>
      <c r="K891" s="1"/>
      <c r="L891" s="1"/>
      <c r="M891" s="1"/>
    </row>
    <row r="892" spans="10:13" ht="12" customHeight="1" x14ac:dyDescent="0.25">
      <c r="J892" s="354"/>
      <c r="K892" s="1"/>
      <c r="L892" s="1"/>
      <c r="M892" s="1"/>
    </row>
    <row r="893" spans="10:13" ht="12" customHeight="1" x14ac:dyDescent="0.25">
      <c r="J893" s="354"/>
      <c r="K893" s="1"/>
      <c r="L893" s="1"/>
      <c r="M893" s="1"/>
    </row>
    <row r="894" spans="10:13" ht="12" customHeight="1" x14ac:dyDescent="0.25">
      <c r="J894" s="354"/>
      <c r="K894" s="1"/>
      <c r="L894" s="1"/>
      <c r="M894" s="1"/>
    </row>
    <row r="895" spans="10:13" ht="12" customHeight="1" x14ac:dyDescent="0.25">
      <c r="J895" s="354"/>
      <c r="K895" s="1"/>
      <c r="L895" s="1"/>
      <c r="M895" s="1"/>
    </row>
    <row r="896" spans="10:13" ht="12" customHeight="1" x14ac:dyDescent="0.25">
      <c r="J896" s="354"/>
      <c r="K896" s="1"/>
      <c r="L896" s="1"/>
      <c r="M896" s="1"/>
    </row>
    <row r="897" spans="10:13" ht="12" customHeight="1" x14ac:dyDescent="0.25">
      <c r="J897" s="354"/>
      <c r="K897" s="1"/>
      <c r="L897" s="1"/>
      <c r="M897" s="1"/>
    </row>
    <row r="898" spans="10:13" ht="12" customHeight="1" x14ac:dyDescent="0.25">
      <c r="J898" s="354"/>
      <c r="K898" s="1"/>
      <c r="L898" s="1"/>
      <c r="M898" s="1"/>
    </row>
    <row r="899" spans="10:13" ht="12" customHeight="1" x14ac:dyDescent="0.25">
      <c r="J899" s="354"/>
      <c r="K899" s="1"/>
      <c r="L899" s="1"/>
      <c r="M899" s="1"/>
    </row>
    <row r="900" spans="10:13" ht="12" customHeight="1" x14ac:dyDescent="0.25">
      <c r="J900" s="354"/>
      <c r="K900" s="1"/>
      <c r="L900" s="1"/>
      <c r="M900" s="1"/>
    </row>
    <row r="901" spans="10:13" ht="12" customHeight="1" x14ac:dyDescent="0.25">
      <c r="J901" s="354"/>
      <c r="K901" s="1"/>
      <c r="L901" s="1"/>
      <c r="M901" s="1"/>
    </row>
    <row r="902" spans="10:13" ht="12" customHeight="1" x14ac:dyDescent="0.25">
      <c r="J902" s="354"/>
      <c r="K902" s="1"/>
      <c r="L902" s="1"/>
      <c r="M902" s="1"/>
    </row>
    <row r="903" spans="10:13" ht="12" customHeight="1" x14ac:dyDescent="0.25">
      <c r="J903" s="354"/>
      <c r="K903" s="1"/>
      <c r="L903" s="1"/>
      <c r="M903" s="1"/>
    </row>
    <row r="904" spans="10:13" ht="12" customHeight="1" x14ac:dyDescent="0.25">
      <c r="J904" s="354"/>
      <c r="K904" s="1"/>
      <c r="L904" s="1"/>
      <c r="M904" s="1"/>
    </row>
    <row r="905" spans="10:13" ht="12" customHeight="1" x14ac:dyDescent="0.25">
      <c r="J905" s="354"/>
      <c r="K905" s="1"/>
      <c r="L905" s="1"/>
      <c r="M905" s="1"/>
    </row>
    <row r="906" spans="10:13" ht="12" customHeight="1" x14ac:dyDescent="0.25">
      <c r="J906" s="354"/>
      <c r="K906" s="1"/>
      <c r="L906" s="1"/>
      <c r="M906" s="1"/>
    </row>
    <row r="907" spans="10:13" ht="12" customHeight="1" x14ac:dyDescent="0.25">
      <c r="J907" s="354"/>
      <c r="K907" s="1"/>
      <c r="L907" s="1"/>
      <c r="M907" s="1"/>
    </row>
    <row r="908" spans="10:13" ht="12" customHeight="1" x14ac:dyDescent="0.25">
      <c r="J908" s="354"/>
      <c r="K908" s="1"/>
      <c r="L908" s="1"/>
      <c r="M908" s="1"/>
    </row>
    <row r="909" spans="10:13" ht="12" customHeight="1" x14ac:dyDescent="0.25">
      <c r="J909" s="354"/>
      <c r="K909" s="1"/>
      <c r="L909" s="1"/>
      <c r="M909" s="1"/>
    </row>
    <row r="910" spans="10:13" ht="12" customHeight="1" x14ac:dyDescent="0.25">
      <c r="J910" s="354"/>
      <c r="K910" s="1"/>
      <c r="L910" s="1"/>
      <c r="M910" s="1"/>
    </row>
    <row r="911" spans="10:13" ht="12" customHeight="1" x14ac:dyDescent="0.25">
      <c r="J911" s="354"/>
      <c r="K911" s="1"/>
      <c r="L911" s="1"/>
      <c r="M911" s="1"/>
    </row>
    <row r="912" spans="10:13" ht="12" customHeight="1" x14ac:dyDescent="0.25">
      <c r="J912" s="354"/>
      <c r="K912" s="1"/>
      <c r="L912" s="1"/>
      <c r="M912" s="1"/>
    </row>
    <row r="913" spans="10:13" ht="12" customHeight="1" x14ac:dyDescent="0.25">
      <c r="J913" s="354"/>
      <c r="K913" s="1"/>
      <c r="L913" s="1"/>
      <c r="M913" s="1"/>
    </row>
    <row r="914" spans="10:13" ht="12" customHeight="1" x14ac:dyDescent="0.25">
      <c r="J914" s="354"/>
      <c r="K914" s="1"/>
      <c r="L914" s="1"/>
      <c r="M914" s="1"/>
    </row>
    <row r="915" spans="10:13" ht="12" customHeight="1" x14ac:dyDescent="0.25">
      <c r="J915" s="354"/>
      <c r="K915" s="1"/>
      <c r="L915" s="1"/>
      <c r="M915" s="1"/>
    </row>
    <row r="916" spans="10:13" ht="12" customHeight="1" x14ac:dyDescent="0.25">
      <c r="J916" s="354"/>
      <c r="K916" s="1"/>
      <c r="L916" s="1"/>
      <c r="M916" s="1"/>
    </row>
    <row r="917" spans="10:13" ht="12" customHeight="1" x14ac:dyDescent="0.25">
      <c r="J917" s="354"/>
      <c r="K917" s="1"/>
      <c r="L917" s="1"/>
      <c r="M917" s="1"/>
    </row>
    <row r="918" spans="10:13" ht="12" customHeight="1" x14ac:dyDescent="0.25">
      <c r="J918" s="354"/>
      <c r="K918" s="1"/>
      <c r="L918" s="1"/>
      <c r="M918" s="1"/>
    </row>
    <row r="919" spans="10:13" ht="12" customHeight="1" x14ac:dyDescent="0.25">
      <c r="J919" s="354"/>
      <c r="K919" s="1"/>
      <c r="L919" s="1"/>
      <c r="M919" s="1"/>
    </row>
    <row r="920" spans="10:13" ht="12" customHeight="1" x14ac:dyDescent="0.25">
      <c r="J920" s="354"/>
      <c r="K920" s="1"/>
      <c r="L920" s="1"/>
      <c r="M920" s="1"/>
    </row>
    <row r="921" spans="10:13" ht="12" customHeight="1" x14ac:dyDescent="0.25">
      <c r="J921" s="354"/>
      <c r="K921" s="1"/>
      <c r="L921" s="1"/>
      <c r="M921" s="1"/>
    </row>
    <row r="922" spans="10:13" ht="12" customHeight="1" x14ac:dyDescent="0.25">
      <c r="J922" s="354"/>
      <c r="K922" s="1"/>
      <c r="L922" s="1"/>
      <c r="M922" s="1"/>
    </row>
    <row r="923" spans="10:13" ht="12" customHeight="1" x14ac:dyDescent="0.25">
      <c r="J923" s="354"/>
      <c r="K923" s="1"/>
      <c r="L923" s="1"/>
      <c r="M923" s="1"/>
    </row>
    <row r="924" spans="10:13" ht="12" customHeight="1" x14ac:dyDescent="0.25">
      <c r="J924" s="354"/>
      <c r="K924" s="1"/>
      <c r="L924" s="1"/>
      <c r="M924" s="1"/>
    </row>
    <row r="925" spans="10:13" ht="12" customHeight="1" x14ac:dyDescent="0.25">
      <c r="J925" s="354"/>
      <c r="K925" s="1"/>
      <c r="L925" s="1"/>
      <c r="M925" s="1"/>
    </row>
    <row r="926" spans="10:13" ht="12" customHeight="1" x14ac:dyDescent="0.25">
      <c r="J926" s="354"/>
      <c r="K926" s="1"/>
      <c r="L926" s="1"/>
      <c r="M926" s="1"/>
    </row>
    <row r="927" spans="10:13" ht="12" customHeight="1" x14ac:dyDescent="0.25">
      <c r="J927" s="354"/>
      <c r="K927" s="1"/>
      <c r="L927" s="1"/>
      <c r="M927" s="1"/>
    </row>
    <row r="928" spans="10:13" ht="12" customHeight="1" x14ac:dyDescent="0.25">
      <c r="J928" s="354"/>
      <c r="K928" s="1"/>
      <c r="L928" s="1"/>
      <c r="M928" s="1"/>
    </row>
    <row r="929" spans="10:13" ht="12" customHeight="1" x14ac:dyDescent="0.25">
      <c r="J929" s="354"/>
      <c r="K929" s="1"/>
      <c r="L929" s="1"/>
      <c r="M929" s="1"/>
    </row>
    <row r="930" spans="10:13" ht="12" customHeight="1" x14ac:dyDescent="0.25">
      <c r="J930" s="354"/>
      <c r="K930" s="1"/>
      <c r="L930" s="1"/>
      <c r="M930" s="1"/>
    </row>
    <row r="931" spans="10:13" ht="12" customHeight="1" x14ac:dyDescent="0.25">
      <c r="J931" s="354"/>
      <c r="K931" s="1"/>
      <c r="L931" s="1"/>
      <c r="M931" s="1"/>
    </row>
    <row r="932" spans="10:13" ht="12" customHeight="1" x14ac:dyDescent="0.25">
      <c r="J932" s="354"/>
      <c r="K932" s="1"/>
      <c r="L932" s="1"/>
      <c r="M932" s="1"/>
    </row>
    <row r="933" spans="10:13" ht="12" customHeight="1" x14ac:dyDescent="0.25">
      <c r="J933" s="354"/>
      <c r="K933" s="1"/>
      <c r="L933" s="1"/>
      <c r="M933" s="1"/>
    </row>
    <row r="934" spans="10:13" ht="12" customHeight="1" x14ac:dyDescent="0.25">
      <c r="J934" s="354"/>
      <c r="K934" s="1"/>
      <c r="L934" s="1"/>
      <c r="M934" s="1"/>
    </row>
    <row r="935" spans="10:13" ht="12" customHeight="1" x14ac:dyDescent="0.25">
      <c r="J935" s="354"/>
      <c r="K935" s="1"/>
      <c r="L935" s="1"/>
      <c r="M935" s="1"/>
    </row>
    <row r="936" spans="10:13" ht="12" customHeight="1" x14ac:dyDescent="0.25">
      <c r="J936" s="354"/>
      <c r="K936" s="1"/>
      <c r="L936" s="1"/>
      <c r="M936" s="1"/>
    </row>
    <row r="937" spans="10:13" ht="12" customHeight="1" x14ac:dyDescent="0.25">
      <c r="J937" s="354"/>
      <c r="K937" s="1"/>
      <c r="L937" s="1"/>
      <c r="M937" s="1"/>
    </row>
    <row r="938" spans="10:13" ht="12" customHeight="1" x14ac:dyDescent="0.25">
      <c r="J938" s="354"/>
      <c r="K938" s="1"/>
      <c r="L938" s="1"/>
      <c r="M938" s="1"/>
    </row>
    <row r="939" spans="10:13" ht="12" customHeight="1" x14ac:dyDescent="0.25">
      <c r="J939" s="354"/>
      <c r="K939" s="1"/>
      <c r="L939" s="1"/>
      <c r="M939" s="1"/>
    </row>
    <row r="940" spans="10:13" ht="12" customHeight="1" x14ac:dyDescent="0.25">
      <c r="J940" s="354"/>
      <c r="K940" s="1"/>
      <c r="L940" s="1"/>
      <c r="M940" s="1"/>
    </row>
    <row r="941" spans="10:13" ht="12" customHeight="1" x14ac:dyDescent="0.25">
      <c r="J941" s="354"/>
      <c r="K941" s="1"/>
      <c r="L941" s="1"/>
      <c r="M941" s="1"/>
    </row>
    <row r="942" spans="10:13" ht="12" customHeight="1" x14ac:dyDescent="0.25">
      <c r="J942" s="354"/>
      <c r="K942" s="1"/>
      <c r="L942" s="1"/>
      <c r="M942" s="1"/>
    </row>
    <row r="943" spans="10:13" ht="12" customHeight="1" x14ac:dyDescent="0.25">
      <c r="J943" s="354"/>
      <c r="K943" s="1"/>
      <c r="L943" s="1"/>
      <c r="M943" s="1"/>
    </row>
    <row r="944" spans="10:13" ht="12" customHeight="1" x14ac:dyDescent="0.25">
      <c r="J944" s="354"/>
      <c r="K944" s="1"/>
      <c r="L944" s="1"/>
      <c r="M944" s="1"/>
    </row>
    <row r="945" spans="10:13" ht="12" customHeight="1" x14ac:dyDescent="0.25">
      <c r="J945" s="354"/>
      <c r="K945" s="1"/>
      <c r="L945" s="1"/>
      <c r="M945" s="1"/>
    </row>
    <row r="946" spans="10:13" ht="12" customHeight="1" x14ac:dyDescent="0.25">
      <c r="J946" s="354"/>
      <c r="K946" s="1"/>
      <c r="L946" s="1"/>
      <c r="M946" s="1"/>
    </row>
    <row r="947" spans="10:13" ht="12" customHeight="1" x14ac:dyDescent="0.25">
      <c r="J947" s="354"/>
      <c r="K947" s="1"/>
      <c r="L947" s="1"/>
      <c r="M947" s="1"/>
    </row>
    <row r="948" spans="10:13" ht="12" customHeight="1" x14ac:dyDescent="0.25">
      <c r="J948" s="354"/>
      <c r="K948" s="1"/>
      <c r="L948" s="1"/>
      <c r="M948" s="1"/>
    </row>
    <row r="949" spans="10:13" ht="12" customHeight="1" x14ac:dyDescent="0.25">
      <c r="J949" s="354"/>
      <c r="K949" s="1"/>
      <c r="L949" s="1"/>
      <c r="M949" s="1"/>
    </row>
    <row r="950" spans="10:13" ht="12" customHeight="1" x14ac:dyDescent="0.25">
      <c r="J950" s="354"/>
      <c r="K950" s="1"/>
      <c r="L950" s="1"/>
      <c r="M950" s="1"/>
    </row>
    <row r="951" spans="10:13" ht="12" customHeight="1" x14ac:dyDescent="0.25">
      <c r="J951" s="354"/>
      <c r="K951" s="1"/>
      <c r="L951" s="1"/>
      <c r="M951" s="1"/>
    </row>
    <row r="952" spans="10:13" ht="12" customHeight="1" x14ac:dyDescent="0.25">
      <c r="J952" s="354"/>
      <c r="K952" s="1"/>
      <c r="L952" s="1"/>
      <c r="M952" s="1"/>
    </row>
    <row r="953" spans="10:13" ht="12" customHeight="1" x14ac:dyDescent="0.25">
      <c r="J953" s="354"/>
      <c r="K953" s="1"/>
      <c r="L953" s="1"/>
      <c r="M953" s="1"/>
    </row>
    <row r="954" spans="10:13" ht="12" customHeight="1" x14ac:dyDescent="0.25">
      <c r="J954" s="354"/>
      <c r="K954" s="1"/>
      <c r="L954" s="1"/>
      <c r="M954" s="1"/>
    </row>
    <row r="955" spans="10:13" ht="12" customHeight="1" x14ac:dyDescent="0.25">
      <c r="J955" s="354"/>
      <c r="K955" s="1"/>
      <c r="L955" s="1"/>
      <c r="M955" s="1"/>
    </row>
    <row r="956" spans="10:13" ht="12" customHeight="1" x14ac:dyDescent="0.25">
      <c r="J956" s="354"/>
      <c r="K956" s="1"/>
      <c r="L956" s="1"/>
      <c r="M956" s="1"/>
    </row>
    <row r="957" spans="10:13" ht="12" customHeight="1" x14ac:dyDescent="0.25">
      <c r="J957" s="354"/>
      <c r="K957" s="1"/>
      <c r="L957" s="1"/>
      <c r="M957" s="1"/>
    </row>
    <row r="958" spans="10:13" ht="12" customHeight="1" x14ac:dyDescent="0.25">
      <c r="J958" s="354"/>
      <c r="K958" s="1"/>
      <c r="L958" s="1"/>
      <c r="M958" s="1"/>
    </row>
    <row r="959" spans="10:13" ht="12" customHeight="1" x14ac:dyDescent="0.25">
      <c r="J959" s="354"/>
      <c r="K959" s="1"/>
      <c r="L959" s="1"/>
      <c r="M959" s="1"/>
    </row>
    <row r="960" spans="10:13" ht="12" customHeight="1" x14ac:dyDescent="0.25">
      <c r="J960" s="354"/>
      <c r="K960" s="1"/>
      <c r="L960" s="1"/>
      <c r="M960" s="1"/>
    </row>
    <row r="961" spans="10:13" ht="12" customHeight="1" x14ac:dyDescent="0.25">
      <c r="J961" s="354"/>
      <c r="K961" s="1"/>
      <c r="L961" s="1"/>
      <c r="M961" s="1"/>
    </row>
    <row r="962" spans="10:13" ht="12" customHeight="1" x14ac:dyDescent="0.25">
      <c r="J962" s="354"/>
      <c r="K962" s="1"/>
      <c r="L962" s="1"/>
      <c r="M962" s="1"/>
    </row>
    <row r="963" spans="10:13" ht="12" customHeight="1" x14ac:dyDescent="0.25">
      <c r="J963" s="354"/>
      <c r="K963" s="1"/>
      <c r="L963" s="1"/>
      <c r="M963" s="1"/>
    </row>
    <row r="964" spans="10:13" ht="12" customHeight="1" x14ac:dyDescent="0.25">
      <c r="J964" s="354"/>
      <c r="K964" s="1"/>
      <c r="L964" s="1"/>
      <c r="M964" s="1"/>
    </row>
    <row r="965" spans="10:13" ht="12" customHeight="1" x14ac:dyDescent="0.25">
      <c r="J965" s="354"/>
      <c r="K965" s="1"/>
      <c r="L965" s="1"/>
      <c r="M965" s="1"/>
    </row>
    <row r="966" spans="10:13" ht="12" customHeight="1" x14ac:dyDescent="0.25">
      <c r="J966" s="354"/>
      <c r="K966" s="1"/>
      <c r="L966" s="1"/>
      <c r="M966" s="1"/>
    </row>
    <row r="967" spans="10:13" ht="12" customHeight="1" x14ac:dyDescent="0.25">
      <c r="J967" s="354"/>
      <c r="K967" s="1"/>
      <c r="L967" s="1"/>
      <c r="M967" s="1"/>
    </row>
    <row r="968" spans="10:13" ht="12" customHeight="1" x14ac:dyDescent="0.25">
      <c r="J968" s="354"/>
      <c r="K968" s="1"/>
      <c r="L968" s="1"/>
      <c r="M968" s="1"/>
    </row>
    <row r="969" spans="10:13" ht="12" customHeight="1" x14ac:dyDescent="0.25">
      <c r="J969" s="354"/>
      <c r="K969" s="1"/>
      <c r="L969" s="1"/>
      <c r="M969" s="1"/>
    </row>
    <row r="970" spans="10:13" ht="12" customHeight="1" x14ac:dyDescent="0.25">
      <c r="J970" s="354"/>
      <c r="K970" s="1"/>
      <c r="L970" s="1"/>
      <c r="M970" s="1"/>
    </row>
    <row r="971" spans="10:13" ht="12" customHeight="1" x14ac:dyDescent="0.25">
      <c r="J971" s="354"/>
      <c r="K971" s="1"/>
      <c r="L971" s="1"/>
      <c r="M971" s="1"/>
    </row>
    <row r="972" spans="10:13" ht="12" customHeight="1" x14ac:dyDescent="0.25">
      <c r="J972" s="354"/>
      <c r="K972" s="1"/>
      <c r="L972" s="1"/>
      <c r="M972" s="1"/>
    </row>
    <row r="973" spans="10:13" ht="12" customHeight="1" x14ac:dyDescent="0.25">
      <c r="J973" s="354"/>
      <c r="K973" s="1"/>
      <c r="L973" s="1"/>
      <c r="M973" s="1"/>
    </row>
    <row r="974" spans="10:13" ht="12" customHeight="1" x14ac:dyDescent="0.25">
      <c r="J974" s="354"/>
      <c r="K974" s="1"/>
      <c r="L974" s="1"/>
      <c r="M974" s="1"/>
    </row>
    <row r="975" spans="10:13" ht="12" customHeight="1" x14ac:dyDescent="0.25">
      <c r="J975" s="354"/>
      <c r="K975" s="1"/>
      <c r="L975" s="1"/>
      <c r="M975" s="1"/>
    </row>
    <row r="976" spans="10:13" ht="12" customHeight="1" x14ac:dyDescent="0.25">
      <c r="J976" s="354"/>
      <c r="K976" s="1"/>
      <c r="L976" s="1"/>
      <c r="M976" s="1"/>
    </row>
    <row r="977" spans="10:13" ht="12" customHeight="1" x14ac:dyDescent="0.25">
      <c r="J977" s="354"/>
      <c r="K977" s="1"/>
      <c r="L977" s="1"/>
      <c r="M977" s="1"/>
    </row>
    <row r="978" spans="10:13" ht="12" customHeight="1" x14ac:dyDescent="0.25">
      <c r="J978" s="354"/>
      <c r="K978" s="1"/>
      <c r="L978" s="1"/>
      <c r="M978" s="1"/>
    </row>
    <row r="979" spans="10:13" ht="12" customHeight="1" x14ac:dyDescent="0.25">
      <c r="J979" s="354"/>
      <c r="K979" s="1"/>
      <c r="L979" s="1"/>
      <c r="M979" s="1"/>
    </row>
    <row r="980" spans="10:13" ht="12" customHeight="1" x14ac:dyDescent="0.25">
      <c r="J980" s="354"/>
      <c r="K980" s="1"/>
      <c r="L980" s="1"/>
      <c r="M980" s="1"/>
    </row>
    <row r="981" spans="10:13" ht="12" customHeight="1" x14ac:dyDescent="0.25">
      <c r="J981" s="354"/>
      <c r="K981" s="1"/>
      <c r="L981" s="1"/>
      <c r="M981" s="1"/>
    </row>
    <row r="982" spans="10:13" ht="12" customHeight="1" x14ac:dyDescent="0.25">
      <c r="J982" s="354"/>
      <c r="K982" s="1"/>
      <c r="L982" s="1"/>
      <c r="M982" s="1"/>
    </row>
    <row r="983" spans="10:13" ht="12" customHeight="1" x14ac:dyDescent="0.25">
      <c r="J983" s="354"/>
      <c r="K983" s="1"/>
      <c r="L983" s="1"/>
      <c r="M983" s="1"/>
    </row>
    <row r="984" spans="10:13" ht="12" customHeight="1" x14ac:dyDescent="0.25">
      <c r="J984" s="354"/>
      <c r="K984" s="1"/>
      <c r="L984" s="1"/>
      <c r="M984" s="1"/>
    </row>
    <row r="985" spans="10:13" ht="12" customHeight="1" x14ac:dyDescent="0.25">
      <c r="J985" s="354"/>
      <c r="K985" s="1"/>
      <c r="L985" s="1"/>
      <c r="M985" s="1"/>
    </row>
    <row r="986" spans="10:13" ht="12" customHeight="1" x14ac:dyDescent="0.25">
      <c r="J986" s="354"/>
      <c r="K986" s="1"/>
      <c r="L986" s="1"/>
      <c r="M986" s="1"/>
    </row>
    <row r="987" spans="10:13" ht="12" customHeight="1" x14ac:dyDescent="0.25">
      <c r="J987" s="354"/>
      <c r="K987" s="1"/>
      <c r="L987" s="1"/>
      <c r="M987" s="1"/>
    </row>
    <row r="988" spans="10:13" ht="12" customHeight="1" x14ac:dyDescent="0.25">
      <c r="J988" s="354"/>
      <c r="K988" s="1"/>
      <c r="L988" s="1"/>
      <c r="M988" s="1"/>
    </row>
    <row r="989" spans="10:13" ht="12" customHeight="1" x14ac:dyDescent="0.25">
      <c r="J989" s="354"/>
      <c r="K989" s="1"/>
      <c r="L989" s="1"/>
      <c r="M989" s="1"/>
    </row>
    <row r="990" spans="10:13" ht="12" customHeight="1" x14ac:dyDescent="0.25">
      <c r="J990" s="354"/>
      <c r="K990" s="1"/>
      <c r="L990" s="1"/>
      <c r="M990" s="1"/>
    </row>
    <row r="991" spans="10:13" ht="12" customHeight="1" x14ac:dyDescent="0.25">
      <c r="J991" s="354"/>
      <c r="K991" s="1"/>
      <c r="L991" s="1"/>
      <c r="M991" s="1"/>
    </row>
    <row r="992" spans="10:13" ht="12" customHeight="1" x14ac:dyDescent="0.25">
      <c r="J992" s="354"/>
      <c r="K992" s="1"/>
      <c r="L992" s="1"/>
      <c r="M992" s="1"/>
    </row>
    <row r="993" spans="10:13" ht="12" customHeight="1" x14ac:dyDescent="0.25">
      <c r="J993" s="354"/>
      <c r="K993" s="1"/>
      <c r="L993" s="1"/>
      <c r="M993" s="1"/>
    </row>
    <row r="994" spans="10:13" ht="12" customHeight="1" x14ac:dyDescent="0.25">
      <c r="J994" s="354"/>
      <c r="K994" s="1"/>
      <c r="L994" s="1"/>
      <c r="M994" s="1"/>
    </row>
    <row r="995" spans="10:13" ht="12" customHeight="1" x14ac:dyDescent="0.25">
      <c r="J995" s="354"/>
      <c r="K995" s="1"/>
      <c r="L995" s="1"/>
      <c r="M995" s="1"/>
    </row>
    <row r="996" spans="10:13" ht="12" customHeight="1" x14ac:dyDescent="0.25">
      <c r="J996" s="354"/>
      <c r="K996" s="1"/>
      <c r="L996" s="1"/>
      <c r="M996" s="1"/>
    </row>
    <row r="997" spans="10:13" ht="12" customHeight="1" x14ac:dyDescent="0.25">
      <c r="J997" s="354"/>
      <c r="K997" s="1"/>
      <c r="L997" s="1"/>
      <c r="M997" s="1"/>
    </row>
    <row r="998" spans="10:13" ht="12" customHeight="1" x14ac:dyDescent="0.25">
      <c r="J998" s="354"/>
      <c r="K998" s="1"/>
      <c r="L998" s="1"/>
      <c r="M998" s="1"/>
    </row>
    <row r="999" spans="10:13" ht="12" customHeight="1" x14ac:dyDescent="0.25">
      <c r="J999" s="354"/>
      <c r="K999" s="1"/>
      <c r="L999" s="1"/>
      <c r="M999" s="1"/>
    </row>
    <row r="1000" spans="10:13" ht="12" customHeight="1" x14ac:dyDescent="0.25">
      <c r="J1000" s="354"/>
      <c r="K1000" s="1"/>
      <c r="L1000" s="1"/>
      <c r="M1000" s="1"/>
    </row>
    <row r="1001" spans="10:13" ht="12" customHeight="1" x14ac:dyDescent="0.25">
      <c r="J1001" s="354"/>
      <c r="K1001" s="1"/>
      <c r="L1001" s="1"/>
      <c r="M1001" s="1"/>
    </row>
    <row r="1002" spans="10:13" ht="12" customHeight="1" x14ac:dyDescent="0.25">
      <c r="J1002" s="354"/>
      <c r="K1002" s="1"/>
      <c r="L1002" s="1"/>
      <c r="M1002" s="1"/>
    </row>
    <row r="1003" spans="10:13" ht="12" customHeight="1" x14ac:dyDescent="0.25">
      <c r="J1003" s="354"/>
      <c r="K1003" s="1"/>
      <c r="L1003" s="1"/>
      <c r="M1003" s="1"/>
    </row>
    <row r="1004" spans="10:13" ht="12" customHeight="1" x14ac:dyDescent="0.25">
      <c r="J1004" s="354"/>
      <c r="K1004" s="1"/>
      <c r="L1004" s="1"/>
      <c r="M1004" s="1"/>
    </row>
    <row r="1005" spans="10:13" ht="12" customHeight="1" x14ac:dyDescent="0.25">
      <c r="J1005" s="354"/>
      <c r="K1005" s="1"/>
      <c r="L1005" s="1"/>
      <c r="M1005" s="1"/>
    </row>
    <row r="1006" spans="10:13" ht="12" customHeight="1" x14ac:dyDescent="0.25">
      <c r="J1006" s="354"/>
      <c r="K1006" s="1"/>
      <c r="L1006" s="1"/>
      <c r="M1006" s="1"/>
    </row>
    <row r="1007" spans="10:13" ht="12" customHeight="1" x14ac:dyDescent="0.25">
      <c r="J1007" s="354"/>
      <c r="K1007" s="1"/>
      <c r="L1007" s="1"/>
      <c r="M1007" s="1"/>
    </row>
    <row r="1008" spans="10:13" ht="12" customHeight="1" x14ac:dyDescent="0.25">
      <c r="J1008" s="354"/>
      <c r="K1008" s="1"/>
      <c r="L1008" s="1"/>
      <c r="M1008" s="1"/>
    </row>
    <row r="1009" spans="10:13" ht="12" customHeight="1" x14ac:dyDescent="0.25">
      <c r="J1009" s="354"/>
      <c r="K1009" s="1"/>
      <c r="L1009" s="1"/>
      <c r="M1009" s="1"/>
    </row>
    <row r="1010" spans="10:13" ht="12" customHeight="1" x14ac:dyDescent="0.25">
      <c r="J1010" s="354"/>
      <c r="K1010" s="1"/>
      <c r="L1010" s="1"/>
      <c r="M1010" s="1"/>
    </row>
    <row r="1011" spans="10:13" ht="12" customHeight="1" x14ac:dyDescent="0.25">
      <c r="J1011" s="354"/>
      <c r="K1011" s="1"/>
      <c r="L1011" s="1"/>
      <c r="M1011" s="1"/>
    </row>
    <row r="1012" spans="10:13" ht="12" customHeight="1" x14ac:dyDescent="0.25">
      <c r="J1012" s="354"/>
      <c r="K1012" s="1"/>
      <c r="L1012" s="1"/>
      <c r="M1012" s="1"/>
    </row>
    <row r="1013" spans="10:13" ht="12" customHeight="1" x14ac:dyDescent="0.25">
      <c r="J1013" s="354"/>
      <c r="K1013" s="1"/>
      <c r="L1013" s="1"/>
      <c r="M1013" s="1"/>
    </row>
    <row r="1014" spans="10:13" ht="12" customHeight="1" x14ac:dyDescent="0.25">
      <c r="J1014" s="354"/>
      <c r="K1014" s="1"/>
      <c r="L1014" s="1"/>
      <c r="M1014" s="1"/>
    </row>
    <row r="1015" spans="10:13" ht="12" customHeight="1" x14ac:dyDescent="0.25">
      <c r="J1015" s="354"/>
      <c r="K1015" s="1"/>
      <c r="L1015" s="1"/>
      <c r="M1015" s="1"/>
    </row>
    <row r="1016" spans="10:13" ht="12" customHeight="1" x14ac:dyDescent="0.25">
      <c r="J1016" s="354"/>
      <c r="K1016" s="1"/>
      <c r="L1016" s="1"/>
      <c r="M1016" s="1"/>
    </row>
    <row r="1017" spans="10:13" ht="12" customHeight="1" x14ac:dyDescent="0.25">
      <c r="J1017" s="354"/>
      <c r="K1017" s="1"/>
      <c r="L1017" s="1"/>
      <c r="M1017" s="1"/>
    </row>
    <row r="1018" spans="10:13" ht="12" customHeight="1" x14ac:dyDescent="0.25">
      <c r="J1018" s="354"/>
      <c r="K1018" s="1"/>
      <c r="L1018" s="1"/>
      <c r="M1018" s="1"/>
    </row>
    <row r="1019" spans="10:13" ht="12" customHeight="1" x14ac:dyDescent="0.25">
      <c r="J1019" s="354"/>
      <c r="K1019" s="1"/>
      <c r="L1019" s="1"/>
      <c r="M1019" s="1"/>
    </row>
    <row r="1020" spans="10:13" ht="12" customHeight="1" x14ac:dyDescent="0.25">
      <c r="J1020" s="354"/>
      <c r="K1020" s="1"/>
      <c r="L1020" s="1"/>
      <c r="M1020" s="1"/>
    </row>
    <row r="1021" spans="10:13" ht="12" customHeight="1" x14ac:dyDescent="0.25">
      <c r="J1021" s="354"/>
      <c r="K1021" s="1"/>
      <c r="L1021" s="1"/>
      <c r="M1021" s="1"/>
    </row>
    <row r="1022" spans="10:13" ht="12" customHeight="1" x14ac:dyDescent="0.25">
      <c r="J1022" s="354"/>
      <c r="K1022" s="1"/>
      <c r="L1022" s="1"/>
      <c r="M1022" s="1"/>
    </row>
    <row r="1023" spans="10:13" ht="12" customHeight="1" x14ac:dyDescent="0.25">
      <c r="J1023" s="354"/>
      <c r="K1023" s="1"/>
      <c r="L1023" s="1"/>
      <c r="M1023" s="1"/>
    </row>
    <row r="1024" spans="10:13" ht="12" customHeight="1" x14ac:dyDescent="0.25">
      <c r="J1024" s="354"/>
      <c r="K1024" s="1"/>
      <c r="L1024" s="1"/>
      <c r="M1024" s="1"/>
    </row>
    <row r="1025" spans="10:13" ht="12" customHeight="1" x14ac:dyDescent="0.25">
      <c r="J1025" s="354"/>
      <c r="K1025" s="1"/>
      <c r="L1025" s="1"/>
      <c r="M1025" s="1"/>
    </row>
    <row r="1026" spans="10:13" ht="12" customHeight="1" x14ac:dyDescent="0.25">
      <c r="J1026" s="354"/>
      <c r="K1026" s="1"/>
      <c r="L1026" s="1"/>
      <c r="M1026" s="1"/>
    </row>
    <row r="1027" spans="10:13" ht="12" customHeight="1" x14ac:dyDescent="0.25">
      <c r="J1027" s="354"/>
      <c r="K1027" s="1"/>
      <c r="L1027" s="1"/>
      <c r="M1027" s="1"/>
    </row>
    <row r="1028" spans="10:13" ht="12" customHeight="1" x14ac:dyDescent="0.25">
      <c r="J1028" s="354"/>
      <c r="K1028" s="1"/>
      <c r="L1028" s="1"/>
      <c r="M1028" s="1"/>
    </row>
    <row r="1029" spans="10:13" ht="12" customHeight="1" x14ac:dyDescent="0.25">
      <c r="J1029" s="354"/>
      <c r="K1029" s="1"/>
      <c r="L1029" s="1"/>
      <c r="M1029" s="1"/>
    </row>
    <row r="1030" spans="10:13" ht="12" customHeight="1" x14ac:dyDescent="0.25">
      <c r="J1030" s="354"/>
      <c r="K1030" s="1"/>
      <c r="L1030" s="1"/>
      <c r="M1030" s="1"/>
    </row>
    <row r="1031" spans="10:13" ht="12" customHeight="1" x14ac:dyDescent="0.25">
      <c r="J1031" s="354"/>
      <c r="K1031" s="1"/>
      <c r="L1031" s="1"/>
      <c r="M1031" s="1"/>
    </row>
    <row r="1032" spans="10:13" ht="12" customHeight="1" x14ac:dyDescent="0.25">
      <c r="J1032" s="354"/>
      <c r="K1032" s="1"/>
      <c r="L1032" s="1"/>
      <c r="M1032" s="1"/>
    </row>
    <row r="1033" spans="10:13" ht="12" customHeight="1" x14ac:dyDescent="0.25">
      <c r="J1033" s="354"/>
      <c r="K1033" s="1"/>
      <c r="L1033" s="1"/>
      <c r="M1033" s="1"/>
    </row>
    <row r="1034" spans="10:13" ht="12" customHeight="1" x14ac:dyDescent="0.25">
      <c r="J1034" s="354"/>
      <c r="K1034" s="1"/>
      <c r="L1034" s="1"/>
      <c r="M1034" s="1"/>
    </row>
    <row r="1035" spans="10:13" ht="12" customHeight="1" x14ac:dyDescent="0.25">
      <c r="J1035" s="354"/>
      <c r="K1035" s="1"/>
      <c r="L1035" s="1"/>
      <c r="M1035" s="1"/>
    </row>
    <row r="1036" spans="10:13" ht="12" customHeight="1" x14ac:dyDescent="0.25">
      <c r="J1036" s="354"/>
      <c r="K1036" s="1"/>
      <c r="L1036" s="1"/>
      <c r="M1036" s="1"/>
    </row>
    <row r="1037" spans="10:13" ht="12" customHeight="1" x14ac:dyDescent="0.25">
      <c r="J1037" s="354"/>
      <c r="K1037" s="1"/>
      <c r="L1037" s="1"/>
      <c r="M1037" s="1"/>
    </row>
    <row r="1038" spans="10:13" ht="12" customHeight="1" x14ac:dyDescent="0.25">
      <c r="J1038" s="354"/>
      <c r="K1038" s="1"/>
      <c r="L1038" s="1"/>
      <c r="M1038" s="1"/>
    </row>
    <row r="1039" spans="10:13" ht="12" customHeight="1" x14ac:dyDescent="0.25">
      <c r="J1039" s="354"/>
      <c r="K1039" s="1"/>
      <c r="L1039" s="1"/>
      <c r="M1039" s="1"/>
    </row>
    <row r="1040" spans="10:13" ht="12" customHeight="1" x14ac:dyDescent="0.25">
      <c r="J1040" s="354"/>
      <c r="K1040" s="1"/>
      <c r="L1040" s="1"/>
      <c r="M1040" s="1"/>
    </row>
    <row r="1041" spans="10:13" ht="12" customHeight="1" x14ac:dyDescent="0.25">
      <c r="J1041" s="354"/>
      <c r="K1041" s="1"/>
      <c r="L1041" s="1"/>
      <c r="M1041" s="1"/>
    </row>
    <row r="1042" spans="10:13" ht="12" customHeight="1" x14ac:dyDescent="0.25">
      <c r="J1042" s="354"/>
      <c r="K1042" s="1"/>
      <c r="L1042" s="1"/>
      <c r="M1042" s="1"/>
    </row>
    <row r="1043" spans="10:13" ht="12" customHeight="1" x14ac:dyDescent="0.25">
      <c r="J1043" s="354"/>
      <c r="K1043" s="1"/>
      <c r="L1043" s="1"/>
      <c r="M1043" s="1"/>
    </row>
    <row r="1044" spans="10:13" ht="12" customHeight="1" x14ac:dyDescent="0.25">
      <c r="J1044" s="354"/>
      <c r="K1044" s="1"/>
      <c r="L1044" s="1"/>
      <c r="M1044" s="1"/>
    </row>
    <row r="1045" spans="10:13" ht="12" customHeight="1" x14ac:dyDescent="0.25">
      <c r="J1045" s="354"/>
      <c r="K1045" s="1"/>
      <c r="L1045" s="1"/>
      <c r="M1045" s="1"/>
    </row>
    <row r="1046" spans="10:13" ht="12" customHeight="1" x14ac:dyDescent="0.25">
      <c r="J1046" s="354"/>
      <c r="K1046" s="1"/>
      <c r="L1046" s="1"/>
      <c r="M1046" s="1"/>
    </row>
    <row r="1047" spans="10:13" ht="12" customHeight="1" x14ac:dyDescent="0.25">
      <c r="J1047" s="354"/>
      <c r="K1047" s="1"/>
      <c r="L1047" s="1"/>
      <c r="M1047" s="1"/>
    </row>
    <row r="1048" spans="10:13" ht="12" customHeight="1" x14ac:dyDescent="0.25">
      <c r="J1048" s="354"/>
      <c r="K1048" s="1"/>
      <c r="L1048" s="1"/>
      <c r="M1048" s="1"/>
    </row>
    <row r="1049" spans="10:13" ht="12" customHeight="1" x14ac:dyDescent="0.25">
      <c r="J1049" s="354"/>
      <c r="K1049" s="1"/>
      <c r="L1049" s="1"/>
      <c r="M1049" s="1"/>
    </row>
    <row r="1050" spans="10:13" ht="12" customHeight="1" x14ac:dyDescent="0.25">
      <c r="J1050" s="354"/>
      <c r="K1050" s="1"/>
      <c r="L1050" s="1"/>
      <c r="M1050" s="1"/>
    </row>
    <row r="1051" spans="10:13" ht="12" customHeight="1" x14ac:dyDescent="0.25">
      <c r="J1051" s="354"/>
      <c r="K1051" s="1"/>
      <c r="L1051" s="1"/>
      <c r="M1051" s="1"/>
    </row>
    <row r="1052" spans="10:13" ht="12" customHeight="1" x14ac:dyDescent="0.25">
      <c r="J1052" s="354"/>
      <c r="K1052" s="1"/>
      <c r="L1052" s="1"/>
      <c r="M1052" s="1"/>
    </row>
    <row r="1053" spans="10:13" ht="12" customHeight="1" x14ac:dyDescent="0.25">
      <c r="J1053" s="354"/>
      <c r="K1053" s="1"/>
      <c r="L1053" s="1"/>
      <c r="M1053" s="1"/>
    </row>
    <row r="1054" spans="10:13" ht="12" customHeight="1" x14ac:dyDescent="0.25">
      <c r="J1054" s="354"/>
      <c r="K1054" s="1"/>
      <c r="L1054" s="1"/>
      <c r="M1054" s="1"/>
    </row>
    <row r="1055" spans="10:13" ht="12" customHeight="1" x14ac:dyDescent="0.25">
      <c r="J1055" s="354"/>
      <c r="K1055" s="1"/>
      <c r="L1055" s="1"/>
      <c r="M1055" s="1"/>
    </row>
    <row r="1056" spans="10:13" ht="12" customHeight="1" x14ac:dyDescent="0.25">
      <c r="J1056" s="354"/>
      <c r="K1056" s="1"/>
      <c r="L1056" s="1"/>
      <c r="M1056" s="1"/>
    </row>
    <row r="1057" spans="10:13" ht="12" customHeight="1" x14ac:dyDescent="0.25">
      <c r="J1057" s="354"/>
      <c r="K1057" s="1"/>
      <c r="L1057" s="1"/>
      <c r="M1057" s="1"/>
    </row>
    <row r="1058" spans="10:13" ht="12" customHeight="1" x14ac:dyDescent="0.25">
      <c r="J1058" s="354"/>
      <c r="K1058" s="1"/>
      <c r="L1058" s="1"/>
      <c r="M1058" s="1"/>
    </row>
    <row r="1059" spans="10:13" ht="12" customHeight="1" x14ac:dyDescent="0.25">
      <c r="J1059" s="354"/>
      <c r="K1059" s="1"/>
      <c r="L1059" s="1"/>
      <c r="M1059" s="1"/>
    </row>
    <row r="1060" spans="10:13" ht="12" customHeight="1" x14ac:dyDescent="0.25">
      <c r="J1060" s="354"/>
      <c r="K1060" s="1"/>
      <c r="L1060" s="1"/>
      <c r="M1060" s="1"/>
    </row>
    <row r="1061" spans="10:13" ht="12" customHeight="1" x14ac:dyDescent="0.25">
      <c r="J1061" s="354"/>
      <c r="K1061" s="1"/>
      <c r="L1061" s="1"/>
      <c r="M1061" s="1"/>
    </row>
    <row r="1062" spans="10:13" ht="12" customHeight="1" x14ac:dyDescent="0.25">
      <c r="J1062" s="354"/>
      <c r="K1062" s="1"/>
      <c r="L1062" s="1"/>
      <c r="M1062" s="1"/>
    </row>
    <row r="1063" spans="10:13" ht="12" customHeight="1" x14ac:dyDescent="0.25">
      <c r="J1063" s="354"/>
      <c r="K1063" s="1"/>
      <c r="L1063" s="1"/>
      <c r="M1063" s="1"/>
    </row>
    <row r="1064" spans="10:13" ht="12" customHeight="1" x14ac:dyDescent="0.25">
      <c r="J1064" s="354"/>
      <c r="K1064" s="1"/>
      <c r="L1064" s="1"/>
      <c r="M1064" s="1"/>
    </row>
    <row r="1065" spans="10:13" ht="12" customHeight="1" x14ac:dyDescent="0.25">
      <c r="J1065" s="354"/>
      <c r="K1065" s="1"/>
      <c r="L1065" s="1"/>
      <c r="M1065" s="1"/>
    </row>
    <row r="1066" spans="10:13" ht="12" customHeight="1" x14ac:dyDescent="0.25">
      <c r="J1066" s="354"/>
      <c r="K1066" s="1"/>
      <c r="L1066" s="1"/>
      <c r="M1066" s="1"/>
    </row>
    <row r="1067" spans="10:13" ht="12" customHeight="1" x14ac:dyDescent="0.25">
      <c r="J1067" s="354"/>
      <c r="K1067" s="1"/>
      <c r="L1067" s="1"/>
      <c r="M1067" s="1"/>
    </row>
    <row r="1068" spans="10:13" ht="12" customHeight="1" x14ac:dyDescent="0.25">
      <c r="J1068" s="354"/>
      <c r="K1068" s="1"/>
      <c r="L1068" s="1"/>
      <c r="M1068" s="1"/>
    </row>
    <row r="1069" spans="10:13" ht="12" customHeight="1" x14ac:dyDescent="0.25">
      <c r="J1069" s="354"/>
      <c r="K1069" s="1"/>
      <c r="L1069" s="1"/>
      <c r="M1069" s="1"/>
    </row>
    <row r="1070" spans="10:13" ht="12" customHeight="1" x14ac:dyDescent="0.25">
      <c r="J1070" s="354"/>
      <c r="K1070" s="1"/>
      <c r="L1070" s="1"/>
      <c r="M1070" s="1"/>
    </row>
    <row r="1071" spans="10:13" ht="12" customHeight="1" x14ac:dyDescent="0.25">
      <c r="J1071" s="354"/>
      <c r="K1071" s="1"/>
      <c r="L1071" s="1"/>
      <c r="M1071" s="1"/>
    </row>
    <row r="1072" spans="10:13" ht="12" customHeight="1" x14ac:dyDescent="0.25">
      <c r="J1072" s="354"/>
      <c r="K1072" s="1"/>
      <c r="L1072" s="1"/>
      <c r="M1072" s="1"/>
    </row>
    <row r="1073" spans="10:13" ht="12" customHeight="1" x14ac:dyDescent="0.25">
      <c r="J1073" s="354"/>
      <c r="K1073" s="1"/>
      <c r="L1073" s="1"/>
      <c r="M1073" s="1"/>
    </row>
    <row r="1074" spans="10:13" ht="12" customHeight="1" x14ac:dyDescent="0.25">
      <c r="J1074" s="354"/>
      <c r="K1074" s="1"/>
      <c r="L1074" s="1"/>
      <c r="M1074" s="1"/>
    </row>
    <row r="1075" spans="10:13" ht="12" customHeight="1" x14ac:dyDescent="0.25">
      <c r="J1075" s="354"/>
      <c r="K1075" s="1"/>
      <c r="L1075" s="1"/>
      <c r="M1075" s="1"/>
    </row>
    <row r="1076" spans="10:13" ht="12" customHeight="1" x14ac:dyDescent="0.25">
      <c r="J1076" s="354"/>
      <c r="K1076" s="1"/>
      <c r="L1076" s="1"/>
      <c r="M1076" s="1"/>
    </row>
    <row r="1077" spans="10:13" ht="12" customHeight="1" x14ac:dyDescent="0.25">
      <c r="J1077" s="354"/>
      <c r="K1077" s="1"/>
      <c r="L1077" s="1"/>
      <c r="M1077" s="1"/>
    </row>
    <row r="1078" spans="10:13" ht="12" customHeight="1" x14ac:dyDescent="0.25">
      <c r="J1078" s="354"/>
      <c r="K1078" s="1"/>
      <c r="L1078" s="1"/>
      <c r="M1078" s="1"/>
    </row>
    <row r="1079" spans="10:13" ht="12" customHeight="1" x14ac:dyDescent="0.25">
      <c r="J1079" s="354"/>
      <c r="K1079" s="1"/>
      <c r="L1079" s="1"/>
      <c r="M1079" s="1"/>
    </row>
    <row r="1080" spans="10:13" ht="12" customHeight="1" x14ac:dyDescent="0.25">
      <c r="J1080" s="354"/>
      <c r="K1080" s="1"/>
      <c r="L1080" s="1"/>
      <c r="M1080" s="1"/>
    </row>
    <row r="1081" spans="10:13" ht="12" customHeight="1" x14ac:dyDescent="0.25">
      <c r="J1081" s="354"/>
      <c r="K1081" s="1"/>
      <c r="L1081" s="1"/>
      <c r="M1081" s="1"/>
    </row>
    <row r="1082" spans="10:13" ht="12" customHeight="1" x14ac:dyDescent="0.25">
      <c r="J1082" s="354"/>
      <c r="K1082" s="1"/>
      <c r="L1082" s="1"/>
      <c r="M1082" s="1"/>
    </row>
    <row r="1083" spans="10:13" ht="12" customHeight="1" x14ac:dyDescent="0.25">
      <c r="J1083" s="354"/>
      <c r="K1083" s="1"/>
      <c r="L1083" s="1"/>
      <c r="M1083" s="1"/>
    </row>
    <row r="1084" spans="10:13" ht="12" customHeight="1" x14ac:dyDescent="0.25">
      <c r="J1084" s="354"/>
      <c r="K1084" s="1"/>
      <c r="L1084" s="1"/>
      <c r="M1084" s="1"/>
    </row>
    <row r="1085" spans="10:13" ht="12" customHeight="1" x14ac:dyDescent="0.25">
      <c r="J1085" s="354"/>
      <c r="K1085" s="1"/>
      <c r="L1085" s="1"/>
      <c r="M1085" s="1"/>
    </row>
    <row r="1086" spans="10:13" ht="12" customHeight="1" x14ac:dyDescent="0.25">
      <c r="J1086" s="354"/>
      <c r="K1086" s="1"/>
      <c r="L1086" s="1"/>
      <c r="M1086" s="1"/>
    </row>
    <row r="1087" spans="10:13" ht="12" customHeight="1" x14ac:dyDescent="0.25">
      <c r="J1087" s="354"/>
      <c r="K1087" s="1"/>
      <c r="L1087" s="1"/>
      <c r="M1087" s="1"/>
    </row>
    <row r="1088" spans="10:13" ht="12" customHeight="1" x14ac:dyDescent="0.25">
      <c r="J1088" s="354"/>
      <c r="K1088" s="1"/>
      <c r="L1088" s="1"/>
      <c r="M1088" s="1"/>
    </row>
    <row r="1089" spans="10:13" ht="12" customHeight="1" x14ac:dyDescent="0.25">
      <c r="J1089" s="354"/>
      <c r="K1089" s="1"/>
      <c r="L1089" s="1"/>
      <c r="M1089" s="1"/>
    </row>
    <row r="1090" spans="10:13" ht="12" customHeight="1" x14ac:dyDescent="0.25">
      <c r="J1090" s="354"/>
      <c r="K1090" s="1"/>
      <c r="L1090" s="1"/>
      <c r="M1090" s="1"/>
    </row>
    <row r="1091" spans="10:13" ht="12" customHeight="1" x14ac:dyDescent="0.25">
      <c r="J1091" s="354"/>
      <c r="K1091" s="1"/>
      <c r="L1091" s="1"/>
      <c r="M1091" s="1"/>
    </row>
    <row r="1092" spans="10:13" ht="12" customHeight="1" x14ac:dyDescent="0.25">
      <c r="J1092" s="354"/>
      <c r="K1092" s="1"/>
      <c r="L1092" s="1"/>
      <c r="M1092" s="1"/>
    </row>
    <row r="1093" spans="10:13" ht="12" customHeight="1" x14ac:dyDescent="0.25">
      <c r="J1093" s="354"/>
      <c r="K1093" s="1"/>
      <c r="L1093" s="1"/>
      <c r="M1093" s="1"/>
    </row>
    <row r="1094" spans="10:13" ht="12" customHeight="1" x14ac:dyDescent="0.25">
      <c r="J1094" s="354"/>
      <c r="K1094" s="1"/>
      <c r="L1094" s="1"/>
      <c r="M1094" s="1"/>
    </row>
    <row r="1095" spans="10:13" ht="12" customHeight="1" x14ac:dyDescent="0.25">
      <c r="J1095" s="354"/>
      <c r="K1095" s="1"/>
      <c r="L1095" s="1"/>
      <c r="M1095" s="1"/>
    </row>
    <row r="1096" spans="10:13" ht="12" customHeight="1" x14ac:dyDescent="0.25">
      <c r="J1096" s="354"/>
      <c r="K1096" s="1"/>
      <c r="L1096" s="1"/>
      <c r="M1096" s="1"/>
    </row>
    <row r="1097" spans="10:13" ht="12" customHeight="1" x14ac:dyDescent="0.25">
      <c r="J1097" s="354"/>
      <c r="K1097" s="1"/>
      <c r="L1097" s="1"/>
      <c r="M1097" s="1"/>
    </row>
    <row r="1098" spans="10:13" ht="12" customHeight="1" x14ac:dyDescent="0.25">
      <c r="J1098" s="354"/>
      <c r="K1098" s="1"/>
      <c r="L1098" s="1"/>
      <c r="M1098" s="1"/>
    </row>
    <row r="1099" spans="10:13" ht="12" customHeight="1" x14ac:dyDescent="0.25">
      <c r="J1099" s="354"/>
      <c r="K1099" s="1"/>
      <c r="L1099" s="1"/>
      <c r="M1099" s="1"/>
    </row>
    <row r="1100" spans="10:13" ht="12" customHeight="1" x14ac:dyDescent="0.25">
      <c r="J1100" s="354"/>
      <c r="K1100" s="1"/>
      <c r="L1100" s="1"/>
      <c r="M1100" s="1"/>
    </row>
    <row r="1101" spans="10:13" ht="12" customHeight="1" x14ac:dyDescent="0.25">
      <c r="J1101" s="354"/>
      <c r="K1101" s="1"/>
      <c r="L1101" s="1"/>
      <c r="M1101" s="1"/>
    </row>
    <row r="1102" spans="10:13" ht="12" customHeight="1" x14ac:dyDescent="0.25">
      <c r="J1102" s="354"/>
      <c r="K1102" s="1"/>
      <c r="L1102" s="1"/>
      <c r="M1102" s="1"/>
    </row>
    <row r="1103" spans="10:13" ht="12" customHeight="1" x14ac:dyDescent="0.25">
      <c r="J1103" s="354"/>
      <c r="K1103" s="1"/>
      <c r="L1103" s="1"/>
      <c r="M1103" s="1"/>
    </row>
    <row r="1104" spans="10:13" ht="12" customHeight="1" x14ac:dyDescent="0.25">
      <c r="J1104" s="354"/>
      <c r="K1104" s="1"/>
      <c r="L1104" s="1"/>
      <c r="M1104" s="1"/>
    </row>
    <row r="1105" spans="10:13" ht="12" customHeight="1" x14ac:dyDescent="0.25">
      <c r="J1105" s="354"/>
      <c r="K1105" s="1"/>
      <c r="L1105" s="1"/>
      <c r="M1105" s="1"/>
    </row>
    <row r="1106" spans="10:13" ht="12" customHeight="1" x14ac:dyDescent="0.25">
      <c r="J1106" s="354"/>
      <c r="K1106" s="1"/>
      <c r="L1106" s="1"/>
      <c r="M1106" s="1"/>
    </row>
    <row r="1107" spans="10:13" ht="12" customHeight="1" x14ac:dyDescent="0.25">
      <c r="J1107" s="354"/>
      <c r="K1107" s="1"/>
      <c r="L1107" s="1"/>
      <c r="M1107" s="1"/>
    </row>
    <row r="1108" spans="10:13" ht="12" customHeight="1" x14ac:dyDescent="0.25">
      <c r="J1108" s="354"/>
      <c r="K1108" s="1"/>
      <c r="L1108" s="1"/>
      <c r="M1108" s="1"/>
    </row>
    <row r="1109" spans="10:13" ht="12" customHeight="1" x14ac:dyDescent="0.25">
      <c r="J1109" s="354"/>
      <c r="K1109" s="1"/>
      <c r="L1109" s="1"/>
      <c r="M1109" s="1"/>
    </row>
    <row r="1110" spans="10:13" ht="12" customHeight="1" x14ac:dyDescent="0.25">
      <c r="J1110" s="354"/>
      <c r="K1110" s="1"/>
      <c r="L1110" s="1"/>
      <c r="M1110" s="1"/>
    </row>
    <row r="1111" spans="10:13" ht="12" customHeight="1" x14ac:dyDescent="0.25">
      <c r="J1111" s="354"/>
      <c r="K1111" s="1"/>
      <c r="L1111" s="1"/>
      <c r="M1111" s="1"/>
    </row>
    <row r="1112" spans="10:13" ht="12" customHeight="1" x14ac:dyDescent="0.25">
      <c r="J1112" s="354"/>
      <c r="K1112" s="1"/>
      <c r="L1112" s="1"/>
      <c r="M1112" s="1"/>
    </row>
    <row r="1113" spans="10:13" ht="12" customHeight="1" x14ac:dyDescent="0.25">
      <c r="J1113" s="354"/>
      <c r="K1113" s="1"/>
      <c r="L1113" s="1"/>
      <c r="M1113" s="1"/>
    </row>
    <row r="1114" spans="10:13" ht="12" customHeight="1" x14ac:dyDescent="0.25">
      <c r="J1114" s="354"/>
      <c r="K1114" s="1"/>
      <c r="L1114" s="1"/>
      <c r="M1114" s="1"/>
    </row>
    <row r="1115" spans="10:13" ht="12" customHeight="1" x14ac:dyDescent="0.25">
      <c r="J1115" s="354"/>
      <c r="K1115" s="1"/>
      <c r="L1115" s="1"/>
      <c r="M1115" s="1"/>
    </row>
    <row r="1116" spans="10:13" ht="12" customHeight="1" x14ac:dyDescent="0.25">
      <c r="J1116" s="354"/>
      <c r="K1116" s="1"/>
      <c r="L1116" s="1"/>
      <c r="M1116" s="1"/>
    </row>
    <row r="1117" spans="10:13" ht="12" customHeight="1" x14ac:dyDescent="0.25">
      <c r="J1117" s="354"/>
      <c r="K1117" s="1"/>
      <c r="L1117" s="1"/>
      <c r="M1117" s="1"/>
    </row>
    <row r="1118" spans="10:13" ht="12" customHeight="1" x14ac:dyDescent="0.25">
      <c r="J1118" s="354"/>
      <c r="K1118" s="1"/>
      <c r="L1118" s="1"/>
      <c r="M1118" s="1"/>
    </row>
    <row r="1119" spans="10:13" ht="12" customHeight="1" x14ac:dyDescent="0.25">
      <c r="J1119" s="354"/>
      <c r="K1119" s="1"/>
      <c r="L1119" s="1"/>
      <c r="M1119" s="1"/>
    </row>
    <row r="1120" spans="10:13" ht="12" customHeight="1" x14ac:dyDescent="0.25">
      <c r="J1120" s="354"/>
      <c r="K1120" s="1"/>
      <c r="L1120" s="1"/>
      <c r="M1120" s="1"/>
    </row>
    <row r="1121" spans="10:13" ht="12" customHeight="1" x14ac:dyDescent="0.25">
      <c r="J1121" s="354"/>
      <c r="K1121" s="1"/>
      <c r="L1121" s="1"/>
      <c r="M1121" s="1"/>
    </row>
    <row r="1122" spans="10:13" ht="12" customHeight="1" x14ac:dyDescent="0.25">
      <c r="J1122" s="354"/>
      <c r="K1122" s="1"/>
      <c r="L1122" s="1"/>
      <c r="M1122" s="1"/>
    </row>
    <row r="1123" spans="10:13" ht="12" customHeight="1" x14ac:dyDescent="0.25">
      <c r="J1123" s="354"/>
      <c r="K1123" s="1"/>
      <c r="L1123" s="1"/>
      <c r="M1123" s="1"/>
    </row>
    <row r="1124" spans="10:13" ht="12" customHeight="1" x14ac:dyDescent="0.25">
      <c r="J1124" s="354"/>
      <c r="K1124" s="1"/>
      <c r="L1124" s="1"/>
      <c r="M1124" s="1"/>
    </row>
    <row r="1125" spans="10:13" ht="12" customHeight="1" x14ac:dyDescent="0.25">
      <c r="J1125" s="354"/>
      <c r="K1125" s="1"/>
      <c r="L1125" s="1"/>
      <c r="M1125" s="1"/>
    </row>
    <row r="1126" spans="10:13" ht="12" customHeight="1" x14ac:dyDescent="0.25">
      <c r="J1126" s="354"/>
      <c r="K1126" s="1"/>
      <c r="L1126" s="1"/>
      <c r="M1126" s="1"/>
    </row>
    <row r="1127" spans="10:13" ht="12" customHeight="1" x14ac:dyDescent="0.25">
      <c r="J1127" s="354"/>
      <c r="K1127" s="1"/>
      <c r="L1127" s="1"/>
      <c r="M1127" s="1"/>
    </row>
    <row r="1128" spans="10:13" ht="12" customHeight="1" x14ac:dyDescent="0.25">
      <c r="J1128" s="354"/>
      <c r="K1128" s="1"/>
      <c r="L1128" s="1"/>
      <c r="M1128" s="1"/>
    </row>
    <row r="1129" spans="10:13" ht="12" customHeight="1" x14ac:dyDescent="0.25">
      <c r="J1129" s="354"/>
      <c r="K1129" s="1"/>
      <c r="L1129" s="1"/>
      <c r="M1129" s="1"/>
    </row>
    <row r="1130" spans="10:13" ht="12" customHeight="1" x14ac:dyDescent="0.25">
      <c r="J1130" s="354"/>
      <c r="K1130" s="1"/>
      <c r="L1130" s="1"/>
      <c r="M1130" s="1"/>
    </row>
    <row r="1131" spans="10:13" ht="12" customHeight="1" x14ac:dyDescent="0.25">
      <c r="J1131" s="354"/>
      <c r="K1131" s="1"/>
      <c r="L1131" s="1"/>
      <c r="M1131" s="1"/>
    </row>
    <row r="1132" spans="10:13" ht="12" customHeight="1" x14ac:dyDescent="0.25">
      <c r="J1132" s="354"/>
      <c r="K1132" s="1"/>
      <c r="L1132" s="1"/>
      <c r="M1132" s="1"/>
    </row>
    <row r="1133" spans="10:13" ht="12" customHeight="1" x14ac:dyDescent="0.25">
      <c r="J1133" s="354"/>
      <c r="K1133" s="1"/>
      <c r="L1133" s="1"/>
      <c r="M1133" s="1"/>
    </row>
    <row r="1134" spans="10:13" ht="12" customHeight="1" x14ac:dyDescent="0.25">
      <c r="J1134" s="354"/>
      <c r="K1134" s="1"/>
      <c r="L1134" s="1"/>
      <c r="M1134" s="1"/>
    </row>
    <row r="1135" spans="10:13" ht="12" customHeight="1" x14ac:dyDescent="0.25">
      <c r="J1135" s="354"/>
      <c r="K1135" s="1"/>
      <c r="L1135" s="1"/>
      <c r="M1135" s="1"/>
    </row>
    <row r="1136" spans="10:13" ht="12" customHeight="1" x14ac:dyDescent="0.25">
      <c r="J1136" s="354"/>
      <c r="K1136" s="1"/>
      <c r="L1136" s="1"/>
      <c r="M1136" s="1"/>
    </row>
    <row r="1137" spans="10:13" ht="12" customHeight="1" x14ac:dyDescent="0.25">
      <c r="J1137" s="354"/>
      <c r="K1137" s="1"/>
      <c r="L1137" s="1"/>
      <c r="M1137" s="1"/>
    </row>
    <row r="1138" spans="10:13" ht="12" customHeight="1" x14ac:dyDescent="0.25">
      <c r="J1138" s="354"/>
      <c r="K1138" s="1"/>
      <c r="L1138" s="1"/>
      <c r="M1138" s="1"/>
    </row>
    <row r="1139" spans="10:13" ht="12" customHeight="1" x14ac:dyDescent="0.25">
      <c r="J1139" s="354"/>
      <c r="K1139" s="1"/>
      <c r="L1139" s="1"/>
      <c r="M1139" s="1"/>
    </row>
    <row r="1140" spans="10:13" ht="12" customHeight="1" x14ac:dyDescent="0.25">
      <c r="J1140" s="354"/>
      <c r="K1140" s="1"/>
      <c r="L1140" s="1"/>
      <c r="M1140" s="1"/>
    </row>
    <row r="1141" spans="10:13" ht="12" customHeight="1" x14ac:dyDescent="0.25">
      <c r="J1141" s="354"/>
      <c r="K1141" s="1"/>
      <c r="L1141" s="1"/>
      <c r="M1141" s="1"/>
    </row>
    <row r="1142" spans="10:13" ht="12" customHeight="1" x14ac:dyDescent="0.25">
      <c r="J1142" s="354"/>
      <c r="K1142" s="1"/>
      <c r="L1142" s="1"/>
      <c r="M1142" s="1"/>
    </row>
    <row r="1143" spans="10:13" ht="12" customHeight="1" x14ac:dyDescent="0.25">
      <c r="J1143" s="354"/>
      <c r="K1143" s="1"/>
      <c r="L1143" s="1"/>
      <c r="M1143" s="1"/>
    </row>
    <row r="1144" spans="10:13" ht="12" customHeight="1" x14ac:dyDescent="0.25">
      <c r="J1144" s="354"/>
      <c r="K1144" s="1"/>
      <c r="L1144" s="1"/>
      <c r="M1144" s="1"/>
    </row>
    <row r="1145" spans="10:13" ht="12" customHeight="1" x14ac:dyDescent="0.25">
      <c r="J1145" s="354"/>
      <c r="K1145" s="1"/>
      <c r="L1145" s="1"/>
      <c r="M1145" s="1"/>
    </row>
    <row r="1146" spans="10:13" ht="12" customHeight="1" x14ac:dyDescent="0.25">
      <c r="J1146" s="354"/>
      <c r="K1146" s="1"/>
      <c r="L1146" s="1"/>
      <c r="M1146" s="1"/>
    </row>
    <row r="1147" spans="10:13" ht="12" customHeight="1" x14ac:dyDescent="0.25">
      <c r="J1147" s="354"/>
      <c r="K1147" s="1"/>
      <c r="L1147" s="1"/>
      <c r="M1147" s="1"/>
    </row>
    <row r="1148" spans="10:13" ht="12" customHeight="1" x14ac:dyDescent="0.25">
      <c r="J1148" s="354"/>
      <c r="K1148" s="1"/>
      <c r="L1148" s="1"/>
      <c r="M1148" s="1"/>
    </row>
    <row r="1149" spans="10:13" ht="12" customHeight="1" x14ac:dyDescent="0.25">
      <c r="J1149" s="354"/>
      <c r="K1149" s="1"/>
      <c r="L1149" s="1"/>
      <c r="M1149" s="1"/>
    </row>
    <row r="1150" spans="10:13" ht="12" customHeight="1" x14ac:dyDescent="0.25">
      <c r="J1150" s="354"/>
      <c r="K1150" s="1"/>
      <c r="L1150" s="1"/>
      <c r="M1150" s="1"/>
    </row>
    <row r="1151" spans="10:13" ht="12" customHeight="1" x14ac:dyDescent="0.25">
      <c r="J1151" s="354"/>
      <c r="K1151" s="1"/>
      <c r="L1151" s="1"/>
      <c r="M1151" s="1"/>
    </row>
    <row r="1152" spans="10:13" ht="12" customHeight="1" x14ac:dyDescent="0.25">
      <c r="J1152" s="354"/>
      <c r="K1152" s="1"/>
      <c r="L1152" s="1"/>
      <c r="M1152" s="1"/>
    </row>
    <row r="1153" spans="10:13" ht="12" customHeight="1" x14ac:dyDescent="0.25">
      <c r="J1153" s="354"/>
      <c r="K1153" s="1"/>
      <c r="L1153" s="1"/>
      <c r="M1153" s="1"/>
    </row>
    <row r="1154" spans="10:13" ht="12" customHeight="1" x14ac:dyDescent="0.25">
      <c r="J1154" s="354"/>
      <c r="K1154" s="1"/>
      <c r="L1154" s="1"/>
      <c r="M1154" s="1"/>
    </row>
    <row r="1155" spans="10:13" ht="12" customHeight="1" x14ac:dyDescent="0.25">
      <c r="J1155" s="354"/>
      <c r="K1155" s="1"/>
      <c r="L1155" s="1"/>
      <c r="M1155" s="1"/>
    </row>
    <row r="1156" spans="10:13" ht="12" customHeight="1" x14ac:dyDescent="0.25">
      <c r="J1156" s="354"/>
      <c r="K1156" s="1"/>
      <c r="L1156" s="1"/>
      <c r="M1156" s="1"/>
    </row>
    <row r="1157" spans="10:13" ht="12" customHeight="1" x14ac:dyDescent="0.25">
      <c r="J1157" s="354"/>
      <c r="K1157" s="1"/>
      <c r="L1157" s="1"/>
      <c r="M1157" s="1"/>
    </row>
    <row r="1158" spans="10:13" ht="12" customHeight="1" x14ac:dyDescent="0.25">
      <c r="J1158" s="354"/>
      <c r="K1158" s="1"/>
      <c r="L1158" s="1"/>
      <c r="M1158" s="1"/>
    </row>
    <row r="1159" spans="10:13" ht="12" customHeight="1" x14ac:dyDescent="0.25">
      <c r="J1159" s="354"/>
      <c r="K1159" s="1"/>
      <c r="L1159" s="1"/>
      <c r="M1159" s="1"/>
    </row>
    <row r="1160" spans="10:13" ht="12" customHeight="1" x14ac:dyDescent="0.25">
      <c r="J1160" s="354"/>
      <c r="K1160" s="1"/>
      <c r="L1160" s="1"/>
      <c r="M1160" s="1"/>
    </row>
    <row r="1161" spans="10:13" ht="12" customHeight="1" x14ac:dyDescent="0.25">
      <c r="J1161" s="354"/>
      <c r="K1161" s="1"/>
      <c r="L1161" s="1"/>
      <c r="M1161" s="1"/>
    </row>
    <row r="1162" spans="10:13" ht="12" customHeight="1" x14ac:dyDescent="0.25">
      <c r="J1162" s="354"/>
      <c r="K1162" s="1"/>
      <c r="L1162" s="1"/>
      <c r="M1162" s="1"/>
    </row>
    <row r="1163" spans="10:13" ht="12" customHeight="1" x14ac:dyDescent="0.25">
      <c r="J1163" s="354"/>
      <c r="K1163" s="1"/>
      <c r="L1163" s="1"/>
      <c r="M1163" s="1"/>
    </row>
    <row r="1164" spans="10:13" ht="12" customHeight="1" x14ac:dyDescent="0.25">
      <c r="J1164" s="354"/>
      <c r="K1164" s="1"/>
      <c r="L1164" s="1"/>
      <c r="M1164" s="1"/>
    </row>
    <row r="1165" spans="10:13" ht="12" customHeight="1" x14ac:dyDescent="0.25">
      <c r="J1165" s="354"/>
      <c r="K1165" s="1"/>
      <c r="L1165" s="1"/>
      <c r="M1165" s="1"/>
    </row>
    <row r="1166" spans="10:13" ht="12" customHeight="1" x14ac:dyDescent="0.25">
      <c r="J1166" s="354"/>
      <c r="K1166" s="1"/>
      <c r="L1166" s="1"/>
      <c r="M1166" s="1"/>
    </row>
    <row r="1167" spans="10:13" ht="12" customHeight="1" x14ac:dyDescent="0.25">
      <c r="J1167" s="354"/>
      <c r="K1167" s="1"/>
      <c r="L1167" s="1"/>
      <c r="M1167" s="1"/>
    </row>
    <row r="1168" spans="10:13" ht="12" customHeight="1" x14ac:dyDescent="0.25">
      <c r="J1168" s="354"/>
      <c r="K1168" s="1"/>
      <c r="L1168" s="1"/>
      <c r="M1168" s="1"/>
    </row>
    <row r="1169" spans="10:13" ht="12" customHeight="1" x14ac:dyDescent="0.25">
      <c r="J1169" s="354"/>
      <c r="K1169" s="1"/>
      <c r="L1169" s="1"/>
      <c r="M1169" s="1"/>
    </row>
    <row r="1170" spans="10:13" ht="12" customHeight="1" x14ac:dyDescent="0.25">
      <c r="J1170" s="354"/>
      <c r="K1170" s="1"/>
      <c r="L1170" s="1"/>
      <c r="M1170" s="1"/>
    </row>
    <row r="1171" spans="10:13" ht="12" customHeight="1" x14ac:dyDescent="0.25">
      <c r="J1171" s="354"/>
      <c r="K1171" s="1"/>
      <c r="L1171" s="1"/>
      <c r="M1171" s="1"/>
    </row>
    <row r="1172" spans="10:13" ht="12" customHeight="1" x14ac:dyDescent="0.25">
      <c r="J1172" s="354"/>
      <c r="K1172" s="1"/>
      <c r="L1172" s="1"/>
      <c r="M1172" s="1"/>
    </row>
    <row r="1173" spans="10:13" ht="12" customHeight="1" x14ac:dyDescent="0.25">
      <c r="J1173" s="354"/>
      <c r="K1173" s="1"/>
      <c r="L1173" s="1"/>
      <c r="M1173" s="1"/>
    </row>
    <row r="1174" spans="10:13" ht="12" customHeight="1" x14ac:dyDescent="0.25">
      <c r="J1174" s="354"/>
      <c r="K1174" s="1"/>
      <c r="L1174" s="1"/>
      <c r="M1174" s="1"/>
    </row>
    <row r="1175" spans="10:13" ht="12" customHeight="1" x14ac:dyDescent="0.25">
      <c r="J1175" s="354"/>
      <c r="K1175" s="1"/>
      <c r="L1175" s="1"/>
      <c r="M1175" s="1"/>
    </row>
    <row r="1176" spans="10:13" ht="12" customHeight="1" x14ac:dyDescent="0.25">
      <c r="J1176" s="354"/>
      <c r="K1176" s="1"/>
      <c r="L1176" s="1"/>
      <c r="M1176" s="1"/>
    </row>
    <row r="1177" spans="10:13" ht="12" customHeight="1" x14ac:dyDescent="0.25">
      <c r="J1177" s="354"/>
      <c r="K1177" s="1"/>
      <c r="L1177" s="1"/>
      <c r="M1177" s="1"/>
    </row>
    <row r="1178" spans="10:13" ht="12" customHeight="1" x14ac:dyDescent="0.25">
      <c r="J1178" s="354"/>
      <c r="K1178" s="1"/>
      <c r="L1178" s="1"/>
      <c r="M1178" s="1"/>
    </row>
    <row r="1179" spans="10:13" ht="12" customHeight="1" x14ac:dyDescent="0.25">
      <c r="J1179" s="354"/>
      <c r="K1179" s="1"/>
      <c r="L1179" s="1"/>
      <c r="M1179" s="1"/>
    </row>
    <row r="1180" spans="10:13" ht="12" customHeight="1" x14ac:dyDescent="0.25">
      <c r="J1180" s="354"/>
      <c r="K1180" s="1"/>
      <c r="L1180" s="1"/>
      <c r="M1180" s="1"/>
    </row>
    <row r="1181" spans="10:13" ht="12" customHeight="1" x14ac:dyDescent="0.25">
      <c r="J1181" s="354"/>
      <c r="K1181" s="1"/>
      <c r="L1181" s="1"/>
      <c r="M1181" s="1"/>
    </row>
    <row r="1182" spans="10:13" ht="12" customHeight="1" x14ac:dyDescent="0.25">
      <c r="J1182" s="354"/>
      <c r="K1182" s="1"/>
      <c r="L1182" s="1"/>
      <c r="M1182" s="1"/>
    </row>
    <row r="1183" spans="10:13" ht="12" customHeight="1" x14ac:dyDescent="0.25">
      <c r="J1183" s="354"/>
      <c r="K1183" s="1"/>
      <c r="L1183" s="1"/>
      <c r="M1183" s="1"/>
    </row>
    <row r="1184" spans="10:13" ht="12" customHeight="1" x14ac:dyDescent="0.25">
      <c r="J1184" s="354"/>
      <c r="K1184" s="1"/>
      <c r="L1184" s="1"/>
      <c r="M1184" s="1"/>
    </row>
    <row r="1185" spans="10:13" ht="12" customHeight="1" x14ac:dyDescent="0.25">
      <c r="J1185" s="354"/>
      <c r="K1185" s="1"/>
      <c r="L1185" s="1"/>
      <c r="M1185" s="1"/>
    </row>
    <row r="1186" spans="10:13" ht="12" customHeight="1" x14ac:dyDescent="0.25">
      <c r="J1186" s="354"/>
      <c r="K1186" s="1"/>
      <c r="L1186" s="1"/>
      <c r="M1186" s="1"/>
    </row>
    <row r="1187" spans="10:13" ht="12" customHeight="1" x14ac:dyDescent="0.25">
      <c r="J1187" s="354"/>
      <c r="K1187" s="1"/>
      <c r="L1187" s="1"/>
      <c r="M1187" s="1"/>
    </row>
    <row r="1188" spans="10:13" ht="12" customHeight="1" x14ac:dyDescent="0.25">
      <c r="J1188" s="354"/>
      <c r="K1188" s="1"/>
      <c r="L1188" s="1"/>
      <c r="M1188" s="1"/>
    </row>
    <row r="1189" spans="10:13" ht="12" customHeight="1" x14ac:dyDescent="0.25">
      <c r="J1189" s="354"/>
      <c r="K1189" s="1"/>
      <c r="L1189" s="1"/>
      <c r="M1189" s="1"/>
    </row>
    <row r="1190" spans="10:13" ht="12" customHeight="1" x14ac:dyDescent="0.25">
      <c r="J1190" s="354"/>
      <c r="K1190" s="1"/>
      <c r="L1190" s="1"/>
      <c r="M1190" s="1"/>
    </row>
    <row r="1191" spans="10:13" ht="12" customHeight="1" x14ac:dyDescent="0.25">
      <c r="J1191" s="354"/>
      <c r="K1191" s="1"/>
      <c r="L1191" s="1"/>
      <c r="M1191" s="1"/>
    </row>
    <row r="1192" spans="10:13" ht="12" customHeight="1" x14ac:dyDescent="0.25">
      <c r="J1192" s="354"/>
      <c r="K1192" s="1"/>
      <c r="L1192" s="1"/>
      <c r="M1192" s="1"/>
    </row>
    <row r="1193" spans="10:13" ht="12" customHeight="1" x14ac:dyDescent="0.25">
      <c r="J1193" s="354"/>
      <c r="K1193" s="1"/>
      <c r="L1193" s="1"/>
      <c r="M1193" s="1"/>
    </row>
    <row r="1194" spans="10:13" ht="12" customHeight="1" x14ac:dyDescent="0.25">
      <c r="J1194" s="354"/>
      <c r="K1194" s="1"/>
      <c r="L1194" s="1"/>
      <c r="M1194" s="1"/>
    </row>
    <row r="1195" spans="10:13" ht="12" customHeight="1" x14ac:dyDescent="0.25">
      <c r="J1195" s="354"/>
      <c r="K1195" s="1"/>
      <c r="L1195" s="1"/>
      <c r="M1195" s="1"/>
    </row>
    <row r="1196" spans="10:13" ht="12" customHeight="1" x14ac:dyDescent="0.25">
      <c r="J1196" s="354"/>
      <c r="K1196" s="1"/>
      <c r="L1196" s="1"/>
      <c r="M1196" s="1"/>
    </row>
    <row r="1197" spans="10:13" ht="12" customHeight="1" x14ac:dyDescent="0.25">
      <c r="J1197" s="354"/>
      <c r="K1197" s="1"/>
      <c r="L1197" s="1"/>
      <c r="M1197" s="1"/>
    </row>
    <row r="1198" spans="10:13" ht="12" customHeight="1" x14ac:dyDescent="0.25">
      <c r="J1198" s="354"/>
      <c r="K1198" s="1"/>
      <c r="L1198" s="1"/>
      <c r="M1198" s="1"/>
    </row>
    <row r="1199" spans="10:13" ht="12" customHeight="1" x14ac:dyDescent="0.25">
      <c r="J1199" s="354"/>
      <c r="K1199" s="1"/>
      <c r="L1199" s="1"/>
      <c r="M1199" s="1"/>
    </row>
    <row r="1200" spans="10:13" ht="12" customHeight="1" x14ac:dyDescent="0.25">
      <c r="J1200" s="354"/>
      <c r="K1200" s="1"/>
      <c r="L1200" s="1"/>
      <c r="M1200" s="1"/>
    </row>
    <row r="1201" spans="10:13" ht="12" customHeight="1" x14ac:dyDescent="0.25">
      <c r="J1201" s="354"/>
      <c r="K1201" s="1"/>
      <c r="L1201" s="1"/>
      <c r="M1201" s="1"/>
    </row>
    <row r="1202" spans="10:13" ht="12" customHeight="1" x14ac:dyDescent="0.25">
      <c r="J1202" s="354"/>
      <c r="K1202" s="1"/>
      <c r="L1202" s="1"/>
      <c r="M1202" s="1"/>
    </row>
    <row r="1203" spans="10:13" ht="12" customHeight="1" x14ac:dyDescent="0.25">
      <c r="J1203" s="354"/>
      <c r="K1203" s="1"/>
      <c r="L1203" s="1"/>
      <c r="M1203" s="1"/>
    </row>
    <row r="1204" spans="10:13" ht="12" customHeight="1" x14ac:dyDescent="0.25">
      <c r="J1204" s="354"/>
      <c r="K1204" s="1"/>
      <c r="L1204" s="1"/>
      <c r="M1204" s="1"/>
    </row>
    <row r="1205" spans="10:13" ht="12" customHeight="1" x14ac:dyDescent="0.25">
      <c r="J1205" s="354"/>
      <c r="K1205" s="1"/>
      <c r="L1205" s="1"/>
      <c r="M1205" s="1"/>
    </row>
    <row r="1206" spans="10:13" ht="12" customHeight="1" x14ac:dyDescent="0.25">
      <c r="J1206" s="354"/>
      <c r="K1206" s="1"/>
      <c r="L1206" s="1"/>
      <c r="M1206" s="1"/>
    </row>
    <row r="1207" spans="10:13" ht="12" customHeight="1" x14ac:dyDescent="0.25">
      <c r="J1207" s="354"/>
      <c r="K1207" s="1"/>
      <c r="L1207" s="1"/>
      <c r="M1207" s="1"/>
    </row>
    <row r="1208" spans="10:13" ht="12" customHeight="1" x14ac:dyDescent="0.25">
      <c r="J1208" s="354"/>
      <c r="K1208" s="1"/>
      <c r="L1208" s="1"/>
      <c r="M1208" s="1"/>
    </row>
    <row r="1209" spans="10:13" ht="12" customHeight="1" x14ac:dyDescent="0.25">
      <c r="J1209" s="354"/>
      <c r="K1209" s="1"/>
      <c r="L1209" s="1"/>
      <c r="M1209" s="1"/>
    </row>
    <row r="1210" spans="10:13" ht="12" customHeight="1" x14ac:dyDescent="0.25">
      <c r="J1210" s="354"/>
      <c r="K1210" s="1"/>
      <c r="L1210" s="1"/>
      <c r="M1210" s="1"/>
    </row>
    <row r="1211" spans="10:13" ht="12" customHeight="1" x14ac:dyDescent="0.25">
      <c r="J1211" s="354"/>
      <c r="K1211" s="1"/>
      <c r="L1211" s="1"/>
      <c r="M1211" s="1"/>
    </row>
    <row r="1212" spans="10:13" ht="12" customHeight="1" x14ac:dyDescent="0.25">
      <c r="J1212" s="354"/>
      <c r="K1212" s="1"/>
      <c r="L1212" s="1"/>
      <c r="M1212" s="1"/>
    </row>
    <row r="1213" spans="10:13" ht="12" customHeight="1" x14ac:dyDescent="0.25">
      <c r="J1213" s="354"/>
      <c r="K1213" s="1"/>
      <c r="L1213" s="1"/>
      <c r="M1213" s="1"/>
    </row>
    <row r="1214" spans="10:13" ht="12" customHeight="1" x14ac:dyDescent="0.25">
      <c r="J1214" s="354"/>
      <c r="K1214" s="1"/>
      <c r="L1214" s="1"/>
      <c r="M1214" s="1"/>
    </row>
    <row r="1215" spans="10:13" ht="12" customHeight="1" x14ac:dyDescent="0.25">
      <c r="J1215" s="354"/>
      <c r="K1215" s="1"/>
      <c r="L1215" s="1"/>
      <c r="M1215" s="1"/>
    </row>
    <row r="1216" spans="10:13" ht="12" customHeight="1" x14ac:dyDescent="0.25">
      <c r="J1216" s="354"/>
      <c r="K1216" s="1"/>
      <c r="L1216" s="1"/>
      <c r="M1216" s="1"/>
    </row>
    <row r="1217" spans="10:13" ht="12" customHeight="1" x14ac:dyDescent="0.25">
      <c r="J1217" s="354"/>
      <c r="K1217" s="1"/>
      <c r="L1217" s="1"/>
      <c r="M1217" s="1"/>
    </row>
    <row r="1218" spans="10:13" ht="12" customHeight="1" x14ac:dyDescent="0.25">
      <c r="J1218" s="354"/>
      <c r="K1218" s="1"/>
      <c r="L1218" s="1"/>
      <c r="M1218" s="1"/>
    </row>
    <row r="1219" spans="10:13" ht="12" customHeight="1" x14ac:dyDescent="0.25">
      <c r="J1219" s="354"/>
      <c r="K1219" s="1"/>
      <c r="L1219" s="1"/>
      <c r="M1219" s="1"/>
    </row>
    <row r="1220" spans="10:13" ht="12" customHeight="1" x14ac:dyDescent="0.25">
      <c r="J1220" s="354"/>
      <c r="K1220" s="1"/>
      <c r="L1220" s="1"/>
      <c r="M1220" s="1"/>
    </row>
    <row r="1221" spans="10:13" ht="12" customHeight="1" x14ac:dyDescent="0.25">
      <c r="J1221" s="354"/>
      <c r="K1221" s="1"/>
      <c r="L1221" s="1"/>
      <c r="M1221" s="1"/>
    </row>
    <row r="1222" spans="10:13" ht="12" customHeight="1" x14ac:dyDescent="0.25">
      <c r="J1222" s="354"/>
      <c r="K1222" s="1"/>
      <c r="L1222" s="1"/>
      <c r="M1222" s="1"/>
    </row>
    <row r="1223" spans="10:13" ht="12" customHeight="1" x14ac:dyDescent="0.25">
      <c r="J1223" s="354"/>
      <c r="K1223" s="1"/>
      <c r="L1223" s="1"/>
      <c r="M1223" s="1"/>
    </row>
    <row r="1224" spans="10:13" ht="12" customHeight="1" x14ac:dyDescent="0.25">
      <c r="J1224" s="354"/>
      <c r="K1224" s="1"/>
      <c r="L1224" s="1"/>
      <c r="M1224" s="1"/>
    </row>
    <row r="1225" spans="10:13" ht="12" customHeight="1" x14ac:dyDescent="0.25">
      <c r="J1225" s="354"/>
      <c r="K1225" s="1"/>
      <c r="L1225" s="1"/>
      <c r="M1225" s="1"/>
    </row>
    <row r="1226" spans="10:13" ht="12" customHeight="1" x14ac:dyDescent="0.25">
      <c r="J1226" s="354"/>
      <c r="K1226" s="1"/>
      <c r="L1226" s="1"/>
      <c r="M1226" s="1"/>
    </row>
    <row r="1227" spans="10:13" ht="12" customHeight="1" x14ac:dyDescent="0.25">
      <c r="J1227" s="354"/>
      <c r="K1227" s="1"/>
      <c r="L1227" s="1"/>
      <c r="M1227" s="1"/>
    </row>
    <row r="1228" spans="10:13" ht="12" customHeight="1" x14ac:dyDescent="0.25">
      <c r="J1228" s="354"/>
      <c r="K1228" s="1"/>
      <c r="L1228" s="1"/>
      <c r="M1228" s="1"/>
    </row>
    <row r="1229" spans="10:13" ht="12" customHeight="1" x14ac:dyDescent="0.25">
      <c r="J1229" s="354"/>
      <c r="K1229" s="1"/>
      <c r="L1229" s="1"/>
      <c r="M1229" s="1"/>
    </row>
    <row r="1230" spans="10:13" ht="12" customHeight="1" x14ac:dyDescent="0.25">
      <c r="J1230" s="354"/>
      <c r="K1230" s="1"/>
      <c r="L1230" s="1"/>
      <c r="M1230" s="1"/>
    </row>
    <row r="1231" spans="10:13" ht="12" customHeight="1" x14ac:dyDescent="0.25">
      <c r="J1231" s="354"/>
      <c r="K1231" s="1"/>
      <c r="L1231" s="1"/>
      <c r="M1231" s="1"/>
    </row>
    <row r="1232" spans="10:13" ht="12" customHeight="1" x14ac:dyDescent="0.25">
      <c r="J1232" s="354"/>
      <c r="K1232" s="1"/>
      <c r="L1232" s="1"/>
      <c r="M1232" s="1"/>
    </row>
    <row r="1233" spans="10:13" ht="12" customHeight="1" x14ac:dyDescent="0.25">
      <c r="J1233" s="354"/>
      <c r="K1233" s="1"/>
      <c r="L1233" s="1"/>
      <c r="M1233" s="1"/>
    </row>
    <row r="1234" spans="10:13" ht="12" customHeight="1" x14ac:dyDescent="0.25">
      <c r="J1234" s="354"/>
      <c r="K1234" s="1"/>
      <c r="L1234" s="1"/>
      <c r="M1234" s="1"/>
    </row>
    <row r="1235" spans="10:13" ht="12" customHeight="1" x14ac:dyDescent="0.25">
      <c r="J1235" s="354"/>
      <c r="K1235" s="1"/>
      <c r="L1235" s="1"/>
      <c r="M1235" s="1"/>
    </row>
    <row r="1236" spans="10:13" ht="12" customHeight="1" x14ac:dyDescent="0.25">
      <c r="J1236" s="354"/>
      <c r="K1236" s="1"/>
      <c r="L1236" s="1"/>
      <c r="M1236" s="1"/>
    </row>
    <row r="1237" spans="10:13" ht="12" customHeight="1" x14ac:dyDescent="0.25">
      <c r="J1237" s="354"/>
      <c r="K1237" s="1"/>
      <c r="L1237" s="1"/>
      <c r="M1237" s="1"/>
    </row>
    <row r="1238" spans="10:13" ht="12" customHeight="1" x14ac:dyDescent="0.25">
      <c r="J1238" s="354"/>
      <c r="K1238" s="1"/>
      <c r="L1238" s="1"/>
      <c r="M1238" s="1"/>
    </row>
    <row r="1239" spans="10:13" ht="12" customHeight="1" x14ac:dyDescent="0.25">
      <c r="J1239" s="354"/>
      <c r="K1239" s="1"/>
      <c r="L1239" s="1"/>
      <c r="M1239" s="1"/>
    </row>
    <row r="1240" spans="10:13" ht="12" customHeight="1" x14ac:dyDescent="0.25">
      <c r="J1240" s="354"/>
      <c r="K1240" s="1"/>
      <c r="L1240" s="1"/>
      <c r="M1240" s="1"/>
    </row>
    <row r="1241" spans="10:13" ht="12" customHeight="1" x14ac:dyDescent="0.25">
      <c r="J1241" s="354"/>
      <c r="K1241" s="1"/>
      <c r="L1241" s="1"/>
      <c r="M1241" s="1"/>
    </row>
    <row r="1242" spans="10:13" ht="12" customHeight="1" x14ac:dyDescent="0.25">
      <c r="J1242" s="354"/>
      <c r="K1242" s="1"/>
      <c r="L1242" s="1"/>
      <c r="M1242" s="1"/>
    </row>
    <row r="1243" spans="10:13" ht="12" customHeight="1" x14ac:dyDescent="0.25">
      <c r="J1243" s="354"/>
      <c r="K1243" s="1"/>
      <c r="L1243" s="1"/>
      <c r="M1243" s="1"/>
    </row>
    <row r="1244" spans="10:13" ht="12" customHeight="1" x14ac:dyDescent="0.25">
      <c r="J1244" s="354"/>
      <c r="K1244" s="1"/>
      <c r="L1244" s="1"/>
      <c r="M1244" s="1"/>
    </row>
    <row r="1245" spans="10:13" ht="12" customHeight="1" x14ac:dyDescent="0.25">
      <c r="J1245" s="354"/>
      <c r="K1245" s="1"/>
      <c r="L1245" s="1"/>
      <c r="M1245" s="1"/>
    </row>
    <row r="1246" spans="10:13" ht="12" customHeight="1" x14ac:dyDescent="0.25">
      <c r="J1246" s="354"/>
      <c r="K1246" s="1"/>
      <c r="L1246" s="1"/>
      <c r="M1246" s="1"/>
    </row>
    <row r="1247" spans="10:13" ht="12" customHeight="1" x14ac:dyDescent="0.25">
      <c r="J1247" s="354"/>
      <c r="K1247" s="1"/>
      <c r="L1247" s="1"/>
      <c r="M1247" s="1"/>
    </row>
    <row r="1248" spans="10:13" ht="12" customHeight="1" x14ac:dyDescent="0.25">
      <c r="J1248" s="354"/>
      <c r="K1248" s="1"/>
      <c r="L1248" s="1"/>
      <c r="M1248" s="1"/>
    </row>
    <row r="1249" spans="10:13" ht="12" customHeight="1" x14ac:dyDescent="0.25">
      <c r="J1249" s="354"/>
      <c r="K1249" s="1"/>
      <c r="L1249" s="1"/>
      <c r="M1249" s="1"/>
    </row>
    <row r="1250" spans="10:13" ht="12" customHeight="1" x14ac:dyDescent="0.25">
      <c r="J1250" s="354"/>
      <c r="K1250" s="1"/>
      <c r="L1250" s="1"/>
      <c r="M1250" s="1"/>
    </row>
    <row r="1251" spans="10:13" ht="12" customHeight="1" x14ac:dyDescent="0.25">
      <c r="J1251" s="354"/>
      <c r="K1251" s="1"/>
      <c r="L1251" s="1"/>
      <c r="M1251" s="1"/>
    </row>
    <row r="1252" spans="10:13" ht="12" customHeight="1" x14ac:dyDescent="0.25">
      <c r="J1252" s="354"/>
      <c r="K1252" s="1"/>
      <c r="L1252" s="1"/>
      <c r="M1252" s="1"/>
    </row>
    <row r="1253" spans="10:13" ht="12" customHeight="1" x14ac:dyDescent="0.25">
      <c r="J1253" s="354"/>
      <c r="K1253" s="1"/>
      <c r="L1253" s="1"/>
      <c r="M1253" s="1"/>
    </row>
    <row r="1254" spans="10:13" ht="12" customHeight="1" x14ac:dyDescent="0.25">
      <c r="J1254" s="354"/>
      <c r="K1254" s="1"/>
      <c r="L1254" s="1"/>
      <c r="M1254" s="1"/>
    </row>
    <row r="1255" spans="10:13" ht="12" customHeight="1" x14ac:dyDescent="0.25">
      <c r="J1255" s="354"/>
      <c r="K1255" s="1"/>
      <c r="L1255" s="1"/>
      <c r="M1255" s="1"/>
    </row>
    <row r="1256" spans="10:13" ht="12" customHeight="1" x14ac:dyDescent="0.25">
      <c r="J1256" s="354"/>
      <c r="K1256" s="1"/>
      <c r="L1256" s="1"/>
      <c r="M1256" s="1"/>
    </row>
    <row r="1257" spans="10:13" ht="12" customHeight="1" x14ac:dyDescent="0.25">
      <c r="J1257" s="354"/>
      <c r="K1257" s="1"/>
      <c r="L1257" s="1"/>
      <c r="M1257" s="1"/>
    </row>
    <row r="1258" spans="10:13" ht="12" customHeight="1" x14ac:dyDescent="0.25">
      <c r="J1258" s="354"/>
      <c r="K1258" s="1"/>
      <c r="L1258" s="1"/>
      <c r="M1258" s="1"/>
    </row>
    <row r="1259" spans="10:13" ht="12" customHeight="1" x14ac:dyDescent="0.25">
      <c r="J1259" s="354"/>
      <c r="K1259" s="1"/>
      <c r="L1259" s="1"/>
      <c r="M1259" s="1"/>
    </row>
    <row r="1260" spans="10:13" ht="12" customHeight="1" x14ac:dyDescent="0.25">
      <c r="J1260" s="354"/>
      <c r="K1260" s="1"/>
      <c r="L1260" s="1"/>
      <c r="M1260" s="1"/>
    </row>
    <row r="1261" spans="10:13" ht="12" customHeight="1" x14ac:dyDescent="0.25">
      <c r="J1261" s="354"/>
      <c r="K1261" s="1"/>
      <c r="L1261" s="1"/>
      <c r="M1261" s="1"/>
    </row>
    <row r="1262" spans="10:13" ht="12" customHeight="1" x14ac:dyDescent="0.25">
      <c r="J1262" s="354"/>
      <c r="K1262" s="1"/>
      <c r="L1262" s="1"/>
      <c r="M1262" s="1"/>
    </row>
    <row r="1263" spans="10:13" ht="12" customHeight="1" x14ac:dyDescent="0.25">
      <c r="J1263" s="354"/>
      <c r="K1263" s="1"/>
      <c r="L1263" s="1"/>
      <c r="M1263" s="1"/>
    </row>
    <row r="1264" spans="10:13" ht="12" customHeight="1" x14ac:dyDescent="0.25">
      <c r="J1264" s="354"/>
      <c r="K1264" s="1"/>
      <c r="L1264" s="1"/>
      <c r="M1264" s="1"/>
    </row>
    <row r="1265" spans="10:13" ht="12" customHeight="1" x14ac:dyDescent="0.25">
      <c r="J1265" s="354"/>
      <c r="K1265" s="1"/>
      <c r="L1265" s="1"/>
      <c r="M1265" s="1"/>
    </row>
    <row r="1266" spans="10:13" ht="12" customHeight="1" x14ac:dyDescent="0.25">
      <c r="J1266" s="354"/>
      <c r="K1266" s="1"/>
      <c r="L1266" s="1"/>
      <c r="M1266" s="1"/>
    </row>
    <row r="1267" spans="10:13" ht="12" customHeight="1" x14ac:dyDescent="0.25">
      <c r="J1267" s="354"/>
      <c r="K1267" s="1"/>
      <c r="L1267" s="1"/>
      <c r="M1267" s="1"/>
    </row>
    <row r="1268" spans="10:13" ht="12" customHeight="1" x14ac:dyDescent="0.25">
      <c r="J1268" s="354"/>
      <c r="K1268" s="1"/>
      <c r="L1268" s="1"/>
      <c r="M1268" s="1"/>
    </row>
    <row r="1269" spans="10:13" ht="12" customHeight="1" x14ac:dyDescent="0.25">
      <c r="J1269" s="354"/>
      <c r="K1269" s="1"/>
      <c r="L1269" s="1"/>
      <c r="M1269" s="1"/>
    </row>
    <row r="1270" spans="10:13" ht="12" customHeight="1" x14ac:dyDescent="0.25">
      <c r="J1270" s="354"/>
      <c r="K1270" s="1"/>
      <c r="L1270" s="1"/>
      <c r="M1270" s="1"/>
    </row>
    <row r="1271" spans="10:13" ht="12" customHeight="1" x14ac:dyDescent="0.25">
      <c r="J1271" s="354"/>
      <c r="K1271" s="1"/>
      <c r="L1271" s="1"/>
      <c r="M1271" s="1"/>
    </row>
    <row r="1272" spans="10:13" ht="12" customHeight="1" x14ac:dyDescent="0.25">
      <c r="J1272" s="354"/>
      <c r="K1272" s="1"/>
      <c r="L1272" s="1"/>
      <c r="M1272" s="1"/>
    </row>
    <row r="1273" spans="10:13" ht="12" customHeight="1" x14ac:dyDescent="0.25">
      <c r="J1273" s="354"/>
      <c r="K1273" s="1"/>
      <c r="L1273" s="1"/>
      <c r="M1273" s="1"/>
    </row>
    <row r="1274" spans="10:13" ht="12" customHeight="1" x14ac:dyDescent="0.25">
      <c r="J1274" s="354"/>
      <c r="K1274" s="1"/>
      <c r="L1274" s="1"/>
      <c r="M1274" s="1"/>
    </row>
    <row r="1275" spans="10:13" ht="12" customHeight="1" x14ac:dyDescent="0.25">
      <c r="J1275" s="354"/>
      <c r="K1275" s="1"/>
      <c r="L1275" s="1"/>
      <c r="M1275" s="1"/>
    </row>
    <row r="1276" spans="10:13" ht="12" customHeight="1" x14ac:dyDescent="0.25">
      <c r="J1276" s="354"/>
      <c r="K1276" s="1"/>
      <c r="L1276" s="1"/>
      <c r="M1276" s="1"/>
    </row>
    <row r="1277" spans="10:13" ht="12" customHeight="1" x14ac:dyDescent="0.25">
      <c r="J1277" s="354"/>
      <c r="K1277" s="1"/>
      <c r="L1277" s="1"/>
      <c r="M1277" s="1"/>
    </row>
    <row r="1278" spans="10:13" ht="12" customHeight="1" x14ac:dyDescent="0.25">
      <c r="J1278" s="354"/>
      <c r="K1278" s="1"/>
      <c r="L1278" s="1"/>
      <c r="M1278" s="1"/>
    </row>
    <row r="1279" spans="10:13" ht="12" customHeight="1" x14ac:dyDescent="0.25">
      <c r="J1279" s="354"/>
      <c r="K1279" s="1"/>
      <c r="L1279" s="1"/>
      <c r="M1279" s="1"/>
    </row>
    <row r="1280" spans="10:13" ht="12" customHeight="1" x14ac:dyDescent="0.25">
      <c r="J1280" s="354"/>
      <c r="K1280" s="1"/>
      <c r="L1280" s="1"/>
      <c r="M1280" s="1"/>
    </row>
    <row r="1281" spans="10:13" ht="12" customHeight="1" x14ac:dyDescent="0.25">
      <c r="J1281" s="354"/>
      <c r="K1281" s="1"/>
      <c r="L1281" s="1"/>
      <c r="M1281" s="1"/>
    </row>
    <row r="1282" spans="10:13" ht="12" customHeight="1" x14ac:dyDescent="0.25">
      <c r="J1282" s="354"/>
      <c r="K1282" s="1"/>
      <c r="L1282" s="1"/>
      <c r="M1282" s="1"/>
    </row>
    <row r="1283" spans="10:13" ht="12" customHeight="1" x14ac:dyDescent="0.25">
      <c r="J1283" s="354"/>
      <c r="K1283" s="1"/>
      <c r="L1283" s="1"/>
      <c r="M1283" s="1"/>
    </row>
    <row r="1284" spans="10:13" ht="12" customHeight="1" x14ac:dyDescent="0.25">
      <c r="J1284" s="354"/>
      <c r="K1284" s="1"/>
      <c r="L1284" s="1"/>
      <c r="M1284" s="1"/>
    </row>
    <row r="1285" spans="10:13" ht="12" customHeight="1" x14ac:dyDescent="0.25">
      <c r="J1285" s="354"/>
      <c r="K1285" s="1"/>
      <c r="L1285" s="1"/>
      <c r="M1285" s="1"/>
    </row>
    <row r="1286" spans="10:13" ht="12" customHeight="1" x14ac:dyDescent="0.25">
      <c r="J1286" s="354"/>
      <c r="K1286" s="1"/>
      <c r="L1286" s="1"/>
      <c r="M1286" s="1"/>
    </row>
    <row r="1287" spans="10:13" ht="12" customHeight="1" x14ac:dyDescent="0.25">
      <c r="J1287" s="354"/>
      <c r="K1287" s="1"/>
      <c r="L1287" s="1"/>
      <c r="M1287" s="1"/>
    </row>
    <row r="1288" spans="10:13" ht="12" customHeight="1" x14ac:dyDescent="0.25">
      <c r="J1288" s="354"/>
      <c r="K1288" s="1"/>
      <c r="L1288" s="1"/>
      <c r="M1288" s="1"/>
    </row>
    <row r="1289" spans="10:13" ht="12" customHeight="1" x14ac:dyDescent="0.25">
      <c r="J1289" s="354"/>
      <c r="K1289" s="1"/>
      <c r="L1289" s="1"/>
      <c r="M1289" s="1"/>
    </row>
    <row r="1290" spans="10:13" ht="12" customHeight="1" x14ac:dyDescent="0.25">
      <c r="J1290" s="354"/>
      <c r="K1290" s="1"/>
      <c r="L1290" s="1"/>
      <c r="M1290" s="1"/>
    </row>
    <row r="1291" spans="10:13" ht="12" customHeight="1" x14ac:dyDescent="0.25">
      <c r="J1291" s="354"/>
      <c r="K1291" s="1"/>
      <c r="L1291" s="1"/>
      <c r="M1291" s="1"/>
    </row>
    <row r="1292" spans="10:13" ht="12" customHeight="1" x14ac:dyDescent="0.25">
      <c r="J1292" s="354"/>
      <c r="K1292" s="1"/>
      <c r="L1292" s="1"/>
      <c r="M1292" s="1"/>
    </row>
    <row r="1293" spans="10:13" ht="12" customHeight="1" x14ac:dyDescent="0.25">
      <c r="J1293" s="354"/>
      <c r="K1293" s="1"/>
      <c r="L1293" s="1"/>
      <c r="M1293" s="1"/>
    </row>
    <row r="1294" spans="10:13" ht="12" customHeight="1" x14ac:dyDescent="0.25">
      <c r="J1294" s="354"/>
      <c r="K1294" s="1"/>
      <c r="L1294" s="1"/>
      <c r="M1294" s="1"/>
    </row>
    <row r="1295" spans="10:13" ht="12" customHeight="1" x14ac:dyDescent="0.25">
      <c r="J1295" s="354"/>
      <c r="K1295" s="1"/>
      <c r="L1295" s="1"/>
      <c r="M1295" s="1"/>
    </row>
    <row r="1296" spans="10:13" ht="12" customHeight="1" x14ac:dyDescent="0.25">
      <c r="J1296" s="354"/>
      <c r="K1296" s="1"/>
      <c r="L1296" s="1"/>
      <c r="M1296" s="1"/>
    </row>
    <row r="1297" spans="10:13" ht="12" customHeight="1" x14ac:dyDescent="0.25">
      <c r="J1297" s="354"/>
      <c r="K1297" s="1"/>
      <c r="L1297" s="1"/>
      <c r="M1297" s="1"/>
    </row>
    <row r="1298" spans="10:13" ht="12" customHeight="1" x14ac:dyDescent="0.25">
      <c r="J1298" s="354"/>
      <c r="K1298" s="1"/>
      <c r="L1298" s="1"/>
      <c r="M1298" s="1"/>
    </row>
    <row r="1299" spans="10:13" ht="12" customHeight="1" x14ac:dyDescent="0.25">
      <c r="J1299" s="354"/>
      <c r="K1299" s="1"/>
      <c r="L1299" s="1"/>
      <c r="M1299" s="1"/>
    </row>
    <row r="1300" spans="10:13" ht="12" customHeight="1" x14ac:dyDescent="0.25">
      <c r="J1300" s="354"/>
      <c r="K1300" s="1"/>
      <c r="L1300" s="1"/>
      <c r="M1300" s="1"/>
    </row>
    <row r="1301" spans="10:13" ht="12" customHeight="1" x14ac:dyDescent="0.25">
      <c r="J1301" s="354"/>
      <c r="K1301" s="1"/>
      <c r="L1301" s="1"/>
      <c r="M1301" s="1"/>
    </row>
    <row r="1302" spans="10:13" ht="12" customHeight="1" x14ac:dyDescent="0.25">
      <c r="J1302" s="354"/>
      <c r="K1302" s="1"/>
      <c r="L1302" s="1"/>
      <c r="M1302" s="1"/>
    </row>
    <row r="1303" spans="10:13" ht="12" customHeight="1" x14ac:dyDescent="0.25">
      <c r="J1303" s="354"/>
      <c r="K1303" s="1"/>
      <c r="L1303" s="1"/>
      <c r="M1303" s="1"/>
    </row>
    <row r="1304" spans="10:13" ht="12" customHeight="1" x14ac:dyDescent="0.25">
      <c r="J1304" s="354"/>
      <c r="K1304" s="1"/>
      <c r="L1304" s="1"/>
      <c r="M1304" s="1"/>
    </row>
    <row r="1305" spans="10:13" ht="12" customHeight="1" x14ac:dyDescent="0.25">
      <c r="J1305" s="354"/>
      <c r="K1305" s="1"/>
      <c r="L1305" s="1"/>
      <c r="M1305" s="1"/>
    </row>
    <row r="1306" spans="10:13" ht="12" customHeight="1" x14ac:dyDescent="0.25">
      <c r="J1306" s="354"/>
      <c r="K1306" s="1"/>
      <c r="L1306" s="1"/>
      <c r="M1306" s="1"/>
    </row>
    <row r="1307" spans="10:13" ht="12" customHeight="1" x14ac:dyDescent="0.25">
      <c r="J1307" s="354"/>
      <c r="K1307" s="1"/>
      <c r="L1307" s="1"/>
      <c r="M1307" s="1"/>
    </row>
    <row r="1308" spans="10:13" ht="12" customHeight="1" x14ac:dyDescent="0.25">
      <c r="J1308" s="354"/>
      <c r="K1308" s="1"/>
      <c r="L1308" s="1"/>
      <c r="M1308" s="1"/>
    </row>
    <row r="1309" spans="10:13" ht="12" customHeight="1" x14ac:dyDescent="0.25">
      <c r="J1309" s="354"/>
      <c r="K1309" s="1"/>
      <c r="L1309" s="1"/>
      <c r="M1309" s="1"/>
    </row>
    <row r="1310" spans="10:13" ht="12" customHeight="1" x14ac:dyDescent="0.25">
      <c r="J1310" s="354"/>
      <c r="K1310" s="1"/>
      <c r="L1310" s="1"/>
      <c r="M1310" s="1"/>
    </row>
    <row r="1311" spans="10:13" ht="12" customHeight="1" x14ac:dyDescent="0.25">
      <c r="J1311" s="354"/>
      <c r="K1311" s="1"/>
      <c r="L1311" s="1"/>
      <c r="M1311" s="1"/>
    </row>
    <row r="1312" spans="10:13" ht="12" customHeight="1" x14ac:dyDescent="0.25">
      <c r="J1312" s="354"/>
      <c r="K1312" s="1"/>
      <c r="L1312" s="1"/>
      <c r="M1312" s="1"/>
    </row>
    <row r="1313" spans="10:13" ht="12" customHeight="1" x14ac:dyDescent="0.25">
      <c r="J1313" s="354"/>
      <c r="K1313" s="1"/>
      <c r="L1313" s="1"/>
      <c r="M1313" s="1"/>
    </row>
    <row r="1314" spans="10:13" ht="12" customHeight="1" x14ac:dyDescent="0.25">
      <c r="J1314" s="354"/>
      <c r="K1314" s="1"/>
      <c r="L1314" s="1"/>
      <c r="M1314" s="1"/>
    </row>
    <row r="1315" spans="10:13" ht="12" customHeight="1" x14ac:dyDescent="0.25">
      <c r="J1315" s="354"/>
      <c r="K1315" s="1"/>
      <c r="L1315" s="1"/>
      <c r="M1315" s="1"/>
    </row>
    <row r="1316" spans="10:13" ht="12" customHeight="1" x14ac:dyDescent="0.25">
      <c r="J1316" s="354"/>
      <c r="K1316" s="1"/>
      <c r="L1316" s="1"/>
      <c r="M1316" s="1"/>
    </row>
    <row r="1317" spans="10:13" ht="12" customHeight="1" x14ac:dyDescent="0.25">
      <c r="J1317" s="354"/>
      <c r="K1317" s="1"/>
      <c r="L1317" s="1"/>
      <c r="M1317" s="1"/>
    </row>
    <row r="1318" spans="10:13" ht="12" customHeight="1" x14ac:dyDescent="0.25">
      <c r="J1318" s="354"/>
      <c r="K1318" s="1"/>
      <c r="L1318" s="1"/>
      <c r="M1318" s="1"/>
    </row>
    <row r="1319" spans="10:13" ht="12" customHeight="1" x14ac:dyDescent="0.25">
      <c r="J1319" s="354"/>
      <c r="K1319" s="1"/>
      <c r="L1319" s="1"/>
      <c r="M1319" s="1"/>
    </row>
    <row r="1320" spans="10:13" ht="12" customHeight="1" x14ac:dyDescent="0.25">
      <c r="J1320" s="354"/>
      <c r="K1320" s="1"/>
      <c r="L1320" s="1"/>
      <c r="M1320" s="1"/>
    </row>
    <row r="1321" spans="10:13" ht="12" customHeight="1" x14ac:dyDescent="0.25">
      <c r="J1321" s="354"/>
      <c r="K1321" s="1"/>
      <c r="L1321" s="1"/>
      <c r="M1321" s="1"/>
    </row>
    <row r="1322" spans="10:13" ht="12" customHeight="1" x14ac:dyDescent="0.25">
      <c r="J1322" s="354"/>
      <c r="K1322" s="1"/>
      <c r="L1322" s="1"/>
      <c r="M1322" s="1"/>
    </row>
    <row r="1323" spans="10:13" ht="12" customHeight="1" x14ac:dyDescent="0.25">
      <c r="J1323" s="354"/>
      <c r="K1323" s="1"/>
      <c r="L1323" s="1"/>
      <c r="M1323" s="1"/>
    </row>
    <row r="1324" spans="10:13" ht="12" customHeight="1" x14ac:dyDescent="0.25">
      <c r="J1324" s="354"/>
      <c r="K1324" s="1"/>
      <c r="L1324" s="1"/>
      <c r="M1324" s="1"/>
    </row>
    <row r="1325" spans="10:13" ht="12" customHeight="1" x14ac:dyDescent="0.25">
      <c r="J1325" s="354"/>
      <c r="K1325" s="1"/>
      <c r="L1325" s="1"/>
      <c r="M1325" s="1"/>
    </row>
    <row r="1326" spans="10:13" ht="12" customHeight="1" x14ac:dyDescent="0.25">
      <c r="J1326" s="354"/>
      <c r="K1326" s="1"/>
      <c r="L1326" s="1"/>
      <c r="M1326" s="1"/>
    </row>
    <row r="1327" spans="10:13" ht="12" customHeight="1" x14ac:dyDescent="0.25">
      <c r="J1327" s="354"/>
      <c r="K1327" s="1"/>
      <c r="L1327" s="1"/>
      <c r="M1327" s="1"/>
    </row>
    <row r="1328" spans="10:13" ht="12" customHeight="1" x14ac:dyDescent="0.25">
      <c r="J1328" s="354"/>
      <c r="K1328" s="1"/>
      <c r="L1328" s="1"/>
      <c r="M1328" s="1"/>
    </row>
    <row r="1329" spans="10:13" ht="12" customHeight="1" x14ac:dyDescent="0.25">
      <c r="J1329" s="354"/>
      <c r="K1329" s="1"/>
      <c r="L1329" s="1"/>
      <c r="M1329" s="1"/>
    </row>
    <row r="1330" spans="10:13" ht="12" customHeight="1" x14ac:dyDescent="0.25">
      <c r="J1330" s="354"/>
      <c r="K1330" s="1"/>
      <c r="L1330" s="1"/>
      <c r="M1330" s="1"/>
    </row>
    <row r="1331" spans="10:13" ht="12" customHeight="1" x14ac:dyDescent="0.25">
      <c r="J1331" s="354"/>
      <c r="K1331" s="1"/>
      <c r="L1331" s="1"/>
      <c r="M1331" s="1"/>
    </row>
    <row r="1332" spans="10:13" ht="12" customHeight="1" x14ac:dyDescent="0.25">
      <c r="J1332" s="354"/>
      <c r="K1332" s="1"/>
      <c r="L1332" s="1"/>
      <c r="M1332" s="1"/>
    </row>
    <row r="1333" spans="10:13" ht="12" customHeight="1" x14ac:dyDescent="0.25">
      <c r="J1333" s="354"/>
      <c r="K1333" s="1"/>
      <c r="L1333" s="1"/>
      <c r="M1333" s="1"/>
    </row>
    <row r="1334" spans="10:13" ht="12" customHeight="1" x14ac:dyDescent="0.25">
      <c r="J1334" s="354"/>
      <c r="K1334" s="1"/>
      <c r="L1334" s="1"/>
      <c r="M1334" s="1"/>
    </row>
    <row r="1335" spans="10:13" ht="12" customHeight="1" x14ac:dyDescent="0.25">
      <c r="J1335" s="354"/>
      <c r="K1335" s="1"/>
      <c r="L1335" s="1"/>
      <c r="M1335" s="1"/>
    </row>
    <row r="1336" spans="10:13" ht="12" customHeight="1" x14ac:dyDescent="0.25">
      <c r="J1336" s="354"/>
      <c r="K1336" s="1"/>
      <c r="L1336" s="1"/>
      <c r="M1336" s="1"/>
    </row>
    <row r="1337" spans="10:13" ht="12" customHeight="1" x14ac:dyDescent="0.25">
      <c r="J1337" s="354"/>
      <c r="K1337" s="1"/>
      <c r="L1337" s="1"/>
      <c r="M1337" s="1"/>
    </row>
    <row r="1338" spans="10:13" ht="12" customHeight="1" x14ac:dyDescent="0.25">
      <c r="J1338" s="354"/>
      <c r="K1338" s="1"/>
      <c r="L1338" s="1"/>
      <c r="M1338" s="1"/>
    </row>
    <row r="1339" spans="10:13" ht="12" customHeight="1" x14ac:dyDescent="0.25">
      <c r="J1339" s="354"/>
      <c r="K1339" s="1"/>
      <c r="L1339" s="1"/>
      <c r="M1339" s="1"/>
    </row>
    <row r="1340" spans="10:13" ht="12" customHeight="1" x14ac:dyDescent="0.25">
      <c r="J1340" s="354"/>
      <c r="K1340" s="1"/>
      <c r="L1340" s="1"/>
      <c r="M1340" s="1"/>
    </row>
    <row r="1341" spans="10:13" ht="12" customHeight="1" x14ac:dyDescent="0.25">
      <c r="J1341" s="354"/>
      <c r="K1341" s="1"/>
      <c r="L1341" s="1"/>
      <c r="M1341" s="1"/>
    </row>
    <row r="1342" spans="10:13" ht="12" customHeight="1" x14ac:dyDescent="0.25">
      <c r="J1342" s="354"/>
      <c r="K1342" s="1"/>
      <c r="L1342" s="1"/>
      <c r="M1342" s="1"/>
    </row>
    <row r="1343" spans="10:13" ht="12" customHeight="1" x14ac:dyDescent="0.25">
      <c r="J1343" s="354"/>
      <c r="K1343" s="1"/>
      <c r="L1343" s="1"/>
      <c r="M1343" s="1"/>
    </row>
    <row r="1344" spans="10:13" ht="12" customHeight="1" x14ac:dyDescent="0.25">
      <c r="J1344" s="354"/>
      <c r="K1344" s="1"/>
      <c r="L1344" s="1"/>
      <c r="M1344" s="1"/>
    </row>
    <row r="1345" spans="10:13" ht="12" customHeight="1" x14ac:dyDescent="0.25">
      <c r="J1345" s="354"/>
      <c r="K1345" s="1"/>
      <c r="L1345" s="1"/>
      <c r="M1345" s="1"/>
    </row>
    <row r="1346" spans="10:13" ht="12" customHeight="1" x14ac:dyDescent="0.25">
      <c r="J1346" s="354"/>
      <c r="K1346" s="1"/>
      <c r="L1346" s="1"/>
      <c r="M1346" s="1"/>
    </row>
    <row r="1347" spans="10:13" ht="12" customHeight="1" x14ac:dyDescent="0.25">
      <c r="J1347" s="354"/>
      <c r="K1347" s="1"/>
      <c r="L1347" s="1"/>
      <c r="M1347" s="1"/>
    </row>
    <row r="1348" spans="10:13" ht="12" customHeight="1" x14ac:dyDescent="0.25">
      <c r="J1348" s="354"/>
      <c r="K1348" s="1"/>
      <c r="L1348" s="1"/>
      <c r="M1348" s="1"/>
    </row>
    <row r="1349" spans="10:13" ht="12" customHeight="1" x14ac:dyDescent="0.25">
      <c r="J1349" s="354"/>
      <c r="K1349" s="1"/>
      <c r="L1349" s="1"/>
      <c r="M1349" s="1"/>
    </row>
    <row r="1350" spans="10:13" ht="12" customHeight="1" x14ac:dyDescent="0.25">
      <c r="J1350" s="354"/>
      <c r="K1350" s="1"/>
      <c r="L1350" s="1"/>
      <c r="M1350" s="1"/>
    </row>
    <row r="1351" spans="10:13" ht="12" customHeight="1" x14ac:dyDescent="0.25">
      <c r="J1351" s="354"/>
      <c r="K1351" s="1"/>
      <c r="L1351" s="1"/>
      <c r="M1351" s="1"/>
    </row>
    <row r="1352" spans="10:13" ht="12" customHeight="1" x14ac:dyDescent="0.25">
      <c r="J1352" s="354"/>
      <c r="K1352" s="1"/>
      <c r="L1352" s="1"/>
      <c r="M1352" s="1"/>
    </row>
    <row r="1353" spans="10:13" ht="12" customHeight="1" x14ac:dyDescent="0.25">
      <c r="J1353" s="354"/>
      <c r="K1353" s="1"/>
      <c r="L1353" s="1"/>
      <c r="M1353" s="1"/>
    </row>
    <row r="1354" spans="10:13" ht="12" customHeight="1" x14ac:dyDescent="0.25">
      <c r="J1354" s="354"/>
      <c r="K1354" s="1"/>
      <c r="L1354" s="1"/>
      <c r="M1354" s="1"/>
    </row>
    <row r="1355" spans="10:13" ht="12" customHeight="1" x14ac:dyDescent="0.25">
      <c r="J1355" s="354"/>
      <c r="K1355" s="1"/>
      <c r="L1355" s="1"/>
      <c r="M1355" s="1"/>
    </row>
    <row r="1356" spans="10:13" ht="12" customHeight="1" x14ac:dyDescent="0.25">
      <c r="J1356" s="354"/>
      <c r="K1356" s="1"/>
      <c r="L1356" s="1"/>
      <c r="M1356" s="1"/>
    </row>
    <row r="1357" spans="10:13" ht="12" customHeight="1" x14ac:dyDescent="0.25">
      <c r="J1357" s="354"/>
      <c r="K1357" s="1"/>
      <c r="L1357" s="1"/>
      <c r="M1357" s="1"/>
    </row>
    <row r="1358" spans="10:13" ht="12" customHeight="1" x14ac:dyDescent="0.25">
      <c r="J1358" s="354"/>
      <c r="K1358" s="1"/>
      <c r="L1358" s="1"/>
      <c r="M1358" s="1"/>
    </row>
    <row r="1359" spans="10:13" ht="12" customHeight="1" x14ac:dyDescent="0.25">
      <c r="J1359" s="354"/>
      <c r="K1359" s="1"/>
      <c r="L1359" s="1"/>
      <c r="M1359" s="1"/>
    </row>
    <row r="1360" spans="10:13" ht="12" customHeight="1" x14ac:dyDescent="0.25">
      <c r="J1360" s="354"/>
      <c r="K1360" s="1"/>
      <c r="L1360" s="1"/>
      <c r="M1360" s="1"/>
    </row>
    <row r="1361" spans="10:13" ht="12" customHeight="1" x14ac:dyDescent="0.25">
      <c r="J1361" s="354"/>
      <c r="K1361" s="1"/>
      <c r="L1361" s="1"/>
      <c r="M1361" s="1"/>
    </row>
    <row r="1362" spans="10:13" ht="12" customHeight="1" x14ac:dyDescent="0.25">
      <c r="J1362" s="354"/>
      <c r="K1362" s="1"/>
      <c r="L1362" s="1"/>
      <c r="M1362" s="1"/>
    </row>
    <row r="1363" spans="10:13" ht="12" customHeight="1" x14ac:dyDescent="0.25">
      <c r="J1363" s="354"/>
      <c r="K1363" s="1"/>
      <c r="L1363" s="1"/>
      <c r="M1363" s="1"/>
    </row>
    <row r="1364" spans="10:13" ht="12" customHeight="1" x14ac:dyDescent="0.25">
      <c r="J1364" s="354"/>
      <c r="K1364" s="1"/>
      <c r="L1364" s="1"/>
      <c r="M1364" s="1"/>
    </row>
    <row r="1365" spans="10:13" ht="12" customHeight="1" x14ac:dyDescent="0.25">
      <c r="J1365" s="354"/>
      <c r="K1365" s="1"/>
      <c r="L1365" s="1"/>
      <c r="M1365" s="1"/>
    </row>
    <row r="1366" spans="10:13" ht="12" customHeight="1" x14ac:dyDescent="0.25">
      <c r="J1366" s="354"/>
      <c r="K1366" s="1"/>
      <c r="L1366" s="1"/>
      <c r="M1366" s="1"/>
    </row>
    <row r="1367" spans="10:13" ht="12" customHeight="1" x14ac:dyDescent="0.25">
      <c r="J1367" s="354"/>
      <c r="K1367" s="1"/>
      <c r="L1367" s="1"/>
      <c r="M1367" s="1"/>
    </row>
    <row r="1368" spans="10:13" ht="12" customHeight="1" x14ac:dyDescent="0.25">
      <c r="J1368" s="354"/>
      <c r="K1368" s="1"/>
      <c r="L1368" s="1"/>
      <c r="M1368" s="1"/>
    </row>
    <row r="1369" spans="10:13" ht="12" customHeight="1" x14ac:dyDescent="0.25">
      <c r="J1369" s="354"/>
      <c r="K1369" s="1"/>
      <c r="L1369" s="1"/>
      <c r="M1369" s="1"/>
    </row>
    <row r="1370" spans="10:13" ht="12" customHeight="1" x14ac:dyDescent="0.25">
      <c r="J1370" s="354"/>
      <c r="K1370" s="1"/>
      <c r="L1370" s="1"/>
      <c r="M1370" s="1"/>
    </row>
    <row r="1371" spans="10:13" ht="12" customHeight="1" x14ac:dyDescent="0.25">
      <c r="J1371" s="354"/>
      <c r="K1371" s="1"/>
      <c r="L1371" s="1"/>
      <c r="M1371" s="1"/>
    </row>
    <row r="1372" spans="10:13" ht="12" customHeight="1" x14ac:dyDescent="0.25">
      <c r="J1372" s="354"/>
      <c r="K1372" s="1"/>
      <c r="L1372" s="1"/>
      <c r="M1372" s="1"/>
    </row>
    <row r="1373" spans="10:13" ht="12" customHeight="1" x14ac:dyDescent="0.25">
      <c r="J1373" s="354"/>
      <c r="K1373" s="1"/>
      <c r="L1373" s="1"/>
      <c r="M1373" s="1"/>
    </row>
    <row r="1374" spans="10:13" ht="12" customHeight="1" x14ac:dyDescent="0.25">
      <c r="J1374" s="354"/>
      <c r="K1374" s="1"/>
      <c r="L1374" s="1"/>
      <c r="M1374" s="1"/>
    </row>
    <row r="1375" spans="10:13" ht="12" customHeight="1" x14ac:dyDescent="0.25">
      <c r="J1375" s="354"/>
      <c r="K1375" s="1"/>
      <c r="L1375" s="1"/>
      <c r="M1375" s="1"/>
    </row>
    <row r="1376" spans="10:13" ht="12" customHeight="1" x14ac:dyDescent="0.25">
      <c r="J1376" s="354"/>
      <c r="K1376" s="1"/>
      <c r="L1376" s="1"/>
      <c r="M1376" s="1"/>
    </row>
    <row r="1377" spans="10:13" ht="12" customHeight="1" x14ac:dyDescent="0.25">
      <c r="J1377" s="354"/>
      <c r="K1377" s="1"/>
      <c r="L1377" s="1"/>
      <c r="M1377" s="1"/>
    </row>
    <row r="1378" spans="10:13" ht="12" customHeight="1" x14ac:dyDescent="0.25">
      <c r="J1378" s="354"/>
      <c r="K1378" s="1"/>
      <c r="L1378" s="1"/>
      <c r="M1378" s="1"/>
    </row>
    <row r="1379" spans="10:13" ht="12" customHeight="1" x14ac:dyDescent="0.25">
      <c r="J1379" s="354"/>
      <c r="K1379" s="1"/>
      <c r="L1379" s="1"/>
      <c r="M1379" s="1"/>
    </row>
    <row r="1380" spans="10:13" ht="12" customHeight="1" x14ac:dyDescent="0.25">
      <c r="J1380" s="354"/>
      <c r="K1380" s="1"/>
      <c r="L1380" s="1"/>
      <c r="M1380" s="1"/>
    </row>
    <row r="1381" spans="10:13" ht="12" customHeight="1" x14ac:dyDescent="0.25">
      <c r="J1381" s="354"/>
      <c r="K1381" s="1"/>
      <c r="L1381" s="1"/>
      <c r="M1381" s="1"/>
    </row>
    <row r="1382" spans="10:13" ht="12" customHeight="1" x14ac:dyDescent="0.25">
      <c r="J1382" s="354"/>
      <c r="K1382" s="1"/>
      <c r="L1382" s="1"/>
      <c r="M1382" s="1"/>
    </row>
    <row r="1383" spans="10:13" ht="12" customHeight="1" x14ac:dyDescent="0.25">
      <c r="J1383" s="354"/>
      <c r="K1383" s="1"/>
      <c r="L1383" s="1"/>
      <c r="M1383" s="1"/>
    </row>
    <row r="1384" spans="10:13" ht="12" customHeight="1" x14ac:dyDescent="0.25">
      <c r="J1384" s="354"/>
      <c r="K1384" s="1"/>
      <c r="L1384" s="1"/>
      <c r="M1384" s="1"/>
    </row>
    <row r="1385" spans="10:13" ht="12" customHeight="1" x14ac:dyDescent="0.25">
      <c r="J1385" s="354"/>
      <c r="K1385" s="1"/>
      <c r="L1385" s="1"/>
      <c r="M1385" s="1"/>
    </row>
    <row r="1386" spans="10:13" ht="12" customHeight="1" x14ac:dyDescent="0.25">
      <c r="J1386" s="354"/>
      <c r="K1386" s="1"/>
      <c r="L1386" s="1"/>
      <c r="M1386" s="1"/>
    </row>
    <row r="1387" spans="10:13" ht="12" customHeight="1" x14ac:dyDescent="0.25">
      <c r="J1387" s="354"/>
      <c r="K1387" s="1"/>
      <c r="L1387" s="1"/>
      <c r="M1387" s="1"/>
    </row>
    <row r="1388" spans="10:13" ht="12" customHeight="1" x14ac:dyDescent="0.25">
      <c r="J1388" s="354"/>
      <c r="K1388" s="1"/>
      <c r="L1388" s="1"/>
      <c r="M1388" s="1"/>
    </row>
    <row r="1389" spans="10:13" ht="12" customHeight="1" x14ac:dyDescent="0.25">
      <c r="J1389" s="354"/>
      <c r="K1389" s="1"/>
      <c r="L1389" s="1"/>
      <c r="M1389" s="1"/>
    </row>
    <row r="1390" spans="10:13" ht="12" customHeight="1" x14ac:dyDescent="0.25">
      <c r="J1390" s="354"/>
      <c r="K1390" s="1"/>
      <c r="L1390" s="1"/>
      <c r="M1390" s="1"/>
    </row>
    <row r="1391" spans="10:13" ht="12" customHeight="1" x14ac:dyDescent="0.25">
      <c r="J1391" s="354"/>
      <c r="K1391" s="1"/>
      <c r="L1391" s="1"/>
      <c r="M1391" s="1"/>
    </row>
    <row r="1392" spans="10:13" ht="12" customHeight="1" x14ac:dyDescent="0.25">
      <c r="J1392" s="354"/>
      <c r="K1392" s="1"/>
      <c r="L1392" s="1"/>
      <c r="M1392" s="1"/>
    </row>
    <row r="1393" spans="10:13" ht="12" customHeight="1" x14ac:dyDescent="0.25">
      <c r="J1393" s="354"/>
      <c r="K1393" s="1"/>
      <c r="L1393" s="1"/>
      <c r="M1393" s="1"/>
    </row>
    <row r="1394" spans="10:13" ht="12" customHeight="1" x14ac:dyDescent="0.25">
      <c r="J1394" s="354"/>
      <c r="K1394" s="1"/>
      <c r="L1394" s="1"/>
      <c r="M1394" s="1"/>
    </row>
    <row r="1395" spans="10:13" ht="12" customHeight="1" x14ac:dyDescent="0.25">
      <c r="J1395" s="354"/>
      <c r="K1395" s="1"/>
      <c r="L1395" s="1"/>
      <c r="M1395" s="1"/>
    </row>
    <row r="1396" spans="10:13" ht="12" customHeight="1" x14ac:dyDescent="0.25">
      <c r="J1396" s="354"/>
      <c r="K1396" s="1"/>
      <c r="L1396" s="1"/>
      <c r="M1396" s="1"/>
    </row>
    <row r="1397" spans="10:13" ht="12" customHeight="1" x14ac:dyDescent="0.25">
      <c r="J1397" s="354"/>
      <c r="K1397" s="1"/>
      <c r="L1397" s="1"/>
      <c r="M1397" s="1"/>
    </row>
    <row r="1398" spans="10:13" ht="12" customHeight="1" x14ac:dyDescent="0.25">
      <c r="J1398" s="354"/>
      <c r="K1398" s="1"/>
      <c r="L1398" s="1"/>
      <c r="M1398" s="1"/>
    </row>
    <row r="1399" spans="10:13" ht="12" customHeight="1" x14ac:dyDescent="0.25">
      <c r="J1399" s="354"/>
      <c r="K1399" s="1"/>
      <c r="L1399" s="1"/>
      <c r="M1399" s="1"/>
    </row>
    <row r="1400" spans="10:13" ht="12" customHeight="1" x14ac:dyDescent="0.25">
      <c r="J1400" s="354"/>
      <c r="K1400" s="1"/>
      <c r="L1400" s="1"/>
      <c r="M1400" s="1"/>
    </row>
    <row r="1401" spans="10:13" ht="12" customHeight="1" x14ac:dyDescent="0.25">
      <c r="J1401" s="354"/>
      <c r="K1401" s="1"/>
      <c r="L1401" s="1"/>
      <c r="M1401" s="1"/>
    </row>
    <row r="1402" spans="10:13" ht="12" customHeight="1" x14ac:dyDescent="0.25">
      <c r="J1402" s="354"/>
      <c r="K1402" s="1"/>
      <c r="L1402" s="1"/>
      <c r="M1402" s="1"/>
    </row>
    <row r="1403" spans="10:13" ht="12" customHeight="1" x14ac:dyDescent="0.25">
      <c r="J1403" s="354"/>
      <c r="K1403" s="1"/>
      <c r="L1403" s="1"/>
      <c r="M1403" s="1"/>
    </row>
    <row r="1404" spans="10:13" ht="12" customHeight="1" x14ac:dyDescent="0.25">
      <c r="J1404" s="354"/>
      <c r="K1404" s="1"/>
      <c r="L1404" s="1"/>
      <c r="M1404" s="1"/>
    </row>
    <row r="1405" spans="10:13" ht="12" customHeight="1" x14ac:dyDescent="0.25">
      <c r="J1405" s="354"/>
      <c r="K1405" s="1"/>
      <c r="L1405" s="1"/>
      <c r="M1405" s="1"/>
    </row>
    <row r="1406" spans="10:13" ht="12" customHeight="1" x14ac:dyDescent="0.25">
      <c r="J1406" s="354"/>
      <c r="K1406" s="1"/>
      <c r="L1406" s="1"/>
      <c r="M1406" s="1"/>
    </row>
    <row r="1407" spans="10:13" ht="12" customHeight="1" x14ac:dyDescent="0.25">
      <c r="J1407" s="354"/>
      <c r="K1407" s="1"/>
      <c r="L1407" s="1"/>
      <c r="M1407" s="1"/>
    </row>
    <row r="1408" spans="10:13" ht="12" customHeight="1" x14ac:dyDescent="0.25">
      <c r="J1408" s="354"/>
      <c r="K1408" s="1"/>
      <c r="L1408" s="1"/>
      <c r="M1408" s="1"/>
    </row>
    <row r="1409" spans="10:13" ht="12" customHeight="1" x14ac:dyDescent="0.25">
      <c r="J1409" s="354"/>
      <c r="K1409" s="1"/>
      <c r="L1409" s="1"/>
      <c r="M1409" s="1"/>
    </row>
    <row r="1410" spans="10:13" ht="12" customHeight="1" x14ac:dyDescent="0.25">
      <c r="J1410" s="354"/>
      <c r="K1410" s="1"/>
      <c r="L1410" s="1"/>
      <c r="M1410" s="1"/>
    </row>
    <row r="1411" spans="10:13" ht="12" customHeight="1" x14ac:dyDescent="0.25">
      <c r="J1411" s="354"/>
      <c r="K1411" s="1"/>
      <c r="L1411" s="1"/>
      <c r="M1411" s="1"/>
    </row>
    <row r="1412" spans="10:13" ht="12" customHeight="1" x14ac:dyDescent="0.25">
      <c r="J1412" s="354"/>
      <c r="K1412" s="1"/>
      <c r="L1412" s="1"/>
      <c r="M1412" s="1"/>
    </row>
    <row r="1413" spans="10:13" ht="12" customHeight="1" x14ac:dyDescent="0.25">
      <c r="J1413" s="354"/>
      <c r="K1413" s="1"/>
      <c r="L1413" s="1"/>
      <c r="M1413" s="1"/>
    </row>
    <row r="1414" spans="10:13" ht="12" customHeight="1" x14ac:dyDescent="0.25">
      <c r="J1414" s="354"/>
      <c r="K1414" s="1"/>
      <c r="L1414" s="1"/>
      <c r="M1414" s="1"/>
    </row>
    <row r="1415" spans="10:13" ht="12" customHeight="1" x14ac:dyDescent="0.25">
      <c r="J1415" s="354"/>
      <c r="K1415" s="1"/>
      <c r="L1415" s="1"/>
      <c r="M1415" s="1"/>
    </row>
    <row r="1416" spans="10:13" ht="12" customHeight="1" x14ac:dyDescent="0.25">
      <c r="J1416" s="354"/>
      <c r="K1416" s="1"/>
      <c r="L1416" s="1"/>
      <c r="M1416" s="1"/>
    </row>
    <row r="1417" spans="10:13" ht="12" customHeight="1" x14ac:dyDescent="0.25">
      <c r="J1417" s="354"/>
      <c r="K1417" s="1"/>
      <c r="L1417" s="1"/>
      <c r="M1417" s="1"/>
    </row>
    <row r="1418" spans="10:13" ht="12" customHeight="1" x14ac:dyDescent="0.25">
      <c r="J1418" s="354"/>
      <c r="K1418" s="1"/>
      <c r="L1418" s="1"/>
      <c r="M1418" s="1"/>
    </row>
    <row r="1419" spans="10:13" ht="12" customHeight="1" x14ac:dyDescent="0.25">
      <c r="J1419" s="354"/>
      <c r="K1419" s="1"/>
      <c r="L1419" s="1"/>
      <c r="M1419" s="1"/>
    </row>
    <row r="1420" spans="10:13" ht="12" customHeight="1" x14ac:dyDescent="0.25">
      <c r="J1420" s="354"/>
      <c r="K1420" s="1"/>
      <c r="L1420" s="1"/>
      <c r="M1420" s="1"/>
    </row>
    <row r="1421" spans="10:13" ht="12" customHeight="1" x14ac:dyDescent="0.25">
      <c r="J1421" s="354"/>
      <c r="K1421" s="1"/>
      <c r="L1421" s="1"/>
      <c r="M1421" s="1"/>
    </row>
    <row r="1422" spans="10:13" ht="12" customHeight="1" x14ac:dyDescent="0.25">
      <c r="J1422" s="354"/>
      <c r="K1422" s="1"/>
      <c r="L1422" s="1"/>
      <c r="M1422" s="1"/>
    </row>
    <row r="1423" spans="10:13" ht="12" customHeight="1" x14ac:dyDescent="0.25">
      <c r="J1423" s="354"/>
      <c r="K1423" s="1"/>
      <c r="L1423" s="1"/>
      <c r="M1423" s="1"/>
    </row>
    <row r="1424" spans="10:13" ht="12" customHeight="1" x14ac:dyDescent="0.25">
      <c r="J1424" s="354"/>
      <c r="K1424" s="1"/>
      <c r="L1424" s="1"/>
      <c r="M1424" s="1"/>
    </row>
    <row r="1425" spans="10:13" ht="12" customHeight="1" x14ac:dyDescent="0.25">
      <c r="J1425" s="354"/>
      <c r="K1425" s="1"/>
      <c r="L1425" s="1"/>
      <c r="M1425" s="1"/>
    </row>
    <row r="1426" spans="10:13" ht="12" customHeight="1" x14ac:dyDescent="0.25">
      <c r="J1426" s="354"/>
      <c r="K1426" s="1"/>
      <c r="L1426" s="1"/>
      <c r="M1426" s="1"/>
    </row>
    <row r="1427" spans="10:13" ht="12" customHeight="1" x14ac:dyDescent="0.25">
      <c r="J1427" s="354"/>
      <c r="K1427" s="1"/>
      <c r="L1427" s="1"/>
      <c r="M1427" s="1"/>
    </row>
    <row r="1428" spans="10:13" ht="12" customHeight="1" x14ac:dyDescent="0.25">
      <c r="J1428" s="354"/>
      <c r="K1428" s="1"/>
      <c r="L1428" s="1"/>
      <c r="M1428" s="1"/>
    </row>
    <row r="1429" spans="10:13" ht="12" customHeight="1" x14ac:dyDescent="0.25">
      <c r="J1429" s="354"/>
      <c r="K1429" s="1"/>
      <c r="L1429" s="1"/>
      <c r="M1429" s="1"/>
    </row>
    <row r="1430" spans="10:13" ht="12" customHeight="1" x14ac:dyDescent="0.25">
      <c r="J1430" s="354"/>
      <c r="K1430" s="1"/>
      <c r="L1430" s="1"/>
      <c r="M1430" s="1"/>
    </row>
    <row r="1431" spans="10:13" ht="12" customHeight="1" x14ac:dyDescent="0.25">
      <c r="J1431" s="354"/>
      <c r="K1431" s="1"/>
      <c r="L1431" s="1"/>
      <c r="M1431" s="1"/>
    </row>
    <row r="1432" spans="10:13" ht="12" customHeight="1" x14ac:dyDescent="0.25">
      <c r="J1432" s="354"/>
      <c r="K1432" s="1"/>
      <c r="L1432" s="1"/>
      <c r="M1432" s="1"/>
    </row>
    <row r="1433" spans="10:13" ht="12" customHeight="1" x14ac:dyDescent="0.25">
      <c r="J1433" s="354"/>
      <c r="K1433" s="1"/>
      <c r="L1433" s="1"/>
      <c r="M1433" s="1"/>
    </row>
    <row r="1434" spans="10:13" ht="12" customHeight="1" x14ac:dyDescent="0.25">
      <c r="J1434" s="354"/>
      <c r="K1434" s="1"/>
      <c r="L1434" s="1"/>
      <c r="M1434" s="1"/>
    </row>
    <row r="1435" spans="10:13" ht="12" customHeight="1" x14ac:dyDescent="0.25">
      <c r="J1435" s="354"/>
      <c r="K1435" s="1"/>
      <c r="L1435" s="1"/>
      <c r="M1435" s="1"/>
    </row>
    <row r="1436" spans="10:13" ht="12" customHeight="1" x14ac:dyDescent="0.25">
      <c r="J1436" s="354"/>
      <c r="K1436" s="1"/>
      <c r="L1436" s="1"/>
      <c r="M1436" s="1"/>
    </row>
    <row r="1437" spans="10:13" ht="12" customHeight="1" x14ac:dyDescent="0.25">
      <c r="J1437" s="354"/>
      <c r="K1437" s="1"/>
      <c r="L1437" s="1"/>
      <c r="M1437" s="1"/>
    </row>
    <row r="1438" spans="10:13" ht="12" customHeight="1" x14ac:dyDescent="0.25">
      <c r="J1438" s="354"/>
      <c r="K1438" s="1"/>
      <c r="L1438" s="1"/>
      <c r="M1438" s="1"/>
    </row>
    <row r="1439" spans="10:13" ht="12" customHeight="1" x14ac:dyDescent="0.25">
      <c r="J1439" s="354"/>
      <c r="K1439" s="1"/>
      <c r="L1439" s="1"/>
      <c r="M1439" s="1"/>
    </row>
    <row r="1440" spans="10:13" ht="12" customHeight="1" x14ac:dyDescent="0.25">
      <c r="J1440" s="354"/>
      <c r="K1440" s="1"/>
      <c r="L1440" s="1"/>
      <c r="M1440" s="1"/>
    </row>
    <row r="1441" spans="10:13" ht="12" customHeight="1" x14ac:dyDescent="0.25">
      <c r="J1441" s="354"/>
      <c r="K1441" s="1"/>
      <c r="L1441" s="1"/>
      <c r="M1441" s="1"/>
    </row>
    <row r="1442" spans="10:13" ht="12" customHeight="1" x14ac:dyDescent="0.25">
      <c r="J1442" s="354"/>
      <c r="K1442" s="1"/>
      <c r="L1442" s="1"/>
      <c r="M1442" s="1"/>
    </row>
    <row r="1443" spans="10:13" ht="12" customHeight="1" x14ac:dyDescent="0.25">
      <c r="J1443" s="354"/>
      <c r="K1443" s="1"/>
      <c r="L1443" s="1"/>
      <c r="M1443" s="1"/>
    </row>
    <row r="1444" spans="10:13" ht="12" customHeight="1" x14ac:dyDescent="0.25">
      <c r="J1444" s="354"/>
      <c r="K1444" s="1"/>
      <c r="L1444" s="1"/>
      <c r="M1444" s="1"/>
    </row>
    <row r="1445" spans="10:13" ht="12" customHeight="1" x14ac:dyDescent="0.25">
      <c r="J1445" s="354"/>
      <c r="K1445" s="1"/>
      <c r="L1445" s="1"/>
      <c r="M1445" s="1"/>
    </row>
    <row r="1446" spans="10:13" ht="12" customHeight="1" x14ac:dyDescent="0.25">
      <c r="J1446" s="354"/>
      <c r="K1446" s="1"/>
      <c r="L1446" s="1"/>
      <c r="M1446" s="1"/>
    </row>
    <row r="1447" spans="10:13" ht="12" customHeight="1" x14ac:dyDescent="0.25">
      <c r="J1447" s="354"/>
      <c r="K1447" s="1"/>
      <c r="L1447" s="1"/>
      <c r="M1447" s="1"/>
    </row>
    <row r="1448" spans="10:13" ht="12" customHeight="1" x14ac:dyDescent="0.25">
      <c r="J1448" s="354"/>
      <c r="K1448" s="1"/>
      <c r="L1448" s="1"/>
      <c r="M1448" s="1"/>
    </row>
    <row r="1449" spans="10:13" ht="12" customHeight="1" x14ac:dyDescent="0.25">
      <c r="J1449" s="354"/>
      <c r="K1449" s="1"/>
      <c r="L1449" s="1"/>
      <c r="M1449" s="1"/>
    </row>
    <row r="1450" spans="10:13" ht="12" customHeight="1" x14ac:dyDescent="0.25">
      <c r="J1450" s="354"/>
      <c r="K1450" s="1"/>
      <c r="L1450" s="1"/>
      <c r="M1450" s="1"/>
    </row>
    <row r="1451" spans="10:13" ht="12" customHeight="1" x14ac:dyDescent="0.25">
      <c r="J1451" s="354"/>
      <c r="K1451" s="1"/>
      <c r="L1451" s="1"/>
      <c r="M1451" s="1"/>
    </row>
    <row r="1452" spans="10:13" ht="12" customHeight="1" x14ac:dyDescent="0.25">
      <c r="J1452" s="354"/>
      <c r="K1452" s="1"/>
      <c r="L1452" s="1"/>
      <c r="M1452" s="1"/>
    </row>
    <row r="1453" spans="10:13" ht="12" customHeight="1" x14ac:dyDescent="0.25">
      <c r="J1453" s="354"/>
      <c r="K1453" s="1"/>
      <c r="L1453" s="1"/>
      <c r="M1453" s="1"/>
    </row>
    <row r="1454" spans="10:13" ht="12" customHeight="1" x14ac:dyDescent="0.25">
      <c r="J1454" s="354"/>
      <c r="K1454" s="1"/>
      <c r="L1454" s="1"/>
      <c r="M1454" s="1"/>
    </row>
    <row r="1455" spans="10:13" ht="12" customHeight="1" x14ac:dyDescent="0.25">
      <c r="J1455" s="354"/>
      <c r="K1455" s="1"/>
      <c r="L1455" s="1"/>
      <c r="M1455" s="1"/>
    </row>
    <row r="1456" spans="10:13" ht="12" customHeight="1" x14ac:dyDescent="0.25">
      <c r="J1456" s="354"/>
      <c r="K1456" s="1"/>
      <c r="L1456" s="1"/>
      <c r="M1456" s="1"/>
    </row>
    <row r="1457" spans="10:13" ht="12" customHeight="1" x14ac:dyDescent="0.25">
      <c r="J1457" s="354"/>
      <c r="K1457" s="1"/>
      <c r="L1457" s="1"/>
      <c r="M1457" s="1"/>
    </row>
    <row r="1458" spans="10:13" ht="12" customHeight="1" x14ac:dyDescent="0.25">
      <c r="J1458" s="354"/>
      <c r="K1458" s="1"/>
      <c r="L1458" s="1"/>
      <c r="M1458" s="1"/>
    </row>
    <row r="1459" spans="10:13" ht="12" customHeight="1" x14ac:dyDescent="0.25">
      <c r="J1459" s="354"/>
      <c r="K1459" s="1"/>
      <c r="L1459" s="1"/>
      <c r="M1459" s="1"/>
    </row>
    <row r="1460" spans="10:13" ht="12" customHeight="1" x14ac:dyDescent="0.25">
      <c r="J1460" s="354"/>
      <c r="K1460" s="1"/>
      <c r="L1460" s="1"/>
      <c r="M1460" s="1"/>
    </row>
    <row r="1461" spans="10:13" ht="12" customHeight="1" x14ac:dyDescent="0.25">
      <c r="J1461" s="354"/>
      <c r="K1461" s="1"/>
      <c r="L1461" s="1"/>
      <c r="M1461" s="1"/>
    </row>
    <row r="1462" spans="10:13" ht="12" customHeight="1" x14ac:dyDescent="0.25">
      <c r="J1462" s="354"/>
      <c r="K1462" s="1"/>
      <c r="L1462" s="1"/>
      <c r="M1462" s="1"/>
    </row>
    <row r="1463" spans="10:13" ht="12" customHeight="1" x14ac:dyDescent="0.25">
      <c r="J1463" s="354"/>
      <c r="K1463" s="1"/>
      <c r="L1463" s="1"/>
      <c r="M1463" s="1"/>
    </row>
    <row r="1464" spans="10:13" ht="12" customHeight="1" x14ac:dyDescent="0.25">
      <c r="J1464" s="354"/>
      <c r="K1464" s="1"/>
      <c r="L1464" s="1"/>
      <c r="M1464" s="1"/>
    </row>
    <row r="1465" spans="10:13" ht="12" customHeight="1" x14ac:dyDescent="0.25">
      <c r="J1465" s="354"/>
      <c r="K1465" s="1"/>
      <c r="L1465" s="1"/>
      <c r="M1465" s="1"/>
    </row>
    <row r="1466" spans="10:13" ht="12" customHeight="1" x14ac:dyDescent="0.25">
      <c r="J1466" s="354"/>
      <c r="K1466" s="1"/>
      <c r="L1466" s="1"/>
      <c r="M1466" s="1"/>
    </row>
    <row r="1467" spans="10:13" ht="12" customHeight="1" x14ac:dyDescent="0.25">
      <c r="J1467" s="354"/>
      <c r="K1467" s="1"/>
      <c r="L1467" s="1"/>
      <c r="M1467" s="1"/>
    </row>
    <row r="1468" spans="10:13" ht="12" customHeight="1" x14ac:dyDescent="0.25">
      <c r="J1468" s="354"/>
      <c r="K1468" s="1"/>
      <c r="L1468" s="1"/>
      <c r="M1468" s="1"/>
    </row>
    <row r="1469" spans="10:13" ht="12" customHeight="1" x14ac:dyDescent="0.25">
      <c r="J1469" s="354"/>
      <c r="K1469" s="1"/>
      <c r="L1469" s="1"/>
      <c r="M1469" s="1"/>
    </row>
    <row r="1470" spans="10:13" ht="12" customHeight="1" x14ac:dyDescent="0.25">
      <c r="J1470" s="354"/>
      <c r="K1470" s="1"/>
      <c r="L1470" s="1"/>
      <c r="M1470" s="1"/>
    </row>
    <row r="1471" spans="10:13" ht="12" customHeight="1" x14ac:dyDescent="0.25">
      <c r="J1471" s="354"/>
      <c r="K1471" s="1"/>
      <c r="L1471" s="1"/>
      <c r="M1471" s="1"/>
    </row>
    <row r="1472" spans="10:13" ht="12" customHeight="1" x14ac:dyDescent="0.25">
      <c r="J1472" s="354"/>
      <c r="K1472" s="1"/>
      <c r="L1472" s="1"/>
      <c r="M1472" s="1"/>
    </row>
    <row r="1473" spans="10:13" ht="12" customHeight="1" x14ac:dyDescent="0.25">
      <c r="J1473" s="354"/>
      <c r="K1473" s="1"/>
      <c r="L1473" s="1"/>
      <c r="M1473" s="1"/>
    </row>
    <row r="1474" spans="10:13" ht="12" customHeight="1" x14ac:dyDescent="0.25">
      <c r="J1474" s="354"/>
      <c r="K1474" s="1"/>
      <c r="L1474" s="1"/>
      <c r="M1474" s="1"/>
    </row>
    <row r="1475" spans="10:13" ht="12" customHeight="1" x14ac:dyDescent="0.25">
      <c r="J1475" s="354"/>
      <c r="K1475" s="1"/>
      <c r="L1475" s="1"/>
      <c r="M1475" s="1"/>
    </row>
    <row r="1476" spans="10:13" ht="12" customHeight="1" x14ac:dyDescent="0.25">
      <c r="J1476" s="354"/>
      <c r="K1476" s="1"/>
      <c r="L1476" s="1"/>
      <c r="M1476" s="1"/>
    </row>
    <row r="1477" spans="10:13" ht="12" customHeight="1" x14ac:dyDescent="0.25">
      <c r="J1477" s="354"/>
      <c r="K1477" s="1"/>
      <c r="L1477" s="1"/>
      <c r="M1477" s="1"/>
    </row>
    <row r="1478" spans="10:13" ht="12" customHeight="1" x14ac:dyDescent="0.25">
      <c r="J1478" s="354"/>
      <c r="K1478" s="1"/>
      <c r="L1478" s="1"/>
      <c r="M1478" s="1"/>
    </row>
    <row r="1479" spans="10:13" ht="12" customHeight="1" x14ac:dyDescent="0.25">
      <c r="J1479" s="354"/>
      <c r="K1479" s="1"/>
      <c r="L1479" s="1"/>
      <c r="M1479" s="1"/>
    </row>
    <row r="1480" spans="10:13" ht="12" customHeight="1" x14ac:dyDescent="0.25">
      <c r="J1480" s="354"/>
      <c r="K1480" s="1"/>
      <c r="L1480" s="1"/>
      <c r="M1480" s="1"/>
    </row>
    <row r="1481" spans="10:13" ht="12" customHeight="1" x14ac:dyDescent="0.25">
      <c r="J1481" s="354"/>
      <c r="K1481" s="1"/>
      <c r="L1481" s="1"/>
      <c r="M1481" s="1"/>
    </row>
    <row r="1482" spans="10:13" ht="12" customHeight="1" x14ac:dyDescent="0.25">
      <c r="J1482" s="354"/>
      <c r="K1482" s="1"/>
      <c r="L1482" s="1"/>
      <c r="M1482" s="1"/>
    </row>
    <row r="1483" spans="10:13" ht="12" customHeight="1" x14ac:dyDescent="0.25">
      <c r="J1483" s="354"/>
      <c r="K1483" s="1"/>
      <c r="L1483" s="1"/>
      <c r="M1483" s="1"/>
    </row>
    <row r="1484" spans="10:13" ht="12" customHeight="1" x14ac:dyDescent="0.25">
      <c r="J1484" s="354"/>
      <c r="K1484" s="1"/>
      <c r="L1484" s="1"/>
      <c r="M1484" s="1"/>
    </row>
    <row r="1485" spans="10:13" ht="12" customHeight="1" x14ac:dyDescent="0.25">
      <c r="J1485" s="354"/>
      <c r="K1485" s="1"/>
      <c r="L1485" s="1"/>
      <c r="M1485" s="1"/>
    </row>
    <row r="1486" spans="10:13" ht="12" customHeight="1" x14ac:dyDescent="0.25">
      <c r="J1486" s="354"/>
      <c r="K1486" s="1"/>
      <c r="L1486" s="1"/>
      <c r="M1486" s="1"/>
    </row>
    <row r="1487" spans="10:13" ht="12" customHeight="1" x14ac:dyDescent="0.25">
      <c r="J1487" s="354"/>
      <c r="K1487" s="1"/>
      <c r="L1487" s="1"/>
      <c r="M1487" s="1"/>
    </row>
    <row r="1488" spans="10:13" ht="12" customHeight="1" x14ac:dyDescent="0.25">
      <c r="J1488" s="354"/>
      <c r="K1488" s="1"/>
      <c r="L1488" s="1"/>
      <c r="M1488" s="1"/>
    </row>
    <row r="1489" spans="10:13" ht="12" customHeight="1" x14ac:dyDescent="0.25">
      <c r="J1489" s="354"/>
      <c r="K1489" s="1"/>
      <c r="L1489" s="1"/>
      <c r="M1489" s="1"/>
    </row>
    <row r="1490" spans="10:13" ht="12" customHeight="1" x14ac:dyDescent="0.25">
      <c r="J1490" s="354"/>
      <c r="K1490" s="1"/>
      <c r="L1490" s="1"/>
      <c r="M1490" s="1"/>
    </row>
    <row r="1491" spans="10:13" ht="12" customHeight="1" x14ac:dyDescent="0.25">
      <c r="J1491" s="354"/>
      <c r="K1491" s="1"/>
      <c r="L1491" s="1"/>
      <c r="M1491" s="1"/>
    </row>
    <row r="1492" spans="10:13" ht="12" customHeight="1" x14ac:dyDescent="0.25">
      <c r="J1492" s="354"/>
      <c r="K1492" s="1"/>
      <c r="L1492" s="1"/>
      <c r="M1492" s="1"/>
    </row>
    <row r="1493" spans="10:13" ht="12" customHeight="1" x14ac:dyDescent="0.25">
      <c r="J1493" s="354"/>
      <c r="K1493" s="1"/>
      <c r="L1493" s="1"/>
      <c r="M1493" s="1"/>
    </row>
    <row r="1494" spans="10:13" ht="12" customHeight="1" x14ac:dyDescent="0.25">
      <c r="J1494" s="354"/>
      <c r="K1494" s="1"/>
      <c r="L1494" s="1"/>
      <c r="M1494" s="1"/>
    </row>
    <row r="1495" spans="10:13" ht="12" customHeight="1" x14ac:dyDescent="0.25">
      <c r="J1495" s="354"/>
      <c r="K1495" s="1"/>
      <c r="L1495" s="1"/>
      <c r="M1495" s="1"/>
    </row>
    <row r="1496" spans="10:13" ht="12" customHeight="1" x14ac:dyDescent="0.25">
      <c r="J1496" s="354"/>
      <c r="K1496" s="1"/>
      <c r="L1496" s="1"/>
      <c r="M1496" s="1"/>
    </row>
    <row r="1497" spans="10:13" ht="12" customHeight="1" x14ac:dyDescent="0.25">
      <c r="J1497" s="354"/>
      <c r="K1497" s="1"/>
      <c r="L1497" s="1"/>
      <c r="M1497" s="1"/>
    </row>
    <row r="1498" spans="10:13" ht="12" customHeight="1" x14ac:dyDescent="0.25">
      <c r="J1498" s="354"/>
      <c r="K1498" s="1"/>
      <c r="L1498" s="1"/>
      <c r="M1498" s="1"/>
    </row>
    <row r="1499" spans="10:13" ht="12" customHeight="1" x14ac:dyDescent="0.25">
      <c r="J1499" s="354"/>
      <c r="K1499" s="1"/>
      <c r="L1499" s="1"/>
      <c r="M1499" s="1"/>
    </row>
    <row r="1500" spans="10:13" ht="12" customHeight="1" x14ac:dyDescent="0.25">
      <c r="J1500" s="354"/>
      <c r="K1500" s="1"/>
      <c r="L1500" s="1"/>
      <c r="M1500" s="1"/>
    </row>
    <row r="1501" spans="10:13" ht="12" customHeight="1" x14ac:dyDescent="0.25">
      <c r="J1501" s="354"/>
      <c r="K1501" s="1"/>
      <c r="L1501" s="1"/>
      <c r="M1501" s="1"/>
    </row>
    <row r="1502" spans="10:13" ht="12" customHeight="1" x14ac:dyDescent="0.25">
      <c r="J1502" s="354"/>
      <c r="K1502" s="1"/>
      <c r="L1502" s="1"/>
      <c r="M1502" s="1"/>
    </row>
    <row r="1503" spans="10:13" ht="12" customHeight="1" x14ac:dyDescent="0.25">
      <c r="J1503" s="354"/>
      <c r="K1503" s="1"/>
      <c r="L1503" s="1"/>
      <c r="M1503" s="1"/>
    </row>
    <row r="1504" spans="10:13" ht="12" customHeight="1" x14ac:dyDescent="0.25">
      <c r="J1504" s="354"/>
      <c r="K1504" s="1"/>
      <c r="L1504" s="1"/>
      <c r="M1504" s="1"/>
    </row>
    <row r="1505" spans="10:13" ht="12" customHeight="1" x14ac:dyDescent="0.25">
      <c r="J1505" s="354"/>
      <c r="K1505" s="1"/>
      <c r="L1505" s="1"/>
      <c r="M1505" s="1"/>
    </row>
    <row r="1506" spans="10:13" ht="12" customHeight="1" x14ac:dyDescent="0.25">
      <c r="J1506" s="354"/>
      <c r="K1506" s="1"/>
      <c r="L1506" s="1"/>
      <c r="M1506" s="1"/>
    </row>
    <row r="1507" spans="10:13" ht="12" customHeight="1" x14ac:dyDescent="0.25">
      <c r="J1507" s="354"/>
      <c r="K1507" s="1"/>
      <c r="L1507" s="1"/>
      <c r="M1507" s="1"/>
    </row>
    <row r="1508" spans="10:13" ht="12" customHeight="1" x14ac:dyDescent="0.25">
      <c r="J1508" s="354"/>
      <c r="K1508" s="1"/>
      <c r="L1508" s="1"/>
      <c r="M1508" s="1"/>
    </row>
    <row r="1509" spans="10:13" ht="12" customHeight="1" x14ac:dyDescent="0.25">
      <c r="J1509" s="354"/>
      <c r="K1509" s="1"/>
      <c r="L1509" s="1"/>
      <c r="M1509" s="1"/>
    </row>
    <row r="1510" spans="10:13" ht="12" customHeight="1" x14ac:dyDescent="0.25">
      <c r="J1510" s="354"/>
      <c r="K1510" s="1"/>
      <c r="L1510" s="1"/>
      <c r="M1510" s="1"/>
    </row>
    <row r="1511" spans="10:13" ht="12" customHeight="1" x14ac:dyDescent="0.25">
      <c r="J1511" s="354"/>
      <c r="K1511" s="1"/>
      <c r="L1511" s="1"/>
      <c r="M1511" s="1"/>
    </row>
    <row r="1512" spans="10:13" ht="12" customHeight="1" x14ac:dyDescent="0.25">
      <c r="J1512" s="354"/>
      <c r="K1512" s="1"/>
      <c r="L1512" s="1"/>
      <c r="M1512" s="1"/>
    </row>
    <row r="1513" spans="10:13" ht="12" customHeight="1" x14ac:dyDescent="0.25">
      <c r="J1513" s="354"/>
      <c r="K1513" s="1"/>
      <c r="L1513" s="1"/>
      <c r="M1513" s="1"/>
    </row>
    <row r="1514" spans="10:13" ht="12" customHeight="1" x14ac:dyDescent="0.25">
      <c r="J1514" s="354"/>
      <c r="K1514" s="1"/>
      <c r="L1514" s="1"/>
      <c r="M1514" s="1"/>
    </row>
    <row r="1515" spans="10:13" ht="12" customHeight="1" x14ac:dyDescent="0.25">
      <c r="J1515" s="354"/>
      <c r="K1515" s="1"/>
      <c r="L1515" s="1"/>
      <c r="M1515" s="1"/>
    </row>
    <row r="1516" spans="10:13" ht="12" customHeight="1" x14ac:dyDescent="0.25">
      <c r="J1516" s="354"/>
      <c r="K1516" s="1"/>
      <c r="L1516" s="1"/>
      <c r="M1516" s="1"/>
    </row>
    <row r="1517" spans="10:13" ht="12" customHeight="1" x14ac:dyDescent="0.25">
      <c r="J1517" s="354"/>
      <c r="K1517" s="1"/>
      <c r="L1517" s="1"/>
      <c r="M1517" s="1"/>
    </row>
    <row r="1518" spans="10:13" ht="12" customHeight="1" x14ac:dyDescent="0.25">
      <c r="J1518" s="354"/>
      <c r="K1518" s="1"/>
      <c r="L1518" s="1"/>
      <c r="M1518" s="1"/>
    </row>
    <row r="1519" spans="10:13" ht="12" customHeight="1" x14ac:dyDescent="0.25">
      <c r="J1519" s="354"/>
      <c r="K1519" s="1"/>
      <c r="L1519" s="1"/>
      <c r="M1519" s="1"/>
    </row>
    <row r="1520" spans="10:13" ht="12" customHeight="1" x14ac:dyDescent="0.25">
      <c r="J1520" s="354"/>
      <c r="K1520" s="1"/>
      <c r="L1520" s="1"/>
      <c r="M1520" s="1"/>
    </row>
    <row r="1521" spans="10:13" ht="12" customHeight="1" x14ac:dyDescent="0.25">
      <c r="J1521" s="354"/>
      <c r="K1521" s="1"/>
      <c r="L1521" s="1"/>
      <c r="M1521" s="1"/>
    </row>
    <row r="1522" spans="10:13" ht="12" customHeight="1" x14ac:dyDescent="0.25">
      <c r="J1522" s="354"/>
      <c r="K1522" s="1"/>
      <c r="L1522" s="1"/>
      <c r="M1522" s="1"/>
    </row>
    <row r="1523" spans="10:13" ht="12" customHeight="1" x14ac:dyDescent="0.25">
      <c r="J1523" s="354"/>
      <c r="K1523" s="1"/>
      <c r="L1523" s="1"/>
      <c r="M1523" s="1"/>
    </row>
    <row r="1524" spans="10:13" ht="12" customHeight="1" x14ac:dyDescent="0.25">
      <c r="J1524" s="354"/>
      <c r="K1524" s="1"/>
      <c r="L1524" s="1"/>
      <c r="M1524" s="1"/>
    </row>
    <row r="1525" spans="10:13" ht="12" customHeight="1" x14ac:dyDescent="0.25">
      <c r="J1525" s="354"/>
      <c r="K1525" s="1"/>
      <c r="L1525" s="1"/>
      <c r="M1525" s="1"/>
    </row>
    <row r="1526" spans="10:13" ht="12" customHeight="1" x14ac:dyDescent="0.25">
      <c r="J1526" s="354"/>
      <c r="K1526" s="1"/>
      <c r="L1526" s="1"/>
      <c r="M1526" s="1"/>
    </row>
    <row r="1527" spans="10:13" ht="12" customHeight="1" x14ac:dyDescent="0.25">
      <c r="J1527" s="354"/>
      <c r="K1527" s="1"/>
      <c r="L1527" s="1"/>
      <c r="M1527" s="1"/>
    </row>
    <row r="1528" spans="10:13" ht="12" customHeight="1" x14ac:dyDescent="0.25">
      <c r="J1528" s="354"/>
      <c r="K1528" s="1"/>
      <c r="L1528" s="1"/>
      <c r="M1528" s="1"/>
    </row>
    <row r="1529" spans="10:13" ht="12" customHeight="1" x14ac:dyDescent="0.25">
      <c r="J1529" s="354"/>
      <c r="K1529" s="1"/>
      <c r="L1529" s="1"/>
      <c r="M1529" s="1"/>
    </row>
    <row r="1530" spans="10:13" ht="12" customHeight="1" x14ac:dyDescent="0.25">
      <c r="J1530" s="354"/>
      <c r="K1530" s="1"/>
      <c r="L1530" s="1"/>
      <c r="M1530" s="1"/>
    </row>
    <row r="1531" spans="10:13" ht="12" customHeight="1" x14ac:dyDescent="0.25">
      <c r="J1531" s="354"/>
      <c r="K1531" s="1"/>
      <c r="L1531" s="1"/>
      <c r="M1531" s="1"/>
    </row>
    <row r="1532" spans="10:13" ht="12" customHeight="1" x14ac:dyDescent="0.25">
      <c r="J1532" s="354"/>
      <c r="K1532" s="1"/>
      <c r="L1532" s="1"/>
      <c r="M1532" s="1"/>
    </row>
    <row r="1533" spans="10:13" ht="12" customHeight="1" x14ac:dyDescent="0.25">
      <c r="J1533" s="354"/>
      <c r="K1533" s="1"/>
      <c r="L1533" s="1"/>
      <c r="M1533" s="1"/>
    </row>
    <row r="1534" spans="10:13" ht="12" customHeight="1" x14ac:dyDescent="0.25">
      <c r="J1534" s="354"/>
      <c r="K1534" s="1"/>
      <c r="L1534" s="1"/>
      <c r="M1534" s="1"/>
    </row>
    <row r="1535" spans="10:13" ht="12" customHeight="1" x14ac:dyDescent="0.25">
      <c r="J1535" s="354"/>
      <c r="K1535" s="1"/>
      <c r="L1535" s="1"/>
      <c r="M1535" s="1"/>
    </row>
    <row r="1536" spans="10:13" ht="12" customHeight="1" x14ac:dyDescent="0.25">
      <c r="J1536" s="354"/>
      <c r="K1536" s="1"/>
      <c r="L1536" s="1"/>
      <c r="M1536" s="1"/>
    </row>
    <row r="1537" spans="10:13" ht="12" customHeight="1" x14ac:dyDescent="0.25">
      <c r="J1537" s="354"/>
      <c r="K1537" s="1"/>
      <c r="L1537" s="1"/>
      <c r="M1537" s="1"/>
    </row>
    <row r="1538" spans="10:13" ht="12" customHeight="1" x14ac:dyDescent="0.25">
      <c r="J1538" s="354"/>
      <c r="K1538" s="1"/>
      <c r="L1538" s="1"/>
      <c r="M1538" s="1"/>
    </row>
    <row r="1539" spans="10:13" ht="12" customHeight="1" x14ac:dyDescent="0.25">
      <c r="J1539" s="354"/>
      <c r="K1539" s="1"/>
      <c r="L1539" s="1"/>
      <c r="M1539" s="1"/>
    </row>
    <row r="1540" spans="10:13" ht="12" customHeight="1" x14ac:dyDescent="0.25">
      <c r="J1540" s="354"/>
      <c r="K1540" s="1"/>
      <c r="L1540" s="1"/>
      <c r="M1540" s="1"/>
    </row>
    <row r="1541" spans="10:13" ht="12" customHeight="1" x14ac:dyDescent="0.25">
      <c r="J1541" s="354"/>
      <c r="K1541" s="1"/>
      <c r="L1541" s="1"/>
      <c r="M1541" s="1"/>
    </row>
    <row r="1542" spans="10:13" ht="12" customHeight="1" x14ac:dyDescent="0.25">
      <c r="J1542" s="354"/>
      <c r="K1542" s="1"/>
      <c r="L1542" s="1"/>
      <c r="M1542" s="1"/>
    </row>
    <row r="1543" spans="10:13" ht="12" customHeight="1" x14ac:dyDescent="0.25">
      <c r="J1543" s="354"/>
      <c r="K1543" s="1"/>
      <c r="L1543" s="1"/>
      <c r="M1543" s="1"/>
    </row>
    <row r="1544" spans="10:13" ht="12" customHeight="1" x14ac:dyDescent="0.25">
      <c r="J1544" s="354"/>
      <c r="K1544" s="1"/>
      <c r="L1544" s="1"/>
      <c r="M1544" s="1"/>
    </row>
    <row r="1545" spans="10:13" ht="12" customHeight="1" x14ac:dyDescent="0.25">
      <c r="J1545" s="354"/>
      <c r="K1545" s="1"/>
      <c r="L1545" s="1"/>
      <c r="M1545" s="1"/>
    </row>
    <row r="1546" spans="10:13" ht="12" customHeight="1" x14ac:dyDescent="0.25">
      <c r="J1546" s="354"/>
      <c r="K1546" s="1"/>
      <c r="L1546" s="1"/>
      <c r="M1546" s="1"/>
    </row>
    <row r="1547" spans="10:13" ht="12" customHeight="1" x14ac:dyDescent="0.25">
      <c r="J1547" s="354"/>
      <c r="K1547" s="1"/>
      <c r="L1547" s="1"/>
      <c r="M1547" s="1"/>
    </row>
    <row r="1548" spans="10:13" ht="12" customHeight="1" x14ac:dyDescent="0.25">
      <c r="J1548" s="354"/>
      <c r="K1548" s="1"/>
      <c r="L1548" s="1"/>
      <c r="M1548" s="1"/>
    </row>
    <row r="1549" spans="10:13" ht="12" customHeight="1" x14ac:dyDescent="0.25">
      <c r="J1549" s="354"/>
      <c r="K1549" s="1"/>
      <c r="L1549" s="1"/>
      <c r="M1549" s="1"/>
    </row>
    <row r="1550" spans="10:13" ht="12" customHeight="1" x14ac:dyDescent="0.25">
      <c r="J1550" s="354"/>
      <c r="K1550" s="1"/>
      <c r="L1550" s="1"/>
      <c r="M1550" s="1"/>
    </row>
    <row r="1551" spans="10:13" ht="12" customHeight="1" x14ac:dyDescent="0.25">
      <c r="J1551" s="354"/>
      <c r="K1551" s="1"/>
      <c r="L1551" s="1"/>
      <c r="M1551" s="1"/>
    </row>
    <row r="1552" spans="10:13" ht="12" customHeight="1" x14ac:dyDescent="0.25">
      <c r="J1552" s="354"/>
      <c r="K1552" s="1"/>
      <c r="L1552" s="1"/>
      <c r="M1552" s="1"/>
    </row>
    <row r="1553" spans="10:13" ht="12" customHeight="1" x14ac:dyDescent="0.25">
      <c r="J1553" s="354"/>
      <c r="K1553" s="1"/>
      <c r="L1553" s="1"/>
      <c r="M1553" s="1"/>
    </row>
    <row r="1554" spans="10:13" ht="12" customHeight="1" x14ac:dyDescent="0.25">
      <c r="J1554" s="354"/>
      <c r="K1554" s="1"/>
      <c r="L1554" s="1"/>
      <c r="M1554" s="1"/>
    </row>
    <row r="1555" spans="10:13" ht="12" customHeight="1" x14ac:dyDescent="0.25">
      <c r="J1555" s="354"/>
      <c r="K1555" s="1"/>
      <c r="L1555" s="1"/>
      <c r="M1555" s="1"/>
    </row>
    <row r="1556" spans="10:13" ht="12" customHeight="1" x14ac:dyDescent="0.25">
      <c r="J1556" s="354"/>
      <c r="K1556" s="1"/>
      <c r="L1556" s="1"/>
      <c r="M1556" s="1"/>
    </row>
    <row r="1557" spans="10:13" ht="12" customHeight="1" x14ac:dyDescent="0.25">
      <c r="J1557" s="354"/>
      <c r="K1557" s="1"/>
      <c r="L1557" s="1"/>
      <c r="M1557" s="1"/>
    </row>
    <row r="1558" spans="10:13" ht="12" customHeight="1" x14ac:dyDescent="0.25">
      <c r="J1558" s="354"/>
      <c r="K1558" s="1"/>
      <c r="L1558" s="1"/>
      <c r="M1558" s="1"/>
    </row>
    <row r="1559" spans="10:13" ht="12" customHeight="1" x14ac:dyDescent="0.25">
      <c r="J1559" s="354"/>
      <c r="K1559" s="1"/>
      <c r="L1559" s="1"/>
      <c r="M1559" s="1"/>
    </row>
    <row r="1560" spans="10:13" ht="12" customHeight="1" x14ac:dyDescent="0.25">
      <c r="J1560" s="354"/>
      <c r="K1560" s="1"/>
      <c r="L1560" s="1"/>
      <c r="M1560" s="1"/>
    </row>
    <row r="1561" spans="10:13" ht="12" customHeight="1" x14ac:dyDescent="0.25">
      <c r="J1561" s="354"/>
      <c r="K1561" s="1"/>
      <c r="L1561" s="1"/>
      <c r="M1561" s="1"/>
    </row>
    <row r="1562" spans="10:13" ht="12" customHeight="1" x14ac:dyDescent="0.25">
      <c r="J1562" s="354"/>
      <c r="K1562" s="1"/>
      <c r="L1562" s="1"/>
      <c r="M1562" s="1"/>
    </row>
    <row r="1563" spans="10:13" ht="12" customHeight="1" x14ac:dyDescent="0.25">
      <c r="J1563" s="354"/>
      <c r="K1563" s="1"/>
      <c r="L1563" s="1"/>
      <c r="M1563" s="1"/>
    </row>
    <row r="1564" spans="10:13" ht="12" customHeight="1" x14ac:dyDescent="0.25">
      <c r="J1564" s="354"/>
      <c r="K1564" s="1"/>
      <c r="L1564" s="1"/>
      <c r="M1564" s="1"/>
    </row>
    <row r="1565" spans="10:13" ht="12" customHeight="1" x14ac:dyDescent="0.25">
      <c r="J1565" s="354"/>
      <c r="K1565" s="1"/>
      <c r="L1565" s="1"/>
      <c r="M1565" s="1"/>
    </row>
    <row r="1566" spans="10:13" ht="12" customHeight="1" x14ac:dyDescent="0.25">
      <c r="J1566" s="354"/>
      <c r="K1566" s="1"/>
      <c r="L1566" s="1"/>
      <c r="M1566" s="1"/>
    </row>
    <row r="1567" spans="10:13" ht="12" customHeight="1" x14ac:dyDescent="0.25">
      <c r="J1567" s="354"/>
      <c r="K1567" s="1"/>
      <c r="L1567" s="1"/>
      <c r="M1567" s="1"/>
    </row>
    <row r="1568" spans="10:13" ht="12" customHeight="1" x14ac:dyDescent="0.25">
      <c r="J1568" s="354"/>
      <c r="K1568" s="1"/>
      <c r="L1568" s="1"/>
      <c r="M1568" s="1"/>
    </row>
    <row r="1569" spans="10:13" ht="12" customHeight="1" x14ac:dyDescent="0.25">
      <c r="J1569" s="354"/>
      <c r="K1569" s="1"/>
      <c r="L1569" s="1"/>
      <c r="M1569" s="1"/>
    </row>
    <row r="1570" spans="10:13" ht="12" customHeight="1" x14ac:dyDescent="0.25">
      <c r="J1570" s="354"/>
      <c r="K1570" s="1"/>
      <c r="L1570" s="1"/>
      <c r="M1570" s="1"/>
    </row>
    <row r="1571" spans="10:13" ht="12" customHeight="1" x14ac:dyDescent="0.25">
      <c r="J1571" s="354"/>
      <c r="K1571" s="1"/>
      <c r="L1571" s="1"/>
      <c r="M1571" s="1"/>
    </row>
    <row r="1572" spans="10:13" ht="12" customHeight="1" x14ac:dyDescent="0.25">
      <c r="J1572" s="354"/>
      <c r="K1572" s="1"/>
      <c r="L1572" s="1"/>
      <c r="M1572" s="1"/>
    </row>
    <row r="1573" spans="10:13" ht="12" customHeight="1" x14ac:dyDescent="0.25">
      <c r="J1573" s="354"/>
      <c r="K1573" s="1"/>
      <c r="L1573" s="1"/>
      <c r="M1573" s="1"/>
    </row>
    <row r="1574" spans="10:13" ht="12" customHeight="1" x14ac:dyDescent="0.25">
      <c r="J1574" s="354"/>
      <c r="K1574" s="1"/>
      <c r="L1574" s="1"/>
      <c r="M1574" s="1"/>
    </row>
    <row r="1575" spans="10:13" ht="12" customHeight="1" x14ac:dyDescent="0.25">
      <c r="J1575" s="354"/>
      <c r="K1575" s="1"/>
      <c r="L1575" s="1"/>
      <c r="M1575" s="1"/>
    </row>
    <row r="1576" spans="10:13" ht="12" customHeight="1" x14ac:dyDescent="0.25">
      <c r="J1576" s="354"/>
      <c r="K1576" s="1"/>
      <c r="L1576" s="1"/>
      <c r="M1576" s="1"/>
    </row>
    <row r="1577" spans="10:13" ht="12" customHeight="1" x14ac:dyDescent="0.25">
      <c r="J1577" s="354"/>
      <c r="K1577" s="1"/>
      <c r="L1577" s="1"/>
      <c r="M1577" s="1"/>
    </row>
    <row r="1578" spans="10:13" ht="12" customHeight="1" x14ac:dyDescent="0.25">
      <c r="J1578" s="354"/>
      <c r="K1578" s="1"/>
      <c r="L1578" s="1"/>
      <c r="M1578" s="1"/>
    </row>
    <row r="1579" spans="10:13" ht="12" customHeight="1" x14ac:dyDescent="0.25">
      <c r="J1579" s="354"/>
      <c r="K1579" s="1"/>
      <c r="L1579" s="1"/>
      <c r="M1579" s="1"/>
    </row>
    <row r="1580" spans="10:13" ht="12" customHeight="1" x14ac:dyDescent="0.25">
      <c r="J1580" s="354"/>
      <c r="K1580" s="1"/>
      <c r="L1580" s="1"/>
      <c r="M1580" s="1"/>
    </row>
    <row r="1581" spans="10:13" ht="12" customHeight="1" x14ac:dyDescent="0.25">
      <c r="J1581" s="354"/>
      <c r="K1581" s="1"/>
      <c r="L1581" s="1"/>
      <c r="M1581" s="1"/>
    </row>
    <row r="1582" spans="10:13" ht="12" customHeight="1" x14ac:dyDescent="0.25">
      <c r="J1582" s="354"/>
      <c r="K1582" s="1"/>
      <c r="L1582" s="1"/>
      <c r="M1582" s="1"/>
    </row>
    <row r="1583" spans="10:13" ht="12" customHeight="1" x14ac:dyDescent="0.25">
      <c r="J1583" s="354"/>
      <c r="K1583" s="1"/>
      <c r="L1583" s="1"/>
      <c r="M1583" s="1"/>
    </row>
    <row r="1584" spans="10:13" ht="12" customHeight="1" x14ac:dyDescent="0.25">
      <c r="J1584" s="354"/>
      <c r="K1584" s="1"/>
      <c r="L1584" s="1"/>
      <c r="M1584" s="1"/>
    </row>
    <row r="1585" spans="10:13" ht="12" customHeight="1" x14ac:dyDescent="0.25">
      <c r="J1585" s="354"/>
      <c r="K1585" s="1"/>
      <c r="L1585" s="1"/>
      <c r="M1585" s="1"/>
    </row>
    <row r="1586" spans="10:13" ht="12" customHeight="1" x14ac:dyDescent="0.25">
      <c r="J1586" s="354"/>
      <c r="K1586" s="1"/>
      <c r="L1586" s="1"/>
      <c r="M1586" s="1"/>
    </row>
    <row r="1587" spans="10:13" ht="12" customHeight="1" x14ac:dyDescent="0.25">
      <c r="J1587" s="354"/>
      <c r="K1587" s="1"/>
      <c r="L1587" s="1"/>
      <c r="M1587" s="1"/>
    </row>
    <row r="1588" spans="10:13" ht="12" customHeight="1" x14ac:dyDescent="0.25">
      <c r="J1588" s="354"/>
      <c r="K1588" s="1"/>
      <c r="L1588" s="1"/>
      <c r="M1588" s="1"/>
    </row>
    <row r="1589" spans="10:13" ht="12" customHeight="1" x14ac:dyDescent="0.25">
      <c r="J1589" s="354"/>
      <c r="K1589" s="1"/>
      <c r="L1589" s="1"/>
      <c r="M1589" s="1"/>
    </row>
    <row r="1590" spans="10:13" ht="12" customHeight="1" x14ac:dyDescent="0.25">
      <c r="J1590" s="354"/>
      <c r="K1590" s="1"/>
      <c r="L1590" s="1"/>
      <c r="M1590" s="1"/>
    </row>
    <row r="1591" spans="10:13" ht="12" customHeight="1" x14ac:dyDescent="0.25">
      <c r="J1591" s="354"/>
      <c r="K1591" s="1"/>
      <c r="L1591" s="1"/>
      <c r="M1591" s="1"/>
    </row>
    <row r="1592" spans="10:13" ht="12" customHeight="1" x14ac:dyDescent="0.25">
      <c r="J1592" s="354"/>
      <c r="K1592" s="1"/>
      <c r="L1592" s="1"/>
      <c r="M1592" s="1"/>
    </row>
    <row r="1593" spans="10:13" ht="12" customHeight="1" x14ac:dyDescent="0.25">
      <c r="J1593" s="354"/>
      <c r="K1593" s="1"/>
      <c r="L1593" s="1"/>
      <c r="M1593" s="1"/>
    </row>
    <row r="1594" spans="10:13" ht="12" customHeight="1" x14ac:dyDescent="0.25">
      <c r="J1594" s="354"/>
      <c r="K1594" s="1"/>
      <c r="L1594" s="1"/>
      <c r="M1594" s="1"/>
    </row>
    <row r="1595" spans="10:13" ht="12" customHeight="1" x14ac:dyDescent="0.25">
      <c r="J1595" s="354"/>
      <c r="K1595" s="1"/>
      <c r="L1595" s="1"/>
      <c r="M1595" s="1"/>
    </row>
  </sheetData>
  <mergeCells count="91">
    <mergeCell ref="B35:H35"/>
    <mergeCell ref="I35:M35"/>
    <mergeCell ref="A28:C30"/>
    <mergeCell ref="O28:AG30"/>
    <mergeCell ref="B33:H33"/>
    <mergeCell ref="I33:M33"/>
    <mergeCell ref="B34:H34"/>
    <mergeCell ref="I34:M34"/>
    <mergeCell ref="AB22:AB27"/>
    <mergeCell ref="AC22:AC27"/>
    <mergeCell ref="AD22:AD27"/>
    <mergeCell ref="AE22:AE27"/>
    <mergeCell ref="AF22:AF27"/>
    <mergeCell ref="AG22:AG27"/>
    <mergeCell ref="V22:V27"/>
    <mergeCell ref="W22:W27"/>
    <mergeCell ref="X22:X27"/>
    <mergeCell ref="Y22:Y27"/>
    <mergeCell ref="Z22:Z27"/>
    <mergeCell ref="AA22:AA27"/>
    <mergeCell ref="AG16:AG21"/>
    <mergeCell ref="B22:B27"/>
    <mergeCell ref="C22:C27"/>
    <mergeCell ref="O22:O27"/>
    <mergeCell ref="P22:P27"/>
    <mergeCell ref="Q22:Q27"/>
    <mergeCell ref="R22:R27"/>
    <mergeCell ref="S22:S27"/>
    <mergeCell ref="T22:T27"/>
    <mergeCell ref="U22:U27"/>
    <mergeCell ref="AA16:AA21"/>
    <mergeCell ref="AB16:AB21"/>
    <mergeCell ref="AC16:AC21"/>
    <mergeCell ref="AD16:AD21"/>
    <mergeCell ref="AE16:AE21"/>
    <mergeCell ref="AF16:AF21"/>
    <mergeCell ref="U16:U21"/>
    <mergeCell ref="V16:V21"/>
    <mergeCell ref="W16:W21"/>
    <mergeCell ref="X16:X21"/>
    <mergeCell ref="Y16:Y21"/>
    <mergeCell ref="Z16:Z21"/>
    <mergeCell ref="AF10:AF15"/>
    <mergeCell ref="AG10:AG15"/>
    <mergeCell ref="B16:B21"/>
    <mergeCell ref="C16:C21"/>
    <mergeCell ref="O16:O21"/>
    <mergeCell ref="P16:P21"/>
    <mergeCell ref="Q16:Q21"/>
    <mergeCell ref="R16:R21"/>
    <mergeCell ref="S16:S21"/>
    <mergeCell ref="T16:T21"/>
    <mergeCell ref="Z10:Z15"/>
    <mergeCell ref="AA10:AA15"/>
    <mergeCell ref="AB10:AB15"/>
    <mergeCell ref="AC10:AC15"/>
    <mergeCell ref="AD10:AD15"/>
    <mergeCell ref="AE10:AE15"/>
    <mergeCell ref="T10:T15"/>
    <mergeCell ref="U10:U15"/>
    <mergeCell ref="V10:V15"/>
    <mergeCell ref="W10:W15"/>
    <mergeCell ref="X10:X15"/>
    <mergeCell ref="Y10:Y15"/>
    <mergeCell ref="W8:AF8"/>
    <mergeCell ref="AG8:AG9"/>
    <mergeCell ref="A10:A27"/>
    <mergeCell ref="B10:B15"/>
    <mergeCell ref="C10:C15"/>
    <mergeCell ref="O10:O15"/>
    <mergeCell ref="P10:P15"/>
    <mergeCell ref="Q10:Q15"/>
    <mergeCell ref="R10:R15"/>
    <mergeCell ref="S10:S15"/>
    <mergeCell ref="A5:D5"/>
    <mergeCell ref="E5:AG5"/>
    <mergeCell ref="A6:D6"/>
    <mergeCell ref="E6:AG6"/>
    <mergeCell ref="A7:AG7"/>
    <mergeCell ref="A8:F8"/>
    <mergeCell ref="G8:J8"/>
    <mergeCell ref="K8:N8"/>
    <mergeCell ref="O8:S8"/>
    <mergeCell ref="T8:U8"/>
    <mergeCell ref="A1:D3"/>
    <mergeCell ref="E1:AG1"/>
    <mergeCell ref="E2:AG2"/>
    <mergeCell ref="E3:M3"/>
    <mergeCell ref="N3:AG3"/>
    <mergeCell ref="A4:D4"/>
    <mergeCell ref="E4:AG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81326-427A-4034-931E-1EEBBCC1F83F}">
  <dimension ref="A1:AR358"/>
  <sheetViews>
    <sheetView showGridLines="0" zoomScale="78" zoomScaleNormal="78" zoomScalePageLayoutView="55" workbookViewId="0">
      <pane xSplit="1" topLeftCell="B1" activePane="topRight" state="frozen"/>
      <selection pane="topRight" activeCell="I136" sqref="I136"/>
    </sheetView>
  </sheetViews>
  <sheetFormatPr baseColWidth="10" defaultColWidth="11.42578125" defaultRowHeight="12" x14ac:dyDescent="0.2"/>
  <cols>
    <col min="1" max="1" width="12.28515625" style="93" customWidth="1"/>
    <col min="2" max="2" width="24" style="93" customWidth="1"/>
    <col min="3" max="3" width="22.7109375" style="93" customWidth="1"/>
    <col min="4" max="4" width="20.140625" style="93" customWidth="1"/>
    <col min="5" max="5" width="20.85546875" style="93" bestFit="1" customWidth="1"/>
    <col min="6" max="6" width="20.28515625" style="93" customWidth="1"/>
    <col min="7" max="7" width="25.42578125" style="63" customWidth="1"/>
    <col min="8" max="8" width="33.85546875" style="93" customWidth="1"/>
    <col min="9" max="9" width="29.85546875" style="93" customWidth="1"/>
    <col min="10" max="10" width="12.42578125" style="93" customWidth="1"/>
    <col min="11" max="11" width="8.85546875" style="93" customWidth="1"/>
    <col min="12" max="12" width="10" style="93" customWidth="1"/>
    <col min="13" max="13" width="8.42578125" style="93" customWidth="1"/>
    <col min="14" max="14" width="34.28515625" style="93" customWidth="1"/>
    <col min="15" max="15" width="35.140625" style="93" bestFit="1" customWidth="1"/>
    <col min="16" max="16384" width="11.42578125" style="93"/>
  </cols>
  <sheetData>
    <row r="1" spans="1:14" x14ac:dyDescent="0.2">
      <c r="A1" s="591"/>
      <c r="B1" s="588"/>
      <c r="C1" s="546" t="s">
        <v>39</v>
      </c>
      <c r="D1" s="547"/>
      <c r="E1" s="547"/>
      <c r="F1" s="547"/>
      <c r="G1" s="547"/>
      <c r="H1" s="547"/>
      <c r="I1" s="547"/>
      <c r="J1" s="547"/>
      <c r="K1" s="547"/>
      <c r="L1" s="547"/>
      <c r="M1" s="547"/>
      <c r="N1" s="548"/>
    </row>
    <row r="2" spans="1:14" ht="12.75" thickBot="1" x14ac:dyDescent="0.25">
      <c r="A2" s="592"/>
      <c r="B2" s="589"/>
      <c r="C2" s="549" t="s">
        <v>255</v>
      </c>
      <c r="D2" s="550"/>
      <c r="E2" s="550"/>
      <c r="F2" s="550"/>
      <c r="G2" s="550"/>
      <c r="H2" s="551"/>
      <c r="I2" s="551"/>
      <c r="J2" s="551"/>
      <c r="K2" s="551"/>
      <c r="L2" s="551"/>
      <c r="M2" s="551"/>
      <c r="N2" s="552"/>
    </row>
    <row r="3" spans="1:14" ht="12.75" thickBot="1" x14ac:dyDescent="0.25">
      <c r="A3" s="593"/>
      <c r="B3" s="590"/>
      <c r="C3" s="553" t="s">
        <v>40</v>
      </c>
      <c r="D3" s="554"/>
      <c r="E3" s="554"/>
      <c r="F3" s="554"/>
      <c r="G3" s="554"/>
      <c r="H3" s="555" t="s">
        <v>469</v>
      </c>
      <c r="I3" s="556"/>
      <c r="J3" s="556"/>
      <c r="K3" s="556"/>
      <c r="L3" s="556"/>
      <c r="M3" s="556"/>
      <c r="N3" s="557"/>
    </row>
    <row r="4" spans="1:14" ht="12.75" thickBot="1" x14ac:dyDescent="0.25">
      <c r="A4" s="558" t="s">
        <v>0</v>
      </c>
      <c r="B4" s="559"/>
      <c r="C4" s="560" t="s">
        <v>150</v>
      </c>
      <c r="D4" s="560"/>
      <c r="E4" s="560"/>
      <c r="F4" s="560"/>
      <c r="G4" s="560"/>
      <c r="H4" s="560"/>
      <c r="I4" s="560"/>
      <c r="J4" s="560"/>
      <c r="K4" s="560"/>
      <c r="L4" s="560"/>
      <c r="M4" s="560"/>
      <c r="N4" s="561"/>
    </row>
    <row r="5" spans="1:14" ht="12.75" thickBot="1" x14ac:dyDescent="0.25">
      <c r="A5" s="562" t="s">
        <v>2</v>
      </c>
      <c r="B5" s="563"/>
      <c r="C5" s="564" t="s">
        <v>151</v>
      </c>
      <c r="D5" s="564"/>
      <c r="E5" s="564"/>
      <c r="F5" s="564"/>
      <c r="G5" s="564"/>
      <c r="H5" s="564"/>
      <c r="I5" s="564"/>
      <c r="J5" s="564"/>
      <c r="K5" s="564"/>
      <c r="L5" s="564"/>
      <c r="M5" s="564"/>
      <c r="N5" s="565"/>
    </row>
    <row r="6" spans="1:14" ht="15.75" thickBot="1" x14ac:dyDescent="0.3">
      <c r="A6"/>
      <c r="B6"/>
      <c r="C6"/>
      <c r="D6"/>
      <c r="E6"/>
      <c r="F6"/>
      <c r="G6"/>
      <c r="H6"/>
      <c r="I6"/>
      <c r="J6"/>
      <c r="K6"/>
      <c r="L6"/>
      <c r="M6"/>
      <c r="N6"/>
    </row>
    <row r="7" spans="1:14" ht="28.5" hidden="1" customHeight="1" x14ac:dyDescent="0.2">
      <c r="A7" s="537" t="s">
        <v>256</v>
      </c>
      <c r="B7" s="538"/>
      <c r="C7" s="538"/>
      <c r="D7" s="538"/>
      <c r="E7" s="538"/>
      <c r="F7" s="538"/>
      <c r="G7" s="538"/>
      <c r="H7" s="539"/>
    </row>
    <row r="8" spans="1:14" ht="33.75" hidden="1" customHeight="1" x14ac:dyDescent="0.2">
      <c r="A8" s="94" t="s">
        <v>49</v>
      </c>
      <c r="B8" s="95" t="s">
        <v>257</v>
      </c>
      <c r="C8" s="95" t="s">
        <v>258</v>
      </c>
      <c r="D8" s="95" t="s">
        <v>259</v>
      </c>
      <c r="E8" s="95" t="s">
        <v>260</v>
      </c>
      <c r="F8" s="95" t="s">
        <v>261</v>
      </c>
      <c r="G8" s="96" t="s">
        <v>262</v>
      </c>
      <c r="H8" s="97" t="s">
        <v>263</v>
      </c>
    </row>
    <row r="9" spans="1:14" ht="16.5" hidden="1" customHeight="1" x14ac:dyDescent="0.2">
      <c r="A9" s="98" t="s">
        <v>264</v>
      </c>
      <c r="B9" s="99"/>
      <c r="C9" s="99"/>
      <c r="D9" s="99"/>
      <c r="E9" s="99"/>
      <c r="F9" s="99"/>
      <c r="G9" s="100"/>
      <c r="H9" s="101" t="e">
        <f>G9/E9</f>
        <v>#DIV/0!</v>
      </c>
    </row>
    <row r="10" spans="1:14" ht="16.5" hidden="1" customHeight="1" x14ac:dyDescent="0.2">
      <c r="A10" s="98" t="s">
        <v>265</v>
      </c>
      <c r="B10" s="102" t="s">
        <v>266</v>
      </c>
      <c r="C10" s="102">
        <v>1328000000</v>
      </c>
      <c r="D10" s="102">
        <v>1328000000</v>
      </c>
      <c r="E10" s="102">
        <v>1328000000</v>
      </c>
      <c r="F10" s="99"/>
      <c r="G10" s="103">
        <v>364124000</v>
      </c>
      <c r="H10" s="101">
        <f t="shared" ref="H10:H18" si="0">G10/E10</f>
        <v>0.27418975903614456</v>
      </c>
    </row>
    <row r="11" spans="1:14" ht="16.5" hidden="1" customHeight="1" x14ac:dyDescent="0.2">
      <c r="A11" s="98" t="s">
        <v>265</v>
      </c>
      <c r="B11" s="104" t="s">
        <v>267</v>
      </c>
      <c r="C11" s="102">
        <v>172000000</v>
      </c>
      <c r="D11" s="102">
        <v>172000000</v>
      </c>
      <c r="E11" s="102">
        <v>172000000</v>
      </c>
      <c r="F11" s="99"/>
      <c r="G11" s="103">
        <v>0</v>
      </c>
      <c r="H11" s="101">
        <f t="shared" si="0"/>
        <v>0</v>
      </c>
    </row>
    <row r="12" spans="1:14" ht="16.5" hidden="1" customHeight="1" x14ac:dyDescent="0.2">
      <c r="A12" s="98" t="s">
        <v>268</v>
      </c>
      <c r="B12" s="102" t="s">
        <v>266</v>
      </c>
      <c r="C12" s="102">
        <v>1328000000</v>
      </c>
      <c r="D12" s="102">
        <v>1328000000</v>
      </c>
      <c r="E12" s="102">
        <v>1328000000</v>
      </c>
      <c r="F12" s="99"/>
      <c r="G12" s="103">
        <v>405299000</v>
      </c>
      <c r="H12" s="101">
        <f t="shared" si="0"/>
        <v>0.30519503012048194</v>
      </c>
    </row>
    <row r="13" spans="1:14" ht="16.5" hidden="1" customHeight="1" x14ac:dyDescent="0.2">
      <c r="A13" s="98" t="s">
        <v>268</v>
      </c>
      <c r="B13" s="104" t="s">
        <v>267</v>
      </c>
      <c r="C13" s="102">
        <v>172000000</v>
      </c>
      <c r="D13" s="102">
        <v>172000000</v>
      </c>
      <c r="E13" s="102">
        <v>172000000</v>
      </c>
      <c r="F13" s="99"/>
      <c r="G13" s="103">
        <v>57435074</v>
      </c>
      <c r="H13" s="101">
        <f t="shared" si="0"/>
        <v>0.3339248488372093</v>
      </c>
    </row>
    <row r="14" spans="1:14" ht="16.5" hidden="1" customHeight="1" x14ac:dyDescent="0.2">
      <c r="A14" s="98" t="s">
        <v>269</v>
      </c>
      <c r="B14" s="102" t="s">
        <v>266</v>
      </c>
      <c r="C14" s="102">
        <v>1328000000</v>
      </c>
      <c r="D14" s="102">
        <v>1328000000</v>
      </c>
      <c r="E14" s="102">
        <v>1328000000</v>
      </c>
      <c r="F14" s="99"/>
      <c r="G14" s="103">
        <v>481208000</v>
      </c>
      <c r="H14" s="101">
        <f t="shared" si="0"/>
        <v>0.362355421686747</v>
      </c>
    </row>
    <row r="15" spans="1:14" ht="16.5" hidden="1" customHeight="1" x14ac:dyDescent="0.2">
      <c r="A15" s="98" t="s">
        <v>269</v>
      </c>
      <c r="B15" s="104" t="s">
        <v>267</v>
      </c>
      <c r="C15" s="102">
        <v>172000000</v>
      </c>
      <c r="D15" s="102">
        <v>172000000</v>
      </c>
      <c r="E15" s="102">
        <v>172000000</v>
      </c>
      <c r="F15" s="99"/>
      <c r="G15" s="103">
        <v>57435074</v>
      </c>
      <c r="H15" s="101">
        <f t="shared" si="0"/>
        <v>0.3339248488372093</v>
      </c>
    </row>
    <row r="16" spans="1:14" ht="16.5" hidden="1" customHeight="1" x14ac:dyDescent="0.2">
      <c r="A16" s="98" t="s">
        <v>270</v>
      </c>
      <c r="B16" s="102" t="s">
        <v>266</v>
      </c>
      <c r="C16" s="102">
        <v>1328000000</v>
      </c>
      <c r="D16" s="102">
        <v>1328000000</v>
      </c>
      <c r="E16" s="102">
        <v>1328000000</v>
      </c>
      <c r="F16" s="99"/>
      <c r="G16" s="105">
        <v>544715357</v>
      </c>
      <c r="H16" s="101">
        <f t="shared" si="0"/>
        <v>0.41017722665662648</v>
      </c>
    </row>
    <row r="17" spans="1:8" ht="16.5" hidden="1" customHeight="1" x14ac:dyDescent="0.2">
      <c r="A17" s="98" t="s">
        <v>270</v>
      </c>
      <c r="B17" s="104" t="s">
        <v>267</v>
      </c>
      <c r="C17" s="102">
        <v>172000000</v>
      </c>
      <c r="D17" s="102">
        <v>172000000</v>
      </c>
      <c r="E17" s="102">
        <v>172000000</v>
      </c>
      <c r="F17" s="106"/>
      <c r="G17" s="105">
        <v>59124330</v>
      </c>
      <c r="H17" s="101">
        <f t="shared" si="0"/>
        <v>0.34374610465116279</v>
      </c>
    </row>
    <row r="18" spans="1:8" ht="16.5" hidden="1" customHeight="1" thickBot="1" x14ac:dyDescent="0.25">
      <c r="A18" s="107" t="s">
        <v>271</v>
      </c>
      <c r="B18" s="108"/>
      <c r="C18" s="109"/>
      <c r="D18" s="108"/>
      <c r="E18" s="108"/>
      <c r="F18" s="108"/>
      <c r="G18" s="110"/>
      <c r="H18" s="101" t="e">
        <f t="shared" si="0"/>
        <v>#DIV/0!</v>
      </c>
    </row>
    <row r="19" spans="1:8" ht="16.5" hidden="1" customHeight="1" x14ac:dyDescent="0.2"/>
    <row r="20" spans="1:8" ht="26.25" hidden="1" customHeight="1" x14ac:dyDescent="0.2">
      <c r="A20" s="537" t="s">
        <v>272</v>
      </c>
      <c r="B20" s="538"/>
      <c r="C20" s="538"/>
      <c r="D20" s="538"/>
      <c r="E20" s="538"/>
      <c r="F20" s="538"/>
      <c r="G20" s="538"/>
      <c r="H20" s="539"/>
    </row>
    <row r="21" spans="1:8" ht="25.5" hidden="1" customHeight="1" x14ac:dyDescent="0.2">
      <c r="A21" s="111" t="s">
        <v>50</v>
      </c>
      <c r="B21" s="112" t="s">
        <v>257</v>
      </c>
      <c r="C21" s="112" t="s">
        <v>258</v>
      </c>
      <c r="D21" s="112" t="s">
        <v>259</v>
      </c>
      <c r="E21" s="112" t="s">
        <v>260</v>
      </c>
      <c r="F21" s="112" t="s">
        <v>261</v>
      </c>
      <c r="G21" s="112" t="s">
        <v>262</v>
      </c>
      <c r="H21" s="113" t="s">
        <v>263</v>
      </c>
    </row>
    <row r="22" spans="1:8" ht="16.5" hidden="1" customHeight="1" x14ac:dyDescent="0.2">
      <c r="A22" s="165" t="s">
        <v>273</v>
      </c>
      <c r="B22" s="165" t="s">
        <v>274</v>
      </c>
      <c r="C22" s="166">
        <v>19147105000</v>
      </c>
      <c r="D22" s="166">
        <v>19147105000</v>
      </c>
      <c r="E22" s="166">
        <v>0</v>
      </c>
      <c r="F22" s="166">
        <v>0</v>
      </c>
      <c r="G22" s="166">
        <v>0</v>
      </c>
      <c r="H22" s="182">
        <f>IFERROR(G22/E22,0)</f>
        <v>0</v>
      </c>
    </row>
    <row r="23" spans="1:8" ht="16.5" hidden="1" customHeight="1" x14ac:dyDescent="0.2">
      <c r="A23" s="165" t="s">
        <v>275</v>
      </c>
      <c r="B23" s="165" t="s">
        <v>274</v>
      </c>
      <c r="C23" s="166">
        <v>19147105000</v>
      </c>
      <c r="D23" s="166">
        <v>19147105000</v>
      </c>
      <c r="E23" s="166">
        <v>664501000</v>
      </c>
      <c r="F23" s="166">
        <v>0</v>
      </c>
      <c r="G23" s="166">
        <v>0</v>
      </c>
      <c r="H23" s="182">
        <f t="shared" ref="H23:H30" si="1">IFERROR(G23/E23,0)</f>
        <v>0</v>
      </c>
    </row>
    <row r="24" spans="1:8" ht="16.5" hidden="1" customHeight="1" x14ac:dyDescent="0.2">
      <c r="A24" s="165" t="s">
        <v>276</v>
      </c>
      <c r="B24" s="165" t="s">
        <v>274</v>
      </c>
      <c r="C24" s="166">
        <v>19147105000</v>
      </c>
      <c r="D24" s="166">
        <v>19147105000</v>
      </c>
      <c r="E24" s="166">
        <v>901972000</v>
      </c>
      <c r="F24" s="166">
        <v>28717700</v>
      </c>
      <c r="G24" s="166">
        <v>28717700</v>
      </c>
      <c r="H24" s="182">
        <f t="shared" si="1"/>
        <v>3.1838793221962543E-2</v>
      </c>
    </row>
    <row r="25" spans="1:8" ht="16.5" hidden="1" customHeight="1" x14ac:dyDescent="0.2">
      <c r="A25" s="165" t="s">
        <v>277</v>
      </c>
      <c r="B25" s="165" t="s">
        <v>274</v>
      </c>
      <c r="C25" s="166">
        <v>19147105000</v>
      </c>
      <c r="D25" s="166">
        <v>18497988755</v>
      </c>
      <c r="E25" s="166">
        <v>1044279000</v>
      </c>
      <c r="F25" s="166">
        <v>55318200</v>
      </c>
      <c r="G25" s="166">
        <v>55318200</v>
      </c>
      <c r="H25" s="182">
        <f t="shared" si="1"/>
        <v>5.2972625131789491E-2</v>
      </c>
    </row>
    <row r="26" spans="1:8" ht="16.5" hidden="1" customHeight="1" x14ac:dyDescent="0.2">
      <c r="A26" s="165" t="s">
        <v>278</v>
      </c>
      <c r="B26" s="165" t="s">
        <v>274</v>
      </c>
      <c r="C26" s="166">
        <v>19147105000</v>
      </c>
      <c r="D26" s="166">
        <v>18497988755</v>
      </c>
      <c r="E26" s="166">
        <v>1044279000</v>
      </c>
      <c r="F26" s="166">
        <v>127421067</v>
      </c>
      <c r="G26" s="166">
        <v>127421067</v>
      </c>
      <c r="H26" s="182">
        <f t="shared" si="1"/>
        <v>0.12201822214178396</v>
      </c>
    </row>
    <row r="27" spans="1:8" ht="16.5" hidden="1" customHeight="1" x14ac:dyDescent="0.2">
      <c r="A27" s="165" t="s">
        <v>279</v>
      </c>
      <c r="B27" s="165" t="s">
        <v>274</v>
      </c>
      <c r="C27" s="166">
        <v>19147105000</v>
      </c>
      <c r="D27" s="166">
        <v>18497988755</v>
      </c>
      <c r="E27" s="166">
        <v>1405946730</v>
      </c>
      <c r="F27" s="166">
        <v>205874730</v>
      </c>
      <c r="G27" s="166">
        <v>205874730</v>
      </c>
      <c r="H27" s="182">
        <f t="shared" si="1"/>
        <v>0.14643138719772122</v>
      </c>
    </row>
    <row r="28" spans="1:8" ht="16.5" hidden="1" customHeight="1" x14ac:dyDescent="0.2">
      <c r="A28" s="165" t="s">
        <v>264</v>
      </c>
      <c r="B28" s="165" t="s">
        <v>274</v>
      </c>
      <c r="C28" s="166">
        <v>19147105000</v>
      </c>
      <c r="D28" s="166">
        <v>18497988755</v>
      </c>
      <c r="E28" s="166">
        <v>1443151730</v>
      </c>
      <c r="F28" s="166">
        <v>113163000</v>
      </c>
      <c r="G28" s="166">
        <v>113163000</v>
      </c>
      <c r="H28" s="182">
        <f t="shared" si="1"/>
        <v>7.8413792290572243E-2</v>
      </c>
    </row>
    <row r="29" spans="1:8" ht="16.5" hidden="1" customHeight="1" x14ac:dyDescent="0.2">
      <c r="A29" s="165" t="s">
        <v>265</v>
      </c>
      <c r="B29" s="165" t="s">
        <v>274</v>
      </c>
      <c r="C29" s="166">
        <v>19147105000</v>
      </c>
      <c r="D29" s="166">
        <v>17692333673.333328</v>
      </c>
      <c r="E29" s="166">
        <v>1563827158</v>
      </c>
      <c r="F29" s="166">
        <v>671656541</v>
      </c>
      <c r="G29" s="166">
        <v>671656541</v>
      </c>
      <c r="H29" s="182">
        <f t="shared" si="1"/>
        <v>0.42949538097227496</v>
      </c>
    </row>
    <row r="30" spans="1:8" ht="16.5" hidden="1" customHeight="1" x14ac:dyDescent="0.2">
      <c r="A30" s="165" t="s">
        <v>268</v>
      </c>
      <c r="B30" s="165" t="s">
        <v>274</v>
      </c>
      <c r="C30" s="166">
        <v>19147105000</v>
      </c>
      <c r="D30" s="166">
        <v>17146358428</v>
      </c>
      <c r="E30" s="166">
        <v>1570327158</v>
      </c>
      <c r="F30" s="166">
        <v>869743070.75041914</v>
      </c>
      <c r="G30" s="166">
        <v>869743070.75041914</v>
      </c>
      <c r="H30" s="182">
        <f t="shared" si="1"/>
        <v>0.55386106412254965</v>
      </c>
    </row>
    <row r="31" spans="1:8" ht="14.25" hidden="1" x14ac:dyDescent="0.2">
      <c r="A31" s="165" t="s">
        <v>269</v>
      </c>
      <c r="B31" s="165" t="s">
        <v>274</v>
      </c>
      <c r="C31" s="166">
        <v>19147105000</v>
      </c>
      <c r="D31" s="166">
        <v>17146358428.170004</v>
      </c>
      <c r="E31" s="166">
        <v>6419572405</v>
      </c>
      <c r="F31" s="166">
        <v>5845793518</v>
      </c>
      <c r="G31" s="166">
        <v>5845793518</v>
      </c>
      <c r="H31" s="182">
        <v>0.91062038858645755</v>
      </c>
    </row>
    <row r="32" spans="1:8" ht="14.25" hidden="1" x14ac:dyDescent="0.2">
      <c r="A32" s="165" t="s">
        <v>270</v>
      </c>
      <c r="B32" s="165" t="s">
        <v>274</v>
      </c>
      <c r="C32" s="166">
        <v>19147105000</v>
      </c>
      <c r="D32" s="166">
        <v>17146358428.170004</v>
      </c>
      <c r="E32" s="166">
        <v>6450509405</v>
      </c>
      <c r="F32" s="166">
        <v>5964189985</v>
      </c>
      <c r="G32" s="166">
        <v>5964189985</v>
      </c>
      <c r="H32" s="182">
        <v>0.9246075946152349</v>
      </c>
    </row>
    <row r="33" spans="1:8" ht="14.25" hidden="1" x14ac:dyDescent="0.2">
      <c r="A33" s="165" t="s">
        <v>271</v>
      </c>
      <c r="B33" s="167" t="s">
        <v>274</v>
      </c>
      <c r="C33" s="156">
        <v>19147105000</v>
      </c>
      <c r="D33" s="156">
        <v>18857609428</v>
      </c>
      <c r="E33" s="156">
        <v>10413405816</v>
      </c>
      <c r="F33" s="156">
        <v>10015645242</v>
      </c>
      <c r="G33" s="156">
        <v>10015645242</v>
      </c>
      <c r="H33" s="190">
        <v>0.96180302765221648</v>
      </c>
    </row>
    <row r="34" spans="1:8" ht="16.5" hidden="1" customHeight="1" thickBot="1" x14ac:dyDescent="0.25"/>
    <row r="35" spans="1:8" ht="20.25" customHeight="1" x14ac:dyDescent="0.2">
      <c r="A35" s="537" t="s">
        <v>280</v>
      </c>
      <c r="B35" s="538"/>
      <c r="C35" s="538"/>
      <c r="D35" s="538"/>
      <c r="E35" s="538"/>
      <c r="F35" s="538"/>
      <c r="G35" s="538"/>
      <c r="H35" s="539"/>
    </row>
    <row r="36" spans="1:8" ht="25.5" customHeight="1" x14ac:dyDescent="0.2">
      <c r="A36" s="212" t="s">
        <v>52</v>
      </c>
      <c r="B36" s="213" t="s">
        <v>257</v>
      </c>
      <c r="C36" s="213" t="s">
        <v>258</v>
      </c>
      <c r="D36" s="213" t="s">
        <v>259</v>
      </c>
      <c r="E36" s="213" t="s">
        <v>260</v>
      </c>
      <c r="F36" s="246" t="s">
        <v>261</v>
      </c>
      <c r="G36" s="246" t="s">
        <v>262</v>
      </c>
      <c r="H36" s="247" t="s">
        <v>263</v>
      </c>
    </row>
    <row r="37" spans="1:8" ht="15" customHeight="1" x14ac:dyDescent="0.2">
      <c r="A37" s="570" t="s">
        <v>273</v>
      </c>
      <c r="B37" s="167" t="s">
        <v>274</v>
      </c>
      <c r="C37" s="571">
        <v>28392396000</v>
      </c>
      <c r="D37" s="571">
        <v>28392396000</v>
      </c>
      <c r="E37" s="571">
        <v>2456670000</v>
      </c>
      <c r="F37" s="571">
        <v>2456670000</v>
      </c>
      <c r="G37" s="572">
        <v>0</v>
      </c>
      <c r="H37" s="573">
        <f t="shared" ref="H37:H38" si="2">IFERROR(G37/E37,0)</f>
        <v>0</v>
      </c>
    </row>
    <row r="38" spans="1:8" ht="15" customHeight="1" x14ac:dyDescent="0.2">
      <c r="A38" s="570" t="s">
        <v>275</v>
      </c>
      <c r="B38" s="167" t="s">
        <v>274</v>
      </c>
      <c r="C38" s="571">
        <v>28392396000</v>
      </c>
      <c r="D38" s="571">
        <v>28392396000</v>
      </c>
      <c r="E38" s="571">
        <v>2456670000</v>
      </c>
      <c r="F38" s="571">
        <v>2456670000</v>
      </c>
      <c r="G38" s="572">
        <v>5221666</v>
      </c>
      <c r="H38" s="573">
        <f t="shared" si="2"/>
        <v>2.125505664171419E-3</v>
      </c>
    </row>
    <row r="39" spans="1:8" ht="15" customHeight="1" x14ac:dyDescent="0.2">
      <c r="A39" s="570" t="s">
        <v>276</v>
      </c>
      <c r="B39" s="167" t="s">
        <v>274</v>
      </c>
      <c r="C39" s="571">
        <f>+INVERSIÓN!BF31</f>
        <v>28392396000</v>
      </c>
      <c r="D39" s="571">
        <f>+INVERSIÓN!CE31</f>
        <v>27392396000</v>
      </c>
      <c r="E39" s="571">
        <f>+INVERSIÓN!CI31</f>
        <v>2456670000</v>
      </c>
      <c r="F39" s="571">
        <f>+E39</f>
        <v>2456670000</v>
      </c>
      <c r="G39" s="572" t="e">
        <f>+INVERSIÓN!#REF!</f>
        <v>#REF!</v>
      </c>
      <c r="H39" s="573">
        <f>IFERROR(G39/E39,0)</f>
        <v>0</v>
      </c>
    </row>
    <row r="40" spans="1:8" ht="15" customHeight="1" x14ac:dyDescent="0.2"/>
    <row r="41" spans="1:8" ht="20.25" hidden="1" customHeight="1" x14ac:dyDescent="0.2">
      <c r="A41" s="537" t="s">
        <v>281</v>
      </c>
      <c r="B41" s="538"/>
      <c r="C41" s="538"/>
      <c r="D41" s="538"/>
      <c r="E41" s="538"/>
      <c r="F41" s="538"/>
      <c r="G41" s="538"/>
      <c r="H41" s="539"/>
    </row>
    <row r="42" spans="1:8" ht="25.5" hidden="1" customHeight="1" x14ac:dyDescent="0.2">
      <c r="A42" s="94" t="s">
        <v>53</v>
      </c>
      <c r="B42" s="95" t="s">
        <v>257</v>
      </c>
      <c r="C42" s="95" t="s">
        <v>258</v>
      </c>
      <c r="D42" s="95" t="s">
        <v>259</v>
      </c>
      <c r="E42" s="95" t="s">
        <v>260</v>
      </c>
      <c r="F42" s="95" t="s">
        <v>261</v>
      </c>
      <c r="G42" s="96" t="s">
        <v>262</v>
      </c>
      <c r="H42" s="97" t="s">
        <v>263</v>
      </c>
    </row>
    <row r="43" spans="1:8" ht="15" hidden="1" customHeight="1" x14ac:dyDescent="0.2">
      <c r="A43" s="98" t="s">
        <v>273</v>
      </c>
      <c r="B43" s="99"/>
      <c r="C43" s="99"/>
      <c r="D43" s="99"/>
      <c r="E43" s="99"/>
      <c r="F43" s="99"/>
      <c r="G43" s="100"/>
      <c r="H43" s="101" t="e">
        <f>G43/E43</f>
        <v>#DIV/0!</v>
      </c>
    </row>
    <row r="44" spans="1:8" ht="15" hidden="1" customHeight="1" x14ac:dyDescent="0.2">
      <c r="A44" s="98" t="s">
        <v>275</v>
      </c>
      <c r="B44" s="99"/>
      <c r="C44" s="99"/>
      <c r="D44" s="99"/>
      <c r="E44" s="99"/>
      <c r="F44" s="99"/>
      <c r="G44" s="100"/>
      <c r="H44" s="101" t="e">
        <f t="shared" ref="H44:H54" si="3">G44/E44</f>
        <v>#DIV/0!</v>
      </c>
    </row>
    <row r="45" spans="1:8" ht="15" hidden="1" customHeight="1" x14ac:dyDescent="0.2">
      <c r="A45" s="98" t="s">
        <v>276</v>
      </c>
      <c r="B45" s="99"/>
      <c r="C45" s="99"/>
      <c r="D45" s="99"/>
      <c r="E45" s="99"/>
      <c r="F45" s="99"/>
      <c r="G45" s="100"/>
      <c r="H45" s="101" t="e">
        <f t="shared" si="3"/>
        <v>#DIV/0!</v>
      </c>
    </row>
    <row r="46" spans="1:8" ht="15" hidden="1" customHeight="1" x14ac:dyDescent="0.2">
      <c r="A46" s="98" t="s">
        <v>277</v>
      </c>
      <c r="B46" s="99"/>
      <c r="C46" s="99"/>
      <c r="D46" s="99"/>
      <c r="E46" s="99"/>
      <c r="F46" s="99"/>
      <c r="G46" s="100"/>
      <c r="H46" s="101" t="e">
        <f t="shared" si="3"/>
        <v>#DIV/0!</v>
      </c>
    </row>
    <row r="47" spans="1:8" ht="15" hidden="1" customHeight="1" x14ac:dyDescent="0.2">
      <c r="A47" s="98" t="s">
        <v>278</v>
      </c>
      <c r="B47" s="99"/>
      <c r="C47" s="99"/>
      <c r="D47" s="99"/>
      <c r="E47" s="99"/>
      <c r="F47" s="99"/>
      <c r="G47" s="100"/>
      <c r="H47" s="101" t="e">
        <f t="shared" si="3"/>
        <v>#DIV/0!</v>
      </c>
    </row>
    <row r="48" spans="1:8" ht="15" hidden="1" customHeight="1" x14ac:dyDescent="0.2">
      <c r="A48" s="98" t="s">
        <v>279</v>
      </c>
      <c r="B48" s="99"/>
      <c r="C48" s="99"/>
      <c r="D48" s="99"/>
      <c r="E48" s="99"/>
      <c r="F48" s="99"/>
      <c r="G48" s="100"/>
      <c r="H48" s="101" t="e">
        <f t="shared" si="3"/>
        <v>#DIV/0!</v>
      </c>
    </row>
    <row r="49" spans="1:8" ht="15" hidden="1" customHeight="1" x14ac:dyDescent="0.2">
      <c r="A49" s="98" t="s">
        <v>264</v>
      </c>
      <c r="B49" s="99"/>
      <c r="C49" s="99"/>
      <c r="D49" s="99"/>
      <c r="E49" s="99"/>
      <c r="F49" s="99"/>
      <c r="G49" s="100"/>
      <c r="H49" s="101" t="e">
        <f t="shared" si="3"/>
        <v>#DIV/0!</v>
      </c>
    </row>
    <row r="50" spans="1:8" ht="15" hidden="1" customHeight="1" x14ac:dyDescent="0.2">
      <c r="A50" s="98" t="s">
        <v>265</v>
      </c>
      <c r="B50" s="99"/>
      <c r="C50" s="99"/>
      <c r="D50" s="99"/>
      <c r="E50" s="99"/>
      <c r="F50" s="99"/>
      <c r="G50" s="100"/>
      <c r="H50" s="101" t="e">
        <f t="shared" si="3"/>
        <v>#DIV/0!</v>
      </c>
    </row>
    <row r="51" spans="1:8" ht="15" hidden="1" customHeight="1" x14ac:dyDescent="0.2">
      <c r="A51" s="98" t="s">
        <v>268</v>
      </c>
      <c r="B51" s="99"/>
      <c r="C51" s="99"/>
      <c r="D51" s="99"/>
      <c r="E51" s="99"/>
      <c r="F51" s="99"/>
      <c r="G51" s="100"/>
      <c r="H51" s="101" t="e">
        <f t="shared" si="3"/>
        <v>#DIV/0!</v>
      </c>
    </row>
    <row r="52" spans="1:8" ht="15" hidden="1" customHeight="1" x14ac:dyDescent="0.2">
      <c r="A52" s="98" t="s">
        <v>269</v>
      </c>
      <c r="B52" s="99"/>
      <c r="C52" s="99"/>
      <c r="D52" s="99"/>
      <c r="E52" s="99"/>
      <c r="F52" s="99"/>
      <c r="G52" s="100"/>
      <c r="H52" s="101" t="e">
        <f t="shared" si="3"/>
        <v>#DIV/0!</v>
      </c>
    </row>
    <row r="53" spans="1:8" ht="15" hidden="1" customHeight="1" x14ac:dyDescent="0.2">
      <c r="A53" s="98" t="s">
        <v>270</v>
      </c>
      <c r="B53" s="99"/>
      <c r="C53" s="99"/>
      <c r="D53" s="99"/>
      <c r="E53" s="99"/>
      <c r="F53" s="99"/>
      <c r="G53" s="100"/>
      <c r="H53" s="101" t="e">
        <f t="shared" si="3"/>
        <v>#DIV/0!</v>
      </c>
    </row>
    <row r="54" spans="1:8" ht="15.75" hidden="1" customHeight="1" thickBot="1" x14ac:dyDescent="0.25">
      <c r="A54" s="107" t="s">
        <v>271</v>
      </c>
      <c r="B54" s="108"/>
      <c r="C54" s="108"/>
      <c r="D54" s="108"/>
      <c r="E54" s="108"/>
      <c r="F54" s="108"/>
      <c r="G54" s="110"/>
      <c r="H54" s="101" t="e">
        <f t="shared" si="3"/>
        <v>#DIV/0!</v>
      </c>
    </row>
    <row r="55" spans="1:8" ht="15" hidden="1" customHeight="1" thickBot="1" x14ac:dyDescent="0.25"/>
    <row r="56" spans="1:8" ht="20.25" hidden="1" customHeight="1" x14ac:dyDescent="0.2">
      <c r="A56" s="537" t="s">
        <v>282</v>
      </c>
      <c r="B56" s="538"/>
      <c r="C56" s="538"/>
      <c r="D56" s="538"/>
      <c r="E56" s="538"/>
      <c r="F56" s="538"/>
      <c r="G56" s="538"/>
      <c r="H56" s="539"/>
    </row>
    <row r="57" spans="1:8" ht="25.5" hidden="1" customHeight="1" x14ac:dyDescent="0.2">
      <c r="A57" s="94" t="s">
        <v>54</v>
      </c>
      <c r="B57" s="95" t="s">
        <v>257</v>
      </c>
      <c r="C57" s="95" t="s">
        <v>258</v>
      </c>
      <c r="D57" s="95" t="s">
        <v>259</v>
      </c>
      <c r="E57" s="95" t="s">
        <v>260</v>
      </c>
      <c r="F57" s="95" t="s">
        <v>261</v>
      </c>
      <c r="G57" s="96" t="s">
        <v>262</v>
      </c>
      <c r="H57" s="97" t="s">
        <v>263</v>
      </c>
    </row>
    <row r="58" spans="1:8" ht="15" hidden="1" customHeight="1" x14ac:dyDescent="0.2">
      <c r="A58" s="98" t="s">
        <v>273</v>
      </c>
      <c r="B58" s="99"/>
      <c r="C58" s="99"/>
      <c r="D58" s="99"/>
      <c r="E58" s="99"/>
      <c r="F58" s="99"/>
      <c r="G58" s="100"/>
      <c r="H58" s="101" t="e">
        <f>G58/E58</f>
        <v>#DIV/0!</v>
      </c>
    </row>
    <row r="59" spans="1:8" ht="15" hidden="1" customHeight="1" x14ac:dyDescent="0.2">
      <c r="A59" s="98" t="s">
        <v>275</v>
      </c>
      <c r="B59" s="99"/>
      <c r="C59" s="99"/>
      <c r="D59" s="99"/>
      <c r="E59" s="99"/>
      <c r="F59" s="99"/>
      <c r="G59" s="100"/>
      <c r="H59" s="101" t="e">
        <f t="shared" ref="H59:H68" si="4">G59/E59</f>
        <v>#DIV/0!</v>
      </c>
    </row>
    <row r="60" spans="1:8" ht="15" hidden="1" customHeight="1" x14ac:dyDescent="0.2">
      <c r="A60" s="98" t="s">
        <v>276</v>
      </c>
      <c r="B60" s="99"/>
      <c r="C60" s="99"/>
      <c r="D60" s="99"/>
      <c r="E60" s="99"/>
      <c r="F60" s="99"/>
      <c r="G60" s="100"/>
      <c r="H60" s="101" t="e">
        <f t="shared" si="4"/>
        <v>#DIV/0!</v>
      </c>
    </row>
    <row r="61" spans="1:8" ht="15" hidden="1" customHeight="1" x14ac:dyDescent="0.2">
      <c r="A61" s="98" t="s">
        <v>277</v>
      </c>
      <c r="B61" s="99"/>
      <c r="C61" s="99"/>
      <c r="D61" s="99"/>
      <c r="E61" s="99"/>
      <c r="F61" s="99"/>
      <c r="G61" s="100"/>
      <c r="H61" s="101" t="e">
        <f t="shared" si="4"/>
        <v>#DIV/0!</v>
      </c>
    </row>
    <row r="62" spans="1:8" ht="15" hidden="1" customHeight="1" x14ac:dyDescent="0.2">
      <c r="A62" s="98" t="s">
        <v>278</v>
      </c>
      <c r="B62" s="99"/>
      <c r="C62" s="99"/>
      <c r="D62" s="99"/>
      <c r="E62" s="99"/>
      <c r="F62" s="99"/>
      <c r="G62" s="100"/>
      <c r="H62" s="101" t="e">
        <f t="shared" si="4"/>
        <v>#DIV/0!</v>
      </c>
    </row>
    <row r="63" spans="1:8" ht="15" hidden="1" customHeight="1" x14ac:dyDescent="0.2">
      <c r="A63" s="98" t="s">
        <v>279</v>
      </c>
      <c r="B63" s="99"/>
      <c r="C63" s="99"/>
      <c r="D63" s="99"/>
      <c r="E63" s="99"/>
      <c r="F63" s="99"/>
      <c r="G63" s="100"/>
      <c r="H63" s="101" t="e">
        <f t="shared" si="4"/>
        <v>#DIV/0!</v>
      </c>
    </row>
    <row r="64" spans="1:8" ht="15" hidden="1" customHeight="1" x14ac:dyDescent="0.2">
      <c r="A64" s="98" t="s">
        <v>264</v>
      </c>
      <c r="B64" s="99"/>
      <c r="C64" s="99"/>
      <c r="D64" s="99"/>
      <c r="E64" s="99"/>
      <c r="F64" s="99"/>
      <c r="G64" s="100"/>
      <c r="H64" s="101" t="e">
        <f t="shared" si="4"/>
        <v>#DIV/0!</v>
      </c>
    </row>
    <row r="65" spans="1:14" ht="15" hidden="1" customHeight="1" x14ac:dyDescent="0.2">
      <c r="A65" s="98" t="s">
        <v>265</v>
      </c>
      <c r="B65" s="99"/>
      <c r="C65" s="99"/>
      <c r="D65" s="99"/>
      <c r="E65" s="99"/>
      <c r="F65" s="99"/>
      <c r="G65" s="100"/>
      <c r="H65" s="101" t="e">
        <f t="shared" si="4"/>
        <v>#DIV/0!</v>
      </c>
    </row>
    <row r="66" spans="1:14" ht="15" hidden="1" customHeight="1" x14ac:dyDescent="0.2">
      <c r="A66" s="98" t="s">
        <v>268</v>
      </c>
      <c r="B66" s="99"/>
      <c r="C66" s="99"/>
      <c r="D66" s="99"/>
      <c r="E66" s="99"/>
      <c r="F66" s="99"/>
      <c r="G66" s="100"/>
      <c r="H66" s="101" t="e">
        <f t="shared" si="4"/>
        <v>#DIV/0!</v>
      </c>
    </row>
    <row r="67" spans="1:14" ht="15" hidden="1" customHeight="1" x14ac:dyDescent="0.2">
      <c r="A67" s="98" t="s">
        <v>269</v>
      </c>
      <c r="B67" s="99"/>
      <c r="C67" s="99"/>
      <c r="D67" s="99"/>
      <c r="E67" s="99"/>
      <c r="F67" s="99"/>
      <c r="G67" s="100"/>
      <c r="H67" s="101" t="e">
        <f t="shared" si="4"/>
        <v>#DIV/0!</v>
      </c>
    </row>
    <row r="68" spans="1:14" ht="15" hidden="1" customHeight="1" x14ac:dyDescent="0.2">
      <c r="A68" s="98" t="s">
        <v>270</v>
      </c>
      <c r="B68" s="99"/>
      <c r="C68" s="99"/>
      <c r="D68" s="99"/>
      <c r="E68" s="99"/>
      <c r="F68" s="99"/>
      <c r="G68" s="100"/>
      <c r="H68" s="101" t="e">
        <f t="shared" si="4"/>
        <v>#DIV/0!</v>
      </c>
    </row>
    <row r="69" spans="1:14" ht="16.5" hidden="1" customHeight="1" thickBot="1" x14ac:dyDescent="0.25"/>
    <row r="70" spans="1:14" ht="23.25" hidden="1" customHeight="1" x14ac:dyDescent="0.2">
      <c r="A70" s="540" t="s">
        <v>283</v>
      </c>
      <c r="B70" s="541"/>
      <c r="C70" s="541"/>
      <c r="D70" s="541"/>
      <c r="E70" s="541"/>
      <c r="F70" s="541"/>
      <c r="G70" s="541"/>
      <c r="H70" s="541"/>
      <c r="I70" s="541"/>
      <c r="J70" s="541"/>
      <c r="K70" s="541"/>
      <c r="L70" s="541"/>
      <c r="M70" s="541"/>
      <c r="N70" s="542"/>
    </row>
    <row r="71" spans="1:14" ht="32.25" hidden="1" customHeight="1" x14ac:dyDescent="0.2">
      <c r="A71" s="94" t="s">
        <v>49</v>
      </c>
      <c r="B71" s="95" t="s">
        <v>284</v>
      </c>
      <c r="C71" s="95" t="s">
        <v>285</v>
      </c>
      <c r="D71" s="95" t="s">
        <v>286</v>
      </c>
      <c r="E71" s="95" t="s">
        <v>287</v>
      </c>
      <c r="F71" s="95" t="s">
        <v>288</v>
      </c>
      <c r="G71" s="96" t="s">
        <v>289</v>
      </c>
      <c r="H71" s="95" t="s">
        <v>290</v>
      </c>
      <c r="I71" s="95" t="s">
        <v>291</v>
      </c>
      <c r="J71" s="96" t="s">
        <v>292</v>
      </c>
      <c r="K71" s="95" t="s">
        <v>293</v>
      </c>
      <c r="L71" s="95" t="s">
        <v>294</v>
      </c>
      <c r="M71" s="95" t="s">
        <v>295</v>
      </c>
      <c r="N71" s="97" t="s">
        <v>296</v>
      </c>
    </row>
    <row r="72" spans="1:14" ht="32.25" hidden="1" customHeight="1" x14ac:dyDescent="0.2">
      <c r="A72" s="99" t="s">
        <v>264</v>
      </c>
      <c r="B72" s="99"/>
      <c r="C72" s="99"/>
      <c r="D72" s="99"/>
      <c r="E72" s="99"/>
      <c r="F72" s="99"/>
      <c r="G72" s="100"/>
      <c r="H72" s="99"/>
      <c r="I72" s="99"/>
      <c r="J72" s="99" t="e">
        <f>I72/H72</f>
        <v>#DIV/0!</v>
      </c>
      <c r="K72" s="99"/>
      <c r="L72" s="99"/>
      <c r="M72" s="99" t="e">
        <f>L72/K72</f>
        <v>#DIV/0!</v>
      </c>
      <c r="N72" s="99"/>
    </row>
    <row r="73" spans="1:14" ht="32.25" hidden="1" customHeight="1" x14ac:dyDescent="0.2">
      <c r="A73" s="99" t="s">
        <v>265</v>
      </c>
      <c r="B73" s="114" t="s">
        <v>297</v>
      </c>
      <c r="C73" s="114" t="s">
        <v>298</v>
      </c>
      <c r="D73" s="114" t="s">
        <v>299</v>
      </c>
      <c r="E73" s="99" t="s">
        <v>300</v>
      </c>
      <c r="F73" s="115">
        <v>0.3</v>
      </c>
      <c r="G73" s="100" t="s">
        <v>298</v>
      </c>
      <c r="H73" s="99">
        <v>0.1</v>
      </c>
      <c r="I73" s="99">
        <v>0</v>
      </c>
      <c r="J73" s="99">
        <f t="shared" ref="J73:J85" si="5">I73/H73</f>
        <v>0</v>
      </c>
      <c r="K73" s="99"/>
      <c r="L73" s="99"/>
      <c r="M73" s="99"/>
      <c r="N73" s="99"/>
    </row>
    <row r="74" spans="1:14" ht="32.25" hidden="1" customHeight="1" x14ac:dyDescent="0.2">
      <c r="A74" s="99" t="s">
        <v>265</v>
      </c>
      <c r="B74" s="114" t="s">
        <v>301</v>
      </c>
      <c r="C74" s="114" t="s">
        <v>302</v>
      </c>
      <c r="D74" s="114" t="s">
        <v>303</v>
      </c>
      <c r="E74" s="99" t="s">
        <v>300</v>
      </c>
      <c r="F74" s="115">
        <v>0.35</v>
      </c>
      <c r="G74" s="100" t="s">
        <v>302</v>
      </c>
      <c r="H74" s="99">
        <v>0.1</v>
      </c>
      <c r="I74" s="99">
        <v>0</v>
      </c>
      <c r="J74" s="99">
        <f t="shared" si="5"/>
        <v>0</v>
      </c>
      <c r="K74" s="99"/>
      <c r="L74" s="99"/>
      <c r="M74" s="99"/>
      <c r="N74" s="99"/>
    </row>
    <row r="75" spans="1:14" ht="32.25" hidden="1" customHeight="1" x14ac:dyDescent="0.2">
      <c r="A75" s="99" t="s">
        <v>265</v>
      </c>
      <c r="B75" s="114" t="s">
        <v>301</v>
      </c>
      <c r="C75" s="114" t="s">
        <v>304</v>
      </c>
      <c r="D75" s="114" t="s">
        <v>303</v>
      </c>
      <c r="E75" s="99" t="s">
        <v>300</v>
      </c>
      <c r="F75" s="115">
        <v>0.35</v>
      </c>
      <c r="G75" s="100" t="s">
        <v>304</v>
      </c>
      <c r="H75" s="99">
        <v>5</v>
      </c>
      <c r="I75" s="99">
        <v>0</v>
      </c>
      <c r="J75" s="99">
        <f t="shared" si="5"/>
        <v>0</v>
      </c>
      <c r="K75" s="99"/>
      <c r="L75" s="99"/>
      <c r="M75" s="99" t="e">
        <f t="shared" ref="M75:M85" si="6">L75/K75</f>
        <v>#DIV/0!</v>
      </c>
      <c r="N75" s="99"/>
    </row>
    <row r="76" spans="1:14" ht="32.25" hidden="1" customHeight="1" x14ac:dyDescent="0.2">
      <c r="A76" s="99" t="s">
        <v>268</v>
      </c>
      <c r="B76" s="114" t="s">
        <v>297</v>
      </c>
      <c r="C76" s="114" t="s">
        <v>298</v>
      </c>
      <c r="D76" s="114" t="s">
        <v>299</v>
      </c>
      <c r="E76" s="99" t="s">
        <v>300</v>
      </c>
      <c r="F76" s="115">
        <v>0.3</v>
      </c>
      <c r="G76" s="100" t="s">
        <v>298</v>
      </c>
      <c r="H76" s="99">
        <v>0.1</v>
      </c>
      <c r="I76" s="99">
        <v>0</v>
      </c>
      <c r="J76" s="99">
        <f t="shared" si="5"/>
        <v>0</v>
      </c>
      <c r="K76" s="99"/>
      <c r="L76" s="99"/>
      <c r="M76" s="99" t="e">
        <f t="shared" si="6"/>
        <v>#DIV/0!</v>
      </c>
      <c r="N76" s="99"/>
    </row>
    <row r="77" spans="1:14" ht="32.25" hidden="1" customHeight="1" x14ac:dyDescent="0.2">
      <c r="A77" s="99" t="s">
        <v>268</v>
      </c>
      <c r="B77" s="114" t="s">
        <v>301</v>
      </c>
      <c r="C77" s="114" t="s">
        <v>302</v>
      </c>
      <c r="D77" s="114" t="s">
        <v>303</v>
      </c>
      <c r="E77" s="99" t="s">
        <v>300</v>
      </c>
      <c r="F77" s="115">
        <v>0.35</v>
      </c>
      <c r="G77" s="100" t="s">
        <v>302</v>
      </c>
      <c r="H77" s="99">
        <v>0.1</v>
      </c>
      <c r="I77" s="99">
        <v>0</v>
      </c>
      <c r="J77" s="99">
        <f t="shared" si="5"/>
        <v>0</v>
      </c>
      <c r="K77" s="99"/>
      <c r="L77" s="99"/>
      <c r="M77" s="99"/>
      <c r="N77" s="99"/>
    </row>
    <row r="78" spans="1:14" ht="32.25" hidden="1" customHeight="1" x14ac:dyDescent="0.2">
      <c r="A78" s="99" t="s">
        <v>268</v>
      </c>
      <c r="B78" s="114" t="s">
        <v>301</v>
      </c>
      <c r="C78" s="114" t="s">
        <v>304</v>
      </c>
      <c r="D78" s="114" t="s">
        <v>303</v>
      </c>
      <c r="E78" s="99" t="s">
        <v>300</v>
      </c>
      <c r="F78" s="115">
        <v>0.35</v>
      </c>
      <c r="G78" s="100" t="s">
        <v>304</v>
      </c>
      <c r="H78" s="99">
        <v>5</v>
      </c>
      <c r="I78" s="99">
        <v>0</v>
      </c>
      <c r="J78" s="99">
        <f t="shared" si="5"/>
        <v>0</v>
      </c>
      <c r="K78" s="99"/>
      <c r="L78" s="99"/>
      <c r="M78" s="99"/>
      <c r="N78" s="99"/>
    </row>
    <row r="79" spans="1:14" ht="32.25" hidden="1" customHeight="1" x14ac:dyDescent="0.2">
      <c r="A79" s="99" t="s">
        <v>269</v>
      </c>
      <c r="B79" s="114" t="s">
        <v>297</v>
      </c>
      <c r="C79" s="114" t="s">
        <v>298</v>
      </c>
      <c r="D79" s="114" t="s">
        <v>299</v>
      </c>
      <c r="E79" s="99" t="s">
        <v>300</v>
      </c>
      <c r="F79" s="115">
        <v>0.3</v>
      </c>
      <c r="G79" s="100" t="s">
        <v>298</v>
      </c>
      <c r="H79" s="99">
        <v>0.1</v>
      </c>
      <c r="I79" s="99">
        <v>0</v>
      </c>
      <c r="J79" s="99">
        <f t="shared" si="5"/>
        <v>0</v>
      </c>
      <c r="K79" s="99"/>
      <c r="L79" s="99"/>
      <c r="M79" s="99" t="e">
        <f t="shared" si="6"/>
        <v>#DIV/0!</v>
      </c>
      <c r="N79" s="99"/>
    </row>
    <row r="80" spans="1:14" ht="32.25" hidden="1" customHeight="1" x14ac:dyDescent="0.2">
      <c r="A80" s="99" t="s">
        <v>269</v>
      </c>
      <c r="B80" s="114" t="s">
        <v>301</v>
      </c>
      <c r="C80" s="114" t="s">
        <v>302</v>
      </c>
      <c r="D80" s="114" t="s">
        <v>303</v>
      </c>
      <c r="E80" s="99" t="s">
        <v>300</v>
      </c>
      <c r="F80" s="115">
        <v>0.35</v>
      </c>
      <c r="G80" s="100" t="s">
        <v>302</v>
      </c>
      <c r="H80" s="99">
        <v>0.1</v>
      </c>
      <c r="I80" s="99">
        <v>0</v>
      </c>
      <c r="J80" s="99">
        <f t="shared" si="5"/>
        <v>0</v>
      </c>
      <c r="K80" s="99"/>
      <c r="L80" s="99"/>
      <c r="M80" s="99"/>
      <c r="N80" s="99"/>
    </row>
    <row r="81" spans="1:14" ht="32.25" hidden="1" customHeight="1" x14ac:dyDescent="0.2">
      <c r="A81" s="99" t="s">
        <v>269</v>
      </c>
      <c r="B81" s="114" t="s">
        <v>301</v>
      </c>
      <c r="C81" s="114" t="s">
        <v>304</v>
      </c>
      <c r="D81" s="114" t="s">
        <v>303</v>
      </c>
      <c r="E81" s="99" t="s">
        <v>300</v>
      </c>
      <c r="F81" s="115">
        <v>0.35</v>
      </c>
      <c r="G81" s="100" t="s">
        <v>304</v>
      </c>
      <c r="H81" s="99">
        <v>5</v>
      </c>
      <c r="I81" s="99">
        <v>0</v>
      </c>
      <c r="J81" s="99">
        <f t="shared" si="5"/>
        <v>0</v>
      </c>
      <c r="K81" s="99"/>
      <c r="L81" s="99"/>
      <c r="M81" s="99"/>
      <c r="N81" s="99"/>
    </row>
    <row r="82" spans="1:14" ht="32.25" hidden="1" customHeight="1" x14ac:dyDescent="0.2">
      <c r="A82" s="99" t="s">
        <v>270</v>
      </c>
      <c r="B82" s="114" t="s">
        <v>297</v>
      </c>
      <c r="C82" s="114" t="s">
        <v>298</v>
      </c>
      <c r="D82" s="114" t="s">
        <v>299</v>
      </c>
      <c r="E82" s="99" t="s">
        <v>300</v>
      </c>
      <c r="F82" s="115">
        <v>0.3</v>
      </c>
      <c r="G82" s="100" t="s">
        <v>298</v>
      </c>
      <c r="H82" s="99">
        <v>0.1</v>
      </c>
      <c r="I82" s="99">
        <v>0</v>
      </c>
      <c r="J82" s="99">
        <f t="shared" si="5"/>
        <v>0</v>
      </c>
      <c r="K82" s="99"/>
      <c r="L82" s="99"/>
      <c r="M82" s="99"/>
      <c r="N82" s="99"/>
    </row>
    <row r="83" spans="1:14" ht="32.25" hidden="1" customHeight="1" x14ac:dyDescent="0.2">
      <c r="A83" s="99" t="s">
        <v>270</v>
      </c>
      <c r="B83" s="114" t="s">
        <v>301</v>
      </c>
      <c r="C83" s="114" t="s">
        <v>302</v>
      </c>
      <c r="D83" s="114" t="s">
        <v>303</v>
      </c>
      <c r="E83" s="99" t="s">
        <v>300</v>
      </c>
      <c r="F83" s="115">
        <v>0.35</v>
      </c>
      <c r="G83" s="100" t="s">
        <v>302</v>
      </c>
      <c r="H83" s="99">
        <v>0.1</v>
      </c>
      <c r="I83" s="99">
        <v>0</v>
      </c>
      <c r="J83" s="99">
        <f t="shared" si="5"/>
        <v>0</v>
      </c>
      <c r="K83" s="99"/>
      <c r="L83" s="99"/>
      <c r="M83" s="99"/>
      <c r="N83" s="99"/>
    </row>
    <row r="84" spans="1:14" ht="32.25" hidden="1" customHeight="1" x14ac:dyDescent="0.2">
      <c r="A84" s="99" t="s">
        <v>270</v>
      </c>
      <c r="B84" s="114" t="s">
        <v>301</v>
      </c>
      <c r="C84" s="114" t="s">
        <v>304</v>
      </c>
      <c r="D84" s="114" t="s">
        <v>303</v>
      </c>
      <c r="E84" s="99" t="s">
        <v>300</v>
      </c>
      <c r="F84" s="115">
        <v>0.35</v>
      </c>
      <c r="G84" s="100" t="s">
        <v>304</v>
      </c>
      <c r="H84" s="99">
        <v>5</v>
      </c>
      <c r="I84" s="99">
        <v>0</v>
      </c>
      <c r="J84" s="99">
        <f t="shared" si="5"/>
        <v>0</v>
      </c>
      <c r="K84" s="99"/>
      <c r="L84" s="99"/>
      <c r="M84" s="99" t="e">
        <f t="shared" si="6"/>
        <v>#DIV/0!</v>
      </c>
      <c r="N84" s="99"/>
    </row>
    <row r="85" spans="1:14" ht="32.25" hidden="1" customHeight="1" x14ac:dyDescent="0.2">
      <c r="A85" s="99" t="s">
        <v>271</v>
      </c>
      <c r="B85" s="99"/>
      <c r="C85" s="99"/>
      <c r="D85" s="99"/>
      <c r="E85" s="99"/>
      <c r="F85" s="99"/>
      <c r="G85" s="100"/>
      <c r="H85" s="99"/>
      <c r="I85" s="99"/>
      <c r="J85" s="99" t="e">
        <f t="shared" si="5"/>
        <v>#DIV/0!</v>
      </c>
      <c r="K85" s="99"/>
      <c r="L85" s="99"/>
      <c r="M85" s="99" t="e">
        <f t="shared" si="6"/>
        <v>#DIV/0!</v>
      </c>
      <c r="N85" s="99"/>
    </row>
    <row r="86" spans="1:14" ht="12.75" hidden="1" thickBot="1" x14ac:dyDescent="0.25"/>
    <row r="87" spans="1:14" hidden="1" x14ac:dyDescent="0.2">
      <c r="A87" s="116" t="s">
        <v>305</v>
      </c>
      <c r="B87" s="117"/>
      <c r="C87" s="117"/>
      <c r="D87" s="117"/>
      <c r="E87" s="117"/>
      <c r="F87" s="117"/>
      <c r="G87" s="117"/>
      <c r="H87" s="117"/>
      <c r="I87" s="117"/>
      <c r="J87" s="117"/>
      <c r="K87" s="118"/>
    </row>
    <row r="88" spans="1:14" ht="44.25" hidden="1" customHeight="1" x14ac:dyDescent="0.2">
      <c r="A88" s="94" t="s">
        <v>50</v>
      </c>
      <c r="B88" s="112" t="s">
        <v>284</v>
      </c>
      <c r="C88" s="112" t="s">
        <v>285</v>
      </c>
      <c r="D88" s="112" t="s">
        <v>286</v>
      </c>
      <c r="E88" s="112" t="s">
        <v>287</v>
      </c>
      <c r="F88" s="112" t="s">
        <v>306</v>
      </c>
      <c r="G88" s="112" t="s">
        <v>289</v>
      </c>
      <c r="H88" s="112" t="s">
        <v>307</v>
      </c>
      <c r="I88" s="112" t="s">
        <v>308</v>
      </c>
      <c r="J88" s="112" t="s">
        <v>309</v>
      </c>
      <c r="K88" s="113" t="s">
        <v>296</v>
      </c>
    </row>
    <row r="89" spans="1:14" ht="14.25" hidden="1" x14ac:dyDescent="0.2">
      <c r="A89" s="99" t="s">
        <v>273</v>
      </c>
      <c r="B89" s="99" t="s">
        <v>297</v>
      </c>
      <c r="C89" s="99" t="s">
        <v>298</v>
      </c>
      <c r="D89" s="99" t="s">
        <v>299</v>
      </c>
      <c r="E89" s="99" t="s">
        <v>300</v>
      </c>
      <c r="F89" s="146">
        <v>0.3</v>
      </c>
      <c r="G89" s="158" t="s">
        <v>298</v>
      </c>
      <c r="H89" s="159">
        <v>5</v>
      </c>
      <c r="I89" s="159">
        <v>0</v>
      </c>
      <c r="J89" s="152">
        <f>I89/H89</f>
        <v>0</v>
      </c>
      <c r="K89" s="165" t="s">
        <v>310</v>
      </c>
      <c r="L89" s="160">
        <f t="shared" ref="L89:L109" si="7">LEN(K89)</f>
        <v>300</v>
      </c>
    </row>
    <row r="90" spans="1:14" ht="14.25" hidden="1" x14ac:dyDescent="0.2">
      <c r="A90" s="99" t="s">
        <v>273</v>
      </c>
      <c r="B90" s="99" t="s">
        <v>301</v>
      </c>
      <c r="C90" s="99" t="s">
        <v>302</v>
      </c>
      <c r="D90" s="99" t="s">
        <v>303</v>
      </c>
      <c r="E90" s="99" t="s">
        <v>300</v>
      </c>
      <c r="F90" s="146">
        <v>0.35</v>
      </c>
      <c r="G90" s="158" t="s">
        <v>302</v>
      </c>
      <c r="H90" s="159">
        <v>5</v>
      </c>
      <c r="I90" s="159">
        <v>0</v>
      </c>
      <c r="J90" s="152">
        <f t="shared" ref="J90:J121" si="8">I90/H90</f>
        <v>0</v>
      </c>
      <c r="K90" s="165" t="s">
        <v>311</v>
      </c>
      <c r="L90" s="160">
        <f t="shared" si="7"/>
        <v>261</v>
      </c>
    </row>
    <row r="91" spans="1:14" ht="14.25" hidden="1" x14ac:dyDescent="0.2">
      <c r="A91" s="99" t="s">
        <v>273</v>
      </c>
      <c r="B91" s="99" t="s">
        <v>301</v>
      </c>
      <c r="C91" s="99" t="s">
        <v>304</v>
      </c>
      <c r="D91" s="99" t="s">
        <v>303</v>
      </c>
      <c r="E91" s="99" t="s">
        <v>300</v>
      </c>
      <c r="F91" s="146">
        <v>0.35</v>
      </c>
      <c r="G91" s="158" t="s">
        <v>304</v>
      </c>
      <c r="H91" s="159">
        <v>15</v>
      </c>
      <c r="I91" s="159">
        <v>0</v>
      </c>
      <c r="J91" s="152">
        <f t="shared" si="8"/>
        <v>0</v>
      </c>
      <c r="K91" s="165" t="s">
        <v>312</v>
      </c>
      <c r="L91" s="160">
        <f t="shared" si="7"/>
        <v>295</v>
      </c>
    </row>
    <row r="92" spans="1:14" ht="14.25" hidden="1" x14ac:dyDescent="0.2">
      <c r="A92" s="99" t="s">
        <v>275</v>
      </c>
      <c r="B92" s="99" t="s">
        <v>297</v>
      </c>
      <c r="C92" s="99" t="s">
        <v>298</v>
      </c>
      <c r="D92" s="99" t="s">
        <v>299</v>
      </c>
      <c r="E92" s="99" t="s">
        <v>300</v>
      </c>
      <c r="F92" s="146">
        <v>0.3</v>
      </c>
      <c r="G92" s="158" t="s">
        <v>298</v>
      </c>
      <c r="H92" s="159">
        <v>5</v>
      </c>
      <c r="I92" s="159">
        <v>0</v>
      </c>
      <c r="J92" s="152">
        <f t="shared" si="8"/>
        <v>0</v>
      </c>
      <c r="K92" s="165" t="s">
        <v>313</v>
      </c>
      <c r="L92" s="160">
        <f t="shared" si="7"/>
        <v>289</v>
      </c>
    </row>
    <row r="93" spans="1:14" ht="14.25" hidden="1" x14ac:dyDescent="0.2">
      <c r="A93" s="99" t="s">
        <v>275</v>
      </c>
      <c r="B93" s="99" t="s">
        <v>301</v>
      </c>
      <c r="C93" s="99" t="s">
        <v>302</v>
      </c>
      <c r="D93" s="99" t="s">
        <v>303</v>
      </c>
      <c r="E93" s="99" t="s">
        <v>300</v>
      </c>
      <c r="F93" s="146">
        <v>0.35</v>
      </c>
      <c r="G93" s="158" t="s">
        <v>302</v>
      </c>
      <c r="H93" s="159">
        <v>5</v>
      </c>
      <c r="I93" s="159">
        <v>0</v>
      </c>
      <c r="J93" s="152">
        <f t="shared" si="8"/>
        <v>0</v>
      </c>
      <c r="K93" s="165" t="s">
        <v>314</v>
      </c>
      <c r="L93" s="160">
        <f t="shared" si="7"/>
        <v>293</v>
      </c>
    </row>
    <row r="94" spans="1:14" ht="14.25" hidden="1" x14ac:dyDescent="0.2">
      <c r="A94" s="99" t="s">
        <v>275</v>
      </c>
      <c r="B94" s="99" t="s">
        <v>301</v>
      </c>
      <c r="C94" s="99" t="s">
        <v>304</v>
      </c>
      <c r="D94" s="99" t="s">
        <v>303</v>
      </c>
      <c r="E94" s="99" t="s">
        <v>300</v>
      </c>
      <c r="F94" s="146">
        <v>0.35</v>
      </c>
      <c r="G94" s="158" t="s">
        <v>304</v>
      </c>
      <c r="H94" s="159">
        <v>15</v>
      </c>
      <c r="I94" s="159">
        <v>0</v>
      </c>
      <c r="J94" s="152">
        <f t="shared" si="8"/>
        <v>0</v>
      </c>
      <c r="K94" s="165" t="s">
        <v>315</v>
      </c>
      <c r="L94" s="160">
        <f t="shared" si="7"/>
        <v>300</v>
      </c>
    </row>
    <row r="95" spans="1:14" ht="14.25" hidden="1" x14ac:dyDescent="0.2">
      <c r="A95" s="99" t="s">
        <v>276</v>
      </c>
      <c r="B95" s="99" t="s">
        <v>297</v>
      </c>
      <c r="C95" s="99" t="s">
        <v>298</v>
      </c>
      <c r="D95" s="99" t="s">
        <v>299</v>
      </c>
      <c r="E95" s="99" t="s">
        <v>300</v>
      </c>
      <c r="F95" s="146">
        <v>0.3</v>
      </c>
      <c r="G95" s="158" t="s">
        <v>298</v>
      </c>
      <c r="H95" s="159">
        <v>5</v>
      </c>
      <c r="I95" s="159">
        <v>0</v>
      </c>
      <c r="J95" s="152">
        <f t="shared" si="8"/>
        <v>0</v>
      </c>
      <c r="K95" s="165" t="s">
        <v>316</v>
      </c>
      <c r="L95" s="160">
        <f t="shared" si="7"/>
        <v>296</v>
      </c>
    </row>
    <row r="96" spans="1:14" ht="14.25" hidden="1" x14ac:dyDescent="0.2">
      <c r="A96" s="99" t="s">
        <v>276</v>
      </c>
      <c r="B96" s="99" t="s">
        <v>301</v>
      </c>
      <c r="C96" s="99" t="s">
        <v>302</v>
      </c>
      <c r="D96" s="99" t="s">
        <v>303</v>
      </c>
      <c r="E96" s="99" t="s">
        <v>300</v>
      </c>
      <c r="F96" s="146">
        <v>0.35</v>
      </c>
      <c r="G96" s="158" t="s">
        <v>302</v>
      </c>
      <c r="H96" s="159">
        <v>5</v>
      </c>
      <c r="I96" s="159">
        <v>0</v>
      </c>
      <c r="J96" s="152">
        <f t="shared" si="8"/>
        <v>0</v>
      </c>
      <c r="K96" s="165" t="s">
        <v>317</v>
      </c>
      <c r="L96" s="160">
        <f t="shared" si="7"/>
        <v>245</v>
      </c>
    </row>
    <row r="97" spans="1:12" ht="14.25" hidden="1" x14ac:dyDescent="0.2">
      <c r="A97" s="99" t="s">
        <v>276</v>
      </c>
      <c r="B97" s="99" t="s">
        <v>301</v>
      </c>
      <c r="C97" s="99" t="s">
        <v>304</v>
      </c>
      <c r="D97" s="99" t="s">
        <v>303</v>
      </c>
      <c r="E97" s="99" t="s">
        <v>300</v>
      </c>
      <c r="F97" s="146">
        <v>0.35</v>
      </c>
      <c r="G97" s="158" t="s">
        <v>304</v>
      </c>
      <c r="H97" s="159">
        <v>15</v>
      </c>
      <c r="I97" s="159">
        <v>0</v>
      </c>
      <c r="J97" s="152">
        <f t="shared" si="8"/>
        <v>0</v>
      </c>
      <c r="K97" s="165" t="s">
        <v>318</v>
      </c>
      <c r="L97" s="160">
        <f t="shared" si="7"/>
        <v>279</v>
      </c>
    </row>
    <row r="98" spans="1:12" ht="14.25" hidden="1" x14ac:dyDescent="0.2">
      <c r="A98" s="99" t="s">
        <v>277</v>
      </c>
      <c r="B98" s="99" t="s">
        <v>297</v>
      </c>
      <c r="C98" s="99" t="s">
        <v>298</v>
      </c>
      <c r="D98" s="99" t="s">
        <v>299</v>
      </c>
      <c r="E98" s="99" t="s">
        <v>300</v>
      </c>
      <c r="F98" s="146">
        <v>0.3</v>
      </c>
      <c r="G98" s="158" t="s">
        <v>298</v>
      </c>
      <c r="H98" s="159">
        <v>10</v>
      </c>
      <c r="I98" s="159"/>
      <c r="J98" s="152">
        <f t="shared" si="8"/>
        <v>0</v>
      </c>
      <c r="K98" s="165" t="s">
        <v>319</v>
      </c>
      <c r="L98" s="160">
        <f t="shared" si="7"/>
        <v>297</v>
      </c>
    </row>
    <row r="99" spans="1:12" ht="14.25" hidden="1" x14ac:dyDescent="0.2">
      <c r="A99" s="99" t="s">
        <v>277</v>
      </c>
      <c r="B99" s="99" t="s">
        <v>301</v>
      </c>
      <c r="C99" s="99" t="s">
        <v>302</v>
      </c>
      <c r="D99" s="99" t="s">
        <v>303</v>
      </c>
      <c r="E99" s="99" t="s">
        <v>300</v>
      </c>
      <c r="F99" s="146">
        <v>0.35</v>
      </c>
      <c r="G99" s="158" t="s">
        <v>302</v>
      </c>
      <c r="H99" s="159">
        <v>30</v>
      </c>
      <c r="I99" s="159">
        <v>0</v>
      </c>
      <c r="J99" s="152">
        <f t="shared" si="8"/>
        <v>0</v>
      </c>
      <c r="K99" s="165" t="s">
        <v>320</v>
      </c>
      <c r="L99" s="160">
        <f t="shared" si="7"/>
        <v>247</v>
      </c>
    </row>
    <row r="100" spans="1:12" ht="14.25" hidden="1" x14ac:dyDescent="0.2">
      <c r="A100" s="99" t="s">
        <v>277</v>
      </c>
      <c r="B100" s="99" t="s">
        <v>301</v>
      </c>
      <c r="C100" s="99" t="s">
        <v>304</v>
      </c>
      <c r="D100" s="99" t="s">
        <v>303</v>
      </c>
      <c r="E100" s="99" t="s">
        <v>300</v>
      </c>
      <c r="F100" s="146">
        <v>0.35</v>
      </c>
      <c r="G100" s="158" t="s">
        <v>304</v>
      </c>
      <c r="H100" s="159">
        <v>30</v>
      </c>
      <c r="I100" s="159">
        <v>0</v>
      </c>
      <c r="J100" s="152">
        <f t="shared" si="8"/>
        <v>0</v>
      </c>
      <c r="K100" s="165" t="s">
        <v>321</v>
      </c>
      <c r="L100" s="160">
        <f t="shared" si="7"/>
        <v>297</v>
      </c>
    </row>
    <row r="101" spans="1:12" ht="14.25" hidden="1" x14ac:dyDescent="0.2">
      <c r="A101" s="99" t="s">
        <v>278</v>
      </c>
      <c r="B101" s="99" t="s">
        <v>297</v>
      </c>
      <c r="C101" s="99" t="s">
        <v>298</v>
      </c>
      <c r="D101" s="99" t="s">
        <v>299</v>
      </c>
      <c r="E101" s="99" t="s">
        <v>300</v>
      </c>
      <c r="F101" s="146">
        <v>0.3</v>
      </c>
      <c r="G101" s="158" t="s">
        <v>298</v>
      </c>
      <c r="H101" s="159">
        <v>10</v>
      </c>
      <c r="I101" s="159"/>
      <c r="J101" s="152">
        <f t="shared" si="8"/>
        <v>0</v>
      </c>
      <c r="K101" s="165"/>
      <c r="L101" s="160">
        <f t="shared" si="7"/>
        <v>0</v>
      </c>
    </row>
    <row r="102" spans="1:12" ht="14.25" hidden="1" x14ac:dyDescent="0.2">
      <c r="A102" s="99" t="s">
        <v>278</v>
      </c>
      <c r="B102" s="99" t="s">
        <v>301</v>
      </c>
      <c r="C102" s="99" t="s">
        <v>302</v>
      </c>
      <c r="D102" s="99" t="s">
        <v>303</v>
      </c>
      <c r="E102" s="99" t="s">
        <v>300</v>
      </c>
      <c r="F102" s="146">
        <v>0.35</v>
      </c>
      <c r="G102" s="158" t="s">
        <v>302</v>
      </c>
      <c r="H102" s="159">
        <v>30</v>
      </c>
      <c r="I102" s="159">
        <v>0</v>
      </c>
      <c r="J102" s="152">
        <f t="shared" si="8"/>
        <v>0</v>
      </c>
      <c r="K102" s="165"/>
      <c r="L102" s="160">
        <f t="shared" si="7"/>
        <v>0</v>
      </c>
    </row>
    <row r="103" spans="1:12" ht="14.25" hidden="1" x14ac:dyDescent="0.2">
      <c r="A103" s="99" t="s">
        <v>278</v>
      </c>
      <c r="B103" s="99" t="s">
        <v>301</v>
      </c>
      <c r="C103" s="99" t="s">
        <v>304</v>
      </c>
      <c r="D103" s="99" t="s">
        <v>303</v>
      </c>
      <c r="E103" s="99" t="s">
        <v>300</v>
      </c>
      <c r="F103" s="146">
        <v>0.35</v>
      </c>
      <c r="G103" s="158" t="s">
        <v>304</v>
      </c>
      <c r="H103" s="159">
        <v>30</v>
      </c>
      <c r="I103" s="159">
        <v>0</v>
      </c>
      <c r="J103" s="152">
        <f t="shared" si="8"/>
        <v>0</v>
      </c>
      <c r="K103" s="165"/>
      <c r="L103" s="160">
        <f t="shared" si="7"/>
        <v>0</v>
      </c>
    </row>
    <row r="104" spans="1:12" ht="14.25" hidden="1" x14ac:dyDescent="0.2">
      <c r="A104" s="99" t="s">
        <v>279</v>
      </c>
      <c r="B104" s="99" t="s">
        <v>297</v>
      </c>
      <c r="C104" s="99" t="s">
        <v>298</v>
      </c>
      <c r="D104" s="99" t="s">
        <v>299</v>
      </c>
      <c r="E104" s="99" t="s">
        <v>300</v>
      </c>
      <c r="F104" s="146">
        <v>0.3</v>
      </c>
      <c r="G104" s="158" t="s">
        <v>298</v>
      </c>
      <c r="H104" s="159">
        <v>10</v>
      </c>
      <c r="I104" s="159"/>
      <c r="J104" s="152">
        <f t="shared" si="8"/>
        <v>0</v>
      </c>
      <c r="K104" s="165"/>
      <c r="L104" s="160">
        <f t="shared" si="7"/>
        <v>0</v>
      </c>
    </row>
    <row r="105" spans="1:12" ht="14.25" hidden="1" x14ac:dyDescent="0.2">
      <c r="A105" s="99" t="s">
        <v>279</v>
      </c>
      <c r="B105" s="99" t="s">
        <v>301</v>
      </c>
      <c r="C105" s="99" t="s">
        <v>302</v>
      </c>
      <c r="D105" s="99" t="s">
        <v>303</v>
      </c>
      <c r="E105" s="99" t="s">
        <v>300</v>
      </c>
      <c r="F105" s="146">
        <v>0.35</v>
      </c>
      <c r="G105" s="158" t="s">
        <v>302</v>
      </c>
      <c r="H105" s="159">
        <v>30</v>
      </c>
      <c r="I105" s="159">
        <v>0</v>
      </c>
      <c r="J105" s="152">
        <f t="shared" si="8"/>
        <v>0</v>
      </c>
      <c r="K105" s="165"/>
      <c r="L105" s="160">
        <f t="shared" si="7"/>
        <v>0</v>
      </c>
    </row>
    <row r="106" spans="1:12" ht="14.25" hidden="1" x14ac:dyDescent="0.2">
      <c r="A106" s="99" t="s">
        <v>279</v>
      </c>
      <c r="B106" s="99" t="s">
        <v>301</v>
      </c>
      <c r="C106" s="99" t="s">
        <v>304</v>
      </c>
      <c r="D106" s="99" t="s">
        <v>303</v>
      </c>
      <c r="E106" s="99" t="s">
        <v>300</v>
      </c>
      <c r="F106" s="146">
        <v>0.35</v>
      </c>
      <c r="G106" s="158" t="s">
        <v>304</v>
      </c>
      <c r="H106" s="159">
        <v>30</v>
      </c>
      <c r="I106" s="159">
        <v>0</v>
      </c>
      <c r="J106" s="152">
        <f t="shared" si="8"/>
        <v>0</v>
      </c>
      <c r="K106" s="165"/>
      <c r="L106" s="160">
        <f t="shared" si="7"/>
        <v>0</v>
      </c>
    </row>
    <row r="107" spans="1:12" ht="14.25" hidden="1" x14ac:dyDescent="0.2">
      <c r="A107" s="99" t="s">
        <v>264</v>
      </c>
      <c r="B107" s="99" t="s">
        <v>297</v>
      </c>
      <c r="C107" s="99" t="s">
        <v>298</v>
      </c>
      <c r="D107" s="99" t="s">
        <v>299</v>
      </c>
      <c r="E107" s="99" t="s">
        <v>300</v>
      </c>
      <c r="F107" s="146">
        <v>0.3</v>
      </c>
      <c r="G107" s="158" t="s">
        <v>298</v>
      </c>
      <c r="H107" s="159">
        <v>10</v>
      </c>
      <c r="I107" s="159"/>
      <c r="J107" s="152">
        <f t="shared" si="8"/>
        <v>0</v>
      </c>
      <c r="K107" s="165"/>
      <c r="L107" s="160">
        <f t="shared" si="7"/>
        <v>0</v>
      </c>
    </row>
    <row r="108" spans="1:12" ht="14.25" hidden="1" x14ac:dyDescent="0.2">
      <c r="A108" s="99" t="s">
        <v>264</v>
      </c>
      <c r="B108" s="99" t="s">
        <v>301</v>
      </c>
      <c r="C108" s="99" t="s">
        <v>302</v>
      </c>
      <c r="D108" s="99" t="s">
        <v>303</v>
      </c>
      <c r="E108" s="99" t="s">
        <v>300</v>
      </c>
      <c r="F108" s="146">
        <v>0.35</v>
      </c>
      <c r="G108" s="158" t="s">
        <v>302</v>
      </c>
      <c r="H108" s="159">
        <v>30</v>
      </c>
      <c r="I108" s="159"/>
      <c r="J108" s="152">
        <f t="shared" si="8"/>
        <v>0</v>
      </c>
      <c r="K108" s="165"/>
      <c r="L108" s="160">
        <f t="shared" si="7"/>
        <v>0</v>
      </c>
    </row>
    <row r="109" spans="1:12" ht="14.25" hidden="1" x14ac:dyDescent="0.2">
      <c r="A109" s="99" t="s">
        <v>264</v>
      </c>
      <c r="B109" s="99" t="s">
        <v>301</v>
      </c>
      <c r="C109" s="99" t="s">
        <v>304</v>
      </c>
      <c r="D109" s="99" t="s">
        <v>303</v>
      </c>
      <c r="E109" s="99" t="s">
        <v>300</v>
      </c>
      <c r="F109" s="146">
        <v>0.35</v>
      </c>
      <c r="G109" s="158" t="s">
        <v>304</v>
      </c>
      <c r="H109" s="159">
        <v>30</v>
      </c>
      <c r="I109" s="159"/>
      <c r="J109" s="152">
        <f t="shared" si="8"/>
        <v>0</v>
      </c>
      <c r="K109" s="165"/>
      <c r="L109" s="160">
        <f t="shared" si="7"/>
        <v>0</v>
      </c>
    </row>
    <row r="110" spans="1:12" ht="14.25" hidden="1" x14ac:dyDescent="0.2">
      <c r="A110" s="99" t="s">
        <v>265</v>
      </c>
      <c r="B110" s="99" t="s">
        <v>297</v>
      </c>
      <c r="C110" s="99" t="s">
        <v>298</v>
      </c>
      <c r="D110" s="99" t="s">
        <v>299</v>
      </c>
      <c r="E110" s="99" t="s">
        <v>300</v>
      </c>
      <c r="F110" s="146">
        <v>0.3</v>
      </c>
      <c r="G110" s="158" t="s">
        <v>298</v>
      </c>
      <c r="H110" s="159">
        <v>5</v>
      </c>
      <c r="I110" s="159">
        <v>2</v>
      </c>
      <c r="J110" s="152">
        <f t="shared" si="8"/>
        <v>0.4</v>
      </c>
      <c r="K110" s="165" t="s">
        <v>322</v>
      </c>
      <c r="L110" s="160">
        <f t="shared" ref="L110:L118" si="9">LEN(K110)</f>
        <v>196</v>
      </c>
    </row>
    <row r="111" spans="1:12" ht="14.25" hidden="1" x14ac:dyDescent="0.2">
      <c r="A111" s="99" t="s">
        <v>265</v>
      </c>
      <c r="B111" s="99" t="s">
        <v>301</v>
      </c>
      <c r="C111" s="99" t="s">
        <v>302</v>
      </c>
      <c r="D111" s="99" t="s">
        <v>303</v>
      </c>
      <c r="E111" s="99" t="s">
        <v>300</v>
      </c>
      <c r="F111" s="146">
        <v>0.35</v>
      </c>
      <c r="G111" s="158" t="s">
        <v>302</v>
      </c>
      <c r="H111" s="159">
        <v>5</v>
      </c>
      <c r="I111" s="159">
        <v>5</v>
      </c>
      <c r="J111" s="152">
        <f t="shared" si="8"/>
        <v>1</v>
      </c>
      <c r="K111" s="165" t="s">
        <v>323</v>
      </c>
      <c r="L111" s="160">
        <f t="shared" si="9"/>
        <v>197</v>
      </c>
    </row>
    <row r="112" spans="1:12" ht="14.25" hidden="1" x14ac:dyDescent="0.2">
      <c r="A112" s="99" t="s">
        <v>265</v>
      </c>
      <c r="B112" s="99" t="s">
        <v>301</v>
      </c>
      <c r="C112" s="99" t="s">
        <v>304</v>
      </c>
      <c r="D112" s="99" t="s">
        <v>303</v>
      </c>
      <c r="E112" s="99" t="s">
        <v>300</v>
      </c>
      <c r="F112" s="146">
        <v>0.35</v>
      </c>
      <c r="G112" s="158" t="s">
        <v>304</v>
      </c>
      <c r="H112" s="159">
        <v>5</v>
      </c>
      <c r="I112" s="159">
        <v>5</v>
      </c>
      <c r="J112" s="152">
        <f t="shared" si="8"/>
        <v>1</v>
      </c>
      <c r="K112" s="165" t="s">
        <v>324</v>
      </c>
      <c r="L112" s="160">
        <f t="shared" si="9"/>
        <v>158</v>
      </c>
    </row>
    <row r="113" spans="1:15" ht="14.25" hidden="1" x14ac:dyDescent="0.2">
      <c r="A113" s="99" t="s">
        <v>268</v>
      </c>
      <c r="B113" s="99" t="s">
        <v>297</v>
      </c>
      <c r="C113" s="99" t="s">
        <v>298</v>
      </c>
      <c r="D113" s="99" t="s">
        <v>299</v>
      </c>
      <c r="E113" s="99" t="s">
        <v>300</v>
      </c>
      <c r="F113" s="146">
        <v>0.3</v>
      </c>
      <c r="G113" s="158" t="s">
        <v>298</v>
      </c>
      <c r="H113" s="159">
        <v>5</v>
      </c>
      <c r="I113" s="159">
        <v>19.43</v>
      </c>
      <c r="J113" s="152">
        <f t="shared" si="8"/>
        <v>3.8860000000000001</v>
      </c>
      <c r="K113" s="165" t="s">
        <v>397</v>
      </c>
      <c r="L113" s="160">
        <f t="shared" si="9"/>
        <v>62</v>
      </c>
    </row>
    <row r="114" spans="1:15" ht="14.25" hidden="1" x14ac:dyDescent="0.2">
      <c r="A114" s="99" t="s">
        <v>268</v>
      </c>
      <c r="B114" s="99" t="s">
        <v>301</v>
      </c>
      <c r="C114" s="99" t="s">
        <v>302</v>
      </c>
      <c r="D114" s="99" t="s">
        <v>303</v>
      </c>
      <c r="E114" s="99" t="s">
        <v>300</v>
      </c>
      <c r="F114" s="146">
        <v>0.35</v>
      </c>
      <c r="G114" s="158" t="s">
        <v>302</v>
      </c>
      <c r="H114" s="159">
        <v>5</v>
      </c>
      <c r="I114" s="159">
        <v>1.6600000000000001</v>
      </c>
      <c r="J114" s="152">
        <f t="shared" si="8"/>
        <v>0.33200000000000002</v>
      </c>
      <c r="K114" s="165" t="s">
        <v>399</v>
      </c>
      <c r="L114" s="160">
        <f t="shared" si="9"/>
        <v>153</v>
      </c>
    </row>
    <row r="115" spans="1:15" ht="14.25" hidden="1" x14ac:dyDescent="0.2">
      <c r="A115" s="99" t="s">
        <v>268</v>
      </c>
      <c r="B115" s="99" t="s">
        <v>301</v>
      </c>
      <c r="C115" s="99" t="s">
        <v>304</v>
      </c>
      <c r="D115" s="99" t="s">
        <v>303</v>
      </c>
      <c r="E115" s="99" t="s">
        <v>300</v>
      </c>
      <c r="F115" s="146">
        <v>0.35</v>
      </c>
      <c r="G115" s="158" t="s">
        <v>304</v>
      </c>
      <c r="H115" s="159">
        <v>5</v>
      </c>
      <c r="I115" s="159">
        <v>32.94</v>
      </c>
      <c r="J115" s="152">
        <f t="shared" si="8"/>
        <v>6.5879999999999992</v>
      </c>
      <c r="K115" s="165" t="s">
        <v>398</v>
      </c>
      <c r="L115" s="160">
        <f t="shared" si="9"/>
        <v>139</v>
      </c>
    </row>
    <row r="116" spans="1:15" ht="14.25" hidden="1" x14ac:dyDescent="0.2">
      <c r="A116" s="99" t="s">
        <v>269</v>
      </c>
      <c r="B116" s="99" t="s">
        <v>297</v>
      </c>
      <c r="C116" s="99" t="s">
        <v>298</v>
      </c>
      <c r="D116" s="99" t="s">
        <v>299</v>
      </c>
      <c r="E116" s="99" t="s">
        <v>300</v>
      </c>
      <c r="F116" s="146">
        <v>0.3</v>
      </c>
      <c r="G116" s="158" t="s">
        <v>298</v>
      </c>
      <c r="H116" s="159">
        <v>19.529999999999998</v>
      </c>
      <c r="I116" s="159">
        <v>19.549999999999997</v>
      </c>
      <c r="J116" s="152">
        <f t="shared" si="8"/>
        <v>1.0010240655401945</v>
      </c>
      <c r="K116" s="165" t="s">
        <v>402</v>
      </c>
      <c r="L116" s="160">
        <f t="shared" si="9"/>
        <v>198</v>
      </c>
    </row>
    <row r="117" spans="1:15" ht="14.25" hidden="1" x14ac:dyDescent="0.2">
      <c r="A117" s="99" t="s">
        <v>269</v>
      </c>
      <c r="B117" s="99" t="s">
        <v>301</v>
      </c>
      <c r="C117" s="99" t="s">
        <v>302</v>
      </c>
      <c r="D117" s="99" t="s">
        <v>303</v>
      </c>
      <c r="E117" s="99" t="s">
        <v>300</v>
      </c>
      <c r="F117" s="146">
        <v>0.35</v>
      </c>
      <c r="G117" s="158" t="s">
        <v>302</v>
      </c>
      <c r="H117" s="159">
        <v>5.0999999999999996</v>
      </c>
      <c r="I117" s="159">
        <v>1.6600000000000001</v>
      </c>
      <c r="J117" s="152">
        <f t="shared" si="8"/>
        <v>0.32549019607843144</v>
      </c>
      <c r="K117" s="165" t="s">
        <v>403</v>
      </c>
      <c r="L117" s="160">
        <f t="shared" si="9"/>
        <v>140</v>
      </c>
    </row>
    <row r="118" spans="1:15" ht="14.25" hidden="1" x14ac:dyDescent="0.2">
      <c r="A118" s="99" t="s">
        <v>269</v>
      </c>
      <c r="B118" s="99" t="s">
        <v>301</v>
      </c>
      <c r="C118" s="99" t="s">
        <v>304</v>
      </c>
      <c r="D118" s="99" t="s">
        <v>303</v>
      </c>
      <c r="E118" s="99" t="s">
        <v>300</v>
      </c>
      <c r="F118" s="146">
        <v>0.35</v>
      </c>
      <c r="G118" s="158" t="s">
        <v>304</v>
      </c>
      <c r="H118" s="159">
        <v>32.94</v>
      </c>
      <c r="I118" s="159">
        <v>32.94</v>
      </c>
      <c r="J118" s="152">
        <f t="shared" si="8"/>
        <v>1</v>
      </c>
      <c r="K118" s="165" t="s">
        <v>401</v>
      </c>
      <c r="L118" s="160">
        <f t="shared" si="9"/>
        <v>149</v>
      </c>
    </row>
    <row r="119" spans="1:15" ht="14.25" hidden="1" x14ac:dyDescent="0.2">
      <c r="A119" s="99" t="s">
        <v>270</v>
      </c>
      <c r="B119" s="99" t="s">
        <v>297</v>
      </c>
      <c r="C119" s="99" t="s">
        <v>298</v>
      </c>
      <c r="D119" s="99" t="s">
        <v>299</v>
      </c>
      <c r="E119" s="99" t="s">
        <v>300</v>
      </c>
      <c r="F119" s="146">
        <v>0.3</v>
      </c>
      <c r="G119" s="158" t="s">
        <v>298</v>
      </c>
      <c r="H119" s="159">
        <v>19.529999999999998</v>
      </c>
      <c r="I119" s="188">
        <v>19.549999999999997</v>
      </c>
      <c r="J119" s="152">
        <f t="shared" si="8"/>
        <v>1.0010240655401945</v>
      </c>
      <c r="K119" s="165" t="s">
        <v>413</v>
      </c>
      <c r="L119" s="160"/>
    </row>
    <row r="120" spans="1:15" ht="14.25" hidden="1" x14ac:dyDescent="0.2">
      <c r="A120" s="99" t="s">
        <v>270</v>
      </c>
      <c r="B120" s="99" t="s">
        <v>301</v>
      </c>
      <c r="C120" s="99" t="s">
        <v>302</v>
      </c>
      <c r="D120" s="99" t="s">
        <v>303</v>
      </c>
      <c r="E120" s="99" t="s">
        <v>300</v>
      </c>
      <c r="F120" s="146">
        <v>0.35</v>
      </c>
      <c r="G120" s="158" t="s">
        <v>302</v>
      </c>
      <c r="H120" s="159">
        <v>5.0999999999999996</v>
      </c>
      <c r="I120" s="188">
        <v>1.6600000000000001</v>
      </c>
      <c r="J120" s="152">
        <f t="shared" si="8"/>
        <v>0.32549019607843144</v>
      </c>
      <c r="K120" s="165" t="s">
        <v>414</v>
      </c>
      <c r="L120" s="160"/>
    </row>
    <row r="121" spans="1:15" ht="14.25" hidden="1" x14ac:dyDescent="0.2">
      <c r="A121" s="99" t="s">
        <v>270</v>
      </c>
      <c r="B121" s="99" t="s">
        <v>301</v>
      </c>
      <c r="C121" s="99" t="s">
        <v>304</v>
      </c>
      <c r="D121" s="99" t="s">
        <v>303</v>
      </c>
      <c r="E121" s="99" t="s">
        <v>300</v>
      </c>
      <c r="F121" s="146">
        <v>0.35</v>
      </c>
      <c r="G121" s="158" t="s">
        <v>304</v>
      </c>
      <c r="H121" s="159">
        <v>32.94</v>
      </c>
      <c r="I121" s="159">
        <v>32.94</v>
      </c>
      <c r="J121" s="152">
        <f t="shared" si="8"/>
        <v>1</v>
      </c>
      <c r="K121" s="165" t="s">
        <v>412</v>
      </c>
      <c r="L121" s="160"/>
    </row>
    <row r="122" spans="1:15" ht="29.25" hidden="1" customHeight="1" x14ac:dyDescent="0.2">
      <c r="A122" s="165" t="s">
        <v>271</v>
      </c>
      <c r="B122" s="165" t="s">
        <v>297</v>
      </c>
      <c r="C122" s="165" t="s">
        <v>298</v>
      </c>
      <c r="D122" s="165" t="s">
        <v>299</v>
      </c>
      <c r="E122" s="165" t="s">
        <v>300</v>
      </c>
      <c r="F122" s="146">
        <v>0.3</v>
      </c>
      <c r="G122" s="183" t="s">
        <v>298</v>
      </c>
      <c r="H122" s="176">
        <v>19.549999999999997</v>
      </c>
      <c r="I122" s="176">
        <v>19.549999999999997</v>
      </c>
      <c r="J122" s="147">
        <f>+I122/H122</f>
        <v>1</v>
      </c>
      <c r="K122" s="185" t="s">
        <v>417</v>
      </c>
      <c r="L122" s="160">
        <f t="shared" ref="L122:L124" si="10">LEN(K122)</f>
        <v>199</v>
      </c>
    </row>
    <row r="123" spans="1:15" ht="29.25" hidden="1" customHeight="1" x14ac:dyDescent="0.2">
      <c r="A123" s="165" t="s">
        <v>271</v>
      </c>
      <c r="B123" s="165" t="s">
        <v>301</v>
      </c>
      <c r="C123" s="165" t="s">
        <v>302</v>
      </c>
      <c r="D123" s="165" t="s">
        <v>303</v>
      </c>
      <c r="E123" s="165" t="s">
        <v>300</v>
      </c>
      <c r="F123" s="146">
        <v>0.35</v>
      </c>
      <c r="G123" s="183" t="s">
        <v>302</v>
      </c>
      <c r="H123" s="176">
        <v>25.700000000000003</v>
      </c>
      <c r="I123" s="176">
        <v>25.700000000000003</v>
      </c>
      <c r="J123" s="147">
        <f t="shared" ref="J123:J124" si="11">+I123/H123</f>
        <v>1</v>
      </c>
      <c r="K123" s="192" t="s">
        <v>415</v>
      </c>
      <c r="L123" s="160">
        <f t="shared" si="10"/>
        <v>90</v>
      </c>
    </row>
    <row r="124" spans="1:15" ht="252" hidden="1" x14ac:dyDescent="0.2">
      <c r="A124" s="165" t="s">
        <v>271</v>
      </c>
      <c r="B124" s="165" t="s">
        <v>301</v>
      </c>
      <c r="C124" s="165" t="s">
        <v>304</v>
      </c>
      <c r="D124" s="165" t="s">
        <v>303</v>
      </c>
      <c r="E124" s="165" t="s">
        <v>300</v>
      </c>
      <c r="F124" s="146">
        <v>0.35</v>
      </c>
      <c r="G124" s="183" t="s">
        <v>304</v>
      </c>
      <c r="H124" s="176">
        <v>32.94</v>
      </c>
      <c r="I124" s="176">
        <v>32.94</v>
      </c>
      <c r="J124" s="147">
        <f t="shared" si="11"/>
        <v>1</v>
      </c>
      <c r="K124" s="192" t="s">
        <v>416</v>
      </c>
      <c r="L124" s="160">
        <f t="shared" si="10"/>
        <v>185</v>
      </c>
    </row>
    <row r="125" spans="1:15" ht="12.75" thickBot="1" x14ac:dyDescent="0.25"/>
    <row r="126" spans="1:15" x14ac:dyDescent="0.2">
      <c r="A126" s="537" t="s">
        <v>325</v>
      </c>
      <c r="B126" s="538"/>
      <c r="C126" s="538"/>
      <c r="D126" s="538"/>
      <c r="E126" s="538"/>
      <c r="F126" s="538"/>
      <c r="G126" s="538"/>
      <c r="H126" s="538"/>
      <c r="I126" s="538"/>
      <c r="J126" s="538"/>
      <c r="K126" s="538"/>
      <c r="L126" s="538"/>
      <c r="M126" s="538"/>
      <c r="N126" s="539"/>
    </row>
    <row r="127" spans="1:15" ht="35.25" customHeight="1" x14ac:dyDescent="0.2">
      <c r="A127" s="227" t="s">
        <v>52</v>
      </c>
      <c r="B127" s="112" t="s">
        <v>284</v>
      </c>
      <c r="C127" s="112" t="s">
        <v>285</v>
      </c>
      <c r="D127" s="112" t="s">
        <v>286</v>
      </c>
      <c r="E127" s="112" t="s">
        <v>287</v>
      </c>
      <c r="F127" s="112" t="s">
        <v>326</v>
      </c>
      <c r="G127" s="225" t="s">
        <v>289</v>
      </c>
      <c r="H127" s="112" t="s">
        <v>327</v>
      </c>
      <c r="I127" s="112" t="s">
        <v>328</v>
      </c>
      <c r="J127" s="225" t="s">
        <v>329</v>
      </c>
      <c r="K127" s="112" t="s">
        <v>293</v>
      </c>
      <c r="L127" s="112" t="s">
        <v>294</v>
      </c>
      <c r="M127" s="112" t="s">
        <v>295</v>
      </c>
      <c r="N127" s="97" t="s">
        <v>296</v>
      </c>
      <c r="O127" s="578"/>
    </row>
    <row r="128" spans="1:15" ht="14.25" x14ac:dyDescent="0.2">
      <c r="A128" s="99" t="s">
        <v>273</v>
      </c>
      <c r="B128" s="165" t="s">
        <v>297</v>
      </c>
      <c r="C128" s="165" t="s">
        <v>298</v>
      </c>
      <c r="D128" s="165" t="s">
        <v>299</v>
      </c>
      <c r="E128" s="165" t="s">
        <v>300</v>
      </c>
      <c r="F128" s="146">
        <v>0.3</v>
      </c>
      <c r="G128" s="243">
        <v>80</v>
      </c>
      <c r="H128" s="244">
        <v>0</v>
      </c>
      <c r="I128" s="245">
        <v>0</v>
      </c>
      <c r="J128" s="226">
        <v>0</v>
      </c>
      <c r="K128" s="224" t="s">
        <v>423</v>
      </c>
      <c r="L128" s="224" t="s">
        <v>423</v>
      </c>
      <c r="M128" s="226">
        <v>0</v>
      </c>
      <c r="N128" s="165"/>
      <c r="O128" s="579"/>
    </row>
    <row r="129" spans="1:15" ht="14.25" x14ac:dyDescent="0.2">
      <c r="A129" s="99" t="s">
        <v>273</v>
      </c>
      <c r="B129" s="165" t="s">
        <v>301</v>
      </c>
      <c r="C129" s="165" t="s">
        <v>302</v>
      </c>
      <c r="D129" s="165" t="s">
        <v>303</v>
      </c>
      <c r="E129" s="165" t="s">
        <v>300</v>
      </c>
      <c r="F129" s="146">
        <v>0.35</v>
      </c>
      <c r="G129" s="243">
        <v>153</v>
      </c>
      <c r="H129" s="244">
        <v>0</v>
      </c>
      <c r="I129" s="245">
        <v>0</v>
      </c>
      <c r="J129" s="226">
        <v>0</v>
      </c>
      <c r="K129" s="224" t="s">
        <v>423</v>
      </c>
      <c r="L129" s="224" t="s">
        <v>423</v>
      </c>
      <c r="M129" s="226">
        <v>0</v>
      </c>
      <c r="N129" s="165"/>
      <c r="O129" s="579"/>
    </row>
    <row r="130" spans="1:15" ht="14.25" x14ac:dyDescent="0.2">
      <c r="A130" s="99" t="s">
        <v>273</v>
      </c>
      <c r="B130" s="165" t="s">
        <v>301</v>
      </c>
      <c r="C130" s="165" t="s">
        <v>304</v>
      </c>
      <c r="D130" s="165" t="s">
        <v>303</v>
      </c>
      <c r="E130" s="165" t="s">
        <v>300</v>
      </c>
      <c r="F130" s="146">
        <v>0.35</v>
      </c>
      <c r="G130" s="243">
        <v>100</v>
      </c>
      <c r="H130" s="244">
        <v>0</v>
      </c>
      <c r="I130" s="245">
        <v>0</v>
      </c>
      <c r="J130" s="226">
        <v>0</v>
      </c>
      <c r="K130" s="224" t="s">
        <v>423</v>
      </c>
      <c r="L130" s="224" t="s">
        <v>423</v>
      </c>
      <c r="M130" s="226">
        <v>0</v>
      </c>
      <c r="N130" s="165"/>
      <c r="O130" s="579"/>
    </row>
    <row r="131" spans="1:15" ht="14.25" x14ac:dyDescent="0.2">
      <c r="A131" s="99" t="s">
        <v>275</v>
      </c>
      <c r="B131" s="165" t="s">
        <v>297</v>
      </c>
      <c r="C131" s="165" t="s">
        <v>298</v>
      </c>
      <c r="D131" s="165" t="s">
        <v>299</v>
      </c>
      <c r="E131" s="165" t="s">
        <v>300</v>
      </c>
      <c r="F131" s="146">
        <v>0.3</v>
      </c>
      <c r="G131" s="243">
        <v>80</v>
      </c>
      <c r="H131" s="244">
        <v>0.01</v>
      </c>
      <c r="I131" s="245">
        <v>0.02</v>
      </c>
      <c r="J131" s="226">
        <v>2</v>
      </c>
      <c r="K131" s="224" t="s">
        <v>423</v>
      </c>
      <c r="L131" s="224" t="s">
        <v>423</v>
      </c>
      <c r="M131" s="226">
        <v>0</v>
      </c>
      <c r="N131" s="165" t="s">
        <v>437</v>
      </c>
      <c r="O131" s="579"/>
    </row>
    <row r="132" spans="1:15" ht="14.25" x14ac:dyDescent="0.2">
      <c r="A132" s="99" t="s">
        <v>275</v>
      </c>
      <c r="B132" s="165" t="s">
        <v>301</v>
      </c>
      <c r="C132" s="165" t="s">
        <v>302</v>
      </c>
      <c r="D132" s="165" t="s">
        <v>303</v>
      </c>
      <c r="E132" s="165" t="s">
        <v>300</v>
      </c>
      <c r="F132" s="146">
        <v>0.35</v>
      </c>
      <c r="G132" s="243">
        <v>153</v>
      </c>
      <c r="H132" s="244">
        <v>0.5</v>
      </c>
      <c r="I132" s="245">
        <v>0</v>
      </c>
      <c r="J132" s="226">
        <v>0</v>
      </c>
      <c r="K132" s="224" t="s">
        <v>423</v>
      </c>
      <c r="L132" s="224" t="s">
        <v>423</v>
      </c>
      <c r="M132" s="226">
        <v>0</v>
      </c>
      <c r="N132" s="165" t="s">
        <v>438</v>
      </c>
      <c r="O132" s="579"/>
    </row>
    <row r="133" spans="1:15" ht="14.25" x14ac:dyDescent="0.2">
      <c r="A133" s="99" t="s">
        <v>275</v>
      </c>
      <c r="B133" s="165" t="s">
        <v>301</v>
      </c>
      <c r="C133" s="165" t="s">
        <v>304</v>
      </c>
      <c r="D133" s="165" t="s">
        <v>303</v>
      </c>
      <c r="E133" s="165" t="s">
        <v>300</v>
      </c>
      <c r="F133" s="146">
        <v>0.35</v>
      </c>
      <c r="G133" s="243">
        <v>100</v>
      </c>
      <c r="H133" s="244">
        <v>0</v>
      </c>
      <c r="I133" s="245">
        <v>0</v>
      </c>
      <c r="J133" s="226">
        <v>0</v>
      </c>
      <c r="K133" s="224" t="s">
        <v>423</v>
      </c>
      <c r="L133" s="224" t="s">
        <v>423</v>
      </c>
      <c r="M133" s="226">
        <v>0</v>
      </c>
      <c r="N133" s="165" t="s">
        <v>439</v>
      </c>
      <c r="O133" s="579"/>
    </row>
    <row r="134" spans="1:15" ht="15" customHeight="1" x14ac:dyDescent="0.2">
      <c r="A134" s="165" t="s">
        <v>276</v>
      </c>
      <c r="B134" s="165" t="s">
        <v>297</v>
      </c>
      <c r="C134" s="165" t="s">
        <v>298</v>
      </c>
      <c r="D134" s="165" t="s">
        <v>299</v>
      </c>
      <c r="E134" s="165" t="s">
        <v>300</v>
      </c>
      <c r="F134" s="146">
        <v>0.3</v>
      </c>
      <c r="G134" s="574">
        <v>80</v>
      </c>
      <c r="H134" s="575">
        <f>+INVERSIÓN!$CF$10</f>
        <v>0.01</v>
      </c>
      <c r="I134" s="575">
        <f>+INVERSIÓN!$CI$10</f>
        <v>0.08</v>
      </c>
      <c r="J134" s="576">
        <f>IFERROR(I134/H134,0)</f>
        <v>8</v>
      </c>
      <c r="K134" s="577" t="s">
        <v>423</v>
      </c>
      <c r="L134" s="577" t="s">
        <v>423</v>
      </c>
      <c r="M134" s="576">
        <f>IFERROR(L134/K134,0)</f>
        <v>0</v>
      </c>
      <c r="N134" s="165" t="s">
        <v>443</v>
      </c>
      <c r="O134" s="579">
        <f t="shared" ref="O134:O136" si="12">LEN(N134)</f>
        <v>146</v>
      </c>
    </row>
    <row r="135" spans="1:15" ht="15" customHeight="1" x14ac:dyDescent="0.2">
      <c r="A135" s="165" t="s">
        <v>276</v>
      </c>
      <c r="B135" s="165" t="s">
        <v>301</v>
      </c>
      <c r="C135" s="165" t="s">
        <v>302</v>
      </c>
      <c r="D135" s="165" t="s">
        <v>303</v>
      </c>
      <c r="E135" s="165" t="s">
        <v>300</v>
      </c>
      <c r="F135" s="146">
        <v>0.35</v>
      </c>
      <c r="G135" s="574">
        <v>153</v>
      </c>
      <c r="H135" s="575">
        <f>+INVERSIÓN!$CF$17</f>
        <v>0.5</v>
      </c>
      <c r="I135" s="575">
        <f>+INVERSIÓN!$CI$17</f>
        <v>0</v>
      </c>
      <c r="J135" s="576">
        <f t="shared" ref="J135:J136" si="13">IFERROR(I135/H135,0)</f>
        <v>0</v>
      </c>
      <c r="K135" s="577" t="s">
        <v>423</v>
      </c>
      <c r="L135" s="577" t="s">
        <v>423</v>
      </c>
      <c r="M135" s="576">
        <f t="shared" ref="M135:M136" si="14">IFERROR(L135/K135,0)</f>
        <v>0</v>
      </c>
      <c r="N135" s="165" t="s">
        <v>447</v>
      </c>
      <c r="O135" s="579">
        <f t="shared" si="12"/>
        <v>168</v>
      </c>
    </row>
    <row r="136" spans="1:15" ht="15" customHeight="1" x14ac:dyDescent="0.2">
      <c r="A136" s="165" t="s">
        <v>276</v>
      </c>
      <c r="B136" s="165" t="s">
        <v>301</v>
      </c>
      <c r="C136" s="165" t="s">
        <v>304</v>
      </c>
      <c r="D136" s="165" t="s">
        <v>303</v>
      </c>
      <c r="E136" s="165" t="s">
        <v>300</v>
      </c>
      <c r="F136" s="146">
        <v>0.35</v>
      </c>
      <c r="G136" s="574">
        <v>100</v>
      </c>
      <c r="H136" s="575">
        <f>+INVERSIÓN!$CF$24</f>
        <v>0</v>
      </c>
      <c r="I136" s="575">
        <f>+INVERSIÓN!$CI$24</f>
        <v>0</v>
      </c>
      <c r="J136" s="576">
        <f t="shared" si="13"/>
        <v>0</v>
      </c>
      <c r="K136" s="577" t="s">
        <v>423</v>
      </c>
      <c r="L136" s="577" t="s">
        <v>423</v>
      </c>
      <c r="M136" s="576">
        <f t="shared" si="14"/>
        <v>0</v>
      </c>
      <c r="N136" s="165" t="s">
        <v>450</v>
      </c>
      <c r="O136" s="579">
        <f t="shared" si="12"/>
        <v>197</v>
      </c>
    </row>
    <row r="137" spans="1:15" x14ac:dyDescent="0.2">
      <c r="O137" s="578"/>
    </row>
    <row r="138" spans="1:15" hidden="1" x14ac:dyDescent="0.2">
      <c r="A138" s="540" t="s">
        <v>330</v>
      </c>
      <c r="B138" s="541"/>
      <c r="C138" s="541"/>
      <c r="D138" s="541"/>
      <c r="E138" s="541"/>
      <c r="F138" s="541"/>
      <c r="G138" s="541"/>
      <c r="H138" s="541"/>
      <c r="I138" s="541"/>
      <c r="J138" s="541"/>
      <c r="K138" s="541"/>
      <c r="L138" s="541"/>
      <c r="M138" s="541"/>
      <c r="N138" s="542"/>
    </row>
    <row r="139" spans="1:15" ht="25.5" hidden="1" customHeight="1" x14ac:dyDescent="0.2">
      <c r="A139" s="94" t="s">
        <v>53</v>
      </c>
      <c r="B139" s="95" t="s">
        <v>284</v>
      </c>
      <c r="C139" s="95" t="s">
        <v>285</v>
      </c>
      <c r="D139" s="95" t="s">
        <v>286</v>
      </c>
      <c r="E139" s="95" t="s">
        <v>287</v>
      </c>
      <c r="F139" s="95" t="s">
        <v>331</v>
      </c>
      <c r="G139" s="96" t="s">
        <v>289</v>
      </c>
      <c r="H139" s="95" t="s">
        <v>332</v>
      </c>
      <c r="I139" s="95" t="s">
        <v>333</v>
      </c>
      <c r="J139" s="96" t="s">
        <v>334</v>
      </c>
      <c r="K139" s="95" t="s">
        <v>293</v>
      </c>
      <c r="L139" s="95" t="s">
        <v>294</v>
      </c>
      <c r="M139" s="95" t="s">
        <v>295</v>
      </c>
      <c r="N139" s="97" t="s">
        <v>296</v>
      </c>
    </row>
    <row r="140" spans="1:15" ht="15" hidden="1" customHeight="1" x14ac:dyDescent="0.2">
      <c r="A140" s="98" t="s">
        <v>273</v>
      </c>
      <c r="B140" s="99"/>
      <c r="C140" s="99"/>
      <c r="D140" s="99"/>
      <c r="E140" s="99"/>
      <c r="F140" s="99"/>
      <c r="G140" s="100"/>
      <c r="H140" s="99"/>
      <c r="I140" s="99"/>
      <c r="J140" s="99" t="e">
        <f>I140/H140</f>
        <v>#DIV/0!</v>
      </c>
      <c r="K140" s="99"/>
      <c r="L140" s="99"/>
      <c r="M140" s="99" t="e">
        <f>L140/K140</f>
        <v>#DIV/0!</v>
      </c>
      <c r="N140" s="101"/>
    </row>
    <row r="141" spans="1:15" ht="15" hidden="1" customHeight="1" x14ac:dyDescent="0.2">
      <c r="A141" s="98" t="s">
        <v>275</v>
      </c>
      <c r="B141" s="99"/>
      <c r="C141" s="99"/>
      <c r="D141" s="99"/>
      <c r="E141" s="99"/>
      <c r="F141" s="99"/>
      <c r="G141" s="100"/>
      <c r="H141" s="99"/>
      <c r="I141" s="99"/>
      <c r="J141" s="99" t="e">
        <f t="shared" ref="J141:J145" si="15">I141/H141</f>
        <v>#DIV/0!</v>
      </c>
      <c r="K141" s="99"/>
      <c r="L141" s="99"/>
      <c r="M141" s="99" t="e">
        <f t="shared" ref="M141:M145" si="16">L141/K141</f>
        <v>#DIV/0!</v>
      </c>
      <c r="N141" s="101"/>
    </row>
    <row r="142" spans="1:15" ht="15" hidden="1" customHeight="1" x14ac:dyDescent="0.2">
      <c r="A142" s="98" t="s">
        <v>276</v>
      </c>
      <c r="B142" s="99"/>
      <c r="C142" s="99"/>
      <c r="D142" s="99"/>
      <c r="E142" s="99"/>
      <c r="F142" s="99"/>
      <c r="G142" s="100"/>
      <c r="H142" s="99"/>
      <c r="I142" s="99"/>
      <c r="J142" s="99" t="e">
        <f t="shared" si="15"/>
        <v>#DIV/0!</v>
      </c>
      <c r="K142" s="99"/>
      <c r="L142" s="99"/>
      <c r="M142" s="99" t="e">
        <f t="shared" si="16"/>
        <v>#DIV/0!</v>
      </c>
      <c r="N142" s="101"/>
    </row>
    <row r="143" spans="1:15" ht="15" hidden="1" customHeight="1" x14ac:dyDescent="0.2">
      <c r="A143" s="98" t="s">
        <v>277</v>
      </c>
      <c r="B143" s="99"/>
      <c r="C143" s="99"/>
      <c r="D143" s="99"/>
      <c r="E143" s="99"/>
      <c r="F143" s="99"/>
      <c r="G143" s="100"/>
      <c r="H143" s="99"/>
      <c r="I143" s="99"/>
      <c r="J143" s="99" t="e">
        <f t="shared" si="15"/>
        <v>#DIV/0!</v>
      </c>
      <c r="K143" s="99"/>
      <c r="L143" s="99"/>
      <c r="M143" s="99" t="e">
        <f t="shared" si="16"/>
        <v>#DIV/0!</v>
      </c>
      <c r="N143" s="101"/>
    </row>
    <row r="144" spans="1:15" ht="15" hidden="1" customHeight="1" x14ac:dyDescent="0.2">
      <c r="A144" s="98" t="s">
        <v>278</v>
      </c>
      <c r="B144" s="99"/>
      <c r="C144" s="99"/>
      <c r="D144" s="99"/>
      <c r="E144" s="99"/>
      <c r="F144" s="99"/>
      <c r="G144" s="100"/>
      <c r="H144" s="99"/>
      <c r="I144" s="99"/>
      <c r="J144" s="99" t="e">
        <f t="shared" si="15"/>
        <v>#DIV/0!</v>
      </c>
      <c r="K144" s="99"/>
      <c r="L144" s="99"/>
      <c r="M144" s="99" t="e">
        <f t="shared" si="16"/>
        <v>#DIV/0!</v>
      </c>
      <c r="N144" s="101"/>
    </row>
    <row r="145" spans="1:14" ht="15" hidden="1" customHeight="1" x14ac:dyDescent="0.2">
      <c r="A145" s="98" t="s">
        <v>279</v>
      </c>
      <c r="B145" s="99"/>
      <c r="C145" s="99"/>
      <c r="D145" s="99"/>
      <c r="E145" s="99"/>
      <c r="F145" s="99"/>
      <c r="G145" s="100"/>
      <c r="H145" s="99"/>
      <c r="I145" s="99"/>
      <c r="J145" s="99" t="e">
        <f t="shared" si="15"/>
        <v>#DIV/0!</v>
      </c>
      <c r="K145" s="99"/>
      <c r="L145" s="99"/>
      <c r="M145" s="99" t="e">
        <f t="shared" si="16"/>
        <v>#DIV/0!</v>
      </c>
      <c r="N145" s="101"/>
    </row>
    <row r="146" spans="1:14" hidden="1" x14ac:dyDescent="0.2">
      <c r="A146" s="98" t="s">
        <v>264</v>
      </c>
      <c r="B146" s="99"/>
      <c r="C146" s="99"/>
      <c r="D146" s="99"/>
      <c r="E146" s="99"/>
      <c r="F146" s="99"/>
      <c r="G146" s="100"/>
      <c r="H146" s="99"/>
      <c r="I146" s="99"/>
      <c r="J146" s="99" t="e">
        <f>I146/H146</f>
        <v>#DIV/0!</v>
      </c>
      <c r="K146" s="99"/>
      <c r="L146" s="99"/>
      <c r="M146" s="99" t="e">
        <f>L146/K146</f>
        <v>#DIV/0!</v>
      </c>
      <c r="N146" s="101"/>
    </row>
    <row r="147" spans="1:14" hidden="1" x14ac:dyDescent="0.2">
      <c r="A147" s="98" t="s">
        <v>265</v>
      </c>
      <c r="B147" s="99"/>
      <c r="C147" s="99"/>
      <c r="D147" s="99"/>
      <c r="E147" s="99"/>
      <c r="F147" s="99"/>
      <c r="G147" s="100"/>
      <c r="H147" s="99"/>
      <c r="I147" s="99"/>
      <c r="J147" s="99" t="e">
        <f t="shared" ref="J147:J151" si="17">I147/H147</f>
        <v>#DIV/0!</v>
      </c>
      <c r="K147" s="99"/>
      <c r="L147" s="99"/>
      <c r="M147" s="99" t="e">
        <f t="shared" ref="M147:M151" si="18">L147/K147</f>
        <v>#DIV/0!</v>
      </c>
      <c r="N147" s="101"/>
    </row>
    <row r="148" spans="1:14" hidden="1" x14ac:dyDescent="0.2">
      <c r="A148" s="98" t="s">
        <v>268</v>
      </c>
      <c r="B148" s="99"/>
      <c r="C148" s="99"/>
      <c r="D148" s="99"/>
      <c r="E148" s="99"/>
      <c r="F148" s="99"/>
      <c r="G148" s="100"/>
      <c r="H148" s="99"/>
      <c r="I148" s="99"/>
      <c r="J148" s="99" t="e">
        <f t="shared" si="17"/>
        <v>#DIV/0!</v>
      </c>
      <c r="K148" s="99"/>
      <c r="L148" s="99"/>
      <c r="M148" s="99" t="e">
        <f t="shared" si="18"/>
        <v>#DIV/0!</v>
      </c>
      <c r="N148" s="101"/>
    </row>
    <row r="149" spans="1:14" hidden="1" x14ac:dyDescent="0.2">
      <c r="A149" s="98" t="s">
        <v>269</v>
      </c>
      <c r="B149" s="99"/>
      <c r="C149" s="99"/>
      <c r="D149" s="99"/>
      <c r="E149" s="99"/>
      <c r="F149" s="99"/>
      <c r="G149" s="100"/>
      <c r="H149" s="99"/>
      <c r="I149" s="99"/>
      <c r="J149" s="99" t="e">
        <f t="shared" si="17"/>
        <v>#DIV/0!</v>
      </c>
      <c r="K149" s="99"/>
      <c r="L149" s="99"/>
      <c r="M149" s="99" t="e">
        <f t="shared" si="18"/>
        <v>#DIV/0!</v>
      </c>
      <c r="N149" s="101"/>
    </row>
    <row r="150" spans="1:14" hidden="1" x14ac:dyDescent="0.2">
      <c r="A150" s="98" t="s">
        <v>270</v>
      </c>
      <c r="B150" s="99"/>
      <c r="C150" s="99"/>
      <c r="D150" s="99"/>
      <c r="E150" s="99"/>
      <c r="F150" s="99"/>
      <c r="G150" s="100"/>
      <c r="H150" s="99"/>
      <c r="I150" s="99"/>
      <c r="J150" s="99" t="e">
        <f t="shared" si="17"/>
        <v>#DIV/0!</v>
      </c>
      <c r="K150" s="99"/>
      <c r="L150" s="99"/>
      <c r="M150" s="99" t="e">
        <f t="shared" si="18"/>
        <v>#DIV/0!</v>
      </c>
      <c r="N150" s="101"/>
    </row>
    <row r="151" spans="1:14" ht="12.75" hidden="1" thickBot="1" x14ac:dyDescent="0.25">
      <c r="A151" s="107" t="s">
        <v>271</v>
      </c>
      <c r="B151" s="108"/>
      <c r="C151" s="108"/>
      <c r="D151" s="108"/>
      <c r="E151" s="108"/>
      <c r="F151" s="108"/>
      <c r="G151" s="110"/>
      <c r="H151" s="108"/>
      <c r="I151" s="108"/>
      <c r="J151" s="108" t="e">
        <f t="shared" si="17"/>
        <v>#DIV/0!</v>
      </c>
      <c r="K151" s="108"/>
      <c r="L151" s="108"/>
      <c r="M151" s="108" t="e">
        <f t="shared" si="18"/>
        <v>#DIV/0!</v>
      </c>
      <c r="N151" s="124"/>
    </row>
    <row r="152" spans="1:14" ht="12.75" hidden="1" thickBot="1" x14ac:dyDescent="0.25"/>
    <row r="153" spans="1:14" hidden="1" x14ac:dyDescent="0.2">
      <c r="A153" s="540" t="s">
        <v>335</v>
      </c>
      <c r="B153" s="541"/>
      <c r="C153" s="541"/>
      <c r="D153" s="541"/>
      <c r="E153" s="541"/>
      <c r="F153" s="541"/>
      <c r="G153" s="541"/>
      <c r="H153" s="541"/>
      <c r="I153" s="541"/>
      <c r="J153" s="541"/>
      <c r="K153" s="541"/>
      <c r="L153" s="541"/>
      <c r="M153" s="541"/>
      <c r="N153" s="542"/>
    </row>
    <row r="154" spans="1:14" ht="25.5" hidden="1" customHeight="1" x14ac:dyDescent="0.2">
      <c r="A154" s="94" t="s">
        <v>54</v>
      </c>
      <c r="B154" s="95" t="s">
        <v>284</v>
      </c>
      <c r="C154" s="95" t="s">
        <v>285</v>
      </c>
      <c r="D154" s="95" t="s">
        <v>286</v>
      </c>
      <c r="E154" s="95" t="s">
        <v>287</v>
      </c>
      <c r="F154" s="95" t="s">
        <v>336</v>
      </c>
      <c r="G154" s="96" t="s">
        <v>289</v>
      </c>
      <c r="H154" s="95" t="s">
        <v>337</v>
      </c>
      <c r="I154" s="95" t="s">
        <v>338</v>
      </c>
      <c r="J154" s="96" t="s">
        <v>339</v>
      </c>
      <c r="K154" s="95" t="s">
        <v>293</v>
      </c>
      <c r="L154" s="95" t="s">
        <v>294</v>
      </c>
      <c r="M154" s="95" t="s">
        <v>295</v>
      </c>
      <c r="N154" s="97" t="s">
        <v>296</v>
      </c>
    </row>
    <row r="155" spans="1:14" ht="15" hidden="1" customHeight="1" x14ac:dyDescent="0.2">
      <c r="A155" s="98" t="s">
        <v>273</v>
      </c>
      <c r="B155" s="99"/>
      <c r="C155" s="99"/>
      <c r="D155" s="99"/>
      <c r="E155" s="99"/>
      <c r="F155" s="99"/>
      <c r="G155" s="100"/>
      <c r="H155" s="99"/>
      <c r="I155" s="99"/>
      <c r="J155" s="99" t="e">
        <f>I155/H155</f>
        <v>#DIV/0!</v>
      </c>
      <c r="K155" s="99"/>
      <c r="L155" s="99"/>
      <c r="M155" s="99" t="e">
        <f>L155/K155</f>
        <v>#DIV/0!</v>
      </c>
      <c r="N155" s="101"/>
    </row>
    <row r="156" spans="1:14" ht="15" hidden="1" customHeight="1" x14ac:dyDescent="0.2">
      <c r="A156" s="98" t="s">
        <v>275</v>
      </c>
      <c r="B156" s="99"/>
      <c r="C156" s="99"/>
      <c r="D156" s="99"/>
      <c r="E156" s="99"/>
      <c r="F156" s="99"/>
      <c r="G156" s="100"/>
      <c r="H156" s="99"/>
      <c r="I156" s="99"/>
      <c r="J156" s="99" t="e">
        <f t="shared" ref="J156:J160" si="19">I156/H156</f>
        <v>#DIV/0!</v>
      </c>
      <c r="K156" s="99"/>
      <c r="L156" s="99"/>
      <c r="M156" s="99" t="e">
        <f t="shared" ref="M156:M160" si="20">L156/K156</f>
        <v>#DIV/0!</v>
      </c>
      <c r="N156" s="101"/>
    </row>
    <row r="157" spans="1:14" ht="15" hidden="1" customHeight="1" x14ac:dyDescent="0.2">
      <c r="A157" s="98" t="s">
        <v>276</v>
      </c>
      <c r="B157" s="99"/>
      <c r="C157" s="99"/>
      <c r="D157" s="99"/>
      <c r="E157" s="99"/>
      <c r="F157" s="99"/>
      <c r="G157" s="100"/>
      <c r="H157" s="99"/>
      <c r="I157" s="99"/>
      <c r="J157" s="99" t="e">
        <f t="shared" si="19"/>
        <v>#DIV/0!</v>
      </c>
      <c r="K157" s="99"/>
      <c r="L157" s="99"/>
      <c r="M157" s="99" t="e">
        <f t="shared" si="20"/>
        <v>#DIV/0!</v>
      </c>
      <c r="N157" s="101"/>
    </row>
    <row r="158" spans="1:14" ht="15" hidden="1" customHeight="1" x14ac:dyDescent="0.2">
      <c r="A158" s="98" t="s">
        <v>277</v>
      </c>
      <c r="B158" s="99"/>
      <c r="C158" s="99"/>
      <c r="D158" s="99"/>
      <c r="E158" s="99"/>
      <c r="F158" s="99"/>
      <c r="G158" s="100"/>
      <c r="H158" s="99"/>
      <c r="I158" s="99"/>
      <c r="J158" s="99" t="e">
        <f t="shared" si="19"/>
        <v>#DIV/0!</v>
      </c>
      <c r="K158" s="99"/>
      <c r="L158" s="99"/>
      <c r="M158" s="99" t="e">
        <f t="shared" si="20"/>
        <v>#DIV/0!</v>
      </c>
      <c r="N158" s="101"/>
    </row>
    <row r="159" spans="1:14" ht="15" hidden="1" customHeight="1" x14ac:dyDescent="0.2">
      <c r="A159" s="98" t="s">
        <v>278</v>
      </c>
      <c r="B159" s="99"/>
      <c r="C159" s="99"/>
      <c r="D159" s="99"/>
      <c r="E159" s="99"/>
      <c r="F159" s="99"/>
      <c r="G159" s="100"/>
      <c r="H159" s="99"/>
      <c r="I159" s="99"/>
      <c r="J159" s="99" t="e">
        <f t="shared" si="19"/>
        <v>#DIV/0!</v>
      </c>
      <c r="K159" s="99"/>
      <c r="L159" s="99"/>
      <c r="M159" s="99" t="e">
        <f t="shared" si="20"/>
        <v>#DIV/0!</v>
      </c>
      <c r="N159" s="101"/>
    </row>
    <row r="160" spans="1:14" ht="15" hidden="1" customHeight="1" x14ac:dyDescent="0.2">
      <c r="A160" s="98" t="s">
        <v>279</v>
      </c>
      <c r="B160" s="99"/>
      <c r="C160" s="99"/>
      <c r="D160" s="99"/>
      <c r="E160" s="99"/>
      <c r="F160" s="99"/>
      <c r="G160" s="100"/>
      <c r="H160" s="99"/>
      <c r="I160" s="99"/>
      <c r="J160" s="99" t="e">
        <f t="shared" si="19"/>
        <v>#DIV/0!</v>
      </c>
      <c r="K160" s="99"/>
      <c r="L160" s="99"/>
      <c r="M160" s="99" t="e">
        <f t="shared" si="20"/>
        <v>#DIV/0!</v>
      </c>
      <c r="N160" s="101"/>
    </row>
    <row r="161" spans="1:14" hidden="1" x14ac:dyDescent="0.2">
      <c r="A161" s="98" t="s">
        <v>264</v>
      </c>
      <c r="B161" s="99"/>
      <c r="C161" s="99"/>
      <c r="D161" s="99"/>
      <c r="E161" s="99"/>
      <c r="F161" s="99"/>
      <c r="G161" s="100"/>
      <c r="H161" s="99"/>
      <c r="I161" s="99"/>
      <c r="J161" s="99" t="e">
        <f>I161/H161</f>
        <v>#DIV/0!</v>
      </c>
      <c r="K161" s="99"/>
      <c r="L161" s="99"/>
      <c r="M161" s="99" t="e">
        <f>L161/K161</f>
        <v>#DIV/0!</v>
      </c>
      <c r="N161" s="101"/>
    </row>
    <row r="162" spans="1:14" hidden="1" x14ac:dyDescent="0.2">
      <c r="A162" s="98" t="s">
        <v>265</v>
      </c>
      <c r="B162" s="99"/>
      <c r="C162" s="99"/>
      <c r="D162" s="99"/>
      <c r="E162" s="99"/>
      <c r="F162" s="99"/>
      <c r="G162" s="100"/>
      <c r="H162" s="99"/>
      <c r="I162" s="99"/>
      <c r="J162" s="99" t="e">
        <f t="shared" ref="J162:J166" si="21">I162/H162</f>
        <v>#DIV/0!</v>
      </c>
      <c r="K162" s="99"/>
      <c r="L162" s="99"/>
      <c r="M162" s="99" t="e">
        <f t="shared" ref="M162:M166" si="22">L162/K162</f>
        <v>#DIV/0!</v>
      </c>
      <c r="N162" s="101"/>
    </row>
    <row r="163" spans="1:14" hidden="1" x14ac:dyDescent="0.2">
      <c r="A163" s="98" t="s">
        <v>268</v>
      </c>
      <c r="B163" s="99"/>
      <c r="C163" s="99"/>
      <c r="D163" s="99"/>
      <c r="E163" s="99"/>
      <c r="F163" s="99"/>
      <c r="G163" s="100"/>
      <c r="H163" s="99"/>
      <c r="I163" s="99"/>
      <c r="J163" s="99" t="e">
        <f t="shared" si="21"/>
        <v>#DIV/0!</v>
      </c>
      <c r="K163" s="99"/>
      <c r="L163" s="99"/>
      <c r="M163" s="99" t="e">
        <f t="shared" si="22"/>
        <v>#DIV/0!</v>
      </c>
      <c r="N163" s="101"/>
    </row>
    <row r="164" spans="1:14" hidden="1" x14ac:dyDescent="0.2">
      <c r="A164" s="98" t="s">
        <v>269</v>
      </c>
      <c r="B164" s="99"/>
      <c r="C164" s="99"/>
      <c r="D164" s="99"/>
      <c r="E164" s="99"/>
      <c r="F164" s="99"/>
      <c r="G164" s="100"/>
      <c r="H164" s="99"/>
      <c r="I164" s="99"/>
      <c r="J164" s="99" t="e">
        <f t="shared" si="21"/>
        <v>#DIV/0!</v>
      </c>
      <c r="K164" s="99"/>
      <c r="L164" s="99"/>
      <c r="M164" s="99" t="e">
        <f t="shared" si="22"/>
        <v>#DIV/0!</v>
      </c>
      <c r="N164" s="101"/>
    </row>
    <row r="165" spans="1:14" hidden="1" x14ac:dyDescent="0.2">
      <c r="A165" s="98" t="s">
        <v>270</v>
      </c>
      <c r="B165" s="99"/>
      <c r="C165" s="99"/>
      <c r="D165" s="99"/>
      <c r="E165" s="99"/>
      <c r="F165" s="99"/>
      <c r="G165" s="100"/>
      <c r="H165" s="99"/>
      <c r="I165" s="99"/>
      <c r="J165" s="99" t="e">
        <f t="shared" si="21"/>
        <v>#DIV/0!</v>
      </c>
      <c r="K165" s="99"/>
      <c r="L165" s="99"/>
      <c r="M165" s="99" t="e">
        <f t="shared" si="22"/>
        <v>#DIV/0!</v>
      </c>
      <c r="N165" s="101"/>
    </row>
    <row r="166" spans="1:14" ht="12.75" hidden="1" thickBot="1" x14ac:dyDescent="0.25">
      <c r="A166" s="107" t="s">
        <v>271</v>
      </c>
      <c r="B166" s="108"/>
      <c r="C166" s="108"/>
      <c r="D166" s="108"/>
      <c r="E166" s="108"/>
      <c r="F166" s="108"/>
      <c r="G166" s="110"/>
      <c r="H166" s="108"/>
      <c r="I166" s="108"/>
      <c r="J166" s="108" t="e">
        <f t="shared" si="21"/>
        <v>#DIV/0!</v>
      </c>
      <c r="K166" s="108"/>
      <c r="L166" s="108"/>
      <c r="M166" s="108" t="e">
        <f t="shared" si="22"/>
        <v>#DIV/0!</v>
      </c>
      <c r="N166" s="124"/>
    </row>
    <row r="167" spans="1:14" hidden="1" x14ac:dyDescent="0.2"/>
    <row r="168" spans="1:14" ht="12.75" hidden="1" thickBot="1" x14ac:dyDescent="0.25"/>
    <row r="169" spans="1:14" ht="26.25" hidden="1" customHeight="1" x14ac:dyDescent="0.2">
      <c r="A169" s="534" t="s">
        <v>340</v>
      </c>
      <c r="B169" s="535"/>
      <c r="C169" s="535"/>
      <c r="D169" s="535"/>
      <c r="E169" s="535"/>
      <c r="F169" s="535"/>
      <c r="G169" s="536"/>
    </row>
    <row r="170" spans="1:14" ht="36.75" hidden="1" thickBot="1" x14ac:dyDescent="0.25">
      <c r="A170" s="94" t="s">
        <v>49</v>
      </c>
      <c r="B170" s="125" t="s">
        <v>284</v>
      </c>
      <c r="C170" s="125" t="s">
        <v>285</v>
      </c>
      <c r="D170" s="125" t="s">
        <v>341</v>
      </c>
      <c r="E170" s="125" t="s">
        <v>342</v>
      </c>
      <c r="F170" s="125" t="s">
        <v>343</v>
      </c>
      <c r="G170" s="126" t="s">
        <v>344</v>
      </c>
    </row>
    <row r="171" spans="1:14" ht="20.25" hidden="1" customHeight="1" x14ac:dyDescent="0.2">
      <c r="A171" s="127" t="s">
        <v>264</v>
      </c>
      <c r="B171" s="128"/>
      <c r="C171" s="128"/>
      <c r="D171" s="128"/>
      <c r="E171" s="128"/>
      <c r="F171" s="128"/>
      <c r="G171" s="129"/>
    </row>
    <row r="172" spans="1:14" ht="20.25" hidden="1" customHeight="1" x14ac:dyDescent="0.2">
      <c r="A172" s="98" t="s">
        <v>265</v>
      </c>
      <c r="B172" s="114" t="s">
        <v>297</v>
      </c>
      <c r="C172" s="114" t="s">
        <v>345</v>
      </c>
      <c r="D172" s="114" t="s">
        <v>346</v>
      </c>
      <c r="E172" s="102">
        <v>83288000</v>
      </c>
      <c r="F172" s="99"/>
      <c r="G172" s="130" t="s">
        <v>347</v>
      </c>
    </row>
    <row r="173" spans="1:14" ht="20.25" hidden="1" customHeight="1" x14ac:dyDescent="0.2">
      <c r="A173" s="98" t="s">
        <v>265</v>
      </c>
      <c r="B173" s="114" t="s">
        <v>301</v>
      </c>
      <c r="C173" s="114" t="s">
        <v>348</v>
      </c>
      <c r="D173" s="114" t="s">
        <v>302</v>
      </c>
      <c r="E173" s="102">
        <v>156704000</v>
      </c>
      <c r="F173" s="99"/>
      <c r="G173" s="130" t="s">
        <v>349</v>
      </c>
    </row>
    <row r="174" spans="1:14" ht="20.25" hidden="1" customHeight="1" x14ac:dyDescent="0.2">
      <c r="A174" s="98" t="s">
        <v>265</v>
      </c>
      <c r="B174" s="114" t="s">
        <v>301</v>
      </c>
      <c r="C174" s="114" t="s">
        <v>348</v>
      </c>
      <c r="D174" s="114" t="s">
        <v>350</v>
      </c>
      <c r="E174" s="102">
        <v>124132000</v>
      </c>
      <c r="F174" s="99"/>
      <c r="G174" s="130" t="s">
        <v>351</v>
      </c>
    </row>
    <row r="175" spans="1:14" ht="20.25" hidden="1" customHeight="1" x14ac:dyDescent="0.2">
      <c r="A175" s="98" t="s">
        <v>268</v>
      </c>
      <c r="B175" s="114" t="s">
        <v>297</v>
      </c>
      <c r="C175" s="114" t="s">
        <v>345</v>
      </c>
      <c r="D175" s="114" t="s">
        <v>346</v>
      </c>
      <c r="E175" s="102">
        <v>83288000</v>
      </c>
      <c r="F175" s="99"/>
      <c r="G175" s="130" t="s">
        <v>352</v>
      </c>
    </row>
    <row r="176" spans="1:14" ht="20.25" hidden="1" customHeight="1" x14ac:dyDescent="0.2">
      <c r="A176" s="98" t="s">
        <v>268</v>
      </c>
      <c r="B176" s="114" t="s">
        <v>301</v>
      </c>
      <c r="C176" s="114" t="s">
        <v>348</v>
      </c>
      <c r="D176" s="114" t="s">
        <v>302</v>
      </c>
      <c r="E176" s="102">
        <v>258692608</v>
      </c>
      <c r="F176" s="99"/>
      <c r="G176" s="130" t="s">
        <v>353</v>
      </c>
    </row>
    <row r="177" spans="1:7" ht="20.25" hidden="1" customHeight="1" x14ac:dyDescent="0.2">
      <c r="A177" s="98" t="s">
        <v>268</v>
      </c>
      <c r="B177" s="114" t="s">
        <v>301</v>
      </c>
      <c r="C177" s="114" t="s">
        <v>348</v>
      </c>
      <c r="D177" s="114" t="s">
        <v>350</v>
      </c>
      <c r="E177" s="102">
        <v>124132000</v>
      </c>
      <c r="F177" s="99"/>
      <c r="G177" s="130" t="s">
        <v>354</v>
      </c>
    </row>
    <row r="178" spans="1:7" ht="20.25" hidden="1" customHeight="1" x14ac:dyDescent="0.2">
      <c r="A178" s="98" t="s">
        <v>269</v>
      </c>
      <c r="B178" s="114" t="s">
        <v>297</v>
      </c>
      <c r="C178" s="114" t="s">
        <v>345</v>
      </c>
      <c r="D178" s="114" t="s">
        <v>346</v>
      </c>
      <c r="E178" s="102">
        <v>83288000</v>
      </c>
      <c r="F178" s="99"/>
      <c r="G178" s="130" t="s">
        <v>355</v>
      </c>
    </row>
    <row r="179" spans="1:7" ht="20.25" hidden="1" customHeight="1" x14ac:dyDescent="0.2">
      <c r="A179" s="98" t="s">
        <v>269</v>
      </c>
      <c r="B179" s="114" t="s">
        <v>301</v>
      </c>
      <c r="C179" s="114" t="s">
        <v>348</v>
      </c>
      <c r="D179" s="114" t="s">
        <v>302</v>
      </c>
      <c r="E179" s="102">
        <v>277115074</v>
      </c>
      <c r="F179" s="99"/>
      <c r="G179" s="130" t="s">
        <v>356</v>
      </c>
    </row>
    <row r="180" spans="1:7" ht="20.25" hidden="1" customHeight="1" x14ac:dyDescent="0.2">
      <c r="A180" s="98" t="s">
        <v>269</v>
      </c>
      <c r="B180" s="114" t="s">
        <v>301</v>
      </c>
      <c r="C180" s="114" t="s">
        <v>348</v>
      </c>
      <c r="D180" s="114" t="s">
        <v>350</v>
      </c>
      <c r="E180" s="102">
        <v>178240000</v>
      </c>
      <c r="F180" s="99"/>
      <c r="G180" s="130" t="s">
        <v>357</v>
      </c>
    </row>
    <row r="181" spans="1:7" ht="20.25" hidden="1" customHeight="1" x14ac:dyDescent="0.2">
      <c r="A181" s="98" t="s">
        <v>270</v>
      </c>
      <c r="B181" s="114" t="s">
        <v>297</v>
      </c>
      <c r="C181" s="114" t="s">
        <v>345</v>
      </c>
      <c r="D181" s="114" t="s">
        <v>346</v>
      </c>
      <c r="E181" s="102">
        <v>95439119</v>
      </c>
      <c r="F181" s="99"/>
      <c r="G181" s="130" t="s">
        <v>358</v>
      </c>
    </row>
    <row r="182" spans="1:7" ht="20.25" hidden="1" customHeight="1" x14ac:dyDescent="0.2">
      <c r="A182" s="98" t="s">
        <v>270</v>
      </c>
      <c r="B182" s="114" t="s">
        <v>301</v>
      </c>
      <c r="C182" s="114" t="s">
        <v>348</v>
      </c>
      <c r="D182" s="114" t="s">
        <v>302</v>
      </c>
      <c r="E182" s="102">
        <v>290955449</v>
      </c>
      <c r="F182" s="99"/>
      <c r="G182" s="130" t="s">
        <v>359</v>
      </c>
    </row>
    <row r="183" spans="1:7" ht="20.25" hidden="1" customHeight="1" x14ac:dyDescent="0.2">
      <c r="A183" s="98" t="s">
        <v>270</v>
      </c>
      <c r="B183" s="114" t="s">
        <v>301</v>
      </c>
      <c r="C183" s="114" t="s">
        <v>348</v>
      </c>
      <c r="D183" s="114" t="s">
        <v>350</v>
      </c>
      <c r="E183" s="102">
        <v>217445119</v>
      </c>
      <c r="F183" s="99"/>
      <c r="G183" s="130" t="s">
        <v>360</v>
      </c>
    </row>
    <row r="184" spans="1:7" ht="12.75" hidden="1" thickBot="1" x14ac:dyDescent="0.25">
      <c r="A184" s="107" t="s">
        <v>271</v>
      </c>
      <c r="B184" s="108"/>
      <c r="C184" s="108"/>
      <c r="D184" s="108"/>
      <c r="E184" s="108"/>
      <c r="F184" s="108"/>
      <c r="G184" s="131"/>
    </row>
    <row r="185" spans="1:7" ht="12.75" hidden="1" thickBot="1" x14ac:dyDescent="0.25"/>
    <row r="186" spans="1:7" hidden="1" x14ac:dyDescent="0.2">
      <c r="A186" s="534" t="s">
        <v>361</v>
      </c>
      <c r="B186" s="535"/>
      <c r="C186" s="535"/>
      <c r="D186" s="535"/>
      <c r="E186" s="535"/>
      <c r="F186" s="535"/>
      <c r="G186" s="536"/>
    </row>
    <row r="187" spans="1:7" ht="36.75" hidden="1" thickBot="1" x14ac:dyDescent="0.25">
      <c r="A187" s="94" t="s">
        <v>50</v>
      </c>
      <c r="B187" s="125" t="s">
        <v>284</v>
      </c>
      <c r="C187" s="125" t="s">
        <v>285</v>
      </c>
      <c r="D187" s="125" t="s">
        <v>341</v>
      </c>
      <c r="E187" s="125" t="s">
        <v>362</v>
      </c>
      <c r="F187" s="125" t="s">
        <v>363</v>
      </c>
      <c r="G187" s="126" t="s">
        <v>344</v>
      </c>
    </row>
    <row r="188" spans="1:7" ht="16.5" hidden="1" customHeight="1" x14ac:dyDescent="0.2">
      <c r="A188" s="164" t="s">
        <v>273</v>
      </c>
      <c r="B188" s="168" t="s">
        <v>297</v>
      </c>
      <c r="C188" s="168" t="s">
        <v>345</v>
      </c>
      <c r="D188" s="168" t="s">
        <v>346</v>
      </c>
      <c r="E188" s="132">
        <v>1217531000</v>
      </c>
      <c r="F188" s="132">
        <v>0</v>
      </c>
      <c r="G188" s="169" t="s">
        <v>310</v>
      </c>
    </row>
    <row r="189" spans="1:7" ht="16.5" hidden="1" customHeight="1" x14ac:dyDescent="0.2">
      <c r="A189" s="164" t="s">
        <v>273</v>
      </c>
      <c r="B189" s="168" t="s">
        <v>301</v>
      </c>
      <c r="C189" s="168" t="s">
        <v>348</v>
      </c>
      <c r="D189" s="168" t="s">
        <v>302</v>
      </c>
      <c r="E189" s="132">
        <v>6703815000</v>
      </c>
      <c r="F189" s="132">
        <v>0</v>
      </c>
      <c r="G189" s="169" t="s">
        <v>311</v>
      </c>
    </row>
    <row r="190" spans="1:7" ht="16.5" hidden="1" customHeight="1" x14ac:dyDescent="0.2">
      <c r="A190" s="164" t="s">
        <v>273</v>
      </c>
      <c r="B190" s="168" t="s">
        <v>301</v>
      </c>
      <c r="C190" s="168" t="s">
        <v>348</v>
      </c>
      <c r="D190" s="168" t="s">
        <v>350</v>
      </c>
      <c r="E190" s="132">
        <v>11225759000</v>
      </c>
      <c r="F190" s="132">
        <v>0</v>
      </c>
      <c r="G190" s="169" t="s">
        <v>312</v>
      </c>
    </row>
    <row r="191" spans="1:7" ht="16.5" hidden="1" customHeight="1" x14ac:dyDescent="0.2">
      <c r="A191" s="164" t="s">
        <v>275</v>
      </c>
      <c r="B191" s="168" t="s">
        <v>297</v>
      </c>
      <c r="C191" s="168" t="s">
        <v>345</v>
      </c>
      <c r="D191" s="168" t="s">
        <v>346</v>
      </c>
      <c r="E191" s="132">
        <v>1327531000</v>
      </c>
      <c r="F191" s="132">
        <v>0</v>
      </c>
      <c r="G191" s="169" t="s">
        <v>313</v>
      </c>
    </row>
    <row r="192" spans="1:7" ht="16.5" hidden="1" customHeight="1" x14ac:dyDescent="0.2">
      <c r="A192" s="164" t="s">
        <v>275</v>
      </c>
      <c r="B192" s="168" t="s">
        <v>301</v>
      </c>
      <c r="C192" s="168" t="s">
        <v>348</v>
      </c>
      <c r="D192" s="168" t="s">
        <v>302</v>
      </c>
      <c r="E192" s="132">
        <v>6746695428</v>
      </c>
      <c r="F192" s="132">
        <v>0</v>
      </c>
      <c r="G192" s="169" t="s">
        <v>314</v>
      </c>
    </row>
    <row r="193" spans="1:7" ht="16.5" hidden="1" customHeight="1" x14ac:dyDescent="0.2">
      <c r="A193" s="164" t="s">
        <v>275</v>
      </c>
      <c r="B193" s="168" t="s">
        <v>301</v>
      </c>
      <c r="C193" s="168" t="s">
        <v>348</v>
      </c>
      <c r="D193" s="168" t="s">
        <v>350</v>
      </c>
      <c r="E193" s="132">
        <v>11072878572</v>
      </c>
      <c r="F193" s="132">
        <v>0</v>
      </c>
      <c r="G193" s="169" t="s">
        <v>315</v>
      </c>
    </row>
    <row r="194" spans="1:7" ht="16.5" hidden="1" customHeight="1" x14ac:dyDescent="0.2">
      <c r="A194" s="164" t="s">
        <v>276</v>
      </c>
      <c r="B194" s="168" t="s">
        <v>297</v>
      </c>
      <c r="C194" s="168" t="s">
        <v>345</v>
      </c>
      <c r="D194" s="170" t="s">
        <v>346</v>
      </c>
      <c r="E194" s="132">
        <v>1327531000</v>
      </c>
      <c r="F194" s="132">
        <v>3737358</v>
      </c>
      <c r="G194" s="169" t="s">
        <v>316</v>
      </c>
    </row>
    <row r="195" spans="1:7" ht="16.5" hidden="1" customHeight="1" x14ac:dyDescent="0.2">
      <c r="A195" s="164" t="s">
        <v>276</v>
      </c>
      <c r="B195" s="168" t="s">
        <v>301</v>
      </c>
      <c r="C195" s="168" t="s">
        <v>348</v>
      </c>
      <c r="D195" s="170" t="s">
        <v>302</v>
      </c>
      <c r="E195" s="132">
        <v>6746695428</v>
      </c>
      <c r="F195" s="132">
        <v>17494391</v>
      </c>
      <c r="G195" s="169" t="s">
        <v>317</v>
      </c>
    </row>
    <row r="196" spans="1:7" ht="16.5" hidden="1" customHeight="1" x14ac:dyDescent="0.2">
      <c r="A196" s="164" t="s">
        <v>276</v>
      </c>
      <c r="B196" s="168" t="s">
        <v>301</v>
      </c>
      <c r="C196" s="168" t="s">
        <v>348</v>
      </c>
      <c r="D196" s="170" t="s">
        <v>350</v>
      </c>
      <c r="E196" s="132">
        <v>11072878572</v>
      </c>
      <c r="F196" s="132">
        <v>7485951</v>
      </c>
      <c r="G196" s="169" t="s">
        <v>318</v>
      </c>
    </row>
    <row r="197" spans="1:7" ht="16.5" hidden="1" customHeight="1" x14ac:dyDescent="0.2">
      <c r="A197" s="164" t="s">
        <v>277</v>
      </c>
      <c r="B197" s="165" t="s">
        <v>297</v>
      </c>
      <c r="C197" s="165" t="s">
        <v>345</v>
      </c>
      <c r="D197" s="165" t="s">
        <v>346</v>
      </c>
      <c r="E197" s="132">
        <v>1305476000</v>
      </c>
      <c r="F197" s="132">
        <v>1489800.0033971732</v>
      </c>
      <c r="G197" s="169" t="s">
        <v>319</v>
      </c>
    </row>
    <row r="198" spans="1:7" ht="16.5" hidden="1" customHeight="1" x14ac:dyDescent="0.2">
      <c r="A198" s="164" t="s">
        <v>277</v>
      </c>
      <c r="B198" s="165" t="s">
        <v>301</v>
      </c>
      <c r="C198" s="165" t="s">
        <v>348</v>
      </c>
      <c r="D198" s="165" t="s">
        <v>302</v>
      </c>
      <c r="E198" s="132">
        <v>10447442000</v>
      </c>
      <c r="F198" s="132">
        <v>30225000</v>
      </c>
      <c r="G198" s="169" t="s">
        <v>320</v>
      </c>
    </row>
    <row r="199" spans="1:7" ht="16.5" hidden="1" customHeight="1" x14ac:dyDescent="0.2">
      <c r="A199" s="164" t="s">
        <v>277</v>
      </c>
      <c r="B199" s="165" t="s">
        <v>301</v>
      </c>
      <c r="C199" s="165" t="s">
        <v>348</v>
      </c>
      <c r="D199" s="165" t="s">
        <v>350</v>
      </c>
      <c r="E199" s="132">
        <v>1305476000</v>
      </c>
      <c r="F199" s="132">
        <v>23603400</v>
      </c>
      <c r="G199" s="169" t="s">
        <v>321</v>
      </c>
    </row>
    <row r="200" spans="1:7" ht="16.5" hidden="1" customHeight="1" x14ac:dyDescent="0.2">
      <c r="A200" s="164" t="s">
        <v>278</v>
      </c>
      <c r="B200" s="165" t="s">
        <v>297</v>
      </c>
      <c r="C200" s="165" t="s">
        <v>345</v>
      </c>
      <c r="D200" s="165" t="s">
        <v>346</v>
      </c>
      <c r="E200" s="132">
        <v>1305476000</v>
      </c>
      <c r="F200" s="132">
        <v>31450801</v>
      </c>
      <c r="G200" s="169"/>
    </row>
    <row r="201" spans="1:7" ht="16.5" hidden="1" customHeight="1" x14ac:dyDescent="0.2">
      <c r="A201" s="164" t="s">
        <v>278</v>
      </c>
      <c r="B201" s="165" t="s">
        <v>301</v>
      </c>
      <c r="C201" s="165" t="s">
        <v>348</v>
      </c>
      <c r="D201" s="165" t="s">
        <v>302</v>
      </c>
      <c r="E201" s="132">
        <v>10447442000</v>
      </c>
      <c r="F201" s="132">
        <v>55794535</v>
      </c>
      <c r="G201" s="169"/>
    </row>
    <row r="202" spans="1:7" ht="16.5" hidden="1" customHeight="1" x14ac:dyDescent="0.2">
      <c r="A202" s="164" t="s">
        <v>278</v>
      </c>
      <c r="B202" s="165" t="s">
        <v>301</v>
      </c>
      <c r="C202" s="165" t="s">
        <v>348</v>
      </c>
      <c r="D202" s="165" t="s">
        <v>350</v>
      </c>
      <c r="E202" s="132">
        <v>1305476000</v>
      </c>
      <c r="F202" s="132">
        <v>40175729.993205652</v>
      </c>
      <c r="G202" s="169"/>
    </row>
    <row r="203" spans="1:7" ht="16.5" hidden="1" customHeight="1" x14ac:dyDescent="0.2">
      <c r="A203" s="164" t="s">
        <v>279</v>
      </c>
      <c r="B203" s="165" t="s">
        <v>297</v>
      </c>
      <c r="C203" s="165" t="s">
        <v>345</v>
      </c>
      <c r="D203" s="165" t="s">
        <v>346</v>
      </c>
      <c r="E203" s="132">
        <v>1305476000</v>
      </c>
      <c r="F203" s="132">
        <v>14650074</v>
      </c>
      <c r="G203" s="169"/>
    </row>
    <row r="204" spans="1:7" ht="16.5" hidden="1" customHeight="1" x14ac:dyDescent="0.2">
      <c r="A204" s="164" t="s">
        <v>279</v>
      </c>
      <c r="B204" s="165" t="s">
        <v>301</v>
      </c>
      <c r="C204" s="165" t="s">
        <v>348</v>
      </c>
      <c r="D204" s="165" t="s">
        <v>302</v>
      </c>
      <c r="E204" s="132">
        <v>10447442000</v>
      </c>
      <c r="F204" s="132">
        <v>149908804</v>
      </c>
      <c r="G204" s="169"/>
    </row>
    <row r="205" spans="1:7" ht="16.5" hidden="1" customHeight="1" x14ac:dyDescent="0.2">
      <c r="A205" s="164" t="s">
        <v>279</v>
      </c>
      <c r="B205" s="165" t="s">
        <v>301</v>
      </c>
      <c r="C205" s="165" t="s">
        <v>348</v>
      </c>
      <c r="D205" s="165" t="s">
        <v>350</v>
      </c>
      <c r="E205" s="132">
        <v>1305476000</v>
      </c>
      <c r="F205" s="132">
        <v>41315853</v>
      </c>
      <c r="G205" s="169"/>
    </row>
    <row r="206" spans="1:7" ht="16.5" hidden="1" customHeight="1" x14ac:dyDescent="0.2">
      <c r="A206" s="164" t="s">
        <v>264</v>
      </c>
      <c r="B206" s="165"/>
      <c r="C206" s="165"/>
      <c r="D206" s="165"/>
      <c r="E206" s="132"/>
      <c r="F206" s="132"/>
      <c r="G206" s="169"/>
    </row>
    <row r="207" spans="1:7" ht="16.5" hidden="1" customHeight="1" x14ac:dyDescent="0.2">
      <c r="A207" s="164" t="s">
        <v>264</v>
      </c>
      <c r="B207" s="165"/>
      <c r="C207" s="165"/>
      <c r="D207" s="165"/>
      <c r="E207" s="132"/>
      <c r="F207" s="132"/>
      <c r="G207" s="169"/>
    </row>
    <row r="208" spans="1:7" ht="16.5" hidden="1" customHeight="1" x14ac:dyDescent="0.2">
      <c r="A208" s="164" t="s">
        <v>264</v>
      </c>
      <c r="B208" s="165"/>
      <c r="C208" s="165"/>
      <c r="D208" s="165"/>
      <c r="E208" s="165"/>
      <c r="F208" s="165"/>
      <c r="G208" s="169"/>
    </row>
    <row r="209" spans="1:8" ht="15.75" hidden="1" customHeight="1" x14ac:dyDescent="0.2">
      <c r="A209" s="164" t="s">
        <v>265</v>
      </c>
      <c r="B209" s="171" t="s">
        <v>297</v>
      </c>
      <c r="C209" s="171" t="s">
        <v>345</v>
      </c>
      <c r="D209" s="171" t="s">
        <v>346</v>
      </c>
      <c r="E209" s="148">
        <v>499820918</v>
      </c>
      <c r="F209" s="148">
        <v>293727000</v>
      </c>
      <c r="G209" s="172" t="s">
        <v>322</v>
      </c>
      <c r="H209" s="123">
        <f t="shared" ref="H209:H223" si="23">LEN(G209)</f>
        <v>196</v>
      </c>
    </row>
    <row r="210" spans="1:8" ht="15.75" hidden="1" customHeight="1" x14ac:dyDescent="0.2">
      <c r="A210" s="164" t="s">
        <v>265</v>
      </c>
      <c r="B210" s="171" t="s">
        <v>301</v>
      </c>
      <c r="C210" s="171" t="s">
        <v>348</v>
      </c>
      <c r="D210" s="171" t="s">
        <v>302</v>
      </c>
      <c r="E210" s="148">
        <v>11580436002.333332</v>
      </c>
      <c r="F210" s="148">
        <v>843038158</v>
      </c>
      <c r="G210" s="172" t="s">
        <v>323</v>
      </c>
      <c r="H210" s="123">
        <f t="shared" si="23"/>
        <v>197</v>
      </c>
    </row>
    <row r="211" spans="1:8" ht="15.75" hidden="1" customHeight="1" x14ac:dyDescent="0.2">
      <c r="A211" s="164" t="s">
        <v>265</v>
      </c>
      <c r="B211" s="171" t="s">
        <v>301</v>
      </c>
      <c r="C211" s="171" t="s">
        <v>348</v>
      </c>
      <c r="D211" s="171" t="s">
        <v>350</v>
      </c>
      <c r="E211" s="148">
        <v>5612076752.9999981</v>
      </c>
      <c r="F211" s="148">
        <v>427062000</v>
      </c>
      <c r="G211" s="172" t="s">
        <v>324</v>
      </c>
      <c r="H211" s="123">
        <f t="shared" si="23"/>
        <v>158</v>
      </c>
    </row>
    <row r="212" spans="1:8" ht="12" hidden="1" customHeight="1" x14ac:dyDescent="0.2">
      <c r="A212" s="164" t="s">
        <v>268</v>
      </c>
      <c r="B212" s="165" t="s">
        <v>297</v>
      </c>
      <c r="C212" s="165" t="s">
        <v>345</v>
      </c>
      <c r="D212" s="165" t="s">
        <v>346</v>
      </c>
      <c r="E212" s="148">
        <v>311023000</v>
      </c>
      <c r="F212" s="148">
        <v>293727000</v>
      </c>
      <c r="G212" s="173" t="s">
        <v>397</v>
      </c>
      <c r="H212" s="163">
        <f t="shared" si="23"/>
        <v>62</v>
      </c>
    </row>
    <row r="213" spans="1:8" ht="60" hidden="1" x14ac:dyDescent="0.2">
      <c r="A213" s="164" t="s">
        <v>268</v>
      </c>
      <c r="B213" s="165" t="s">
        <v>301</v>
      </c>
      <c r="C213" s="165" t="s">
        <v>348</v>
      </c>
      <c r="D213" s="165" t="s">
        <v>302</v>
      </c>
      <c r="E213" s="148">
        <v>11490861675</v>
      </c>
      <c r="F213" s="148">
        <v>843038158</v>
      </c>
      <c r="G213" s="174" t="s">
        <v>399</v>
      </c>
      <c r="H213" s="163">
        <f t="shared" si="23"/>
        <v>153</v>
      </c>
    </row>
    <row r="214" spans="1:8" ht="48" hidden="1" x14ac:dyDescent="0.2">
      <c r="A214" s="164" t="s">
        <v>268</v>
      </c>
      <c r="B214" s="165" t="s">
        <v>301</v>
      </c>
      <c r="C214" s="165" t="s">
        <v>348</v>
      </c>
      <c r="D214" s="165" t="s">
        <v>350</v>
      </c>
      <c r="E214" s="148">
        <v>5344473753</v>
      </c>
      <c r="F214" s="148">
        <v>433562000</v>
      </c>
      <c r="G214" s="175" t="s">
        <v>398</v>
      </c>
      <c r="H214" s="163">
        <f t="shared" si="23"/>
        <v>139</v>
      </c>
    </row>
    <row r="215" spans="1:8" ht="30" hidden="1" customHeight="1" x14ac:dyDescent="0.2">
      <c r="A215" s="186" t="s">
        <v>269</v>
      </c>
      <c r="B215" s="165" t="s">
        <v>297</v>
      </c>
      <c r="C215" s="165" t="s">
        <v>345</v>
      </c>
      <c r="D215" s="165" t="s">
        <v>346</v>
      </c>
      <c r="E215" s="148">
        <v>311023000</v>
      </c>
      <c r="F215" s="148">
        <v>293727000</v>
      </c>
      <c r="G215" s="184" t="s">
        <v>402</v>
      </c>
      <c r="H215" s="163">
        <f t="shared" si="23"/>
        <v>198</v>
      </c>
    </row>
    <row r="216" spans="1:8" ht="30" hidden="1" customHeight="1" x14ac:dyDescent="0.2">
      <c r="A216" s="186" t="s">
        <v>269</v>
      </c>
      <c r="B216" s="165" t="s">
        <v>301</v>
      </c>
      <c r="C216" s="165" t="s">
        <v>348</v>
      </c>
      <c r="D216" s="165" t="s">
        <v>302</v>
      </c>
      <c r="E216" s="148">
        <v>11490861675</v>
      </c>
      <c r="F216" s="148">
        <v>5678403405</v>
      </c>
      <c r="G216" s="184" t="s">
        <v>403</v>
      </c>
      <c r="H216" s="163">
        <f t="shared" si="23"/>
        <v>140</v>
      </c>
    </row>
    <row r="217" spans="1:8" ht="60" hidden="1" x14ac:dyDescent="0.2">
      <c r="A217" s="186" t="s">
        <v>269</v>
      </c>
      <c r="B217" s="165" t="s">
        <v>301</v>
      </c>
      <c r="C217" s="165" t="s">
        <v>348</v>
      </c>
      <c r="D217" s="165" t="s">
        <v>350</v>
      </c>
      <c r="E217" s="148">
        <v>5344473753</v>
      </c>
      <c r="F217" s="148">
        <v>447442000</v>
      </c>
      <c r="G217" s="184" t="s">
        <v>401</v>
      </c>
      <c r="H217" s="163">
        <f t="shared" si="23"/>
        <v>149</v>
      </c>
    </row>
    <row r="218" spans="1:8" ht="84" hidden="1" x14ac:dyDescent="0.2">
      <c r="A218" s="191" t="s">
        <v>270</v>
      </c>
      <c r="B218" s="165" t="s">
        <v>297</v>
      </c>
      <c r="C218" s="165" t="s">
        <v>345</v>
      </c>
      <c r="D218" s="165" t="s">
        <v>346</v>
      </c>
      <c r="E218" s="148">
        <v>311023000</v>
      </c>
      <c r="F218" s="148">
        <v>293727000</v>
      </c>
      <c r="G218" s="184" t="s">
        <v>413</v>
      </c>
      <c r="H218" s="163">
        <f t="shared" si="23"/>
        <v>200</v>
      </c>
    </row>
    <row r="219" spans="1:8" ht="60" hidden="1" x14ac:dyDescent="0.2">
      <c r="A219" s="191" t="s">
        <v>270</v>
      </c>
      <c r="B219" s="165" t="s">
        <v>301</v>
      </c>
      <c r="C219" s="165" t="s">
        <v>348</v>
      </c>
      <c r="D219" s="165" t="s">
        <v>302</v>
      </c>
      <c r="E219" s="148">
        <v>11490861675</v>
      </c>
      <c r="F219" s="148">
        <v>5709340405</v>
      </c>
      <c r="G219" s="184" t="s">
        <v>414</v>
      </c>
      <c r="H219" s="163">
        <f t="shared" si="23"/>
        <v>169</v>
      </c>
    </row>
    <row r="220" spans="1:8" ht="72" hidden="1" x14ac:dyDescent="0.2">
      <c r="A220" s="191" t="s">
        <v>270</v>
      </c>
      <c r="B220" s="165" t="s">
        <v>301</v>
      </c>
      <c r="C220" s="165" t="s">
        <v>348</v>
      </c>
      <c r="D220" s="165" t="s">
        <v>350</v>
      </c>
      <c r="E220" s="148">
        <v>5344473753</v>
      </c>
      <c r="F220" s="148">
        <v>447442000</v>
      </c>
      <c r="G220" s="184" t="s">
        <v>412</v>
      </c>
      <c r="H220" s="163">
        <f t="shared" si="23"/>
        <v>146</v>
      </c>
    </row>
    <row r="221" spans="1:8" ht="30" hidden="1" customHeight="1" x14ac:dyDescent="0.2">
      <c r="A221" s="165" t="s">
        <v>271</v>
      </c>
      <c r="B221" s="165" t="s">
        <v>297</v>
      </c>
      <c r="C221" s="165" t="s">
        <v>345</v>
      </c>
      <c r="D221" s="165" t="s">
        <v>346</v>
      </c>
      <c r="E221" s="187">
        <v>311023000</v>
      </c>
      <c r="F221" s="187">
        <v>226883415</v>
      </c>
      <c r="G221" s="185" t="s">
        <v>418</v>
      </c>
      <c r="H221" s="163">
        <f t="shared" si="23"/>
        <v>167</v>
      </c>
    </row>
    <row r="222" spans="1:8" ht="30" hidden="1" customHeight="1" x14ac:dyDescent="0.2">
      <c r="A222" s="165" t="s">
        <v>271</v>
      </c>
      <c r="B222" s="165" t="s">
        <v>301</v>
      </c>
      <c r="C222" s="165" t="s">
        <v>348</v>
      </c>
      <c r="D222" s="165" t="s">
        <v>302</v>
      </c>
      <c r="E222" s="187">
        <v>18071384428</v>
      </c>
      <c r="F222" s="187">
        <v>9392146103</v>
      </c>
      <c r="G222" s="192" t="s">
        <v>415</v>
      </c>
      <c r="H222" s="163">
        <f t="shared" si="23"/>
        <v>90</v>
      </c>
    </row>
    <row r="223" spans="1:8" ht="30" hidden="1" customHeight="1" x14ac:dyDescent="0.2">
      <c r="A223" s="214" t="s">
        <v>271</v>
      </c>
      <c r="B223" s="214" t="s">
        <v>301</v>
      </c>
      <c r="C223" s="214" t="s">
        <v>348</v>
      </c>
      <c r="D223" s="214" t="s">
        <v>350</v>
      </c>
      <c r="E223" s="215">
        <v>475202000</v>
      </c>
      <c r="F223" s="215">
        <v>396615724</v>
      </c>
      <c r="G223" s="216" t="s">
        <v>419</v>
      </c>
      <c r="H223" s="163">
        <f t="shared" si="23"/>
        <v>188</v>
      </c>
    </row>
    <row r="224" spans="1:8" s="217" customFormat="1" ht="30" customHeight="1" thickBot="1" x14ac:dyDescent="0.25">
      <c r="E224" s="218"/>
      <c r="F224" s="218"/>
      <c r="G224" s="219"/>
      <c r="H224" s="220"/>
    </row>
    <row r="225" spans="1:8" ht="12.75" thickBot="1" x14ac:dyDescent="0.25">
      <c r="A225" s="543" t="s">
        <v>364</v>
      </c>
      <c r="B225" s="544"/>
      <c r="C225" s="544"/>
      <c r="D225" s="544"/>
      <c r="E225" s="544"/>
      <c r="F225" s="544"/>
      <c r="G225" s="545"/>
    </row>
    <row r="226" spans="1:8" ht="36.75" thickBot="1" x14ac:dyDescent="0.25">
      <c r="A226" s="221" t="s">
        <v>52</v>
      </c>
      <c r="B226" s="222" t="s">
        <v>284</v>
      </c>
      <c r="C226" s="222" t="s">
        <v>285</v>
      </c>
      <c r="D226" s="222" t="s">
        <v>341</v>
      </c>
      <c r="E226" s="229" t="s">
        <v>365</v>
      </c>
      <c r="F226" s="229" t="s">
        <v>366</v>
      </c>
      <c r="G226" s="223" t="s">
        <v>344</v>
      </c>
      <c r="H226" s="578"/>
    </row>
    <row r="227" spans="1:8" ht="15" customHeight="1" x14ac:dyDescent="0.2">
      <c r="A227" s="98" t="s">
        <v>273</v>
      </c>
      <c r="B227" s="165" t="s">
        <v>297</v>
      </c>
      <c r="C227" s="165" t="s">
        <v>345</v>
      </c>
      <c r="D227" s="165" t="s">
        <v>346</v>
      </c>
      <c r="E227" s="242">
        <v>413284511</v>
      </c>
      <c r="F227" s="242">
        <v>413284511</v>
      </c>
      <c r="G227" s="169" t="s">
        <v>428</v>
      </c>
      <c r="H227" s="580">
        <f t="shared" ref="H227:H229" si="24">LEN(G227)</f>
        <v>84</v>
      </c>
    </row>
    <row r="228" spans="1:8" ht="15" customHeight="1" x14ac:dyDescent="0.2">
      <c r="A228" s="98" t="s">
        <v>273</v>
      </c>
      <c r="B228" s="165" t="s">
        <v>301</v>
      </c>
      <c r="C228" s="165" t="s">
        <v>348</v>
      </c>
      <c r="D228" s="165" t="s">
        <v>302</v>
      </c>
      <c r="E228" s="242">
        <v>1336964511</v>
      </c>
      <c r="F228" s="242">
        <v>1336964511</v>
      </c>
      <c r="G228" s="169" t="s">
        <v>428</v>
      </c>
      <c r="H228" s="580">
        <f t="shared" si="24"/>
        <v>84</v>
      </c>
    </row>
    <row r="229" spans="1:8" ht="15" customHeight="1" x14ac:dyDescent="0.2">
      <c r="A229" s="98" t="s">
        <v>273</v>
      </c>
      <c r="B229" s="165" t="s">
        <v>301</v>
      </c>
      <c r="C229" s="165" t="s">
        <v>348</v>
      </c>
      <c r="D229" s="165" t="s">
        <v>350</v>
      </c>
      <c r="E229" s="242">
        <v>1065631000</v>
      </c>
      <c r="F229" s="242">
        <v>706420978</v>
      </c>
      <c r="G229" s="169" t="s">
        <v>427</v>
      </c>
      <c r="H229" s="580">
        <f t="shared" si="24"/>
        <v>103</v>
      </c>
    </row>
    <row r="230" spans="1:8" ht="15" customHeight="1" x14ac:dyDescent="0.2">
      <c r="A230" s="98" t="s">
        <v>275</v>
      </c>
      <c r="B230" s="165" t="s">
        <v>297</v>
      </c>
      <c r="C230" s="165" t="s">
        <v>345</v>
      </c>
      <c r="D230" s="165" t="s">
        <v>346</v>
      </c>
      <c r="E230" s="242">
        <v>541948271</v>
      </c>
      <c r="F230" s="242">
        <v>413284511</v>
      </c>
      <c r="G230" s="169"/>
      <c r="H230" s="580"/>
    </row>
    <row r="231" spans="1:8" ht="15" customHeight="1" x14ac:dyDescent="0.2">
      <c r="A231" s="98" t="s">
        <v>275</v>
      </c>
      <c r="B231" s="165" t="s">
        <v>301</v>
      </c>
      <c r="C231" s="165" t="s">
        <v>348</v>
      </c>
      <c r="D231" s="165" t="s">
        <v>302</v>
      </c>
      <c r="E231" s="242">
        <v>6068732348</v>
      </c>
      <c r="F231" s="242">
        <v>1336964511</v>
      </c>
      <c r="G231" s="169"/>
      <c r="H231" s="580"/>
    </row>
    <row r="232" spans="1:8" ht="15" customHeight="1" x14ac:dyDescent="0.2">
      <c r="A232" s="98" t="s">
        <v>275</v>
      </c>
      <c r="B232" s="165" t="s">
        <v>301</v>
      </c>
      <c r="C232" s="165" t="s">
        <v>348</v>
      </c>
      <c r="D232" s="165" t="s">
        <v>350</v>
      </c>
      <c r="E232" s="242">
        <v>1065631000</v>
      </c>
      <c r="F232" s="242">
        <v>706420978</v>
      </c>
      <c r="G232" s="169"/>
      <c r="H232" s="580"/>
    </row>
    <row r="233" spans="1:8" ht="15" customHeight="1" x14ac:dyDescent="0.2">
      <c r="A233" s="98" t="str">
        <f>+A134</f>
        <v>MARZO</v>
      </c>
      <c r="B233" s="165" t="s">
        <v>297</v>
      </c>
      <c r="C233" s="165" t="s">
        <v>345</v>
      </c>
      <c r="D233" s="165" t="s">
        <v>346</v>
      </c>
      <c r="E233" s="242">
        <f>+INVERSIÓN!$CF$11</f>
        <v>541948271</v>
      </c>
      <c r="F233" s="571">
        <f>+INVERSIÓN!$CG$11</f>
        <v>413284511</v>
      </c>
      <c r="G233" s="169" t="str">
        <f>+N134</f>
        <v>Al primer trimestre de 2022, se han recupertado 0,02 Ha, en el avance acumulado del cuatrenio se lleva un total de 19,57 Ha que equivalke al 24,5%</v>
      </c>
      <c r="H233" s="580">
        <f t="shared" ref="H233:H235" si="25">LEN(G233)</f>
        <v>146</v>
      </c>
    </row>
    <row r="234" spans="1:8" ht="15" customHeight="1" x14ac:dyDescent="0.2">
      <c r="A234" s="98" t="str">
        <f>+A135</f>
        <v>MARZO</v>
      </c>
      <c r="B234" s="165" t="s">
        <v>301</v>
      </c>
      <c r="C234" s="165" t="s">
        <v>348</v>
      </c>
      <c r="D234" s="165" t="s">
        <v>302</v>
      </c>
      <c r="E234" s="242">
        <f>+INVERSIÓN!$CF$18</f>
        <v>5068732348</v>
      </c>
      <c r="F234" s="571">
        <f>+INVERSIÓN!$CI$18</f>
        <v>1336964511</v>
      </c>
      <c r="G234" s="169" t="str">
        <f t="shared" ref="G234:G235" si="26">+N135</f>
        <v xml:space="preserve">Seguimiento y desarrollo de actividades contempladas en los acuerdos suscritos, apoyo Mujeres Reverdece, articulación JBB. Estudio de posibles firmantes con academia.  </v>
      </c>
      <c r="H234" s="580">
        <f t="shared" si="25"/>
        <v>168</v>
      </c>
    </row>
    <row r="235" spans="1:8" ht="15" customHeight="1" x14ac:dyDescent="0.2">
      <c r="A235" s="98" t="str">
        <f>+A136</f>
        <v>MARZO</v>
      </c>
      <c r="B235" s="165" t="s">
        <v>301</v>
      </c>
      <c r="C235" s="165" t="s">
        <v>348</v>
      </c>
      <c r="D235" s="165" t="s">
        <v>350</v>
      </c>
      <c r="E235" s="242">
        <f>+INVERSIÓN!$CE$25</f>
        <v>1065631000</v>
      </c>
      <c r="F235" s="571">
        <f>+INVERSIÓN!$CI$25</f>
        <v>706420978</v>
      </c>
      <c r="G235" s="169" t="str">
        <f t="shared" si="26"/>
        <v>Se planteó un plan de trabajo con los colegios ubicados dentro de la reserva, se realizó la primera reunión con la Fiscalía y se implementaron estrategias de conservación en los acuerdos suscritos.</v>
      </c>
      <c r="H235" s="580">
        <f t="shared" si="25"/>
        <v>197</v>
      </c>
    </row>
    <row r="236" spans="1:8" ht="12.75" thickBot="1" x14ac:dyDescent="0.25">
      <c r="A236" s="107"/>
      <c r="B236" s="108"/>
      <c r="C236" s="108"/>
      <c r="D236" s="108"/>
      <c r="E236" s="108"/>
      <c r="F236" s="108"/>
      <c r="G236" s="131"/>
    </row>
    <row r="237" spans="1:8" ht="12.75" hidden="1" thickBot="1" x14ac:dyDescent="0.25">
      <c r="A237" s="134"/>
      <c r="G237" s="135"/>
    </row>
    <row r="238" spans="1:8" ht="20.25" hidden="1" customHeight="1" x14ac:dyDescent="0.2">
      <c r="A238" s="534" t="s">
        <v>367</v>
      </c>
      <c r="B238" s="535"/>
      <c r="C238" s="535"/>
      <c r="D238" s="535"/>
      <c r="E238" s="535"/>
      <c r="F238" s="535"/>
      <c r="G238" s="536"/>
    </row>
    <row r="239" spans="1:8" ht="36.75" hidden="1" thickBot="1" x14ac:dyDescent="0.25">
      <c r="A239" s="94" t="s">
        <v>53</v>
      </c>
      <c r="B239" s="125" t="s">
        <v>284</v>
      </c>
      <c r="C239" s="125" t="s">
        <v>285</v>
      </c>
      <c r="D239" s="125" t="s">
        <v>341</v>
      </c>
      <c r="E239" s="125" t="s">
        <v>368</v>
      </c>
      <c r="F239" s="125" t="s">
        <v>369</v>
      </c>
      <c r="G239" s="126" t="s">
        <v>344</v>
      </c>
    </row>
    <row r="240" spans="1:8" ht="15" hidden="1" customHeight="1" x14ac:dyDescent="0.2">
      <c r="A240" s="98" t="s">
        <v>273</v>
      </c>
      <c r="B240" s="99"/>
      <c r="C240" s="99"/>
      <c r="D240" s="99"/>
      <c r="E240" s="99"/>
      <c r="F240" s="99"/>
      <c r="G240" s="130"/>
    </row>
    <row r="241" spans="1:7" ht="15" hidden="1" customHeight="1" x14ac:dyDescent="0.2">
      <c r="A241" s="98" t="s">
        <v>275</v>
      </c>
      <c r="B241" s="99"/>
      <c r="C241" s="99"/>
      <c r="D241" s="99"/>
      <c r="E241" s="99"/>
      <c r="F241" s="99"/>
      <c r="G241" s="130"/>
    </row>
    <row r="242" spans="1:7" ht="15" hidden="1" customHeight="1" x14ac:dyDescent="0.2">
      <c r="A242" s="98" t="s">
        <v>276</v>
      </c>
      <c r="B242" s="99"/>
      <c r="C242" s="99"/>
      <c r="D242" s="99"/>
      <c r="E242" s="99"/>
      <c r="F242" s="99"/>
      <c r="G242" s="130"/>
    </row>
    <row r="243" spans="1:7" ht="15" hidden="1" customHeight="1" x14ac:dyDescent="0.2">
      <c r="A243" s="98" t="s">
        <v>277</v>
      </c>
      <c r="B243" s="99"/>
      <c r="C243" s="99"/>
      <c r="D243" s="99"/>
      <c r="E243" s="99"/>
      <c r="F243" s="99"/>
      <c r="G243" s="130"/>
    </row>
    <row r="244" spans="1:7" ht="15" hidden="1" customHeight="1" x14ac:dyDescent="0.2">
      <c r="A244" s="98" t="s">
        <v>278</v>
      </c>
      <c r="B244" s="99"/>
      <c r="C244" s="99"/>
      <c r="D244" s="99"/>
      <c r="E244" s="99"/>
      <c r="F244" s="99"/>
      <c r="G244" s="130"/>
    </row>
    <row r="245" spans="1:7" ht="15" hidden="1" customHeight="1" x14ac:dyDescent="0.2">
      <c r="A245" s="98" t="s">
        <v>279</v>
      </c>
      <c r="B245" s="99"/>
      <c r="C245" s="99"/>
      <c r="D245" s="99"/>
      <c r="E245" s="99"/>
      <c r="F245" s="99"/>
      <c r="G245" s="130"/>
    </row>
    <row r="246" spans="1:7" hidden="1" x14ac:dyDescent="0.2">
      <c r="A246" s="127" t="s">
        <v>264</v>
      </c>
      <c r="B246" s="128"/>
      <c r="C246" s="128"/>
      <c r="D246" s="128"/>
      <c r="E246" s="128"/>
      <c r="F246" s="128"/>
      <c r="G246" s="129"/>
    </row>
    <row r="247" spans="1:7" hidden="1" x14ac:dyDescent="0.2">
      <c r="A247" s="98" t="s">
        <v>265</v>
      </c>
      <c r="B247" s="99"/>
      <c r="C247" s="99"/>
      <c r="D247" s="99"/>
      <c r="E247" s="99"/>
      <c r="F247" s="99"/>
      <c r="G247" s="130"/>
    </row>
    <row r="248" spans="1:7" hidden="1" x14ac:dyDescent="0.2">
      <c r="A248" s="98" t="s">
        <v>268</v>
      </c>
      <c r="B248" s="99"/>
      <c r="C248" s="99"/>
      <c r="D248" s="99"/>
      <c r="E248" s="99"/>
      <c r="F248" s="99"/>
      <c r="G248" s="130"/>
    </row>
    <row r="249" spans="1:7" hidden="1" x14ac:dyDescent="0.2">
      <c r="A249" s="98" t="s">
        <v>269</v>
      </c>
      <c r="B249" s="99"/>
      <c r="C249" s="99"/>
      <c r="D249" s="99"/>
      <c r="E249" s="99"/>
      <c r="F249" s="99"/>
      <c r="G249" s="130"/>
    </row>
    <row r="250" spans="1:7" hidden="1" x14ac:dyDescent="0.2">
      <c r="A250" s="98" t="s">
        <v>270</v>
      </c>
      <c r="B250" s="99"/>
      <c r="C250" s="99"/>
      <c r="D250" s="99"/>
      <c r="E250" s="99"/>
      <c r="F250" s="99"/>
      <c r="G250" s="130"/>
    </row>
    <row r="251" spans="1:7" ht="12.75" hidden="1" thickBot="1" x14ac:dyDescent="0.25">
      <c r="A251" s="107" t="s">
        <v>271</v>
      </c>
      <c r="B251" s="108"/>
      <c r="C251" s="108"/>
      <c r="D251" s="108"/>
      <c r="E251" s="108"/>
      <c r="F251" s="108"/>
      <c r="G251" s="131"/>
    </row>
    <row r="252" spans="1:7" ht="12.75" hidden="1" thickBot="1" x14ac:dyDescent="0.25">
      <c r="A252" s="134"/>
      <c r="G252" s="135"/>
    </row>
    <row r="253" spans="1:7" hidden="1" x14ac:dyDescent="0.2">
      <c r="A253" s="534" t="s">
        <v>370</v>
      </c>
      <c r="B253" s="535"/>
      <c r="C253" s="535"/>
      <c r="D253" s="535"/>
      <c r="E253" s="535"/>
      <c r="F253" s="535"/>
      <c r="G253" s="536"/>
    </row>
    <row r="254" spans="1:7" ht="36.75" hidden="1" thickBot="1" x14ac:dyDescent="0.25">
      <c r="A254" s="94" t="s">
        <v>54</v>
      </c>
      <c r="B254" s="125" t="s">
        <v>284</v>
      </c>
      <c r="C254" s="125" t="s">
        <v>285</v>
      </c>
      <c r="D254" s="125" t="s">
        <v>341</v>
      </c>
      <c r="E254" s="125" t="s">
        <v>371</v>
      </c>
      <c r="F254" s="125" t="s">
        <v>372</v>
      </c>
      <c r="G254" s="126" t="s">
        <v>344</v>
      </c>
    </row>
    <row r="255" spans="1:7" ht="15" hidden="1" customHeight="1" x14ac:dyDescent="0.2">
      <c r="A255" s="98" t="s">
        <v>273</v>
      </c>
      <c r="B255" s="99"/>
      <c r="C255" s="99"/>
      <c r="D255" s="99"/>
      <c r="E255" s="99"/>
      <c r="F255" s="99"/>
      <c r="G255" s="130"/>
    </row>
    <row r="256" spans="1:7" ht="15" hidden="1" customHeight="1" x14ac:dyDescent="0.2">
      <c r="A256" s="98" t="s">
        <v>275</v>
      </c>
      <c r="B256" s="99"/>
      <c r="C256" s="99"/>
      <c r="D256" s="99"/>
      <c r="E256" s="99"/>
      <c r="F256" s="99"/>
      <c r="G256" s="130"/>
    </row>
    <row r="257" spans="1:8" ht="15" hidden="1" customHeight="1" x14ac:dyDescent="0.2">
      <c r="A257" s="98" t="s">
        <v>276</v>
      </c>
      <c r="B257" s="99"/>
      <c r="C257" s="99"/>
      <c r="D257" s="99"/>
      <c r="E257" s="99"/>
      <c r="F257" s="99"/>
      <c r="G257" s="130"/>
    </row>
    <row r="258" spans="1:8" ht="15" hidden="1" customHeight="1" x14ac:dyDescent="0.2">
      <c r="A258" s="98" t="s">
        <v>277</v>
      </c>
      <c r="B258" s="99"/>
      <c r="C258" s="99"/>
      <c r="D258" s="99"/>
      <c r="E258" s="99"/>
      <c r="F258" s="99"/>
      <c r="G258" s="130"/>
    </row>
    <row r="259" spans="1:8" ht="15" hidden="1" customHeight="1" x14ac:dyDescent="0.2">
      <c r="A259" s="98" t="s">
        <v>278</v>
      </c>
      <c r="B259" s="99"/>
      <c r="C259" s="99"/>
      <c r="D259" s="99"/>
      <c r="E259" s="99"/>
      <c r="F259" s="99"/>
      <c r="G259" s="130"/>
    </row>
    <row r="260" spans="1:8" ht="15" hidden="1" customHeight="1" x14ac:dyDescent="0.2">
      <c r="A260" s="98" t="s">
        <v>279</v>
      </c>
      <c r="B260" s="99"/>
      <c r="C260" s="99"/>
      <c r="D260" s="99"/>
      <c r="E260" s="99"/>
      <c r="F260" s="99"/>
      <c r="G260" s="130"/>
    </row>
    <row r="261" spans="1:8" hidden="1" x14ac:dyDescent="0.2">
      <c r="A261" s="127" t="s">
        <v>264</v>
      </c>
      <c r="B261" s="128"/>
      <c r="C261" s="128"/>
      <c r="D261" s="128"/>
      <c r="E261" s="128"/>
      <c r="F261" s="128"/>
      <c r="G261" s="129"/>
    </row>
    <row r="262" spans="1:8" hidden="1" x14ac:dyDescent="0.2">
      <c r="A262" s="98" t="s">
        <v>265</v>
      </c>
      <c r="B262" s="99"/>
      <c r="C262" s="99"/>
      <c r="D262" s="99"/>
      <c r="E262" s="99"/>
      <c r="F262" s="99"/>
      <c r="G262" s="130"/>
    </row>
    <row r="263" spans="1:8" hidden="1" x14ac:dyDescent="0.2">
      <c r="A263" s="98" t="s">
        <v>268</v>
      </c>
      <c r="B263" s="99"/>
      <c r="C263" s="99"/>
      <c r="D263" s="99"/>
      <c r="E263" s="99"/>
      <c r="F263" s="99"/>
      <c r="G263" s="130"/>
    </row>
    <row r="264" spans="1:8" hidden="1" x14ac:dyDescent="0.2">
      <c r="A264" s="98" t="s">
        <v>269</v>
      </c>
      <c r="B264" s="99"/>
      <c r="C264" s="99"/>
      <c r="D264" s="99"/>
      <c r="E264" s="99"/>
      <c r="F264" s="99"/>
      <c r="G264" s="130"/>
    </row>
    <row r="265" spans="1:8" hidden="1" x14ac:dyDescent="0.2">
      <c r="A265" s="98" t="s">
        <v>270</v>
      </c>
      <c r="B265" s="99"/>
      <c r="C265" s="99"/>
      <c r="D265" s="99"/>
      <c r="E265" s="99"/>
      <c r="F265" s="99"/>
      <c r="G265" s="130"/>
    </row>
    <row r="266" spans="1:8" ht="12.75" hidden="1" thickBot="1" x14ac:dyDescent="0.25">
      <c r="A266" s="107" t="s">
        <v>271</v>
      </c>
      <c r="B266" s="108"/>
      <c r="C266" s="108"/>
      <c r="D266" s="108"/>
      <c r="E266" s="108"/>
      <c r="F266" s="108"/>
      <c r="G266" s="131"/>
    </row>
    <row r="267" spans="1:8" ht="12.75" hidden="1" thickBot="1" x14ac:dyDescent="0.25"/>
    <row r="268" spans="1:8" ht="24.75" hidden="1" customHeight="1" x14ac:dyDescent="0.2">
      <c r="A268" s="534" t="s">
        <v>373</v>
      </c>
      <c r="B268" s="535"/>
      <c r="C268" s="535"/>
      <c r="D268" s="535"/>
      <c r="E268" s="535"/>
      <c r="F268" s="535"/>
      <c r="G268" s="535"/>
      <c r="H268" s="536"/>
    </row>
    <row r="269" spans="1:8" ht="46.5" hidden="1" customHeight="1" x14ac:dyDescent="0.2">
      <c r="A269" s="94" t="s">
        <v>49</v>
      </c>
      <c r="B269" s="95" t="s">
        <v>374</v>
      </c>
      <c r="C269" s="136" t="s">
        <v>287</v>
      </c>
      <c r="D269" s="136" t="s">
        <v>288</v>
      </c>
      <c r="E269" s="136" t="s">
        <v>375</v>
      </c>
      <c r="F269" s="136" t="s">
        <v>376</v>
      </c>
      <c r="G269" s="137" t="s">
        <v>377</v>
      </c>
      <c r="H269" s="97" t="s">
        <v>344</v>
      </c>
    </row>
    <row r="270" spans="1:8" hidden="1" x14ac:dyDescent="0.2">
      <c r="A270" s="98" t="s">
        <v>264</v>
      </c>
      <c r="B270" s="99"/>
      <c r="C270" s="99"/>
      <c r="D270" s="99"/>
      <c r="E270" s="99"/>
      <c r="F270" s="99"/>
      <c r="G270" s="100" t="e">
        <f>F270/E270</f>
        <v>#DIV/0!</v>
      </c>
      <c r="H270" s="101"/>
    </row>
    <row r="271" spans="1:8" hidden="1" x14ac:dyDescent="0.2">
      <c r="A271" s="98" t="s">
        <v>265</v>
      </c>
      <c r="B271" s="99"/>
      <c r="C271" s="99"/>
      <c r="D271" s="99"/>
      <c r="E271" s="99"/>
      <c r="F271" s="99"/>
      <c r="G271" s="100" t="e">
        <f t="shared" ref="G271:G277" si="27">F271/E271</f>
        <v>#DIV/0!</v>
      </c>
      <c r="H271" s="101"/>
    </row>
    <row r="272" spans="1:8" ht="56.25" hidden="1" customHeight="1" x14ac:dyDescent="0.2">
      <c r="A272" s="98" t="s">
        <v>268</v>
      </c>
      <c r="B272" s="114" t="s">
        <v>378</v>
      </c>
      <c r="C272" s="99" t="s">
        <v>379</v>
      </c>
      <c r="D272" s="99"/>
      <c r="E272" s="99">
        <v>100</v>
      </c>
      <c r="F272" s="99">
        <v>50</v>
      </c>
      <c r="G272" s="100">
        <f t="shared" si="27"/>
        <v>0.5</v>
      </c>
      <c r="H272" s="119" t="s">
        <v>380</v>
      </c>
    </row>
    <row r="273" spans="1:8" ht="51" hidden="1" customHeight="1" x14ac:dyDescent="0.2">
      <c r="A273" s="98" t="s">
        <v>268</v>
      </c>
      <c r="B273" s="114" t="s">
        <v>381</v>
      </c>
      <c r="C273" s="99" t="s">
        <v>382</v>
      </c>
      <c r="D273" s="99"/>
      <c r="E273" s="99">
        <v>1</v>
      </c>
      <c r="F273" s="99">
        <v>0.5</v>
      </c>
      <c r="G273" s="100">
        <f t="shared" si="27"/>
        <v>0.5</v>
      </c>
      <c r="H273" s="119" t="s">
        <v>383</v>
      </c>
    </row>
    <row r="274" spans="1:8" hidden="1" x14ac:dyDescent="0.2">
      <c r="A274" s="98" t="s">
        <v>269</v>
      </c>
      <c r="B274" s="114"/>
      <c r="C274" s="99"/>
      <c r="D274" s="99"/>
      <c r="E274" s="99"/>
      <c r="F274" s="99"/>
      <c r="G274" s="100"/>
      <c r="H274" s="101"/>
    </row>
    <row r="275" spans="1:8" hidden="1" x14ac:dyDescent="0.2">
      <c r="A275" s="98"/>
      <c r="B275" s="114"/>
      <c r="C275" s="99"/>
      <c r="D275" s="99"/>
      <c r="E275" s="99"/>
      <c r="F275" s="99"/>
      <c r="G275" s="100"/>
      <c r="H275" s="101"/>
    </row>
    <row r="276" spans="1:8" hidden="1" x14ac:dyDescent="0.2">
      <c r="A276" s="98" t="s">
        <v>270</v>
      </c>
      <c r="B276" s="99"/>
      <c r="C276" s="99"/>
      <c r="D276" s="99"/>
      <c r="E276" s="99"/>
      <c r="F276" s="99"/>
      <c r="G276" s="100" t="e">
        <f t="shared" si="27"/>
        <v>#DIV/0!</v>
      </c>
      <c r="H276" s="101"/>
    </row>
    <row r="277" spans="1:8" ht="12.75" hidden="1" thickBot="1" x14ac:dyDescent="0.25">
      <c r="A277" s="107" t="s">
        <v>271</v>
      </c>
      <c r="B277" s="108"/>
      <c r="C277" s="108"/>
      <c r="D277" s="108"/>
      <c r="E277" s="108"/>
      <c r="F277" s="108"/>
      <c r="G277" s="110" t="e">
        <f t="shared" si="27"/>
        <v>#DIV/0!</v>
      </c>
      <c r="H277" s="124"/>
    </row>
    <row r="278" spans="1:8" ht="12.75" hidden="1" thickBot="1" x14ac:dyDescent="0.25">
      <c r="E278" s="202" t="e">
        <f>+E221+E222+E223-INVERSIÓN!#REF!</f>
        <v>#REF!</v>
      </c>
      <c r="F278" s="201" t="e">
        <f>+F221+F222+F223-INVERSIÓN!#REF!</f>
        <v>#REF!</v>
      </c>
    </row>
    <row r="279" spans="1:8" ht="25.5" hidden="1" customHeight="1" x14ac:dyDescent="0.2">
      <c r="A279" s="534" t="s">
        <v>384</v>
      </c>
      <c r="B279" s="535"/>
      <c r="C279" s="535"/>
      <c r="D279" s="535"/>
      <c r="E279" s="535"/>
      <c r="F279" s="535"/>
      <c r="G279" s="535"/>
      <c r="H279" s="536"/>
    </row>
    <row r="280" spans="1:8" ht="53.25" hidden="1" customHeight="1" x14ac:dyDescent="0.2">
      <c r="A280" s="94" t="s">
        <v>50</v>
      </c>
      <c r="B280" s="95" t="s">
        <v>374</v>
      </c>
      <c r="C280" s="136" t="s">
        <v>287</v>
      </c>
      <c r="D280" s="136" t="s">
        <v>306</v>
      </c>
      <c r="E280" s="136" t="s">
        <v>307</v>
      </c>
      <c r="F280" s="136" t="s">
        <v>308</v>
      </c>
      <c r="G280" s="137" t="s">
        <v>309</v>
      </c>
      <c r="H280" s="97" t="s">
        <v>344</v>
      </c>
    </row>
    <row r="281" spans="1:8" ht="16.5" hidden="1" customHeight="1" x14ac:dyDescent="0.2">
      <c r="A281" s="98" t="s">
        <v>273</v>
      </c>
      <c r="B281" s="114" t="s">
        <v>378</v>
      </c>
      <c r="C281" s="99" t="s">
        <v>379</v>
      </c>
      <c r="D281" s="99"/>
      <c r="E281" s="99">
        <v>100</v>
      </c>
      <c r="F281" s="99">
        <v>0</v>
      </c>
      <c r="G281" s="100">
        <f t="shared" ref="G281:G294" si="28">F281/E281</f>
        <v>0</v>
      </c>
      <c r="H281" s="119"/>
    </row>
    <row r="282" spans="1:8" ht="16.5" hidden="1" customHeight="1" x14ac:dyDescent="0.2">
      <c r="A282" s="98" t="s">
        <v>273</v>
      </c>
      <c r="B282" s="114" t="s">
        <v>381</v>
      </c>
      <c r="C282" s="99" t="s">
        <v>382</v>
      </c>
      <c r="D282" s="99"/>
      <c r="E282" s="99">
        <v>1</v>
      </c>
      <c r="F282" s="99">
        <v>0</v>
      </c>
      <c r="G282" s="100">
        <f t="shared" si="28"/>
        <v>0</v>
      </c>
      <c r="H282" s="119"/>
    </row>
    <row r="283" spans="1:8" ht="16.5" hidden="1" customHeight="1" x14ac:dyDescent="0.2">
      <c r="A283" s="98" t="s">
        <v>275</v>
      </c>
      <c r="B283" s="114" t="s">
        <v>378</v>
      </c>
      <c r="C283" s="99" t="s">
        <v>379</v>
      </c>
      <c r="D283" s="99"/>
      <c r="E283" s="99">
        <v>100</v>
      </c>
      <c r="F283" s="99">
        <v>0</v>
      </c>
      <c r="G283" s="100">
        <f t="shared" si="28"/>
        <v>0</v>
      </c>
      <c r="H283" s="101"/>
    </row>
    <row r="284" spans="1:8" ht="16.5" hidden="1" customHeight="1" x14ac:dyDescent="0.2">
      <c r="A284" s="98" t="s">
        <v>275</v>
      </c>
      <c r="B284" s="114" t="s">
        <v>381</v>
      </c>
      <c r="C284" s="99" t="s">
        <v>382</v>
      </c>
      <c r="D284" s="99"/>
      <c r="E284" s="99">
        <v>1</v>
      </c>
      <c r="F284" s="99">
        <v>0</v>
      </c>
      <c r="G284" s="100">
        <f t="shared" si="28"/>
        <v>0</v>
      </c>
      <c r="H284" s="101"/>
    </row>
    <row r="285" spans="1:8" ht="16.5" hidden="1" customHeight="1" x14ac:dyDescent="0.2">
      <c r="A285" s="133" t="s">
        <v>276</v>
      </c>
      <c r="B285" s="120" t="s">
        <v>378</v>
      </c>
      <c r="C285" s="121" t="s">
        <v>379</v>
      </c>
      <c r="D285" s="121"/>
      <c r="E285" s="121">
        <v>100</v>
      </c>
      <c r="F285" s="121">
        <v>0</v>
      </c>
      <c r="G285" s="122">
        <f t="shared" si="28"/>
        <v>0</v>
      </c>
      <c r="H285" s="138"/>
    </row>
    <row r="286" spans="1:8" ht="16.5" hidden="1" customHeight="1" x14ac:dyDescent="0.2">
      <c r="A286" s="133" t="s">
        <v>276</v>
      </c>
      <c r="B286" s="120" t="s">
        <v>381</v>
      </c>
      <c r="C286" s="121" t="s">
        <v>382</v>
      </c>
      <c r="D286" s="121"/>
      <c r="E286" s="121">
        <v>1</v>
      </c>
      <c r="F286" s="121">
        <v>0</v>
      </c>
      <c r="G286" s="122">
        <f t="shared" si="28"/>
        <v>0</v>
      </c>
      <c r="H286" s="138"/>
    </row>
    <row r="287" spans="1:8" ht="16.5" hidden="1" customHeight="1" x14ac:dyDescent="0.2">
      <c r="A287" s="98" t="s">
        <v>277</v>
      </c>
      <c r="B287" s="114" t="s">
        <v>378</v>
      </c>
      <c r="C287" s="99"/>
      <c r="D287" s="99"/>
      <c r="E287" s="99"/>
      <c r="F287" s="99"/>
      <c r="G287" s="100"/>
      <c r="H287" s="101"/>
    </row>
    <row r="288" spans="1:8" ht="16.5" hidden="1" customHeight="1" x14ac:dyDescent="0.2">
      <c r="A288" s="98" t="s">
        <v>277</v>
      </c>
      <c r="B288" s="114" t="s">
        <v>381</v>
      </c>
      <c r="C288" s="99"/>
      <c r="D288" s="99"/>
      <c r="E288" s="99"/>
      <c r="F288" s="99"/>
      <c r="G288" s="100" t="e">
        <f t="shared" si="28"/>
        <v>#DIV/0!</v>
      </c>
      <c r="H288" s="101"/>
    </row>
    <row r="289" spans="1:9" ht="16.5" hidden="1" customHeight="1" x14ac:dyDescent="0.2">
      <c r="A289" s="98" t="s">
        <v>278</v>
      </c>
      <c r="B289" s="114" t="s">
        <v>378</v>
      </c>
      <c r="C289" s="99"/>
      <c r="D289" s="99"/>
      <c r="E289" s="99"/>
      <c r="F289" s="99"/>
      <c r="G289" s="100"/>
      <c r="H289" s="101"/>
    </row>
    <row r="290" spans="1:9" ht="16.5" hidden="1" customHeight="1" x14ac:dyDescent="0.2">
      <c r="A290" s="98" t="s">
        <v>278</v>
      </c>
      <c r="B290" s="114" t="s">
        <v>381</v>
      </c>
      <c r="C290" s="99"/>
      <c r="D290" s="99"/>
      <c r="E290" s="99"/>
      <c r="F290" s="99"/>
      <c r="G290" s="100" t="e">
        <f t="shared" si="28"/>
        <v>#DIV/0!</v>
      </c>
      <c r="H290" s="101"/>
    </row>
    <row r="291" spans="1:9" ht="16.5" hidden="1" customHeight="1" x14ac:dyDescent="0.2">
      <c r="A291" s="98" t="s">
        <v>279</v>
      </c>
      <c r="B291" s="114" t="s">
        <v>378</v>
      </c>
      <c r="C291" s="99"/>
      <c r="D291" s="99"/>
      <c r="E291" s="99"/>
      <c r="F291" s="99"/>
      <c r="G291" s="100"/>
      <c r="H291" s="101"/>
    </row>
    <row r="292" spans="1:9" ht="48" hidden="1" x14ac:dyDescent="0.2">
      <c r="A292" s="98" t="s">
        <v>279</v>
      </c>
      <c r="B292" s="114" t="s">
        <v>381</v>
      </c>
      <c r="C292" s="99"/>
      <c r="D292" s="99"/>
      <c r="E292" s="99"/>
      <c r="F292" s="99"/>
      <c r="G292" s="100" t="e">
        <f t="shared" si="28"/>
        <v>#DIV/0!</v>
      </c>
      <c r="H292" s="101"/>
    </row>
    <row r="293" spans="1:9" hidden="1" x14ac:dyDescent="0.2">
      <c r="A293" s="127" t="s">
        <v>264</v>
      </c>
      <c r="B293" s="114"/>
      <c r="C293" s="99"/>
      <c r="D293" s="99"/>
      <c r="E293" s="99"/>
      <c r="F293" s="99"/>
      <c r="G293" s="100" t="e">
        <f t="shared" si="28"/>
        <v>#DIV/0!</v>
      </c>
      <c r="H293" s="101"/>
    </row>
    <row r="294" spans="1:9" hidden="1" x14ac:dyDescent="0.2">
      <c r="A294" s="127" t="s">
        <v>264</v>
      </c>
      <c r="B294" s="99"/>
      <c r="C294" s="99"/>
      <c r="D294" s="99"/>
      <c r="E294" s="99"/>
      <c r="F294" s="99"/>
      <c r="G294" s="100" t="e">
        <f t="shared" si="28"/>
        <v>#DIV/0!</v>
      </c>
      <c r="H294" s="101"/>
    </row>
    <row r="295" spans="1:9" ht="14.25" hidden="1" x14ac:dyDescent="0.2">
      <c r="A295" s="98" t="s">
        <v>265</v>
      </c>
      <c r="B295" s="99" t="s">
        <v>152</v>
      </c>
      <c r="C295" s="99" t="s">
        <v>155</v>
      </c>
      <c r="D295" s="146">
        <v>0.3</v>
      </c>
      <c r="E295" s="159">
        <v>5.0999999999999996</v>
      </c>
      <c r="F295" s="162">
        <v>5.0999999999999996</v>
      </c>
      <c r="G295" s="162">
        <v>1.1300000000000001</v>
      </c>
      <c r="H295" s="161" t="s">
        <v>322</v>
      </c>
      <c r="I295" s="123">
        <f t="shared" ref="I295:I309" si="29">LEN(H295)</f>
        <v>196</v>
      </c>
    </row>
    <row r="296" spans="1:9" ht="14.25" hidden="1" x14ac:dyDescent="0.2">
      <c r="A296" s="98" t="s">
        <v>265</v>
      </c>
      <c r="B296" s="99" t="s">
        <v>153</v>
      </c>
      <c r="C296" s="99" t="s">
        <v>156</v>
      </c>
      <c r="D296" s="146">
        <v>0.35</v>
      </c>
      <c r="E296" s="159">
        <v>5.0999999999999996</v>
      </c>
      <c r="F296" s="162">
        <v>5.0999999999999996</v>
      </c>
      <c r="G296" s="162">
        <v>1.6600000000000001</v>
      </c>
      <c r="H296" s="161" t="s">
        <v>323</v>
      </c>
      <c r="I296" s="123">
        <f t="shared" si="29"/>
        <v>197</v>
      </c>
    </row>
    <row r="297" spans="1:9" ht="14.25" hidden="1" x14ac:dyDescent="0.2">
      <c r="A297" s="98" t="s">
        <v>265</v>
      </c>
      <c r="B297" s="99" t="s">
        <v>154</v>
      </c>
      <c r="C297" s="99" t="s">
        <v>156</v>
      </c>
      <c r="D297" s="146">
        <v>0.35</v>
      </c>
      <c r="E297" s="159">
        <v>5</v>
      </c>
      <c r="F297" s="162">
        <v>5</v>
      </c>
      <c r="G297" s="162">
        <v>32.94</v>
      </c>
      <c r="H297" s="161" t="s">
        <v>324</v>
      </c>
      <c r="I297" s="123">
        <f t="shared" si="29"/>
        <v>158</v>
      </c>
    </row>
    <row r="298" spans="1:9" ht="14.25" hidden="1" x14ac:dyDescent="0.2">
      <c r="A298" s="164" t="s">
        <v>268</v>
      </c>
      <c r="B298" s="165" t="s">
        <v>152</v>
      </c>
      <c r="C298" s="165" t="s">
        <v>155</v>
      </c>
      <c r="D298" s="146">
        <v>0.3</v>
      </c>
      <c r="E298" s="176">
        <v>5.0999999999999996</v>
      </c>
      <c r="F298" s="176">
        <v>19.529999999999998</v>
      </c>
      <c r="G298" s="151">
        <v>3.8294117647058821</v>
      </c>
      <c r="H298" s="173" t="s">
        <v>397</v>
      </c>
      <c r="I298" s="123">
        <f t="shared" si="29"/>
        <v>62</v>
      </c>
    </row>
    <row r="299" spans="1:9" ht="60" hidden="1" x14ac:dyDescent="0.2">
      <c r="A299" s="164" t="s">
        <v>268</v>
      </c>
      <c r="B299" s="165" t="s">
        <v>153</v>
      </c>
      <c r="C299" s="165" t="s">
        <v>156</v>
      </c>
      <c r="D299" s="146">
        <v>0.35</v>
      </c>
      <c r="E299" s="176">
        <v>5.0999999999999996</v>
      </c>
      <c r="F299" s="176">
        <v>1.6600000000000001</v>
      </c>
      <c r="G299" s="151">
        <v>0.32549019607843144</v>
      </c>
      <c r="H299" s="174" t="s">
        <v>399</v>
      </c>
      <c r="I299" s="123">
        <f t="shared" si="29"/>
        <v>153</v>
      </c>
    </row>
    <row r="300" spans="1:9" ht="48" hidden="1" x14ac:dyDescent="0.2">
      <c r="A300" s="164" t="s">
        <v>268</v>
      </c>
      <c r="B300" s="165" t="s">
        <v>154</v>
      </c>
      <c r="C300" s="165" t="s">
        <v>156</v>
      </c>
      <c r="D300" s="146">
        <v>0.35</v>
      </c>
      <c r="E300" s="176">
        <v>5</v>
      </c>
      <c r="F300" s="176">
        <v>32.94</v>
      </c>
      <c r="G300" s="151">
        <v>6.5879999999999992</v>
      </c>
      <c r="H300" s="175" t="s">
        <v>398</v>
      </c>
      <c r="I300" s="123">
        <f t="shared" si="29"/>
        <v>139</v>
      </c>
    </row>
    <row r="301" spans="1:9" ht="24.75" hidden="1" customHeight="1" x14ac:dyDescent="0.2">
      <c r="A301" s="164" t="s">
        <v>269</v>
      </c>
      <c r="B301" s="165" t="s">
        <v>152</v>
      </c>
      <c r="C301" s="165" t="s">
        <v>155</v>
      </c>
      <c r="D301" s="146">
        <v>0.3</v>
      </c>
      <c r="E301" s="176">
        <v>19.529999999999998</v>
      </c>
      <c r="F301" s="176">
        <v>19.549999999999997</v>
      </c>
      <c r="G301" s="151">
        <v>1.0010240655401945</v>
      </c>
      <c r="H301" s="184" t="s">
        <v>402</v>
      </c>
      <c r="I301" s="163">
        <f t="shared" si="29"/>
        <v>198</v>
      </c>
    </row>
    <row r="302" spans="1:9" ht="24.75" hidden="1" customHeight="1" x14ac:dyDescent="0.2">
      <c r="A302" s="164" t="s">
        <v>269</v>
      </c>
      <c r="B302" s="165" t="s">
        <v>153</v>
      </c>
      <c r="C302" s="165" t="s">
        <v>156</v>
      </c>
      <c r="D302" s="146">
        <v>0.35</v>
      </c>
      <c r="E302" s="176">
        <v>5.0999999999999996</v>
      </c>
      <c r="F302" s="176">
        <v>1.6600000000000001</v>
      </c>
      <c r="G302" s="151">
        <v>0.32549019607843144</v>
      </c>
      <c r="H302" s="184" t="s">
        <v>404</v>
      </c>
      <c r="I302" s="163">
        <f t="shared" si="29"/>
        <v>127</v>
      </c>
    </row>
    <row r="303" spans="1:9" ht="17.25" hidden="1" customHeight="1" x14ac:dyDescent="0.2">
      <c r="A303" s="164" t="s">
        <v>269</v>
      </c>
      <c r="B303" s="165" t="s">
        <v>154</v>
      </c>
      <c r="C303" s="165" t="s">
        <v>156</v>
      </c>
      <c r="D303" s="146">
        <v>0.35</v>
      </c>
      <c r="E303" s="176">
        <v>32.94</v>
      </c>
      <c r="F303" s="176">
        <v>32.94</v>
      </c>
      <c r="G303" s="151">
        <v>1</v>
      </c>
      <c r="H303" s="184" t="s">
        <v>401</v>
      </c>
      <c r="I303" s="163">
        <f t="shared" si="29"/>
        <v>149</v>
      </c>
    </row>
    <row r="304" spans="1:9" ht="17.25" hidden="1" customHeight="1" x14ac:dyDescent="0.2">
      <c r="A304" s="189" t="s">
        <v>270</v>
      </c>
      <c r="B304" s="165" t="s">
        <v>152</v>
      </c>
      <c r="C304" s="165" t="s">
        <v>155</v>
      </c>
      <c r="D304" s="146">
        <v>0.3</v>
      </c>
      <c r="E304" s="176">
        <v>19.529999999999998</v>
      </c>
      <c r="F304" s="176">
        <v>19.549999999999997</v>
      </c>
      <c r="G304" s="151">
        <f t="shared" ref="G304:G306" si="30">F304/E304</f>
        <v>1.0010240655401945</v>
      </c>
      <c r="H304" s="184" t="s">
        <v>413</v>
      </c>
      <c r="I304" s="163">
        <f t="shared" si="29"/>
        <v>200</v>
      </c>
    </row>
    <row r="305" spans="1:9" ht="17.25" hidden="1" customHeight="1" x14ac:dyDescent="0.2">
      <c r="A305" s="189" t="s">
        <v>270</v>
      </c>
      <c r="B305" s="165" t="s">
        <v>153</v>
      </c>
      <c r="C305" s="165" t="s">
        <v>156</v>
      </c>
      <c r="D305" s="146">
        <v>0.35</v>
      </c>
      <c r="E305" s="176">
        <v>5.0999999999999996</v>
      </c>
      <c r="F305" s="176">
        <v>1.6600000000000001</v>
      </c>
      <c r="G305" s="151">
        <f t="shared" si="30"/>
        <v>0.32549019607843144</v>
      </c>
      <c r="H305" s="175" t="s">
        <v>414</v>
      </c>
      <c r="I305" s="163">
        <f t="shared" si="29"/>
        <v>169</v>
      </c>
    </row>
    <row r="306" spans="1:9" ht="36" hidden="1" x14ac:dyDescent="0.2">
      <c r="A306" s="189" t="s">
        <v>270</v>
      </c>
      <c r="B306" s="165" t="s">
        <v>154</v>
      </c>
      <c r="C306" s="165" t="s">
        <v>156</v>
      </c>
      <c r="D306" s="146">
        <v>0.35</v>
      </c>
      <c r="E306" s="176">
        <v>32.94</v>
      </c>
      <c r="F306" s="176">
        <v>32.94</v>
      </c>
      <c r="G306" s="151">
        <f t="shared" si="30"/>
        <v>1</v>
      </c>
      <c r="H306" s="175" t="s">
        <v>412</v>
      </c>
      <c r="I306" s="163">
        <f t="shared" si="29"/>
        <v>146</v>
      </c>
    </row>
    <row r="307" spans="1:9" ht="48" hidden="1" x14ac:dyDescent="0.2">
      <c r="A307" s="165" t="s">
        <v>271</v>
      </c>
      <c r="B307" s="165" t="s">
        <v>152</v>
      </c>
      <c r="C307" s="165" t="s">
        <v>155</v>
      </c>
      <c r="D307" s="146">
        <v>0.3</v>
      </c>
      <c r="E307" s="176">
        <v>19.549999999999997</v>
      </c>
      <c r="F307" s="176">
        <v>19.549999999999997</v>
      </c>
      <c r="G307" s="151">
        <v>1</v>
      </c>
      <c r="H307" s="185" t="s">
        <v>418</v>
      </c>
      <c r="I307" s="163">
        <f t="shared" si="29"/>
        <v>167</v>
      </c>
    </row>
    <row r="308" spans="1:9" ht="24" hidden="1" x14ac:dyDescent="0.2">
      <c r="A308" s="165" t="s">
        <v>271</v>
      </c>
      <c r="B308" s="165" t="s">
        <v>153</v>
      </c>
      <c r="C308" s="165" t="s">
        <v>156</v>
      </c>
      <c r="D308" s="146">
        <v>0.35</v>
      </c>
      <c r="E308" s="176">
        <v>25.700000000000003</v>
      </c>
      <c r="F308" s="176">
        <v>25.700000000000003</v>
      </c>
      <c r="G308" s="151">
        <v>1</v>
      </c>
      <c r="H308" s="192" t="s">
        <v>415</v>
      </c>
      <c r="I308" s="163">
        <f t="shared" si="29"/>
        <v>90</v>
      </c>
    </row>
    <row r="309" spans="1:9" ht="24.75" hidden="1" customHeight="1" x14ac:dyDescent="0.2">
      <c r="A309" s="165" t="s">
        <v>271</v>
      </c>
      <c r="B309" s="165" t="s">
        <v>154</v>
      </c>
      <c r="C309" s="165" t="s">
        <v>156</v>
      </c>
      <c r="D309" s="146">
        <v>0.35</v>
      </c>
      <c r="E309" s="176">
        <v>32.94</v>
      </c>
      <c r="F309" s="176">
        <v>32.94</v>
      </c>
      <c r="G309" s="151">
        <v>1</v>
      </c>
      <c r="H309" s="192" t="s">
        <v>419</v>
      </c>
      <c r="I309" s="163">
        <f t="shared" si="29"/>
        <v>188</v>
      </c>
    </row>
    <row r="310" spans="1:9" hidden="1" x14ac:dyDescent="0.2">
      <c r="A310" s="127" t="s">
        <v>270</v>
      </c>
      <c r="B310" s="99"/>
      <c r="C310" s="99"/>
      <c r="D310" s="99"/>
      <c r="E310" s="99"/>
      <c r="F310" s="99"/>
      <c r="G310" s="100"/>
      <c r="H310" s="101"/>
    </row>
    <row r="311" spans="1:9" ht="12.75" hidden="1" thickBot="1" x14ac:dyDescent="0.25">
      <c r="A311" s="107" t="s">
        <v>271</v>
      </c>
      <c r="B311" s="108"/>
      <c r="C311" s="108"/>
      <c r="D311" s="108"/>
      <c r="E311" s="108"/>
      <c r="F311" s="108"/>
      <c r="G311" s="110"/>
      <c r="H311" s="124"/>
    </row>
    <row r="312" spans="1:9" ht="12.75" thickBot="1" x14ac:dyDescent="0.25"/>
    <row r="313" spans="1:9" x14ac:dyDescent="0.2">
      <c r="A313" s="534" t="s">
        <v>385</v>
      </c>
      <c r="B313" s="535"/>
      <c r="C313" s="535"/>
      <c r="D313" s="535"/>
      <c r="E313" s="535"/>
      <c r="F313" s="535"/>
      <c r="G313" s="535"/>
      <c r="H313" s="536"/>
    </row>
    <row r="314" spans="1:9" ht="52.5" customHeight="1" x14ac:dyDescent="0.2">
      <c r="A314" s="94" t="s">
        <v>52</v>
      </c>
      <c r="B314" s="95" t="s">
        <v>374</v>
      </c>
      <c r="C314" s="136" t="s">
        <v>287</v>
      </c>
      <c r="D314" s="136" t="s">
        <v>326</v>
      </c>
      <c r="E314" s="228" t="s">
        <v>386</v>
      </c>
      <c r="F314" s="228" t="s">
        <v>387</v>
      </c>
      <c r="G314" s="137" t="s">
        <v>388</v>
      </c>
      <c r="H314" s="97" t="s">
        <v>344</v>
      </c>
      <c r="I314" s="578"/>
    </row>
    <row r="315" spans="1:9" s="251" customFormat="1" ht="15" customHeight="1" x14ac:dyDescent="0.2">
      <c r="A315" s="248" t="s">
        <v>273</v>
      </c>
      <c r="B315" s="249" t="s">
        <v>152</v>
      </c>
      <c r="C315" s="249" t="s">
        <v>155</v>
      </c>
      <c r="D315" s="250">
        <v>0.3</v>
      </c>
      <c r="E315" s="582">
        <v>22</v>
      </c>
      <c r="F315" s="583">
        <v>0</v>
      </c>
      <c r="G315" s="584">
        <v>0</v>
      </c>
      <c r="H315" s="585" t="s">
        <v>428</v>
      </c>
      <c r="I315" s="580">
        <f t="shared" ref="I315:I317" si="31">LEN(H315)</f>
        <v>84</v>
      </c>
    </row>
    <row r="316" spans="1:9" s="251" customFormat="1" ht="15" customHeight="1" x14ac:dyDescent="0.2">
      <c r="A316" s="248" t="s">
        <v>273</v>
      </c>
      <c r="B316" s="249" t="s">
        <v>153</v>
      </c>
      <c r="C316" s="249" t="s">
        <v>156</v>
      </c>
      <c r="D316" s="250">
        <v>0.35</v>
      </c>
      <c r="E316" s="582">
        <v>51</v>
      </c>
      <c r="F316" s="583">
        <v>0</v>
      </c>
      <c r="G316" s="584">
        <v>0</v>
      </c>
      <c r="H316" s="585" t="s">
        <v>428</v>
      </c>
      <c r="I316" s="580">
        <f t="shared" si="31"/>
        <v>84</v>
      </c>
    </row>
    <row r="317" spans="1:9" s="251" customFormat="1" ht="15" customHeight="1" x14ac:dyDescent="0.2">
      <c r="A317" s="248" t="s">
        <v>273</v>
      </c>
      <c r="B317" s="249" t="s">
        <v>154</v>
      </c>
      <c r="C317" s="249" t="s">
        <v>156</v>
      </c>
      <c r="D317" s="250">
        <v>0.35</v>
      </c>
      <c r="E317" s="582">
        <v>21</v>
      </c>
      <c r="F317" s="583">
        <v>0</v>
      </c>
      <c r="G317" s="584">
        <v>0</v>
      </c>
      <c r="H317" s="585" t="s">
        <v>427</v>
      </c>
      <c r="I317" s="580">
        <f t="shared" si="31"/>
        <v>103</v>
      </c>
    </row>
    <row r="318" spans="1:9" s="251" customFormat="1" ht="15" customHeight="1" x14ac:dyDescent="0.2">
      <c r="A318" s="248" t="s">
        <v>275</v>
      </c>
      <c r="B318" s="249" t="s">
        <v>152</v>
      </c>
      <c r="C318" s="249" t="s">
        <v>155</v>
      </c>
      <c r="D318" s="250">
        <v>0.3</v>
      </c>
      <c r="E318" s="582">
        <v>22</v>
      </c>
      <c r="F318" s="583">
        <v>0.02</v>
      </c>
      <c r="G318" s="584">
        <v>9.0909090909090909E-4</v>
      </c>
      <c r="H318" s="585" t="s">
        <v>437</v>
      </c>
      <c r="I318" s="580"/>
    </row>
    <row r="319" spans="1:9" s="251" customFormat="1" ht="15" customHeight="1" x14ac:dyDescent="0.2">
      <c r="A319" s="248" t="s">
        <v>275</v>
      </c>
      <c r="B319" s="249" t="s">
        <v>153</v>
      </c>
      <c r="C319" s="249" t="s">
        <v>156</v>
      </c>
      <c r="D319" s="250">
        <v>0.35</v>
      </c>
      <c r="E319" s="582">
        <v>51</v>
      </c>
      <c r="F319" s="583">
        <v>0</v>
      </c>
      <c r="G319" s="584">
        <v>0</v>
      </c>
      <c r="H319" s="585" t="s">
        <v>438</v>
      </c>
      <c r="I319" s="580"/>
    </row>
    <row r="320" spans="1:9" s="251" customFormat="1" ht="16.5" customHeight="1" x14ac:dyDescent="0.2">
      <c r="A320" s="248" t="s">
        <v>275</v>
      </c>
      <c r="B320" s="249" t="s">
        <v>154</v>
      </c>
      <c r="C320" s="249" t="s">
        <v>156</v>
      </c>
      <c r="D320" s="250">
        <v>0.35</v>
      </c>
      <c r="E320" s="582">
        <v>21</v>
      </c>
      <c r="F320" s="583">
        <v>0</v>
      </c>
      <c r="G320" s="584">
        <v>0</v>
      </c>
      <c r="H320" s="585" t="s">
        <v>439</v>
      </c>
      <c r="I320" s="580"/>
    </row>
    <row r="321" spans="1:9" ht="15" customHeight="1" x14ac:dyDescent="0.2">
      <c r="A321" s="98" t="str">
        <f>+A134</f>
        <v>MARZO</v>
      </c>
      <c r="B321" s="165" t="s">
        <v>152</v>
      </c>
      <c r="C321" s="165" t="s">
        <v>155</v>
      </c>
      <c r="D321" s="146">
        <v>0.3</v>
      </c>
      <c r="E321" s="577">
        <v>22</v>
      </c>
      <c r="F321" s="586">
        <f>+INVERSIÓN!$CI$10</f>
        <v>0.08</v>
      </c>
      <c r="G321" s="587">
        <f>IFERROR(F321/E321,0)</f>
        <v>3.6363636363636364E-3</v>
      </c>
      <c r="H321" s="169" t="s">
        <v>437</v>
      </c>
      <c r="I321" s="580">
        <f t="shared" ref="I321:I323" si="32">LEN(H321)</f>
        <v>191</v>
      </c>
    </row>
    <row r="322" spans="1:9" ht="15" customHeight="1" x14ac:dyDescent="0.2">
      <c r="A322" s="98" t="str">
        <f t="shared" ref="A322:A323" si="33">+A135</f>
        <v>MARZO</v>
      </c>
      <c r="B322" s="165" t="s">
        <v>153</v>
      </c>
      <c r="C322" s="165" t="s">
        <v>156</v>
      </c>
      <c r="D322" s="146">
        <v>0.35</v>
      </c>
      <c r="E322" s="224">
        <v>51</v>
      </c>
      <c r="F322" s="362">
        <f>+INVERSIÓN!$CI$17</f>
        <v>0</v>
      </c>
      <c r="G322" s="363">
        <f t="shared" ref="G322:G323" si="34">IFERROR(F322/E322,0)</f>
        <v>0</v>
      </c>
      <c r="H322" s="169" t="s">
        <v>438</v>
      </c>
      <c r="I322" s="580">
        <f t="shared" si="32"/>
        <v>188</v>
      </c>
    </row>
    <row r="323" spans="1:9" ht="15" customHeight="1" x14ac:dyDescent="0.2">
      <c r="A323" s="98" t="str">
        <f t="shared" si="33"/>
        <v>MARZO</v>
      </c>
      <c r="B323" s="165" t="s">
        <v>154</v>
      </c>
      <c r="C323" s="165" t="s">
        <v>156</v>
      </c>
      <c r="D323" s="146">
        <v>0.35</v>
      </c>
      <c r="E323" s="224">
        <v>21</v>
      </c>
      <c r="F323" s="362">
        <f>+INVERSIÓN!$CI$24</f>
        <v>0</v>
      </c>
      <c r="G323" s="363">
        <f t="shared" si="34"/>
        <v>0</v>
      </c>
      <c r="H323" s="169" t="s">
        <v>439</v>
      </c>
      <c r="I323" s="580">
        <f t="shared" si="32"/>
        <v>160</v>
      </c>
    </row>
    <row r="324" spans="1:9" ht="12.75" thickBot="1" x14ac:dyDescent="0.25">
      <c r="A324" s="107"/>
      <c r="B324" s="108"/>
      <c r="C324" s="108"/>
      <c r="D324" s="108"/>
      <c r="E324" s="108"/>
      <c r="F324" s="108"/>
      <c r="G324" s="110"/>
      <c r="H324" s="581"/>
    </row>
    <row r="326" spans="1:9" hidden="1" x14ac:dyDescent="0.2">
      <c r="A326" s="534" t="s">
        <v>389</v>
      </c>
      <c r="B326" s="535"/>
      <c r="C326" s="535"/>
      <c r="D326" s="535"/>
      <c r="E326" s="535"/>
      <c r="F326" s="535"/>
      <c r="G326" s="535"/>
      <c r="H326" s="536"/>
    </row>
    <row r="327" spans="1:9" ht="38.25" hidden="1" customHeight="1" x14ac:dyDescent="0.2">
      <c r="A327" s="94" t="s">
        <v>53</v>
      </c>
      <c r="B327" s="95" t="s">
        <v>374</v>
      </c>
      <c r="C327" s="136" t="s">
        <v>287</v>
      </c>
      <c r="D327" s="136" t="s">
        <v>331</v>
      </c>
      <c r="E327" s="136" t="s">
        <v>390</v>
      </c>
      <c r="F327" s="136" t="s">
        <v>391</v>
      </c>
      <c r="G327" s="137" t="s">
        <v>392</v>
      </c>
      <c r="H327" s="97" t="s">
        <v>344</v>
      </c>
    </row>
    <row r="328" spans="1:9" ht="15" hidden="1" customHeight="1" x14ac:dyDescent="0.2">
      <c r="A328" s="98" t="s">
        <v>273</v>
      </c>
      <c r="B328" s="99"/>
      <c r="C328" s="99"/>
      <c r="D328" s="99"/>
      <c r="E328" s="99"/>
      <c r="F328" s="99"/>
      <c r="G328" s="100" t="e">
        <f>F328/E328</f>
        <v>#DIV/0!</v>
      </c>
      <c r="H328" s="101"/>
    </row>
    <row r="329" spans="1:9" ht="15" hidden="1" customHeight="1" x14ac:dyDescent="0.2">
      <c r="A329" s="98" t="s">
        <v>275</v>
      </c>
      <c r="B329" s="99"/>
      <c r="C329" s="99"/>
      <c r="D329" s="99"/>
      <c r="E329" s="99"/>
      <c r="F329" s="99"/>
      <c r="G329" s="100" t="e">
        <f t="shared" ref="G329:G339" si="35">F329/E329</f>
        <v>#DIV/0!</v>
      </c>
      <c r="H329" s="101"/>
    </row>
    <row r="330" spans="1:9" ht="15" hidden="1" customHeight="1" x14ac:dyDescent="0.2">
      <c r="A330" s="98" t="s">
        <v>276</v>
      </c>
      <c r="B330" s="99"/>
      <c r="C330" s="99"/>
      <c r="D330" s="99"/>
      <c r="E330" s="99"/>
      <c r="F330" s="99"/>
      <c r="G330" s="100" t="e">
        <f t="shared" si="35"/>
        <v>#DIV/0!</v>
      </c>
      <c r="H330" s="101"/>
    </row>
    <row r="331" spans="1:9" ht="15" hidden="1" customHeight="1" x14ac:dyDescent="0.2">
      <c r="A331" s="98" t="s">
        <v>277</v>
      </c>
      <c r="B331" s="99"/>
      <c r="C331" s="99"/>
      <c r="D331" s="99"/>
      <c r="E331" s="99"/>
      <c r="F331" s="99"/>
      <c r="G331" s="100" t="e">
        <f t="shared" si="35"/>
        <v>#DIV/0!</v>
      </c>
      <c r="H331" s="101"/>
    </row>
    <row r="332" spans="1:9" ht="15" hidden="1" customHeight="1" x14ac:dyDescent="0.2">
      <c r="A332" s="98" t="s">
        <v>278</v>
      </c>
      <c r="B332" s="99"/>
      <c r="C332" s="99"/>
      <c r="D332" s="99"/>
      <c r="E332" s="99"/>
      <c r="F332" s="99"/>
      <c r="G332" s="100" t="e">
        <f t="shared" si="35"/>
        <v>#DIV/0!</v>
      </c>
      <c r="H332" s="101"/>
    </row>
    <row r="333" spans="1:9" ht="15" hidden="1" customHeight="1" x14ac:dyDescent="0.2">
      <c r="A333" s="98" t="s">
        <v>279</v>
      </c>
      <c r="B333" s="99"/>
      <c r="C333" s="99"/>
      <c r="D333" s="99"/>
      <c r="E333" s="99"/>
      <c r="F333" s="99"/>
      <c r="G333" s="100" t="e">
        <f t="shared" si="35"/>
        <v>#DIV/0!</v>
      </c>
      <c r="H333" s="101"/>
    </row>
    <row r="334" spans="1:9" hidden="1" x14ac:dyDescent="0.2">
      <c r="A334" s="98" t="s">
        <v>264</v>
      </c>
      <c r="B334" s="99"/>
      <c r="C334" s="99"/>
      <c r="D334" s="99"/>
      <c r="E334" s="99"/>
      <c r="F334" s="99"/>
      <c r="G334" s="100" t="e">
        <f t="shared" si="35"/>
        <v>#DIV/0!</v>
      </c>
      <c r="H334" s="101"/>
    </row>
    <row r="335" spans="1:9" hidden="1" x14ac:dyDescent="0.2">
      <c r="A335" s="98" t="s">
        <v>265</v>
      </c>
      <c r="B335" s="99"/>
      <c r="C335" s="99"/>
      <c r="D335" s="99"/>
      <c r="E335" s="99"/>
      <c r="F335" s="99"/>
      <c r="G335" s="100" t="e">
        <f t="shared" si="35"/>
        <v>#DIV/0!</v>
      </c>
      <c r="H335" s="101"/>
    </row>
    <row r="336" spans="1:9" hidden="1" x14ac:dyDescent="0.2">
      <c r="A336" s="98" t="s">
        <v>268</v>
      </c>
      <c r="B336" s="99"/>
      <c r="C336" s="99"/>
      <c r="D336" s="99"/>
      <c r="E336" s="99"/>
      <c r="F336" s="99"/>
      <c r="G336" s="100" t="e">
        <f t="shared" si="35"/>
        <v>#DIV/0!</v>
      </c>
      <c r="H336" s="101"/>
    </row>
    <row r="337" spans="1:8" hidden="1" x14ac:dyDescent="0.2">
      <c r="A337" s="98" t="s">
        <v>269</v>
      </c>
      <c r="B337" s="99"/>
      <c r="C337" s="99"/>
      <c r="D337" s="99"/>
      <c r="E337" s="99"/>
      <c r="F337" s="99"/>
      <c r="G337" s="100" t="e">
        <f t="shared" si="35"/>
        <v>#DIV/0!</v>
      </c>
      <c r="H337" s="101"/>
    </row>
    <row r="338" spans="1:8" hidden="1" x14ac:dyDescent="0.2">
      <c r="A338" s="98" t="s">
        <v>270</v>
      </c>
      <c r="B338" s="99"/>
      <c r="C338" s="99"/>
      <c r="D338" s="99"/>
      <c r="E338" s="99"/>
      <c r="F338" s="99"/>
      <c r="G338" s="100" t="e">
        <f t="shared" si="35"/>
        <v>#DIV/0!</v>
      </c>
      <c r="H338" s="101"/>
    </row>
    <row r="339" spans="1:8" ht="12.75" hidden="1" thickBot="1" x14ac:dyDescent="0.25">
      <c r="A339" s="107" t="s">
        <v>271</v>
      </c>
      <c r="B339" s="108"/>
      <c r="C339" s="108"/>
      <c r="D339" s="108"/>
      <c r="E339" s="108"/>
      <c r="F339" s="108"/>
      <c r="G339" s="110" t="e">
        <f t="shared" si="35"/>
        <v>#DIV/0!</v>
      </c>
      <c r="H339" s="124"/>
    </row>
    <row r="340" spans="1:8" ht="12.75" hidden="1" thickBot="1" x14ac:dyDescent="0.25"/>
    <row r="341" spans="1:8" hidden="1" x14ac:dyDescent="0.2">
      <c r="A341" s="534" t="s">
        <v>393</v>
      </c>
      <c r="B341" s="535"/>
      <c r="C341" s="535"/>
      <c r="D341" s="535"/>
      <c r="E341" s="535"/>
      <c r="F341" s="535"/>
      <c r="G341" s="535"/>
      <c r="H341" s="536"/>
    </row>
    <row r="342" spans="1:8" ht="38.25" hidden="1" customHeight="1" x14ac:dyDescent="0.2">
      <c r="A342" s="94" t="s">
        <v>54</v>
      </c>
      <c r="B342" s="95" t="s">
        <v>374</v>
      </c>
      <c r="C342" s="136" t="s">
        <v>287</v>
      </c>
      <c r="D342" s="136" t="s">
        <v>336</v>
      </c>
      <c r="E342" s="136" t="s">
        <v>394</v>
      </c>
      <c r="F342" s="136" t="s">
        <v>395</v>
      </c>
      <c r="G342" s="137" t="s">
        <v>396</v>
      </c>
      <c r="H342" s="97" t="s">
        <v>344</v>
      </c>
    </row>
    <row r="343" spans="1:8" hidden="1" x14ac:dyDescent="0.2">
      <c r="A343" s="98" t="s">
        <v>273</v>
      </c>
      <c r="B343" s="99"/>
      <c r="C343" s="99"/>
      <c r="D343" s="99"/>
      <c r="E343" s="99"/>
      <c r="F343" s="99"/>
      <c r="G343" s="100" t="e">
        <f>F343/E343</f>
        <v>#DIV/0!</v>
      </c>
      <c r="H343" s="101"/>
    </row>
    <row r="344" spans="1:8" hidden="1" x14ac:dyDescent="0.2">
      <c r="A344" s="98" t="s">
        <v>275</v>
      </c>
      <c r="B344" s="99"/>
      <c r="C344" s="99"/>
      <c r="D344" s="99"/>
      <c r="E344" s="99"/>
      <c r="F344" s="99"/>
      <c r="G344" s="100" t="e">
        <f t="shared" ref="G344:G354" si="36">F344/E344</f>
        <v>#DIV/0!</v>
      </c>
      <c r="H344" s="101"/>
    </row>
    <row r="345" spans="1:8" hidden="1" x14ac:dyDescent="0.2">
      <c r="A345" s="98" t="s">
        <v>276</v>
      </c>
      <c r="B345" s="99"/>
      <c r="C345" s="99"/>
      <c r="D345" s="99"/>
      <c r="E345" s="99"/>
      <c r="F345" s="99"/>
      <c r="G345" s="100" t="e">
        <f t="shared" si="36"/>
        <v>#DIV/0!</v>
      </c>
      <c r="H345" s="101"/>
    </row>
    <row r="346" spans="1:8" hidden="1" x14ac:dyDescent="0.2">
      <c r="A346" s="98" t="s">
        <v>277</v>
      </c>
      <c r="B346" s="99"/>
      <c r="C346" s="99"/>
      <c r="D346" s="99"/>
      <c r="E346" s="99"/>
      <c r="F346" s="99"/>
      <c r="G346" s="100" t="e">
        <f t="shared" si="36"/>
        <v>#DIV/0!</v>
      </c>
      <c r="H346" s="101"/>
    </row>
    <row r="347" spans="1:8" hidden="1" x14ac:dyDescent="0.2">
      <c r="A347" s="98" t="s">
        <v>278</v>
      </c>
      <c r="B347" s="99"/>
      <c r="C347" s="99"/>
      <c r="D347" s="99"/>
      <c r="E347" s="99"/>
      <c r="F347" s="99"/>
      <c r="G347" s="100" t="e">
        <f t="shared" si="36"/>
        <v>#DIV/0!</v>
      </c>
      <c r="H347" s="101"/>
    </row>
    <row r="348" spans="1:8" hidden="1" x14ac:dyDescent="0.2">
      <c r="A348" s="98" t="s">
        <v>279</v>
      </c>
      <c r="B348" s="99"/>
      <c r="C348" s="99"/>
      <c r="D348" s="99"/>
      <c r="E348" s="99"/>
      <c r="F348" s="99"/>
      <c r="G348" s="100" t="e">
        <f t="shared" si="36"/>
        <v>#DIV/0!</v>
      </c>
      <c r="H348" s="101"/>
    </row>
    <row r="349" spans="1:8" hidden="1" x14ac:dyDescent="0.2">
      <c r="A349" s="98" t="s">
        <v>264</v>
      </c>
      <c r="B349" s="99"/>
      <c r="C349" s="99"/>
      <c r="D349" s="99"/>
      <c r="E349" s="99"/>
      <c r="F349" s="99"/>
      <c r="G349" s="100" t="e">
        <f t="shared" si="36"/>
        <v>#DIV/0!</v>
      </c>
      <c r="H349" s="101"/>
    </row>
    <row r="350" spans="1:8" hidden="1" x14ac:dyDescent="0.2">
      <c r="A350" s="98" t="s">
        <v>265</v>
      </c>
      <c r="B350" s="99"/>
      <c r="C350" s="99"/>
      <c r="D350" s="99"/>
      <c r="E350" s="99"/>
      <c r="F350" s="99"/>
      <c r="G350" s="100" t="e">
        <f t="shared" si="36"/>
        <v>#DIV/0!</v>
      </c>
      <c r="H350" s="101"/>
    </row>
    <row r="351" spans="1:8" hidden="1" x14ac:dyDescent="0.2">
      <c r="A351" s="98" t="s">
        <v>268</v>
      </c>
      <c r="B351" s="99"/>
      <c r="C351" s="99"/>
      <c r="D351" s="99"/>
      <c r="E351" s="99"/>
      <c r="F351" s="99"/>
      <c r="G351" s="100" t="e">
        <f t="shared" si="36"/>
        <v>#DIV/0!</v>
      </c>
      <c r="H351" s="101"/>
    </row>
    <row r="352" spans="1:8" hidden="1" x14ac:dyDescent="0.2">
      <c r="A352" s="98" t="s">
        <v>269</v>
      </c>
      <c r="B352" s="99"/>
      <c r="C352" s="99"/>
      <c r="D352" s="99"/>
      <c r="E352" s="99"/>
      <c r="F352" s="99"/>
      <c r="G352" s="100" t="e">
        <f t="shared" si="36"/>
        <v>#DIV/0!</v>
      </c>
      <c r="H352" s="101"/>
    </row>
    <row r="353" spans="1:44" hidden="1" x14ac:dyDescent="0.2">
      <c r="A353" s="98" t="s">
        <v>270</v>
      </c>
      <c r="B353" s="99"/>
      <c r="C353" s="99"/>
      <c r="D353" s="99"/>
      <c r="E353" s="99"/>
      <c r="F353" s="99"/>
      <c r="G353" s="100" t="e">
        <f t="shared" si="36"/>
        <v>#DIV/0!</v>
      </c>
      <c r="H353" s="101"/>
    </row>
    <row r="354" spans="1:44" ht="12.75" hidden="1" thickBot="1" x14ac:dyDescent="0.25">
      <c r="A354" s="107" t="s">
        <v>271</v>
      </c>
      <c r="B354" s="108"/>
      <c r="C354" s="108"/>
      <c r="D354" s="108"/>
      <c r="E354" s="108"/>
      <c r="F354" s="108"/>
      <c r="G354" s="110" t="e">
        <f t="shared" si="36"/>
        <v>#DIV/0!</v>
      </c>
      <c r="H354" s="124"/>
    </row>
    <row r="355" spans="1:44" ht="33.75" customHeight="1" x14ac:dyDescent="0.2">
      <c r="A355" s="139" t="s">
        <v>35</v>
      </c>
      <c r="B355" s="140"/>
      <c r="C355" s="140"/>
      <c r="D355" s="140"/>
      <c r="E355" s="141"/>
      <c r="F355" s="141"/>
      <c r="G355" s="142"/>
      <c r="H355" s="141"/>
      <c r="I355" s="141"/>
      <c r="J355" s="141"/>
      <c r="K355" s="141"/>
      <c r="L355" s="141"/>
      <c r="M355" s="141"/>
      <c r="N355" s="141"/>
      <c r="O355" s="141"/>
      <c r="P355" s="141"/>
      <c r="Q355" s="141"/>
      <c r="R355" s="143"/>
      <c r="S355" s="141"/>
      <c r="T355" s="141"/>
      <c r="U355" s="141"/>
      <c r="V355" s="141"/>
      <c r="W355" s="141"/>
      <c r="X355" s="140"/>
      <c r="Y355" s="140"/>
      <c r="Z355" s="140"/>
      <c r="AA355" s="140"/>
      <c r="AB355" s="140"/>
      <c r="AC355" s="140"/>
      <c r="AD355" s="144"/>
      <c r="AE355" s="144"/>
      <c r="AF355" s="144"/>
      <c r="AG355" s="144"/>
      <c r="AH355" s="144"/>
      <c r="AI355" s="144"/>
      <c r="AJ355" s="144"/>
      <c r="AK355" s="144"/>
      <c r="AL355" s="145"/>
      <c r="AM355" s="145"/>
      <c r="AN355" s="145"/>
      <c r="AO355" s="145"/>
      <c r="AP355" s="145"/>
      <c r="AQ355" s="145"/>
      <c r="AR355" s="145"/>
    </row>
    <row r="356" spans="1:44" ht="15" x14ac:dyDescent="0.2">
      <c r="A356" s="370" t="s">
        <v>36</v>
      </c>
      <c r="B356" s="470" t="s">
        <v>37</v>
      </c>
      <c r="C356" s="471"/>
      <c r="D356" s="471"/>
      <c r="E356" s="471"/>
      <c r="F356" s="471"/>
      <c r="G356" s="471"/>
      <c r="H356" s="472"/>
      <c r="I356" s="473" t="s">
        <v>38</v>
      </c>
      <c r="J356" s="474"/>
      <c r="K356" s="474"/>
      <c r="L356" s="474"/>
      <c r="M356" s="474"/>
      <c r="N356" s="474"/>
      <c r="O356" s="475"/>
    </row>
    <row r="357" spans="1:44" ht="15" x14ac:dyDescent="0.2">
      <c r="A357" s="371">
        <v>13</v>
      </c>
      <c r="B357" s="454" t="s">
        <v>79</v>
      </c>
      <c r="C357" s="454"/>
      <c r="D357" s="454"/>
      <c r="E357" s="454"/>
      <c r="F357" s="454"/>
      <c r="G357" s="454"/>
      <c r="H357" s="454"/>
      <c r="I357" s="476" t="s">
        <v>70</v>
      </c>
      <c r="J357" s="476"/>
      <c r="K357" s="476"/>
      <c r="L357" s="476"/>
      <c r="M357" s="476"/>
      <c r="N357" s="476"/>
      <c r="O357" s="476"/>
    </row>
    <row r="358" spans="1:44" ht="15" x14ac:dyDescent="0.2">
      <c r="A358" s="371">
        <v>14</v>
      </c>
      <c r="B358" s="454" t="s">
        <v>149</v>
      </c>
      <c r="C358" s="454"/>
      <c r="D358" s="454"/>
      <c r="E358" s="454"/>
      <c r="F358" s="454"/>
      <c r="G358" s="454"/>
      <c r="H358" s="454"/>
      <c r="I358" s="455" t="s">
        <v>468</v>
      </c>
      <c r="J358" s="455"/>
      <c r="K358" s="455"/>
      <c r="L358" s="455"/>
      <c r="M358" s="455"/>
      <c r="N358" s="455"/>
      <c r="O358" s="455"/>
    </row>
  </sheetData>
  <mergeCells count="33">
    <mergeCell ref="B356:H356"/>
    <mergeCell ref="I356:O356"/>
    <mergeCell ref="B357:H357"/>
    <mergeCell ref="I357:O357"/>
    <mergeCell ref="B358:H358"/>
    <mergeCell ref="I358:O358"/>
    <mergeCell ref="A41:H41"/>
    <mergeCell ref="C1:N1"/>
    <mergeCell ref="C2:N2"/>
    <mergeCell ref="C3:G3"/>
    <mergeCell ref="H3:N3"/>
    <mergeCell ref="A4:B4"/>
    <mergeCell ref="C4:N4"/>
    <mergeCell ref="A5:B5"/>
    <mergeCell ref="C5:N5"/>
    <mergeCell ref="A7:H7"/>
    <mergeCell ref="A20:H20"/>
    <mergeCell ref="A35:H35"/>
    <mergeCell ref="A279:H279"/>
    <mergeCell ref="A56:H56"/>
    <mergeCell ref="A70:N70"/>
    <mergeCell ref="A126:N126"/>
    <mergeCell ref="A138:N138"/>
    <mergeCell ref="A153:N153"/>
    <mergeCell ref="A169:G169"/>
    <mergeCell ref="A186:G186"/>
    <mergeCell ref="A225:G225"/>
    <mergeCell ref="A238:G238"/>
    <mergeCell ref="A253:G253"/>
    <mergeCell ref="A268:H268"/>
    <mergeCell ref="A313:H313"/>
    <mergeCell ref="A326:H326"/>
    <mergeCell ref="A341:H341"/>
  </mergeCells>
  <conditionalFormatting sqref="I295">
    <cfRule type="cellIs" dxfId="19" priority="27" operator="greaterThan">
      <formula>200</formula>
    </cfRule>
  </conditionalFormatting>
  <conditionalFormatting sqref="I296:I297">
    <cfRule type="cellIs" dxfId="18" priority="26" operator="greaterThan">
      <formula>200</formula>
    </cfRule>
  </conditionalFormatting>
  <conditionalFormatting sqref="H209:H211">
    <cfRule type="cellIs" dxfId="17" priority="25" operator="greaterThan">
      <formula>200</formula>
    </cfRule>
  </conditionalFormatting>
  <conditionalFormatting sqref="H212:H214 H221:H224">
    <cfRule type="cellIs" dxfId="16" priority="21" operator="greaterThan">
      <formula>200</formula>
    </cfRule>
  </conditionalFormatting>
  <conditionalFormatting sqref="I298">
    <cfRule type="cellIs" dxfId="15" priority="20" operator="greaterThan">
      <formula>200</formula>
    </cfRule>
  </conditionalFormatting>
  <conditionalFormatting sqref="I299:I300">
    <cfRule type="cellIs" dxfId="14" priority="19" operator="greaterThan">
      <formula>200</formula>
    </cfRule>
  </conditionalFormatting>
  <conditionalFormatting sqref="L122:L124">
    <cfRule type="cellIs" dxfId="13" priority="18" operator="greaterThan">
      <formula>200</formula>
    </cfRule>
  </conditionalFormatting>
  <conditionalFormatting sqref="I307">
    <cfRule type="cellIs" dxfId="12" priority="16" operator="greaterThan">
      <formula>200</formula>
    </cfRule>
  </conditionalFormatting>
  <conditionalFormatting sqref="I308:I309">
    <cfRule type="cellIs" dxfId="11" priority="15" operator="greaterThan">
      <formula>200</formula>
    </cfRule>
  </conditionalFormatting>
  <conditionalFormatting sqref="L89:L109">
    <cfRule type="cellIs" dxfId="10" priority="10" operator="greaterThan">
      <formula>200</formula>
    </cfRule>
  </conditionalFormatting>
  <conditionalFormatting sqref="L118:L121">
    <cfRule type="cellIs" dxfId="9" priority="13" operator="greaterThan">
      <formula>200</formula>
    </cfRule>
  </conditionalFormatting>
  <conditionalFormatting sqref="L110:L117">
    <cfRule type="cellIs" dxfId="8" priority="12" operator="greaterThan">
      <formula>200</formula>
    </cfRule>
  </conditionalFormatting>
  <conditionalFormatting sqref="H215:H217">
    <cfRule type="cellIs" dxfId="7" priority="9" operator="greaterThan">
      <formula>200</formula>
    </cfRule>
  </conditionalFormatting>
  <conditionalFormatting sqref="I301:I303">
    <cfRule type="cellIs" dxfId="6" priority="7" operator="greaterThan">
      <formula>200</formula>
    </cfRule>
  </conditionalFormatting>
  <conditionalFormatting sqref="H218:H220">
    <cfRule type="cellIs" dxfId="5" priority="6" operator="greaterThan">
      <formula>200</formula>
    </cfRule>
  </conditionalFormatting>
  <conditionalFormatting sqref="I304">
    <cfRule type="cellIs" dxfId="4" priority="5" operator="greaterThan">
      <formula>200</formula>
    </cfRule>
  </conditionalFormatting>
  <conditionalFormatting sqref="I305:I306">
    <cfRule type="cellIs" dxfId="3" priority="4" operator="greaterThan">
      <formula>200</formula>
    </cfRule>
  </conditionalFormatting>
  <conditionalFormatting sqref="O128:O136">
    <cfRule type="cellIs" dxfId="2" priority="3" operator="greaterThan">
      <formula>200</formula>
    </cfRule>
  </conditionalFormatting>
  <conditionalFormatting sqref="H227:H235">
    <cfRule type="cellIs" dxfId="1" priority="2" operator="greaterThan">
      <formula>200</formula>
    </cfRule>
  </conditionalFormatting>
  <conditionalFormatting sqref="I315:I323">
    <cfRule type="cellIs" dxfId="0" priority="1" operator="greaterThan">
      <formula>200</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4945C-4A2E-4D2F-98F2-A21790E20816}">
  <dimension ref="A1:D9"/>
  <sheetViews>
    <sheetView zoomScale="80" zoomScaleNormal="80" workbookViewId="0">
      <selection activeCell="E13" sqref="E13"/>
    </sheetView>
  </sheetViews>
  <sheetFormatPr baseColWidth="10" defaultColWidth="11.42578125" defaultRowHeight="15" x14ac:dyDescent="0.25"/>
  <cols>
    <col min="1" max="1" width="55.7109375" customWidth="1"/>
    <col min="2" max="4" width="13.42578125" customWidth="1"/>
  </cols>
  <sheetData>
    <row r="1" spans="1:4" ht="18.75" x14ac:dyDescent="0.3">
      <c r="A1" s="198" t="s">
        <v>405</v>
      </c>
      <c r="B1" s="566" t="s">
        <v>406</v>
      </c>
      <c r="C1" s="566"/>
      <c r="D1" s="566"/>
    </row>
    <row r="2" spans="1:4" x14ac:dyDescent="0.25">
      <c r="A2" s="199"/>
      <c r="B2" s="200" t="s">
        <v>407</v>
      </c>
      <c r="C2" s="200" t="s">
        <v>408</v>
      </c>
      <c r="D2" s="200" t="s">
        <v>409</v>
      </c>
    </row>
    <row r="3" spans="1:4" ht="63" customHeight="1" x14ac:dyDescent="0.25">
      <c r="A3" s="177" t="s">
        <v>159</v>
      </c>
      <c r="B3" s="193">
        <f>+INVERSIÓN!ET10</f>
        <v>3.6363636363636364E-3</v>
      </c>
      <c r="C3" s="195">
        <f>+INVERSIÓN!ET11</f>
        <v>0.37306645489635348</v>
      </c>
      <c r="D3" s="196">
        <f>+INVERSIÓN!ET14</f>
        <v>0.80301236268677012</v>
      </c>
    </row>
    <row r="4" spans="1:4" ht="15.75" x14ac:dyDescent="0.25">
      <c r="B4" s="181"/>
      <c r="C4" s="194"/>
      <c r="D4" s="194"/>
    </row>
    <row r="5" spans="1:4" ht="87.75" customHeight="1" x14ac:dyDescent="0.25">
      <c r="A5" s="178" t="s">
        <v>160</v>
      </c>
      <c r="B5" s="193">
        <f>+INVERSIÓN!ET17</f>
        <v>0</v>
      </c>
      <c r="C5" s="195">
        <f>+INVERSIÓN!ET18</f>
        <v>5.3014258240059932E-2</v>
      </c>
      <c r="D5" s="196">
        <f>+INVERSIÓN!ET21</f>
        <v>0.56436486210528403</v>
      </c>
    </row>
    <row r="6" spans="1:4" ht="15.75" x14ac:dyDescent="0.25">
      <c r="B6" s="194"/>
      <c r="C6" s="194"/>
      <c r="D6" s="194"/>
    </row>
    <row r="7" spans="1:4" ht="82.5" customHeight="1" x14ac:dyDescent="0.25">
      <c r="A7" s="177" t="s">
        <v>161</v>
      </c>
      <c r="B7" s="193">
        <f>+INVERSIÓN!ET24</f>
        <v>0</v>
      </c>
      <c r="C7" s="195">
        <f>+INVERSIÓN!ET25</f>
        <v>0.66291331427107503</v>
      </c>
      <c r="D7" s="196">
        <f>+INVERSIÓN!ET28</f>
        <v>0.90697597923707363</v>
      </c>
    </row>
    <row r="8" spans="1:4" ht="15.75" x14ac:dyDescent="0.25">
      <c r="A8" s="179" t="s">
        <v>410</v>
      </c>
      <c r="B8" s="197">
        <f>AVERAGE(B3:B7)</f>
        <v>1.2121212121212121E-3</v>
      </c>
      <c r="C8" s="197">
        <f>AVERAGE(C3:C7)</f>
        <v>0.36299800913582952</v>
      </c>
      <c r="D8" s="197">
        <f>AVERAGE(D3:D7)</f>
        <v>0.758117734676376</v>
      </c>
    </row>
    <row r="9" spans="1:4" ht="26.25" customHeight="1" x14ac:dyDescent="0.25">
      <c r="A9" s="180" t="s">
        <v>411</v>
      </c>
      <c r="B9" s="567">
        <f>AVERAGE(B3:D7)</f>
        <v>0.37410928834144225</v>
      </c>
      <c r="C9" s="568"/>
      <c r="D9" s="569"/>
    </row>
  </sheetData>
  <mergeCells count="2">
    <mergeCell ref="B1:D1"/>
    <mergeCell ref="B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6</vt:i4>
      </vt:variant>
      <vt:variant>
        <vt:lpstr>Gráficos</vt:lpstr>
      </vt:variant>
      <vt:variant>
        <vt:i4>9</vt:i4>
      </vt:variant>
      <vt:variant>
        <vt:lpstr>Rangos con nombre</vt:lpstr>
      </vt:variant>
      <vt:variant>
        <vt:i4>3</vt:i4>
      </vt:variant>
    </vt:vector>
  </HeadingPairs>
  <TitlesOfParts>
    <vt:vector size="18" baseType="lpstr">
      <vt:lpstr>GESTIÓN</vt:lpstr>
      <vt:lpstr>INVERSIÓN</vt:lpstr>
      <vt:lpstr>ACTIVIDADES</vt:lpstr>
      <vt:lpstr>TERRITORIALIZACIÓN</vt:lpstr>
      <vt:lpstr>SPI</vt:lpstr>
      <vt:lpstr>resumen</vt:lpstr>
      <vt:lpstr>Gráfico9</vt:lpstr>
      <vt:lpstr>Gráfico8</vt:lpstr>
      <vt:lpstr>Gráfico7</vt:lpstr>
      <vt:lpstr>Gráfico6</vt:lpstr>
      <vt:lpstr>Gráfico5</vt:lpstr>
      <vt:lpstr>Gráfico4</vt:lpstr>
      <vt:lpstr>Gráfico3</vt:lpstr>
      <vt:lpstr>Gráfico2</vt:lpstr>
      <vt:lpstr>Gráfico1</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2022-06-07T20:53:25Z</dcterms:modified>
</cp:coreProperties>
</file>